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\\WS2016E\Shared Folders\Közös\Költségvetések_2020\"/>
    </mc:Choice>
  </mc:AlternateContent>
  <xr:revisionPtr revIDLastSave="0" documentId="13_ncr:1_{30CE8E08-9AED-419E-93DA-5638D78F4D9B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.Szár község kiemelt ei." sheetId="35" r:id="rId1"/>
    <sheet name="2.Önkormányzat kiemelt ei." sheetId="28" r:id="rId2"/>
    <sheet name="3.Hivatal kiemelt ei." sheetId="37" r:id="rId3"/>
    <sheet name="4.Óvoda kiemelt ei." sheetId="36" r:id="rId4"/>
    <sheet name="5.Önkormányzat Bevételek" sheetId="27" r:id="rId5"/>
    <sheet name="6.Hivatal Bevételek" sheetId="43" r:id="rId6"/>
    <sheet name="7.Óvoda Bevételek" sheetId="44" r:id="rId7"/>
    <sheet name="8.Önkormányzat Kiadások" sheetId="45" r:id="rId8"/>
    <sheet name="9. Hivatal Kiadások" sheetId="46" r:id="rId9"/>
    <sheet name="10.Óvodai Kiadások" sheetId="47" r:id="rId10"/>
    <sheet name="Bérek+Szem.jutt." sheetId="41" state="hidden" r:id="rId11"/>
    <sheet name="Szem.jutt._segédlet" sheetId="42" state="hidden" r:id="rId12"/>
    <sheet name="Bér" sheetId="34" state="hidden" r:id="rId13"/>
    <sheet name="Egyéb juttatás" sheetId="29" state="hidden" r:id="rId14"/>
    <sheet name="Dologi kiadások" sheetId="4" state="hidden" r:id="rId15"/>
    <sheet name="Ellátottak pénzbeli juttatásai" sheetId="6" state="hidden" r:id="rId16"/>
    <sheet name="Egyéb működési c. kiadások" sheetId="7" state="hidden" r:id="rId17"/>
    <sheet name="Beruházások, felújítások" sheetId="8" state="hidden" r:id="rId18"/>
    <sheet name="Finanszírozási kiadások" sheetId="9" state="hidden" r:id="rId19"/>
    <sheet name="11.Tartalékok" sheetId="48" r:id="rId20"/>
    <sheet name="12. Stabilitás 1" sheetId="38" r:id="rId21"/>
    <sheet name="13. Stabilitás 2" sheetId="49" r:id="rId22"/>
    <sheet name="14. Létszám" sheetId="39" r:id="rId23"/>
    <sheet name="Eü. bértábla" sheetId="31" state="hidden" r:id="rId24"/>
    <sheet name="Közalk. bértábla" sheetId="32" state="hidden" r:id="rId25"/>
    <sheet name="Védőnő" sheetId="33" state="hidden" r:id="rId26"/>
  </sheets>
  <externalReferences>
    <externalReference r:id="rId27"/>
    <externalReference r:id="rId28"/>
    <externalReference r:id="rId29"/>
    <externalReference r:id="rId30"/>
  </externalReferences>
  <definedNames>
    <definedName name="_xlnm.Print_Area" localSheetId="20">'12. Stabilitás 1'!$A$2:$J$30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81" i="45" l="1"/>
  <c r="M82" i="45"/>
  <c r="H18" i="48" l="1"/>
  <c r="I26" i="9"/>
  <c r="I25" i="9"/>
  <c r="H24" i="9"/>
  <c r="H23" i="9"/>
  <c r="F23" i="9"/>
  <c r="H22" i="9"/>
  <c r="G22" i="9"/>
  <c r="F22" i="9"/>
  <c r="G27" i="38" l="1"/>
  <c r="G28" i="38" s="1"/>
  <c r="F27" i="38"/>
  <c r="F28" i="38" s="1"/>
  <c r="E27" i="38"/>
  <c r="E28" i="38" s="1"/>
  <c r="L36" i="49"/>
  <c r="H36" i="49"/>
  <c r="L26" i="49"/>
  <c r="H26" i="49"/>
  <c r="H17" i="48"/>
  <c r="H16" i="48"/>
  <c r="H15" i="48"/>
  <c r="H14" i="48"/>
  <c r="H13" i="48"/>
  <c r="H12" i="48"/>
  <c r="I17" i="48" l="1"/>
  <c r="Y257" i="47" l="1"/>
  <c r="X257" i="47"/>
  <c r="W257" i="47"/>
  <c r="V257" i="47"/>
  <c r="U257" i="47"/>
  <c r="T257" i="47"/>
  <c r="S257" i="47"/>
  <c r="R257" i="47"/>
  <c r="Q257" i="47"/>
  <c r="P257" i="47"/>
  <c r="O257" i="47"/>
  <c r="N257" i="47"/>
  <c r="Y256" i="47"/>
  <c r="X256" i="47"/>
  <c r="W256" i="47"/>
  <c r="V256" i="47"/>
  <c r="U256" i="47"/>
  <c r="T256" i="47"/>
  <c r="S256" i="47"/>
  <c r="R256" i="47"/>
  <c r="Q256" i="47"/>
  <c r="P256" i="47"/>
  <c r="O256" i="47"/>
  <c r="N256" i="47"/>
  <c r="M256" i="47"/>
  <c r="K256" i="47"/>
  <c r="J256" i="47"/>
  <c r="Y255" i="47"/>
  <c r="X255" i="47"/>
  <c r="W255" i="47"/>
  <c r="V255" i="47"/>
  <c r="U255" i="47"/>
  <c r="T255" i="47"/>
  <c r="S255" i="47"/>
  <c r="R255" i="47"/>
  <c r="Q255" i="47"/>
  <c r="P255" i="47"/>
  <c r="O255" i="47"/>
  <c r="N255" i="47"/>
  <c r="M255" i="47"/>
  <c r="K255" i="47"/>
  <c r="J255" i="47"/>
  <c r="Y254" i="47"/>
  <c r="X254" i="47"/>
  <c r="W254" i="47"/>
  <c r="V254" i="47"/>
  <c r="U254" i="47"/>
  <c r="T254" i="47"/>
  <c r="S254" i="47"/>
  <c r="R254" i="47"/>
  <c r="Q254" i="47"/>
  <c r="P254" i="47"/>
  <c r="O254" i="47"/>
  <c r="N254" i="47"/>
  <c r="M254" i="47"/>
  <c r="K254" i="47"/>
  <c r="J254" i="47"/>
  <c r="Y253" i="47"/>
  <c r="X253" i="47"/>
  <c r="W253" i="47"/>
  <c r="V253" i="47"/>
  <c r="U253" i="47"/>
  <c r="T253" i="47"/>
  <c r="S253" i="47"/>
  <c r="R253" i="47"/>
  <c r="Q253" i="47"/>
  <c r="P253" i="47"/>
  <c r="O253" i="47"/>
  <c r="N253" i="47"/>
  <c r="M253" i="47"/>
  <c r="K253" i="47"/>
  <c r="J253" i="47"/>
  <c r="Y252" i="47"/>
  <c r="X252" i="47"/>
  <c r="W252" i="47"/>
  <c r="V252" i="47"/>
  <c r="U252" i="47"/>
  <c r="T252" i="47"/>
  <c r="S252" i="47"/>
  <c r="R252" i="47"/>
  <c r="Q252" i="47"/>
  <c r="P252" i="47"/>
  <c r="O252" i="47"/>
  <c r="N252" i="47"/>
  <c r="M252" i="47"/>
  <c r="K252" i="47"/>
  <c r="J252" i="47"/>
  <c r="Y251" i="47"/>
  <c r="X251" i="47"/>
  <c r="W251" i="47"/>
  <c r="V251" i="47"/>
  <c r="U251" i="47"/>
  <c r="T251" i="47"/>
  <c r="S251" i="47"/>
  <c r="R251" i="47"/>
  <c r="Q251" i="47"/>
  <c r="P251" i="47"/>
  <c r="O251" i="47"/>
  <c r="N251" i="47"/>
  <c r="M251" i="47"/>
  <c r="K251" i="47"/>
  <c r="J251" i="47"/>
  <c r="Y250" i="47"/>
  <c r="X250" i="47"/>
  <c r="W250" i="47"/>
  <c r="V250" i="47"/>
  <c r="U250" i="47"/>
  <c r="T250" i="47"/>
  <c r="S250" i="47"/>
  <c r="R250" i="47"/>
  <c r="Q250" i="47"/>
  <c r="P250" i="47"/>
  <c r="O250" i="47"/>
  <c r="N250" i="47"/>
  <c r="M250" i="47"/>
  <c r="K250" i="47"/>
  <c r="J250" i="47"/>
  <c r="Y249" i="47"/>
  <c r="X249" i="47"/>
  <c r="W249" i="47"/>
  <c r="V249" i="47"/>
  <c r="U249" i="47"/>
  <c r="T249" i="47"/>
  <c r="S249" i="47"/>
  <c r="R249" i="47"/>
  <c r="Q249" i="47"/>
  <c r="P249" i="47"/>
  <c r="O249" i="47"/>
  <c r="N249" i="47"/>
  <c r="M249" i="47"/>
  <c r="K249" i="47"/>
  <c r="J249" i="47"/>
  <c r="Y248" i="47"/>
  <c r="X248" i="47"/>
  <c r="W248" i="47"/>
  <c r="V248" i="47"/>
  <c r="U248" i="47"/>
  <c r="T248" i="47"/>
  <c r="S248" i="47"/>
  <c r="R248" i="47"/>
  <c r="Q248" i="47"/>
  <c r="P248" i="47"/>
  <c r="O248" i="47"/>
  <c r="N248" i="47"/>
  <c r="M248" i="47"/>
  <c r="K248" i="47"/>
  <c r="J248" i="47"/>
  <c r="Y247" i="47"/>
  <c r="X247" i="47"/>
  <c r="W247" i="47"/>
  <c r="V247" i="47"/>
  <c r="U247" i="47"/>
  <c r="T247" i="47"/>
  <c r="S247" i="47"/>
  <c r="R247" i="47"/>
  <c r="Q247" i="47"/>
  <c r="P247" i="47"/>
  <c r="O247" i="47"/>
  <c r="N247" i="47"/>
  <c r="M247" i="47"/>
  <c r="K247" i="47"/>
  <c r="J247" i="47"/>
  <c r="Y246" i="47"/>
  <c r="X246" i="47"/>
  <c r="W246" i="47"/>
  <c r="V246" i="47"/>
  <c r="U246" i="47"/>
  <c r="T246" i="47"/>
  <c r="S246" i="47"/>
  <c r="R246" i="47"/>
  <c r="Q246" i="47"/>
  <c r="P246" i="47"/>
  <c r="O246" i="47"/>
  <c r="N246" i="47"/>
  <c r="M246" i="47"/>
  <c r="K246" i="47"/>
  <c r="J246" i="47"/>
  <c r="Y245" i="47"/>
  <c r="X245" i="47"/>
  <c r="W245" i="47"/>
  <c r="V245" i="47"/>
  <c r="U245" i="47"/>
  <c r="T245" i="47"/>
  <c r="S245" i="47"/>
  <c r="R245" i="47"/>
  <c r="Q245" i="47"/>
  <c r="P245" i="47"/>
  <c r="O245" i="47"/>
  <c r="N245" i="47"/>
  <c r="M245" i="47"/>
  <c r="K245" i="47"/>
  <c r="J245" i="47"/>
  <c r="Y244" i="47"/>
  <c r="X244" i="47"/>
  <c r="W244" i="47"/>
  <c r="V244" i="47"/>
  <c r="U244" i="47"/>
  <c r="T244" i="47"/>
  <c r="S244" i="47"/>
  <c r="R244" i="47"/>
  <c r="Q244" i="47"/>
  <c r="P244" i="47"/>
  <c r="O244" i="47"/>
  <c r="N244" i="47"/>
  <c r="M244" i="47"/>
  <c r="K244" i="47"/>
  <c r="J244" i="47"/>
  <c r="Y243" i="47"/>
  <c r="X243" i="47"/>
  <c r="W243" i="47"/>
  <c r="V243" i="47"/>
  <c r="U243" i="47"/>
  <c r="T243" i="47"/>
  <c r="S243" i="47"/>
  <c r="R243" i="47"/>
  <c r="Q243" i="47"/>
  <c r="P243" i="47"/>
  <c r="O243" i="47"/>
  <c r="N243" i="47"/>
  <c r="M243" i="47"/>
  <c r="K243" i="47"/>
  <c r="J243" i="47"/>
  <c r="Y242" i="47"/>
  <c r="X242" i="47"/>
  <c r="W242" i="47"/>
  <c r="V242" i="47"/>
  <c r="U242" i="47"/>
  <c r="T242" i="47"/>
  <c r="S242" i="47"/>
  <c r="R242" i="47"/>
  <c r="Q242" i="47"/>
  <c r="P242" i="47"/>
  <c r="O242" i="47"/>
  <c r="N242" i="47"/>
  <c r="M242" i="47"/>
  <c r="K242" i="47"/>
  <c r="J242" i="47"/>
  <c r="Y241" i="47"/>
  <c r="X241" i="47"/>
  <c r="W241" i="47"/>
  <c r="V241" i="47"/>
  <c r="U241" i="47"/>
  <c r="T241" i="47"/>
  <c r="S241" i="47"/>
  <c r="R241" i="47"/>
  <c r="Q241" i="47"/>
  <c r="P241" i="47"/>
  <c r="O241" i="47"/>
  <c r="N241" i="47"/>
  <c r="K241" i="47"/>
  <c r="M241" i="47" s="1"/>
  <c r="Y240" i="47"/>
  <c r="X240" i="47"/>
  <c r="W240" i="47"/>
  <c r="V240" i="47"/>
  <c r="U240" i="47"/>
  <c r="T240" i="47"/>
  <c r="S240" i="47"/>
  <c r="R240" i="47"/>
  <c r="Q240" i="47"/>
  <c r="P240" i="47"/>
  <c r="O240" i="47"/>
  <c r="N240" i="47"/>
  <c r="M240" i="47"/>
  <c r="K240" i="47"/>
  <c r="J240" i="47"/>
  <c r="Y239" i="47"/>
  <c r="X239" i="47"/>
  <c r="W239" i="47"/>
  <c r="V239" i="47"/>
  <c r="U239" i="47"/>
  <c r="T239" i="47"/>
  <c r="S239" i="47"/>
  <c r="R239" i="47"/>
  <c r="Q239" i="47"/>
  <c r="P239" i="47"/>
  <c r="O239" i="47"/>
  <c r="N239" i="47"/>
  <c r="M239" i="47"/>
  <c r="K239" i="47"/>
  <c r="J239" i="47"/>
  <c r="Y238" i="47"/>
  <c r="X238" i="47"/>
  <c r="W238" i="47"/>
  <c r="V238" i="47"/>
  <c r="U238" i="47"/>
  <c r="T238" i="47"/>
  <c r="S238" i="47"/>
  <c r="R238" i="47"/>
  <c r="Q238" i="47"/>
  <c r="P238" i="47"/>
  <c r="O238" i="47"/>
  <c r="N238" i="47"/>
  <c r="M238" i="47"/>
  <c r="K238" i="47"/>
  <c r="J238" i="47"/>
  <c r="Y237" i="47"/>
  <c r="X237" i="47"/>
  <c r="W237" i="47"/>
  <c r="V237" i="47"/>
  <c r="U237" i="47"/>
  <c r="T237" i="47"/>
  <c r="S237" i="47"/>
  <c r="R237" i="47"/>
  <c r="Q237" i="47"/>
  <c r="P237" i="47"/>
  <c r="O237" i="47"/>
  <c r="N237" i="47"/>
  <c r="M237" i="47"/>
  <c r="K237" i="47"/>
  <c r="J237" i="47"/>
  <c r="Y236" i="47"/>
  <c r="X236" i="47"/>
  <c r="W236" i="47"/>
  <c r="V236" i="47"/>
  <c r="U236" i="47"/>
  <c r="T236" i="47"/>
  <c r="S236" i="47"/>
  <c r="R236" i="47"/>
  <c r="Q236" i="47"/>
  <c r="P236" i="47"/>
  <c r="O236" i="47"/>
  <c r="N236" i="47"/>
  <c r="M236" i="47"/>
  <c r="K236" i="47"/>
  <c r="J236" i="47"/>
  <c r="Y235" i="47"/>
  <c r="X235" i="47"/>
  <c r="W235" i="47"/>
  <c r="V235" i="47"/>
  <c r="U235" i="47"/>
  <c r="T235" i="47"/>
  <c r="S235" i="47"/>
  <c r="R235" i="47"/>
  <c r="Q235" i="47"/>
  <c r="P235" i="47"/>
  <c r="O235" i="47"/>
  <c r="N235" i="47"/>
  <c r="M235" i="47"/>
  <c r="K235" i="47"/>
  <c r="J235" i="47"/>
  <c r="Y234" i="47"/>
  <c r="X234" i="47"/>
  <c r="W234" i="47"/>
  <c r="V234" i="47"/>
  <c r="U234" i="47"/>
  <c r="T234" i="47"/>
  <c r="S234" i="47"/>
  <c r="R234" i="47"/>
  <c r="Q234" i="47"/>
  <c r="P234" i="47"/>
  <c r="O234" i="47"/>
  <c r="N234" i="47"/>
  <c r="M234" i="47"/>
  <c r="K234" i="47"/>
  <c r="J234" i="47"/>
  <c r="Y233" i="47"/>
  <c r="X233" i="47"/>
  <c r="W233" i="47"/>
  <c r="V233" i="47"/>
  <c r="U233" i="47"/>
  <c r="T233" i="47"/>
  <c r="S233" i="47"/>
  <c r="R233" i="47"/>
  <c r="Q233" i="47"/>
  <c r="P233" i="47"/>
  <c r="O233" i="47"/>
  <c r="N233" i="47"/>
  <c r="M233" i="47"/>
  <c r="K233" i="47"/>
  <c r="J233" i="47"/>
  <c r="Y232" i="47"/>
  <c r="X232" i="47"/>
  <c r="W232" i="47"/>
  <c r="V232" i="47"/>
  <c r="U232" i="47"/>
  <c r="T232" i="47"/>
  <c r="S232" i="47"/>
  <c r="R232" i="47"/>
  <c r="Q232" i="47"/>
  <c r="P232" i="47"/>
  <c r="O232" i="47"/>
  <c r="N232" i="47"/>
  <c r="M232" i="47"/>
  <c r="K232" i="47"/>
  <c r="J232" i="47"/>
  <c r="Y231" i="47"/>
  <c r="X231" i="47"/>
  <c r="W231" i="47"/>
  <c r="V231" i="47"/>
  <c r="U231" i="47"/>
  <c r="T231" i="47"/>
  <c r="S231" i="47"/>
  <c r="R231" i="47"/>
  <c r="Q231" i="47"/>
  <c r="P231" i="47"/>
  <c r="O231" i="47"/>
  <c r="N231" i="47"/>
  <c r="M231" i="47"/>
  <c r="K231" i="47"/>
  <c r="J231" i="47"/>
  <c r="Y230" i="47"/>
  <c r="X230" i="47"/>
  <c r="W230" i="47"/>
  <c r="V230" i="47"/>
  <c r="U230" i="47"/>
  <c r="T230" i="47"/>
  <c r="S230" i="47"/>
  <c r="R230" i="47"/>
  <c r="Q230" i="47"/>
  <c r="P230" i="47"/>
  <c r="O230" i="47"/>
  <c r="N230" i="47"/>
  <c r="M230" i="47"/>
  <c r="K230" i="47"/>
  <c r="J230" i="47"/>
  <c r="Y229" i="47"/>
  <c r="X229" i="47"/>
  <c r="W229" i="47"/>
  <c r="V229" i="47"/>
  <c r="U229" i="47"/>
  <c r="T229" i="47"/>
  <c r="S229" i="47"/>
  <c r="R229" i="47"/>
  <c r="Q229" i="47"/>
  <c r="P229" i="47"/>
  <c r="O229" i="47"/>
  <c r="N229" i="47"/>
  <c r="K229" i="47"/>
  <c r="M229" i="47" s="1"/>
  <c r="Y228" i="47"/>
  <c r="X228" i="47"/>
  <c r="W228" i="47"/>
  <c r="V228" i="47"/>
  <c r="U228" i="47"/>
  <c r="T228" i="47"/>
  <c r="S228" i="47"/>
  <c r="R228" i="47"/>
  <c r="Q228" i="47"/>
  <c r="P228" i="47"/>
  <c r="O228" i="47"/>
  <c r="N228" i="47"/>
  <c r="K228" i="47"/>
  <c r="J228" i="47"/>
  <c r="M228" i="47" s="1"/>
  <c r="Y227" i="47"/>
  <c r="X227" i="47"/>
  <c r="W227" i="47"/>
  <c r="V227" i="47"/>
  <c r="U227" i="47"/>
  <c r="T227" i="47"/>
  <c r="S227" i="47"/>
  <c r="R227" i="47"/>
  <c r="Q227" i="47"/>
  <c r="P227" i="47"/>
  <c r="O227" i="47"/>
  <c r="N227" i="47"/>
  <c r="K227" i="47"/>
  <c r="Y226" i="47"/>
  <c r="X226" i="47"/>
  <c r="W226" i="47"/>
  <c r="V226" i="47"/>
  <c r="U226" i="47"/>
  <c r="T226" i="47"/>
  <c r="S226" i="47"/>
  <c r="R226" i="47"/>
  <c r="Q226" i="47"/>
  <c r="P226" i="47"/>
  <c r="O226" i="47"/>
  <c r="N226" i="47"/>
  <c r="M226" i="47"/>
  <c r="K226" i="47"/>
  <c r="J226" i="47"/>
  <c r="Y225" i="47"/>
  <c r="X225" i="47"/>
  <c r="W225" i="47"/>
  <c r="V225" i="47"/>
  <c r="U225" i="47"/>
  <c r="T225" i="47"/>
  <c r="S225" i="47"/>
  <c r="R225" i="47"/>
  <c r="Q225" i="47"/>
  <c r="P225" i="47"/>
  <c r="O225" i="47"/>
  <c r="N225" i="47"/>
  <c r="M225" i="47"/>
  <c r="K225" i="47"/>
  <c r="J225" i="47"/>
  <c r="Y224" i="47"/>
  <c r="X224" i="47"/>
  <c r="W224" i="47"/>
  <c r="V224" i="47"/>
  <c r="U224" i="47"/>
  <c r="T224" i="47"/>
  <c r="S224" i="47"/>
  <c r="R224" i="47"/>
  <c r="Q224" i="47"/>
  <c r="P224" i="47"/>
  <c r="O224" i="47"/>
  <c r="N224" i="47"/>
  <c r="M224" i="47"/>
  <c r="K224" i="47"/>
  <c r="J224" i="47"/>
  <c r="Y223" i="47"/>
  <c r="X223" i="47"/>
  <c r="W223" i="47"/>
  <c r="V223" i="47"/>
  <c r="U223" i="47"/>
  <c r="T223" i="47"/>
  <c r="S223" i="47"/>
  <c r="R223" i="47"/>
  <c r="Q223" i="47"/>
  <c r="P223" i="47"/>
  <c r="O223" i="47"/>
  <c r="N223" i="47"/>
  <c r="M223" i="47"/>
  <c r="K223" i="47"/>
  <c r="J223" i="47"/>
  <c r="Y222" i="47"/>
  <c r="X222" i="47"/>
  <c r="W222" i="47"/>
  <c r="V222" i="47"/>
  <c r="U222" i="47"/>
  <c r="T222" i="47"/>
  <c r="S222" i="47"/>
  <c r="R222" i="47"/>
  <c r="Q222" i="47"/>
  <c r="P222" i="47"/>
  <c r="O222" i="47"/>
  <c r="N222" i="47"/>
  <c r="M222" i="47"/>
  <c r="K222" i="47"/>
  <c r="J222" i="47"/>
  <c r="Y221" i="47"/>
  <c r="X221" i="47"/>
  <c r="W221" i="47"/>
  <c r="V221" i="47"/>
  <c r="U221" i="47"/>
  <c r="T221" i="47"/>
  <c r="S221" i="47"/>
  <c r="R221" i="47"/>
  <c r="Q221" i="47"/>
  <c r="P221" i="47"/>
  <c r="O221" i="47"/>
  <c r="N221" i="47"/>
  <c r="M221" i="47"/>
  <c r="K221" i="47"/>
  <c r="J221" i="47"/>
  <c r="Y220" i="47"/>
  <c r="X220" i="47"/>
  <c r="W220" i="47"/>
  <c r="V220" i="47"/>
  <c r="U220" i="47"/>
  <c r="T220" i="47"/>
  <c r="S220" i="47"/>
  <c r="R220" i="47"/>
  <c r="Q220" i="47"/>
  <c r="P220" i="47"/>
  <c r="O220" i="47"/>
  <c r="N220" i="47"/>
  <c r="M220" i="47"/>
  <c r="K220" i="47"/>
  <c r="J220" i="47"/>
  <c r="Y219" i="47"/>
  <c r="X219" i="47"/>
  <c r="W219" i="47"/>
  <c r="V219" i="47"/>
  <c r="U219" i="47"/>
  <c r="T219" i="47"/>
  <c r="S219" i="47"/>
  <c r="R219" i="47"/>
  <c r="Q219" i="47"/>
  <c r="P219" i="47"/>
  <c r="O219" i="47"/>
  <c r="N219" i="47"/>
  <c r="K219" i="47"/>
  <c r="Y218" i="47"/>
  <c r="X218" i="47"/>
  <c r="W218" i="47"/>
  <c r="V218" i="47"/>
  <c r="U218" i="47"/>
  <c r="T218" i="47"/>
  <c r="S218" i="47"/>
  <c r="R218" i="47"/>
  <c r="Q218" i="47"/>
  <c r="P218" i="47"/>
  <c r="O218" i="47"/>
  <c r="N218" i="47"/>
  <c r="M218" i="47"/>
  <c r="K218" i="47"/>
  <c r="J218" i="47"/>
  <c r="Y217" i="47"/>
  <c r="X217" i="47"/>
  <c r="W217" i="47"/>
  <c r="V217" i="47"/>
  <c r="U217" i="47"/>
  <c r="T217" i="47"/>
  <c r="S217" i="47"/>
  <c r="R217" i="47"/>
  <c r="Q217" i="47"/>
  <c r="P217" i="47"/>
  <c r="O217" i="47"/>
  <c r="N217" i="47"/>
  <c r="M217" i="47"/>
  <c r="K217" i="47"/>
  <c r="J217" i="47"/>
  <c r="Y216" i="47"/>
  <c r="X216" i="47"/>
  <c r="W216" i="47"/>
  <c r="V216" i="47"/>
  <c r="U216" i="47"/>
  <c r="T216" i="47"/>
  <c r="S216" i="47"/>
  <c r="R216" i="47"/>
  <c r="Q216" i="47"/>
  <c r="P216" i="47"/>
  <c r="O216" i="47"/>
  <c r="N216" i="47"/>
  <c r="K216" i="47"/>
  <c r="Y215" i="47"/>
  <c r="X215" i="47"/>
  <c r="W215" i="47"/>
  <c r="V215" i="47"/>
  <c r="U215" i="47"/>
  <c r="T215" i="47"/>
  <c r="S215" i="47"/>
  <c r="R215" i="47"/>
  <c r="Q215" i="47"/>
  <c r="P215" i="47"/>
  <c r="O215" i="47"/>
  <c r="N215" i="47"/>
  <c r="Y214" i="47"/>
  <c r="X214" i="47"/>
  <c r="W214" i="47"/>
  <c r="V214" i="47"/>
  <c r="U214" i="47"/>
  <c r="T214" i="47"/>
  <c r="S214" i="47"/>
  <c r="R214" i="47"/>
  <c r="Q214" i="47"/>
  <c r="P214" i="47"/>
  <c r="O214" i="47"/>
  <c r="N214" i="47"/>
  <c r="M214" i="47"/>
  <c r="K214" i="47"/>
  <c r="J214" i="47"/>
  <c r="Y213" i="47"/>
  <c r="X213" i="47"/>
  <c r="W213" i="47"/>
  <c r="V213" i="47"/>
  <c r="U213" i="47"/>
  <c r="T213" i="47"/>
  <c r="S213" i="47"/>
  <c r="R213" i="47"/>
  <c r="Q213" i="47"/>
  <c r="P213" i="47"/>
  <c r="O213" i="47"/>
  <c r="N213" i="47"/>
  <c r="M213" i="47"/>
  <c r="K213" i="47"/>
  <c r="J213" i="47"/>
  <c r="Y212" i="47"/>
  <c r="X212" i="47"/>
  <c r="W212" i="47"/>
  <c r="V212" i="47"/>
  <c r="U212" i="47"/>
  <c r="T212" i="47"/>
  <c r="S212" i="47"/>
  <c r="R212" i="47"/>
  <c r="Q212" i="47"/>
  <c r="P212" i="47"/>
  <c r="O212" i="47"/>
  <c r="N212" i="47"/>
  <c r="M212" i="47"/>
  <c r="K212" i="47"/>
  <c r="J212" i="47"/>
  <c r="Y211" i="47"/>
  <c r="X211" i="47"/>
  <c r="W211" i="47"/>
  <c r="V211" i="47"/>
  <c r="U211" i="47"/>
  <c r="T211" i="47"/>
  <c r="S211" i="47"/>
  <c r="R211" i="47"/>
  <c r="Q211" i="47"/>
  <c r="P211" i="47"/>
  <c r="O211" i="47"/>
  <c r="N211" i="47"/>
  <c r="M211" i="47"/>
  <c r="K211" i="47"/>
  <c r="J211" i="47"/>
  <c r="Y210" i="47"/>
  <c r="X210" i="47"/>
  <c r="W210" i="47"/>
  <c r="V210" i="47"/>
  <c r="U210" i="47"/>
  <c r="T210" i="47"/>
  <c r="S210" i="47"/>
  <c r="R210" i="47"/>
  <c r="Q210" i="47"/>
  <c r="P210" i="47"/>
  <c r="O210" i="47"/>
  <c r="N210" i="47"/>
  <c r="M210" i="47"/>
  <c r="K210" i="47"/>
  <c r="J210" i="47"/>
  <c r="Y209" i="47"/>
  <c r="X209" i="47"/>
  <c r="W209" i="47"/>
  <c r="V209" i="47"/>
  <c r="U209" i="47"/>
  <c r="T209" i="47"/>
  <c r="S209" i="47"/>
  <c r="R209" i="47"/>
  <c r="Q209" i="47"/>
  <c r="P209" i="47"/>
  <c r="O209" i="47"/>
  <c r="N209" i="47"/>
  <c r="M209" i="47"/>
  <c r="K209" i="47"/>
  <c r="J209" i="47"/>
  <c r="Y208" i="47"/>
  <c r="X208" i="47"/>
  <c r="W208" i="47"/>
  <c r="V208" i="47"/>
  <c r="U208" i="47"/>
  <c r="T208" i="47"/>
  <c r="S208" i="47"/>
  <c r="R208" i="47"/>
  <c r="Q208" i="47"/>
  <c r="P208" i="47"/>
  <c r="O208" i="47"/>
  <c r="N208" i="47"/>
  <c r="M208" i="47"/>
  <c r="K208" i="47"/>
  <c r="J208" i="47"/>
  <c r="Y207" i="47"/>
  <c r="X207" i="47"/>
  <c r="W207" i="47"/>
  <c r="V207" i="47"/>
  <c r="U207" i="47"/>
  <c r="T207" i="47"/>
  <c r="S207" i="47"/>
  <c r="R207" i="47"/>
  <c r="Q207" i="47"/>
  <c r="P207" i="47"/>
  <c r="O207" i="47"/>
  <c r="N207" i="47"/>
  <c r="M207" i="47"/>
  <c r="K207" i="47"/>
  <c r="J207" i="47"/>
  <c r="Y206" i="47"/>
  <c r="X206" i="47"/>
  <c r="W206" i="47"/>
  <c r="V206" i="47"/>
  <c r="U206" i="47"/>
  <c r="T206" i="47"/>
  <c r="S206" i="47"/>
  <c r="R206" i="47"/>
  <c r="Q206" i="47"/>
  <c r="P206" i="47"/>
  <c r="O206" i="47"/>
  <c r="N206" i="47"/>
  <c r="M206" i="47"/>
  <c r="K206" i="47"/>
  <c r="J206" i="47"/>
  <c r="Y205" i="47"/>
  <c r="X205" i="47"/>
  <c r="W205" i="47"/>
  <c r="V205" i="47"/>
  <c r="U205" i="47"/>
  <c r="T205" i="47"/>
  <c r="S205" i="47"/>
  <c r="R205" i="47"/>
  <c r="Q205" i="47"/>
  <c r="P205" i="47"/>
  <c r="O205" i="47"/>
  <c r="N205" i="47"/>
  <c r="M205" i="47"/>
  <c r="K205" i="47"/>
  <c r="J205" i="47"/>
  <c r="Y204" i="47"/>
  <c r="X204" i="47"/>
  <c r="W204" i="47"/>
  <c r="V204" i="47"/>
  <c r="U204" i="47"/>
  <c r="T204" i="47"/>
  <c r="S204" i="47"/>
  <c r="R204" i="47"/>
  <c r="Q204" i="47"/>
  <c r="P204" i="47"/>
  <c r="O204" i="47"/>
  <c r="N204" i="47"/>
  <c r="M204" i="47"/>
  <c r="K204" i="47"/>
  <c r="J204" i="47"/>
  <c r="Y203" i="47"/>
  <c r="X203" i="47"/>
  <c r="W203" i="47"/>
  <c r="V203" i="47"/>
  <c r="U203" i="47"/>
  <c r="T203" i="47"/>
  <c r="S203" i="47"/>
  <c r="R203" i="47"/>
  <c r="Q203" i="47"/>
  <c r="P203" i="47"/>
  <c r="O203" i="47"/>
  <c r="N203" i="47"/>
  <c r="M203" i="47"/>
  <c r="K203" i="47"/>
  <c r="J203" i="47"/>
  <c r="Y202" i="47"/>
  <c r="X202" i="47"/>
  <c r="W202" i="47"/>
  <c r="V202" i="47"/>
  <c r="U202" i="47"/>
  <c r="T202" i="47"/>
  <c r="S202" i="47"/>
  <c r="R202" i="47"/>
  <c r="Q202" i="47"/>
  <c r="P202" i="47"/>
  <c r="O202" i="47"/>
  <c r="N202" i="47"/>
  <c r="M202" i="47"/>
  <c r="K202" i="47"/>
  <c r="J202" i="47"/>
  <c r="Y201" i="47"/>
  <c r="X201" i="47"/>
  <c r="W201" i="47"/>
  <c r="V201" i="47"/>
  <c r="U201" i="47"/>
  <c r="T201" i="47"/>
  <c r="S201" i="47"/>
  <c r="R201" i="47"/>
  <c r="Q201" i="47"/>
  <c r="P201" i="47"/>
  <c r="O201" i="47"/>
  <c r="N201" i="47"/>
  <c r="M201" i="47"/>
  <c r="K201" i="47"/>
  <c r="J201" i="47"/>
  <c r="Y200" i="47"/>
  <c r="X200" i="47"/>
  <c r="W200" i="47"/>
  <c r="V200" i="47"/>
  <c r="U200" i="47"/>
  <c r="T200" i="47"/>
  <c r="S200" i="47"/>
  <c r="R200" i="47"/>
  <c r="Q200" i="47"/>
  <c r="P200" i="47"/>
  <c r="O200" i="47"/>
  <c r="N200" i="47"/>
  <c r="M200" i="47"/>
  <c r="K200" i="47"/>
  <c r="J200" i="47"/>
  <c r="Y199" i="47"/>
  <c r="X199" i="47"/>
  <c r="W199" i="47"/>
  <c r="V199" i="47"/>
  <c r="U199" i="47"/>
  <c r="T199" i="47"/>
  <c r="S199" i="47"/>
  <c r="R199" i="47"/>
  <c r="Q199" i="47"/>
  <c r="P199" i="47"/>
  <c r="O199" i="47"/>
  <c r="N199" i="47"/>
  <c r="M199" i="47"/>
  <c r="K199" i="47"/>
  <c r="J199" i="47"/>
  <c r="Y198" i="47"/>
  <c r="X198" i="47"/>
  <c r="W198" i="47"/>
  <c r="V198" i="47"/>
  <c r="U198" i="47"/>
  <c r="T198" i="47"/>
  <c r="S198" i="47"/>
  <c r="R198" i="47"/>
  <c r="Q198" i="47"/>
  <c r="P198" i="47"/>
  <c r="O198" i="47"/>
  <c r="N198" i="47"/>
  <c r="M198" i="47"/>
  <c r="K198" i="47"/>
  <c r="J198" i="47"/>
  <c r="Y197" i="47"/>
  <c r="X197" i="47"/>
  <c r="W197" i="47"/>
  <c r="V197" i="47"/>
  <c r="U197" i="47"/>
  <c r="T197" i="47"/>
  <c r="S197" i="47"/>
  <c r="R197" i="47"/>
  <c r="Q197" i="47"/>
  <c r="P197" i="47"/>
  <c r="O197" i="47"/>
  <c r="N197" i="47"/>
  <c r="M197" i="47"/>
  <c r="K197" i="47"/>
  <c r="J197" i="47"/>
  <c r="Y196" i="47"/>
  <c r="X196" i="47"/>
  <c r="W196" i="47"/>
  <c r="V196" i="47"/>
  <c r="U196" i="47"/>
  <c r="T196" i="47"/>
  <c r="S196" i="47"/>
  <c r="R196" i="47"/>
  <c r="Q196" i="47"/>
  <c r="P196" i="47"/>
  <c r="O196" i="47"/>
  <c r="N196" i="47"/>
  <c r="M196" i="47"/>
  <c r="K196" i="47"/>
  <c r="J196" i="47"/>
  <c r="Y195" i="47"/>
  <c r="X195" i="47"/>
  <c r="W195" i="47"/>
  <c r="V195" i="47"/>
  <c r="U195" i="47"/>
  <c r="T195" i="47"/>
  <c r="S195" i="47"/>
  <c r="R195" i="47"/>
  <c r="Q195" i="47"/>
  <c r="P195" i="47"/>
  <c r="O195" i="47"/>
  <c r="N195" i="47"/>
  <c r="M195" i="47"/>
  <c r="K195" i="47"/>
  <c r="J195" i="47"/>
  <c r="Y194" i="47"/>
  <c r="X194" i="47"/>
  <c r="W194" i="47"/>
  <c r="V194" i="47"/>
  <c r="U194" i="47"/>
  <c r="T194" i="47"/>
  <c r="S194" i="47"/>
  <c r="R194" i="47"/>
  <c r="Q194" i="47"/>
  <c r="P194" i="47"/>
  <c r="O194" i="47"/>
  <c r="N194" i="47"/>
  <c r="M194" i="47"/>
  <c r="K194" i="47"/>
  <c r="J194" i="47"/>
  <c r="Y193" i="47"/>
  <c r="X193" i="47"/>
  <c r="W193" i="47"/>
  <c r="V193" i="47"/>
  <c r="U193" i="47"/>
  <c r="T193" i="47"/>
  <c r="S193" i="47"/>
  <c r="R193" i="47"/>
  <c r="Q193" i="47"/>
  <c r="P193" i="47"/>
  <c r="O193" i="47"/>
  <c r="N193" i="47"/>
  <c r="M193" i="47"/>
  <c r="K193" i="47"/>
  <c r="J193" i="47"/>
  <c r="Y192" i="47"/>
  <c r="X192" i="47"/>
  <c r="W192" i="47"/>
  <c r="V192" i="47"/>
  <c r="U192" i="47"/>
  <c r="T192" i="47"/>
  <c r="S192" i="47"/>
  <c r="R192" i="47"/>
  <c r="Q192" i="47"/>
  <c r="P192" i="47"/>
  <c r="O192" i="47"/>
  <c r="N192" i="47"/>
  <c r="M192" i="47"/>
  <c r="K192" i="47"/>
  <c r="J192" i="47"/>
  <c r="Y191" i="47"/>
  <c r="X191" i="47"/>
  <c r="W191" i="47"/>
  <c r="V191" i="47"/>
  <c r="U191" i="47"/>
  <c r="T191" i="47"/>
  <c r="S191" i="47"/>
  <c r="R191" i="47"/>
  <c r="Q191" i="47"/>
  <c r="P191" i="47"/>
  <c r="O191" i="47"/>
  <c r="N191" i="47"/>
  <c r="M191" i="47"/>
  <c r="K191" i="47"/>
  <c r="J191" i="47"/>
  <c r="Y190" i="47"/>
  <c r="X190" i="47"/>
  <c r="W190" i="47"/>
  <c r="V190" i="47"/>
  <c r="U190" i="47"/>
  <c r="T190" i="47"/>
  <c r="S190" i="47"/>
  <c r="R190" i="47"/>
  <c r="Q190" i="47"/>
  <c r="P190" i="47"/>
  <c r="O190" i="47"/>
  <c r="N190" i="47"/>
  <c r="M190" i="47"/>
  <c r="K190" i="47"/>
  <c r="J190" i="47"/>
  <c r="Y189" i="47"/>
  <c r="X189" i="47"/>
  <c r="W189" i="47"/>
  <c r="V189" i="47"/>
  <c r="U189" i="47"/>
  <c r="T189" i="47"/>
  <c r="S189" i="47"/>
  <c r="R189" i="47"/>
  <c r="Q189" i="47"/>
  <c r="P189" i="47"/>
  <c r="O189" i="47"/>
  <c r="N189" i="47"/>
  <c r="M189" i="47"/>
  <c r="K189" i="47"/>
  <c r="J189" i="47"/>
  <c r="Y188" i="47"/>
  <c r="X188" i="47"/>
  <c r="W188" i="47"/>
  <c r="V188" i="47"/>
  <c r="U188" i="47"/>
  <c r="T188" i="47"/>
  <c r="S188" i="47"/>
  <c r="R188" i="47"/>
  <c r="Q188" i="47"/>
  <c r="P188" i="47"/>
  <c r="O188" i="47"/>
  <c r="N188" i="47"/>
  <c r="M188" i="47"/>
  <c r="K188" i="47"/>
  <c r="J188" i="47"/>
  <c r="Y187" i="47"/>
  <c r="X187" i="47"/>
  <c r="W187" i="47"/>
  <c r="V187" i="47"/>
  <c r="U187" i="47"/>
  <c r="T187" i="47"/>
  <c r="S187" i="47"/>
  <c r="R187" i="47"/>
  <c r="Q187" i="47"/>
  <c r="P187" i="47"/>
  <c r="O187" i="47"/>
  <c r="N187" i="47"/>
  <c r="M187" i="47"/>
  <c r="K187" i="47"/>
  <c r="J187" i="47"/>
  <c r="Y186" i="47"/>
  <c r="X186" i="47"/>
  <c r="W186" i="47"/>
  <c r="V186" i="47"/>
  <c r="U186" i="47"/>
  <c r="T186" i="47"/>
  <c r="S186" i="47"/>
  <c r="R186" i="47"/>
  <c r="Q186" i="47"/>
  <c r="P186" i="47"/>
  <c r="O186" i="47"/>
  <c r="N186" i="47"/>
  <c r="M186" i="47"/>
  <c r="K186" i="47"/>
  <c r="J186" i="47"/>
  <c r="Y185" i="47"/>
  <c r="X185" i="47"/>
  <c r="W185" i="47"/>
  <c r="V185" i="47"/>
  <c r="U185" i="47"/>
  <c r="T185" i="47"/>
  <c r="S185" i="47"/>
  <c r="R185" i="47"/>
  <c r="Q185" i="47"/>
  <c r="P185" i="47"/>
  <c r="O185" i="47"/>
  <c r="N185" i="47"/>
  <c r="M185" i="47"/>
  <c r="K185" i="47"/>
  <c r="J185" i="47"/>
  <c r="Y184" i="47"/>
  <c r="X184" i="47"/>
  <c r="W184" i="47"/>
  <c r="V184" i="47"/>
  <c r="U184" i="47"/>
  <c r="T184" i="47"/>
  <c r="S184" i="47"/>
  <c r="R184" i="47"/>
  <c r="Q184" i="47"/>
  <c r="P184" i="47"/>
  <c r="O184" i="47"/>
  <c r="N184" i="47"/>
  <c r="M184" i="47"/>
  <c r="K184" i="47"/>
  <c r="J184" i="47"/>
  <c r="Y183" i="47"/>
  <c r="X183" i="47"/>
  <c r="W183" i="47"/>
  <c r="V183" i="47"/>
  <c r="U183" i="47"/>
  <c r="T183" i="47"/>
  <c r="S183" i="47"/>
  <c r="R183" i="47"/>
  <c r="Q183" i="47"/>
  <c r="P183" i="47"/>
  <c r="O183" i="47"/>
  <c r="N183" i="47"/>
  <c r="M183" i="47"/>
  <c r="K183" i="47"/>
  <c r="J183" i="47"/>
  <c r="Y182" i="47"/>
  <c r="X182" i="47"/>
  <c r="W182" i="47"/>
  <c r="V182" i="47"/>
  <c r="U182" i="47"/>
  <c r="T182" i="47"/>
  <c r="S182" i="47"/>
  <c r="R182" i="47"/>
  <c r="Q182" i="47"/>
  <c r="P182" i="47"/>
  <c r="O182" i="47"/>
  <c r="N182" i="47"/>
  <c r="M182" i="47"/>
  <c r="K182" i="47"/>
  <c r="J182" i="47"/>
  <c r="Y181" i="47"/>
  <c r="X181" i="47"/>
  <c r="W181" i="47"/>
  <c r="V181" i="47"/>
  <c r="U181" i="47"/>
  <c r="T181" i="47"/>
  <c r="S181" i="47"/>
  <c r="R181" i="47"/>
  <c r="Q181" i="47"/>
  <c r="P181" i="47"/>
  <c r="O181" i="47"/>
  <c r="N181" i="47"/>
  <c r="M181" i="47"/>
  <c r="K181" i="47"/>
  <c r="J181" i="47"/>
  <c r="Y180" i="47"/>
  <c r="X180" i="47"/>
  <c r="W180" i="47"/>
  <c r="V180" i="47"/>
  <c r="U180" i="47"/>
  <c r="T180" i="47"/>
  <c r="S180" i="47"/>
  <c r="R180" i="47"/>
  <c r="Q180" i="47"/>
  <c r="P180" i="47"/>
  <c r="O180" i="47"/>
  <c r="N180" i="47"/>
  <c r="M180" i="47"/>
  <c r="K180" i="47"/>
  <c r="J180" i="47"/>
  <c r="Y179" i="47"/>
  <c r="X179" i="47"/>
  <c r="W179" i="47"/>
  <c r="V179" i="47"/>
  <c r="U179" i="47"/>
  <c r="T179" i="47"/>
  <c r="S179" i="47"/>
  <c r="R179" i="47"/>
  <c r="Q179" i="47"/>
  <c r="P179" i="47"/>
  <c r="O179" i="47"/>
  <c r="N179" i="47"/>
  <c r="M179" i="47"/>
  <c r="K179" i="47"/>
  <c r="J179" i="47"/>
  <c r="Y178" i="47"/>
  <c r="X178" i="47"/>
  <c r="W178" i="47"/>
  <c r="V178" i="47"/>
  <c r="U178" i="47"/>
  <c r="T178" i="47"/>
  <c r="S178" i="47"/>
  <c r="R178" i="47"/>
  <c r="Q178" i="47"/>
  <c r="P178" i="47"/>
  <c r="O178" i="47"/>
  <c r="N178" i="47"/>
  <c r="M178" i="47"/>
  <c r="K178" i="47"/>
  <c r="J178" i="47"/>
  <c r="Y177" i="47"/>
  <c r="X177" i="47"/>
  <c r="W177" i="47"/>
  <c r="V177" i="47"/>
  <c r="U177" i="47"/>
  <c r="T177" i="47"/>
  <c r="S177" i="47"/>
  <c r="R177" i="47"/>
  <c r="Q177" i="47"/>
  <c r="P177" i="47"/>
  <c r="O177" i="47"/>
  <c r="N177" i="47"/>
  <c r="M177" i="47"/>
  <c r="K177" i="47"/>
  <c r="J177" i="47"/>
  <c r="Y176" i="47"/>
  <c r="X176" i="47"/>
  <c r="W176" i="47"/>
  <c r="V176" i="47"/>
  <c r="U176" i="47"/>
  <c r="T176" i="47"/>
  <c r="S176" i="47"/>
  <c r="R176" i="47"/>
  <c r="Q176" i="47"/>
  <c r="P176" i="47"/>
  <c r="O176" i="47"/>
  <c r="N176" i="47"/>
  <c r="M176" i="47"/>
  <c r="K176" i="47"/>
  <c r="J176" i="47"/>
  <c r="Y175" i="47"/>
  <c r="X175" i="47"/>
  <c r="W175" i="47"/>
  <c r="V175" i="47"/>
  <c r="U175" i="47"/>
  <c r="T175" i="47"/>
  <c r="S175" i="47"/>
  <c r="R175" i="47"/>
  <c r="Q175" i="47"/>
  <c r="P175" i="47"/>
  <c r="O175" i="47"/>
  <c r="N175" i="47"/>
  <c r="M175" i="47"/>
  <c r="K175" i="47"/>
  <c r="J175" i="47"/>
  <c r="Y174" i="47"/>
  <c r="X174" i="47"/>
  <c r="W174" i="47"/>
  <c r="V174" i="47"/>
  <c r="U174" i="47"/>
  <c r="T174" i="47"/>
  <c r="S174" i="47"/>
  <c r="R174" i="47"/>
  <c r="Q174" i="47"/>
  <c r="P174" i="47"/>
  <c r="O174" i="47"/>
  <c r="N174" i="47"/>
  <c r="M174" i="47"/>
  <c r="K174" i="47"/>
  <c r="J174" i="47"/>
  <c r="Y173" i="47"/>
  <c r="X173" i="47"/>
  <c r="W173" i="47"/>
  <c r="V173" i="47"/>
  <c r="U173" i="47"/>
  <c r="T173" i="47"/>
  <c r="S173" i="47"/>
  <c r="R173" i="47"/>
  <c r="Q173" i="47"/>
  <c r="P173" i="47"/>
  <c r="O173" i="47"/>
  <c r="N173" i="47"/>
  <c r="M173" i="47"/>
  <c r="K173" i="47"/>
  <c r="J173" i="47"/>
  <c r="Y172" i="47"/>
  <c r="X172" i="47"/>
  <c r="W172" i="47"/>
  <c r="V172" i="47"/>
  <c r="U172" i="47"/>
  <c r="T172" i="47"/>
  <c r="S172" i="47"/>
  <c r="R172" i="47"/>
  <c r="Q172" i="47"/>
  <c r="P172" i="47"/>
  <c r="O172" i="47"/>
  <c r="N172" i="47"/>
  <c r="M172" i="47"/>
  <c r="K172" i="47"/>
  <c r="J172" i="47"/>
  <c r="Y171" i="47"/>
  <c r="X171" i="47"/>
  <c r="W171" i="47"/>
  <c r="V171" i="47"/>
  <c r="U171" i="47"/>
  <c r="T171" i="47"/>
  <c r="S171" i="47"/>
  <c r="R171" i="47"/>
  <c r="Q171" i="47"/>
  <c r="P171" i="47"/>
  <c r="O171" i="47"/>
  <c r="N171" i="47"/>
  <c r="M171" i="47"/>
  <c r="K171" i="47"/>
  <c r="J171" i="47"/>
  <c r="Y170" i="47"/>
  <c r="X170" i="47"/>
  <c r="W170" i="47"/>
  <c r="V170" i="47"/>
  <c r="U170" i="47"/>
  <c r="T170" i="47"/>
  <c r="S170" i="47"/>
  <c r="R170" i="47"/>
  <c r="Q170" i="47"/>
  <c r="P170" i="47"/>
  <c r="O170" i="47"/>
  <c r="N170" i="47"/>
  <c r="M170" i="47"/>
  <c r="K170" i="47"/>
  <c r="J170" i="47"/>
  <c r="Y169" i="47"/>
  <c r="X169" i="47"/>
  <c r="W169" i="47"/>
  <c r="V169" i="47"/>
  <c r="U169" i="47"/>
  <c r="T169" i="47"/>
  <c r="S169" i="47"/>
  <c r="R169" i="47"/>
  <c r="Q169" i="47"/>
  <c r="P169" i="47"/>
  <c r="O169" i="47"/>
  <c r="N169" i="47"/>
  <c r="M169" i="47"/>
  <c r="K169" i="47"/>
  <c r="J169" i="47"/>
  <c r="Y168" i="47"/>
  <c r="X168" i="47"/>
  <c r="W168" i="47"/>
  <c r="V168" i="47"/>
  <c r="U168" i="47"/>
  <c r="T168" i="47"/>
  <c r="S168" i="47"/>
  <c r="R168" i="47"/>
  <c r="Q168" i="47"/>
  <c r="P168" i="47"/>
  <c r="O168" i="47"/>
  <c r="N168" i="47"/>
  <c r="M168" i="47"/>
  <c r="K168" i="47"/>
  <c r="J168" i="47"/>
  <c r="Y167" i="47"/>
  <c r="X167" i="47"/>
  <c r="W167" i="47"/>
  <c r="V167" i="47"/>
  <c r="U167" i="47"/>
  <c r="T167" i="47"/>
  <c r="S167" i="47"/>
  <c r="R167" i="47"/>
  <c r="Q167" i="47"/>
  <c r="P167" i="47"/>
  <c r="O167" i="47"/>
  <c r="N167" i="47"/>
  <c r="M167" i="47"/>
  <c r="K167" i="47"/>
  <c r="J167" i="47"/>
  <c r="Y166" i="47"/>
  <c r="X166" i="47"/>
  <c r="W166" i="47"/>
  <c r="V166" i="47"/>
  <c r="U166" i="47"/>
  <c r="T166" i="47"/>
  <c r="S166" i="47"/>
  <c r="R166" i="47"/>
  <c r="Q166" i="47"/>
  <c r="P166" i="47"/>
  <c r="O166" i="47"/>
  <c r="N166" i="47"/>
  <c r="M166" i="47"/>
  <c r="K166" i="47"/>
  <c r="J166" i="47"/>
  <c r="Y165" i="47"/>
  <c r="X165" i="47"/>
  <c r="W165" i="47"/>
  <c r="V165" i="47"/>
  <c r="U165" i="47"/>
  <c r="T165" i="47"/>
  <c r="S165" i="47"/>
  <c r="R165" i="47"/>
  <c r="Q165" i="47"/>
  <c r="P165" i="47"/>
  <c r="O165" i="47"/>
  <c r="N165" i="47"/>
  <c r="M165" i="47"/>
  <c r="K165" i="47"/>
  <c r="J165" i="47"/>
  <c r="Y164" i="47"/>
  <c r="X164" i="47"/>
  <c r="W164" i="47"/>
  <c r="V164" i="47"/>
  <c r="U164" i="47"/>
  <c r="T164" i="47"/>
  <c r="S164" i="47"/>
  <c r="R164" i="47"/>
  <c r="Q164" i="47"/>
  <c r="P164" i="47"/>
  <c r="O164" i="47"/>
  <c r="N164" i="47"/>
  <c r="K164" i="47"/>
  <c r="M164" i="47" s="1"/>
  <c r="Y163" i="47"/>
  <c r="X163" i="47"/>
  <c r="W163" i="47"/>
  <c r="V163" i="47"/>
  <c r="U163" i="47"/>
  <c r="T163" i="47"/>
  <c r="S163" i="47"/>
  <c r="R163" i="47"/>
  <c r="Q163" i="47"/>
  <c r="P163" i="47"/>
  <c r="O163" i="47"/>
  <c r="N163" i="47"/>
  <c r="M163" i="47"/>
  <c r="Y162" i="47"/>
  <c r="X162" i="47"/>
  <c r="W162" i="47"/>
  <c r="V162" i="47"/>
  <c r="U162" i="47"/>
  <c r="T162" i="47"/>
  <c r="S162" i="47"/>
  <c r="R162" i="47"/>
  <c r="Q162" i="47"/>
  <c r="P162" i="47"/>
  <c r="O162" i="47"/>
  <c r="N162" i="47"/>
  <c r="M162" i="47"/>
  <c r="Y161" i="47"/>
  <c r="X161" i="47"/>
  <c r="W161" i="47"/>
  <c r="V161" i="47"/>
  <c r="U161" i="47"/>
  <c r="T161" i="47"/>
  <c r="S161" i="47"/>
  <c r="R161" i="47"/>
  <c r="Q161" i="47"/>
  <c r="P161" i="47"/>
  <c r="O161" i="47"/>
  <c r="N161" i="47"/>
  <c r="M161" i="47"/>
  <c r="Y160" i="47"/>
  <c r="X160" i="47"/>
  <c r="W160" i="47"/>
  <c r="V160" i="47"/>
  <c r="U160" i="47"/>
  <c r="T160" i="47"/>
  <c r="S160" i="47"/>
  <c r="R160" i="47"/>
  <c r="Q160" i="47"/>
  <c r="P160" i="47"/>
  <c r="O160" i="47"/>
  <c r="N160" i="47"/>
  <c r="M160" i="47"/>
  <c r="Y159" i="47"/>
  <c r="X159" i="47"/>
  <c r="W159" i="47"/>
  <c r="V159" i="47"/>
  <c r="U159" i="47"/>
  <c r="T159" i="47"/>
  <c r="S159" i="47"/>
  <c r="R159" i="47"/>
  <c r="Q159" i="47"/>
  <c r="P159" i="47"/>
  <c r="O159" i="47"/>
  <c r="N159" i="47"/>
  <c r="K159" i="47"/>
  <c r="J159" i="47"/>
  <c r="M159" i="47" s="1"/>
  <c r="Y158" i="47"/>
  <c r="X158" i="47"/>
  <c r="W158" i="47"/>
  <c r="V158" i="47"/>
  <c r="U158" i="47"/>
  <c r="T158" i="47"/>
  <c r="S158" i="47"/>
  <c r="R158" i="47"/>
  <c r="Q158" i="47"/>
  <c r="P158" i="47"/>
  <c r="O158" i="47"/>
  <c r="N158" i="47"/>
  <c r="K158" i="47"/>
  <c r="M158" i="47" s="1"/>
  <c r="Y157" i="47"/>
  <c r="X157" i="47"/>
  <c r="W157" i="47"/>
  <c r="V157" i="47"/>
  <c r="U157" i="47"/>
  <c r="T157" i="47"/>
  <c r="S157" i="47"/>
  <c r="R157" i="47"/>
  <c r="Q157" i="47"/>
  <c r="P157" i="47"/>
  <c r="O157" i="47"/>
  <c r="N157" i="47"/>
  <c r="Y156" i="47"/>
  <c r="X156" i="47"/>
  <c r="W156" i="47"/>
  <c r="V156" i="47"/>
  <c r="U156" i="47"/>
  <c r="T156" i="47"/>
  <c r="S156" i="47"/>
  <c r="R156" i="47"/>
  <c r="Q156" i="47"/>
  <c r="P156" i="47"/>
  <c r="O156" i="47"/>
  <c r="N156" i="47"/>
  <c r="Y155" i="47"/>
  <c r="X155" i="47"/>
  <c r="W155" i="47"/>
  <c r="V155" i="47"/>
  <c r="U155" i="47"/>
  <c r="T155" i="47"/>
  <c r="S155" i="47"/>
  <c r="R155" i="47"/>
  <c r="Q155" i="47"/>
  <c r="P155" i="47"/>
  <c r="O155" i="47"/>
  <c r="N155" i="47"/>
  <c r="K155" i="47"/>
  <c r="M155" i="47" s="1"/>
  <c r="Y154" i="47"/>
  <c r="X154" i="47"/>
  <c r="W154" i="47"/>
  <c r="V154" i="47"/>
  <c r="U154" i="47"/>
  <c r="T154" i="47"/>
  <c r="S154" i="47"/>
  <c r="R154" i="47"/>
  <c r="Q154" i="47"/>
  <c r="P154" i="47"/>
  <c r="O154" i="47"/>
  <c r="N154" i="47"/>
  <c r="M154" i="47"/>
  <c r="Y153" i="47"/>
  <c r="X153" i="47"/>
  <c r="W153" i="47"/>
  <c r="V153" i="47"/>
  <c r="U153" i="47"/>
  <c r="T153" i="47"/>
  <c r="S153" i="47"/>
  <c r="R153" i="47"/>
  <c r="Q153" i="47"/>
  <c r="P153" i="47"/>
  <c r="O153" i="47"/>
  <c r="N153" i="47"/>
  <c r="Y152" i="47"/>
  <c r="X152" i="47"/>
  <c r="W152" i="47"/>
  <c r="V152" i="47"/>
  <c r="U152" i="47"/>
  <c r="T152" i="47"/>
  <c r="S152" i="47"/>
  <c r="R152" i="47"/>
  <c r="Q152" i="47"/>
  <c r="P152" i="47"/>
  <c r="O152" i="47"/>
  <c r="N152" i="47"/>
  <c r="M152" i="47"/>
  <c r="K152" i="47"/>
  <c r="Y151" i="47"/>
  <c r="X151" i="47"/>
  <c r="W151" i="47"/>
  <c r="V151" i="47"/>
  <c r="U151" i="47"/>
  <c r="T151" i="47"/>
  <c r="S151" i="47"/>
  <c r="R151" i="47"/>
  <c r="Q151" i="47"/>
  <c r="P151" i="47"/>
  <c r="O151" i="47"/>
  <c r="N151" i="47"/>
  <c r="K151" i="47"/>
  <c r="M151" i="47" s="1"/>
  <c r="Y150" i="47"/>
  <c r="X150" i="47"/>
  <c r="W150" i="47"/>
  <c r="V150" i="47"/>
  <c r="U150" i="47"/>
  <c r="T150" i="47"/>
  <c r="S150" i="47"/>
  <c r="R150" i="47"/>
  <c r="Q150" i="47"/>
  <c r="P150" i="47"/>
  <c r="O150" i="47"/>
  <c r="N150" i="47"/>
  <c r="M150" i="47"/>
  <c r="K150" i="47"/>
  <c r="J150" i="47"/>
  <c r="Y149" i="47"/>
  <c r="X149" i="47"/>
  <c r="W149" i="47"/>
  <c r="V149" i="47"/>
  <c r="U149" i="47"/>
  <c r="T149" i="47"/>
  <c r="S149" i="47"/>
  <c r="R149" i="47"/>
  <c r="Q149" i="47"/>
  <c r="P149" i="47"/>
  <c r="O149" i="47"/>
  <c r="N149" i="47"/>
  <c r="K149" i="47"/>
  <c r="M149" i="47" s="1"/>
  <c r="J149" i="47"/>
  <c r="Y148" i="47"/>
  <c r="X148" i="47"/>
  <c r="W148" i="47"/>
  <c r="V148" i="47"/>
  <c r="U148" i="47"/>
  <c r="T148" i="47"/>
  <c r="S148" i="47"/>
  <c r="R148" i="47"/>
  <c r="Q148" i="47"/>
  <c r="P148" i="47"/>
  <c r="O148" i="47"/>
  <c r="N148" i="47"/>
  <c r="M148" i="47"/>
  <c r="Y147" i="47"/>
  <c r="X147" i="47"/>
  <c r="W147" i="47"/>
  <c r="V147" i="47"/>
  <c r="U147" i="47"/>
  <c r="T147" i="47"/>
  <c r="S147" i="47"/>
  <c r="R147" i="47"/>
  <c r="Q147" i="47"/>
  <c r="P147" i="47"/>
  <c r="O147" i="47"/>
  <c r="N147" i="47"/>
  <c r="M147" i="47"/>
  <c r="K147" i="47"/>
  <c r="J147" i="47"/>
  <c r="Y146" i="47"/>
  <c r="X146" i="47"/>
  <c r="W146" i="47"/>
  <c r="V146" i="47"/>
  <c r="U146" i="47"/>
  <c r="T146" i="47"/>
  <c r="S146" i="47"/>
  <c r="R146" i="47"/>
  <c r="Q146" i="47"/>
  <c r="P146" i="47"/>
  <c r="O146" i="47"/>
  <c r="N146" i="47"/>
  <c r="M146" i="47"/>
  <c r="K146" i="47"/>
  <c r="J146" i="47"/>
  <c r="Y145" i="47"/>
  <c r="X145" i="47"/>
  <c r="W145" i="47"/>
  <c r="V145" i="47"/>
  <c r="U145" i="47"/>
  <c r="T145" i="47"/>
  <c r="S145" i="47"/>
  <c r="R145" i="47"/>
  <c r="Q145" i="47"/>
  <c r="P145" i="47"/>
  <c r="O145" i="47"/>
  <c r="N145" i="47"/>
  <c r="M145" i="47"/>
  <c r="K145" i="47"/>
  <c r="J145" i="47"/>
  <c r="Y144" i="47"/>
  <c r="X144" i="47"/>
  <c r="W144" i="47"/>
  <c r="V144" i="47"/>
  <c r="U144" i="47"/>
  <c r="T144" i="47"/>
  <c r="S144" i="47"/>
  <c r="R144" i="47"/>
  <c r="Q144" i="47"/>
  <c r="P144" i="47"/>
  <c r="O144" i="47"/>
  <c r="N144" i="47"/>
  <c r="M144" i="47"/>
  <c r="K144" i="47"/>
  <c r="J144" i="47"/>
  <c r="Y143" i="47"/>
  <c r="X143" i="47"/>
  <c r="W143" i="47"/>
  <c r="V143" i="47"/>
  <c r="U143" i="47"/>
  <c r="T143" i="47"/>
  <c r="S143" i="47"/>
  <c r="R143" i="47"/>
  <c r="Q143" i="47"/>
  <c r="P143" i="47"/>
  <c r="O143" i="47"/>
  <c r="N143" i="47"/>
  <c r="M143" i="47"/>
  <c r="K143" i="47"/>
  <c r="J143" i="47"/>
  <c r="Y142" i="47"/>
  <c r="X142" i="47"/>
  <c r="W142" i="47"/>
  <c r="V142" i="47"/>
  <c r="U142" i="47"/>
  <c r="T142" i="47"/>
  <c r="S142" i="47"/>
  <c r="R142" i="47"/>
  <c r="Q142" i="47"/>
  <c r="P142" i="47"/>
  <c r="O142" i="47"/>
  <c r="N142" i="47"/>
  <c r="M142" i="47"/>
  <c r="K142" i="47"/>
  <c r="J142" i="47"/>
  <c r="Y141" i="47"/>
  <c r="X141" i="47"/>
  <c r="W141" i="47"/>
  <c r="V141" i="47"/>
  <c r="U141" i="47"/>
  <c r="T141" i="47"/>
  <c r="S141" i="47"/>
  <c r="R141" i="47"/>
  <c r="Q141" i="47"/>
  <c r="P141" i="47"/>
  <c r="O141" i="47"/>
  <c r="N141" i="47"/>
  <c r="M141" i="47"/>
  <c r="K141" i="47"/>
  <c r="J141" i="47"/>
  <c r="Y140" i="47"/>
  <c r="X140" i="47"/>
  <c r="W140" i="47"/>
  <c r="V140" i="47"/>
  <c r="U140" i="47"/>
  <c r="T140" i="47"/>
  <c r="S140" i="47"/>
  <c r="R140" i="47"/>
  <c r="Q140" i="47"/>
  <c r="P140" i="47"/>
  <c r="O140" i="47"/>
  <c r="N140" i="47"/>
  <c r="M140" i="47"/>
  <c r="Y139" i="47"/>
  <c r="X139" i="47"/>
  <c r="W139" i="47"/>
  <c r="V139" i="47"/>
  <c r="U139" i="47"/>
  <c r="T139" i="47"/>
  <c r="S139" i="47"/>
  <c r="R139" i="47"/>
  <c r="Q139" i="47"/>
  <c r="P139" i="47"/>
  <c r="O139" i="47"/>
  <c r="N139" i="47"/>
  <c r="M139" i="47"/>
  <c r="K139" i="47"/>
  <c r="J139" i="47"/>
  <c r="Y138" i="47"/>
  <c r="X138" i="47"/>
  <c r="W138" i="47"/>
  <c r="V138" i="47"/>
  <c r="U138" i="47"/>
  <c r="T138" i="47"/>
  <c r="S138" i="47"/>
  <c r="R138" i="47"/>
  <c r="Q138" i="47"/>
  <c r="P138" i="47"/>
  <c r="O138" i="47"/>
  <c r="N138" i="47"/>
  <c r="M138" i="47"/>
  <c r="K138" i="47"/>
  <c r="J138" i="47"/>
  <c r="Y137" i="47"/>
  <c r="X137" i="47"/>
  <c r="W137" i="47"/>
  <c r="V137" i="47"/>
  <c r="U137" i="47"/>
  <c r="T137" i="47"/>
  <c r="S137" i="47"/>
  <c r="R137" i="47"/>
  <c r="Q137" i="47"/>
  <c r="P137" i="47"/>
  <c r="O137" i="47"/>
  <c r="N137" i="47"/>
  <c r="M137" i="47"/>
  <c r="Y136" i="47"/>
  <c r="X136" i="47"/>
  <c r="W136" i="47"/>
  <c r="V136" i="47"/>
  <c r="U136" i="47"/>
  <c r="T136" i="47"/>
  <c r="S136" i="47"/>
  <c r="R136" i="47"/>
  <c r="Q136" i="47"/>
  <c r="P136" i="47"/>
  <c r="O136" i="47"/>
  <c r="N136" i="47"/>
  <c r="M136" i="47"/>
  <c r="K136" i="47"/>
  <c r="J136" i="47"/>
  <c r="Y135" i="47"/>
  <c r="X135" i="47"/>
  <c r="W135" i="47"/>
  <c r="V135" i="47"/>
  <c r="U135" i="47"/>
  <c r="T135" i="47"/>
  <c r="S135" i="47"/>
  <c r="R135" i="47"/>
  <c r="Q135" i="47"/>
  <c r="P135" i="47"/>
  <c r="O135" i="47"/>
  <c r="N135" i="47"/>
  <c r="M135" i="47"/>
  <c r="K135" i="47"/>
  <c r="J135" i="47"/>
  <c r="Y134" i="47"/>
  <c r="X134" i="47"/>
  <c r="W134" i="47"/>
  <c r="V134" i="47"/>
  <c r="U134" i="47"/>
  <c r="T134" i="47"/>
  <c r="S134" i="47"/>
  <c r="R134" i="47"/>
  <c r="Q134" i="47"/>
  <c r="P134" i="47"/>
  <c r="O134" i="47"/>
  <c r="N134" i="47"/>
  <c r="M134" i="47"/>
  <c r="K134" i="47"/>
  <c r="J134" i="47"/>
  <c r="Y133" i="47"/>
  <c r="X133" i="47"/>
  <c r="W133" i="47"/>
  <c r="V133" i="47"/>
  <c r="U133" i="47"/>
  <c r="T133" i="47"/>
  <c r="S133" i="47"/>
  <c r="R133" i="47"/>
  <c r="Q133" i="47"/>
  <c r="P133" i="47"/>
  <c r="O133" i="47"/>
  <c r="N133" i="47"/>
  <c r="M133" i="47"/>
  <c r="K133" i="47"/>
  <c r="J133" i="47"/>
  <c r="Y132" i="47"/>
  <c r="X132" i="47"/>
  <c r="W132" i="47"/>
  <c r="V132" i="47"/>
  <c r="U132" i="47"/>
  <c r="T132" i="47"/>
  <c r="S132" i="47"/>
  <c r="R132" i="47"/>
  <c r="Q132" i="47"/>
  <c r="P132" i="47"/>
  <c r="O132" i="47"/>
  <c r="N132" i="47"/>
  <c r="M132" i="47"/>
  <c r="K132" i="47"/>
  <c r="J132" i="47"/>
  <c r="Y131" i="47"/>
  <c r="X131" i="47"/>
  <c r="W131" i="47"/>
  <c r="V131" i="47"/>
  <c r="U131" i="47"/>
  <c r="T131" i="47"/>
  <c r="S131" i="47"/>
  <c r="R131" i="47"/>
  <c r="Q131" i="47"/>
  <c r="P131" i="47"/>
  <c r="O131" i="47"/>
  <c r="N131" i="47"/>
  <c r="M131" i="47"/>
  <c r="K131" i="47"/>
  <c r="J131" i="47"/>
  <c r="Y130" i="47"/>
  <c r="X130" i="47"/>
  <c r="W130" i="47"/>
  <c r="V130" i="47"/>
  <c r="U130" i="47"/>
  <c r="T130" i="47"/>
  <c r="S130" i="47"/>
  <c r="R130" i="47"/>
  <c r="Q130" i="47"/>
  <c r="P130" i="47"/>
  <c r="O130" i="47"/>
  <c r="N130" i="47"/>
  <c r="M130" i="47"/>
  <c r="K130" i="47"/>
  <c r="J130" i="47"/>
  <c r="Y129" i="47"/>
  <c r="X129" i="47"/>
  <c r="W129" i="47"/>
  <c r="V129" i="47"/>
  <c r="U129" i="47"/>
  <c r="T129" i="47"/>
  <c r="S129" i="47"/>
  <c r="R129" i="47"/>
  <c r="Q129" i="47"/>
  <c r="P129" i="47"/>
  <c r="O129" i="47"/>
  <c r="N129" i="47"/>
  <c r="M129" i="47"/>
  <c r="K129" i="47"/>
  <c r="J129" i="47"/>
  <c r="Y128" i="47"/>
  <c r="X128" i="47"/>
  <c r="W128" i="47"/>
  <c r="V128" i="47"/>
  <c r="U128" i="47"/>
  <c r="T128" i="47"/>
  <c r="S128" i="47"/>
  <c r="R128" i="47"/>
  <c r="Q128" i="47"/>
  <c r="P128" i="47"/>
  <c r="O128" i="47"/>
  <c r="N128" i="47"/>
  <c r="M128" i="47"/>
  <c r="K128" i="47"/>
  <c r="J128" i="47"/>
  <c r="Y127" i="47"/>
  <c r="X127" i="47"/>
  <c r="W127" i="47"/>
  <c r="V127" i="47"/>
  <c r="U127" i="47"/>
  <c r="T127" i="47"/>
  <c r="S127" i="47"/>
  <c r="R127" i="47"/>
  <c r="Q127" i="47"/>
  <c r="P127" i="47"/>
  <c r="O127" i="47"/>
  <c r="N127" i="47"/>
  <c r="M127" i="47"/>
  <c r="K127" i="47"/>
  <c r="J127" i="47"/>
  <c r="Y126" i="47"/>
  <c r="X126" i="47"/>
  <c r="W126" i="47"/>
  <c r="V126" i="47"/>
  <c r="U126" i="47"/>
  <c r="T126" i="47"/>
  <c r="S126" i="47"/>
  <c r="R126" i="47"/>
  <c r="Q126" i="47"/>
  <c r="P126" i="47"/>
  <c r="O126" i="47"/>
  <c r="N126" i="47"/>
  <c r="M126" i="47"/>
  <c r="K126" i="47"/>
  <c r="J126" i="47"/>
  <c r="Y125" i="47"/>
  <c r="X125" i="47"/>
  <c r="W125" i="47"/>
  <c r="V125" i="47"/>
  <c r="U125" i="47"/>
  <c r="T125" i="47"/>
  <c r="S125" i="47"/>
  <c r="R125" i="47"/>
  <c r="Q125" i="47"/>
  <c r="P125" i="47"/>
  <c r="O125" i="47"/>
  <c r="N125" i="47"/>
  <c r="M125" i="47"/>
  <c r="K125" i="47"/>
  <c r="J125" i="47"/>
  <c r="Y124" i="47"/>
  <c r="X124" i="47"/>
  <c r="W124" i="47"/>
  <c r="V124" i="47"/>
  <c r="U124" i="47"/>
  <c r="T124" i="47"/>
  <c r="S124" i="47"/>
  <c r="R124" i="47"/>
  <c r="Q124" i="47"/>
  <c r="P124" i="47"/>
  <c r="O124" i="47"/>
  <c r="N124" i="47"/>
  <c r="M124" i="47"/>
  <c r="K124" i="47"/>
  <c r="J124" i="47"/>
  <c r="Y123" i="47"/>
  <c r="X123" i="47"/>
  <c r="W123" i="47"/>
  <c r="V123" i="47"/>
  <c r="U123" i="47"/>
  <c r="T123" i="47"/>
  <c r="S123" i="47"/>
  <c r="R123" i="47"/>
  <c r="Q123" i="47"/>
  <c r="P123" i="47"/>
  <c r="O123" i="47"/>
  <c r="N123" i="47"/>
  <c r="M123" i="47"/>
  <c r="K123" i="47"/>
  <c r="J123" i="47"/>
  <c r="Y122" i="47"/>
  <c r="X122" i="47"/>
  <c r="W122" i="47"/>
  <c r="V122" i="47"/>
  <c r="U122" i="47"/>
  <c r="T122" i="47"/>
  <c r="S122" i="47"/>
  <c r="R122" i="47"/>
  <c r="Q122" i="47"/>
  <c r="P122" i="47"/>
  <c r="O122" i="47"/>
  <c r="N122" i="47"/>
  <c r="M122" i="47"/>
  <c r="K122" i="47"/>
  <c r="J122" i="47"/>
  <c r="Y121" i="47"/>
  <c r="X121" i="47"/>
  <c r="W121" i="47"/>
  <c r="V121" i="47"/>
  <c r="U121" i="47"/>
  <c r="T121" i="47"/>
  <c r="S121" i="47"/>
  <c r="R121" i="47"/>
  <c r="Q121" i="47"/>
  <c r="P121" i="47"/>
  <c r="O121" i="47"/>
  <c r="N121" i="47"/>
  <c r="M121" i="47"/>
  <c r="K121" i="47"/>
  <c r="J121" i="47"/>
  <c r="Y120" i="47"/>
  <c r="X120" i="47"/>
  <c r="W120" i="47"/>
  <c r="V120" i="47"/>
  <c r="U120" i="47"/>
  <c r="T120" i="47"/>
  <c r="S120" i="47"/>
  <c r="R120" i="47"/>
  <c r="Q120" i="47"/>
  <c r="P120" i="47"/>
  <c r="O120" i="47"/>
  <c r="N120" i="47"/>
  <c r="M120" i="47"/>
  <c r="K120" i="47"/>
  <c r="J120" i="47"/>
  <c r="Y119" i="47"/>
  <c r="X119" i="47"/>
  <c r="W119" i="47"/>
  <c r="V119" i="47"/>
  <c r="U119" i="47"/>
  <c r="T119" i="47"/>
  <c r="S119" i="47"/>
  <c r="R119" i="47"/>
  <c r="Q119" i="47"/>
  <c r="P119" i="47"/>
  <c r="O119" i="47"/>
  <c r="N119" i="47"/>
  <c r="M119" i="47"/>
  <c r="K119" i="47"/>
  <c r="J119" i="47"/>
  <c r="Y118" i="47"/>
  <c r="X118" i="47"/>
  <c r="W118" i="47"/>
  <c r="V118" i="47"/>
  <c r="U118" i="47"/>
  <c r="T118" i="47"/>
  <c r="S118" i="47"/>
  <c r="R118" i="47"/>
  <c r="Q118" i="47"/>
  <c r="P118" i="47"/>
  <c r="O118" i="47"/>
  <c r="N118" i="47"/>
  <c r="M118" i="47"/>
  <c r="K118" i="47"/>
  <c r="J118" i="47"/>
  <c r="Y117" i="47"/>
  <c r="X117" i="47"/>
  <c r="W117" i="47"/>
  <c r="V117" i="47"/>
  <c r="U117" i="47"/>
  <c r="T117" i="47"/>
  <c r="S117" i="47"/>
  <c r="R117" i="47"/>
  <c r="Q117" i="47"/>
  <c r="P117" i="47"/>
  <c r="O117" i="47"/>
  <c r="N117" i="47"/>
  <c r="J117" i="47"/>
  <c r="M117" i="47" s="1"/>
  <c r="Y116" i="47"/>
  <c r="X116" i="47"/>
  <c r="W116" i="47"/>
  <c r="V116" i="47"/>
  <c r="U116" i="47"/>
  <c r="T116" i="47"/>
  <c r="S116" i="47"/>
  <c r="R116" i="47"/>
  <c r="Q116" i="47"/>
  <c r="P116" i="47"/>
  <c r="O116" i="47"/>
  <c r="N116" i="47"/>
  <c r="K116" i="47"/>
  <c r="Y115" i="47"/>
  <c r="X115" i="47"/>
  <c r="W115" i="47"/>
  <c r="V115" i="47"/>
  <c r="U115" i="47"/>
  <c r="T115" i="47"/>
  <c r="S115" i="47"/>
  <c r="R115" i="47"/>
  <c r="Q115" i="47"/>
  <c r="P115" i="47"/>
  <c r="O115" i="47"/>
  <c r="N115" i="47"/>
  <c r="K115" i="47"/>
  <c r="Y114" i="47"/>
  <c r="X114" i="47"/>
  <c r="W114" i="47"/>
  <c r="V114" i="47"/>
  <c r="U114" i="47"/>
  <c r="T114" i="47"/>
  <c r="S114" i="47"/>
  <c r="R114" i="47"/>
  <c r="Q114" i="47"/>
  <c r="P114" i="47"/>
  <c r="O114" i="47"/>
  <c r="N114" i="47"/>
  <c r="M114" i="47"/>
  <c r="K114" i="47"/>
  <c r="J114" i="47"/>
  <c r="Y113" i="47"/>
  <c r="X113" i="47"/>
  <c r="W113" i="47"/>
  <c r="V113" i="47"/>
  <c r="U113" i="47"/>
  <c r="T113" i="47"/>
  <c r="S113" i="47"/>
  <c r="R113" i="47"/>
  <c r="Q113" i="47"/>
  <c r="P113" i="47"/>
  <c r="O113" i="47"/>
  <c r="N113" i="47"/>
  <c r="M113" i="47"/>
  <c r="K113" i="47"/>
  <c r="J113" i="47"/>
  <c r="Y112" i="47"/>
  <c r="X112" i="47"/>
  <c r="W112" i="47"/>
  <c r="V112" i="47"/>
  <c r="U112" i="47"/>
  <c r="T112" i="47"/>
  <c r="S112" i="47"/>
  <c r="R112" i="47"/>
  <c r="Q112" i="47"/>
  <c r="P112" i="47"/>
  <c r="O112" i="47"/>
  <c r="N112" i="47"/>
  <c r="M112" i="47"/>
  <c r="K112" i="47"/>
  <c r="J112" i="47"/>
  <c r="Y111" i="47"/>
  <c r="X111" i="47"/>
  <c r="W111" i="47"/>
  <c r="V111" i="47"/>
  <c r="U111" i="47"/>
  <c r="T111" i="47"/>
  <c r="S111" i="47"/>
  <c r="R111" i="47"/>
  <c r="Q111" i="47"/>
  <c r="P111" i="47"/>
  <c r="O111" i="47"/>
  <c r="N111" i="47"/>
  <c r="M111" i="47"/>
  <c r="K111" i="47"/>
  <c r="J111" i="47"/>
  <c r="Y110" i="47"/>
  <c r="X110" i="47"/>
  <c r="W110" i="47"/>
  <c r="V110" i="47"/>
  <c r="U110" i="47"/>
  <c r="T110" i="47"/>
  <c r="S110" i="47"/>
  <c r="R110" i="47"/>
  <c r="Q110" i="47"/>
  <c r="P110" i="47"/>
  <c r="O110" i="47"/>
  <c r="N110" i="47"/>
  <c r="M110" i="47"/>
  <c r="K110" i="47"/>
  <c r="J110" i="47"/>
  <c r="Y109" i="47"/>
  <c r="X109" i="47"/>
  <c r="W109" i="47"/>
  <c r="V109" i="47"/>
  <c r="U109" i="47"/>
  <c r="T109" i="47"/>
  <c r="S109" i="47"/>
  <c r="R109" i="47"/>
  <c r="Q109" i="47"/>
  <c r="P109" i="47"/>
  <c r="O109" i="47"/>
  <c r="N109" i="47"/>
  <c r="K109" i="47"/>
  <c r="J109" i="47"/>
  <c r="H109" i="47"/>
  <c r="G109" i="47"/>
  <c r="F109" i="47"/>
  <c r="Y108" i="47"/>
  <c r="X108" i="47"/>
  <c r="W108" i="47"/>
  <c r="V108" i="47"/>
  <c r="U108" i="47"/>
  <c r="T108" i="47"/>
  <c r="S108" i="47"/>
  <c r="R108" i="47"/>
  <c r="Q108" i="47"/>
  <c r="P108" i="47"/>
  <c r="O108" i="47"/>
  <c r="N108" i="47"/>
  <c r="Y107" i="47"/>
  <c r="X107" i="47"/>
  <c r="W107" i="47"/>
  <c r="V107" i="47"/>
  <c r="U107" i="47"/>
  <c r="T107" i="47"/>
  <c r="S107" i="47"/>
  <c r="R107" i="47"/>
  <c r="Q107" i="47"/>
  <c r="P107" i="47"/>
  <c r="O107" i="47"/>
  <c r="N107" i="47"/>
  <c r="M107" i="47"/>
  <c r="K107" i="47"/>
  <c r="J107" i="47"/>
  <c r="Y106" i="47"/>
  <c r="X106" i="47"/>
  <c r="W106" i="47"/>
  <c r="V106" i="47"/>
  <c r="U106" i="47"/>
  <c r="T106" i="47"/>
  <c r="S106" i="47"/>
  <c r="R106" i="47"/>
  <c r="Q106" i="47"/>
  <c r="P106" i="47"/>
  <c r="O106" i="47"/>
  <c r="N106" i="47"/>
  <c r="M106" i="47"/>
  <c r="K106" i="47"/>
  <c r="J106" i="47"/>
  <c r="Y105" i="47"/>
  <c r="X105" i="47"/>
  <c r="W105" i="47"/>
  <c r="V105" i="47"/>
  <c r="U105" i="47"/>
  <c r="T105" i="47"/>
  <c r="S105" i="47"/>
  <c r="R105" i="47"/>
  <c r="Q105" i="47"/>
  <c r="P105" i="47"/>
  <c r="O105" i="47"/>
  <c r="N105" i="47"/>
  <c r="M105" i="47"/>
  <c r="K105" i="47"/>
  <c r="J105" i="47"/>
  <c r="Y104" i="47"/>
  <c r="X104" i="47"/>
  <c r="W104" i="47"/>
  <c r="V104" i="47"/>
  <c r="U104" i="47"/>
  <c r="T104" i="47"/>
  <c r="S104" i="47"/>
  <c r="R104" i="47"/>
  <c r="Q104" i="47"/>
  <c r="P104" i="47"/>
  <c r="O104" i="47"/>
  <c r="N104" i="47"/>
  <c r="M104" i="47"/>
  <c r="K104" i="47"/>
  <c r="J104" i="47"/>
  <c r="Y103" i="47"/>
  <c r="X103" i="47"/>
  <c r="W103" i="47"/>
  <c r="V103" i="47"/>
  <c r="U103" i="47"/>
  <c r="T103" i="47"/>
  <c r="S103" i="47"/>
  <c r="R103" i="47"/>
  <c r="Q103" i="47"/>
  <c r="P103" i="47"/>
  <c r="O103" i="47"/>
  <c r="N103" i="47"/>
  <c r="M103" i="47"/>
  <c r="K103" i="47"/>
  <c r="J103" i="47"/>
  <c r="Y102" i="47"/>
  <c r="X102" i="47"/>
  <c r="W102" i="47"/>
  <c r="V102" i="47"/>
  <c r="U102" i="47"/>
  <c r="T102" i="47"/>
  <c r="S102" i="47"/>
  <c r="R102" i="47"/>
  <c r="Q102" i="47"/>
  <c r="P102" i="47"/>
  <c r="O102" i="47"/>
  <c r="N102" i="47"/>
  <c r="M102" i="47"/>
  <c r="K102" i="47"/>
  <c r="J102" i="47"/>
  <c r="Y101" i="47"/>
  <c r="X101" i="47"/>
  <c r="W101" i="47"/>
  <c r="V101" i="47"/>
  <c r="U101" i="47"/>
  <c r="T101" i="47"/>
  <c r="S101" i="47"/>
  <c r="R101" i="47"/>
  <c r="Q101" i="47"/>
  <c r="P101" i="47"/>
  <c r="O101" i="47"/>
  <c r="N101" i="47"/>
  <c r="M101" i="47"/>
  <c r="K101" i="47"/>
  <c r="J101" i="47"/>
  <c r="Y100" i="47"/>
  <c r="X100" i="47"/>
  <c r="W100" i="47"/>
  <c r="V100" i="47"/>
  <c r="U100" i="47"/>
  <c r="T100" i="47"/>
  <c r="S100" i="47"/>
  <c r="R100" i="47"/>
  <c r="Q100" i="47"/>
  <c r="P100" i="47"/>
  <c r="O100" i="47"/>
  <c r="N100" i="47"/>
  <c r="M100" i="47"/>
  <c r="K100" i="47"/>
  <c r="J100" i="47"/>
  <c r="Y99" i="47"/>
  <c r="X99" i="47"/>
  <c r="W99" i="47"/>
  <c r="V99" i="47"/>
  <c r="U99" i="47"/>
  <c r="T99" i="47"/>
  <c r="S99" i="47"/>
  <c r="R99" i="47"/>
  <c r="Q99" i="47"/>
  <c r="P99" i="47"/>
  <c r="O99" i="47"/>
  <c r="N99" i="47"/>
  <c r="M99" i="47"/>
  <c r="K99" i="47"/>
  <c r="J99" i="47"/>
  <c r="Y98" i="47"/>
  <c r="X98" i="47"/>
  <c r="W98" i="47"/>
  <c r="V98" i="47"/>
  <c r="U98" i="47"/>
  <c r="T98" i="47"/>
  <c r="S98" i="47"/>
  <c r="R98" i="47"/>
  <c r="Q98" i="47"/>
  <c r="P98" i="47"/>
  <c r="O98" i="47"/>
  <c r="N98" i="47"/>
  <c r="M98" i="47"/>
  <c r="K98" i="47"/>
  <c r="J98" i="47"/>
  <c r="Y97" i="47"/>
  <c r="X97" i="47"/>
  <c r="W97" i="47"/>
  <c r="V97" i="47"/>
  <c r="U97" i="47"/>
  <c r="T97" i="47"/>
  <c r="S97" i="47"/>
  <c r="R97" i="47"/>
  <c r="Q97" i="47"/>
  <c r="P97" i="47"/>
  <c r="O97" i="47"/>
  <c r="N97" i="47"/>
  <c r="M97" i="47"/>
  <c r="K97" i="47"/>
  <c r="J97" i="47"/>
  <c r="Y96" i="47"/>
  <c r="X96" i="47"/>
  <c r="W96" i="47"/>
  <c r="V96" i="47"/>
  <c r="U96" i="47"/>
  <c r="T96" i="47"/>
  <c r="S96" i="47"/>
  <c r="R96" i="47"/>
  <c r="Q96" i="47"/>
  <c r="P96" i="47"/>
  <c r="O96" i="47"/>
  <c r="N96" i="47"/>
  <c r="M96" i="47"/>
  <c r="K96" i="47"/>
  <c r="J96" i="47"/>
  <c r="Y95" i="47"/>
  <c r="X95" i="47"/>
  <c r="W95" i="47"/>
  <c r="V95" i="47"/>
  <c r="U95" i="47"/>
  <c r="T95" i="47"/>
  <c r="S95" i="47"/>
  <c r="R95" i="47"/>
  <c r="Q95" i="47"/>
  <c r="P95" i="47"/>
  <c r="O95" i="47"/>
  <c r="N95" i="47"/>
  <c r="M95" i="47"/>
  <c r="K95" i="47"/>
  <c r="J95" i="47"/>
  <c r="Y94" i="47"/>
  <c r="X94" i="47"/>
  <c r="W94" i="47"/>
  <c r="V94" i="47"/>
  <c r="U94" i="47"/>
  <c r="T94" i="47"/>
  <c r="S94" i="47"/>
  <c r="R94" i="47"/>
  <c r="Q94" i="47"/>
  <c r="P94" i="47"/>
  <c r="O94" i="47"/>
  <c r="N94" i="47"/>
  <c r="M94" i="47"/>
  <c r="K94" i="47"/>
  <c r="J94" i="47"/>
  <c r="Y93" i="47"/>
  <c r="X93" i="47"/>
  <c r="W93" i="47"/>
  <c r="V93" i="47"/>
  <c r="U93" i="47"/>
  <c r="T93" i="47"/>
  <c r="S93" i="47"/>
  <c r="R93" i="47"/>
  <c r="Q93" i="47"/>
  <c r="P93" i="47"/>
  <c r="O93" i="47"/>
  <c r="N93" i="47"/>
  <c r="M93" i="47"/>
  <c r="K93" i="47"/>
  <c r="J93" i="47"/>
  <c r="Y92" i="47"/>
  <c r="X92" i="47"/>
  <c r="W92" i="47"/>
  <c r="V92" i="47"/>
  <c r="U92" i="47"/>
  <c r="T92" i="47"/>
  <c r="S92" i="47"/>
  <c r="R92" i="47"/>
  <c r="Q92" i="47"/>
  <c r="P92" i="47"/>
  <c r="O92" i="47"/>
  <c r="N92" i="47"/>
  <c r="M92" i="47"/>
  <c r="K92" i="47"/>
  <c r="J92" i="47"/>
  <c r="Y91" i="47"/>
  <c r="X91" i="47"/>
  <c r="W91" i="47"/>
  <c r="V91" i="47"/>
  <c r="U91" i="47"/>
  <c r="T91" i="47"/>
  <c r="S91" i="47"/>
  <c r="R91" i="47"/>
  <c r="Q91" i="47"/>
  <c r="P91" i="47"/>
  <c r="O91" i="47"/>
  <c r="N91" i="47"/>
  <c r="M91" i="47"/>
  <c r="K91" i="47"/>
  <c r="J91" i="47"/>
  <c r="Y90" i="47"/>
  <c r="X90" i="47"/>
  <c r="W90" i="47"/>
  <c r="V90" i="47"/>
  <c r="U90" i="47"/>
  <c r="T90" i="47"/>
  <c r="S90" i="47"/>
  <c r="R90" i="47"/>
  <c r="Q90" i="47"/>
  <c r="P90" i="47"/>
  <c r="O90" i="47"/>
  <c r="N90" i="47"/>
  <c r="M90" i="47"/>
  <c r="K90" i="47"/>
  <c r="J90" i="47"/>
  <c r="Y89" i="47"/>
  <c r="X89" i="47"/>
  <c r="W89" i="47"/>
  <c r="V89" i="47"/>
  <c r="U89" i="47"/>
  <c r="T89" i="47"/>
  <c r="S89" i="47"/>
  <c r="R89" i="47"/>
  <c r="Q89" i="47"/>
  <c r="P89" i="47"/>
  <c r="O89" i="47"/>
  <c r="N89" i="47"/>
  <c r="M89" i="47"/>
  <c r="K89" i="47"/>
  <c r="J89" i="47"/>
  <c r="Y88" i="47"/>
  <c r="X88" i="47"/>
  <c r="W88" i="47"/>
  <c r="V88" i="47"/>
  <c r="U88" i="47"/>
  <c r="T88" i="47"/>
  <c r="S88" i="47"/>
  <c r="R88" i="47"/>
  <c r="Q88" i="47"/>
  <c r="P88" i="47"/>
  <c r="O88" i="47"/>
  <c r="N88" i="47"/>
  <c r="M88" i="47"/>
  <c r="K88" i="47"/>
  <c r="J88" i="47"/>
  <c r="Y87" i="47"/>
  <c r="X87" i="47"/>
  <c r="W87" i="47"/>
  <c r="V87" i="47"/>
  <c r="U87" i="47"/>
  <c r="T87" i="47"/>
  <c r="S87" i="47"/>
  <c r="R87" i="47"/>
  <c r="Q87" i="47"/>
  <c r="P87" i="47"/>
  <c r="O87" i="47"/>
  <c r="N87" i="47"/>
  <c r="M87" i="47"/>
  <c r="K87" i="47"/>
  <c r="J87" i="47"/>
  <c r="Y86" i="47"/>
  <c r="X86" i="47"/>
  <c r="W86" i="47"/>
  <c r="V86" i="47"/>
  <c r="U86" i="47"/>
  <c r="T86" i="47"/>
  <c r="S86" i="47"/>
  <c r="R86" i="47"/>
  <c r="Q86" i="47"/>
  <c r="P86" i="47"/>
  <c r="O86" i="47"/>
  <c r="N86" i="47"/>
  <c r="M86" i="47"/>
  <c r="K86" i="47"/>
  <c r="J86" i="47"/>
  <c r="Y85" i="47"/>
  <c r="X85" i="47"/>
  <c r="W85" i="47"/>
  <c r="V85" i="47"/>
  <c r="U85" i="47"/>
  <c r="T85" i="47"/>
  <c r="S85" i="47"/>
  <c r="R85" i="47"/>
  <c r="Q85" i="47"/>
  <c r="P85" i="47"/>
  <c r="O85" i="47"/>
  <c r="N85" i="47"/>
  <c r="M85" i="47"/>
  <c r="K85" i="47"/>
  <c r="J85" i="47"/>
  <c r="Y84" i="47"/>
  <c r="X84" i="47"/>
  <c r="W84" i="47"/>
  <c r="V84" i="47"/>
  <c r="U84" i="47"/>
  <c r="T84" i="47"/>
  <c r="S84" i="47"/>
  <c r="R84" i="47"/>
  <c r="Q84" i="47"/>
  <c r="P84" i="47"/>
  <c r="O84" i="47"/>
  <c r="N84" i="47"/>
  <c r="M84" i="47"/>
  <c r="K84" i="47"/>
  <c r="J84" i="47"/>
  <c r="Y83" i="47"/>
  <c r="X83" i="47"/>
  <c r="W83" i="47"/>
  <c r="V83" i="47"/>
  <c r="U83" i="47"/>
  <c r="T83" i="47"/>
  <c r="S83" i="47"/>
  <c r="R83" i="47"/>
  <c r="Q83" i="47"/>
  <c r="P83" i="47"/>
  <c r="O83" i="47"/>
  <c r="N83" i="47"/>
  <c r="M83" i="47"/>
  <c r="K83" i="47"/>
  <c r="J83" i="47"/>
  <c r="Y82" i="47"/>
  <c r="X82" i="47"/>
  <c r="W82" i="47"/>
  <c r="V82" i="47"/>
  <c r="U82" i="47"/>
  <c r="T82" i="47"/>
  <c r="S82" i="47"/>
  <c r="R82" i="47"/>
  <c r="Q82" i="47"/>
  <c r="P82" i="47"/>
  <c r="O82" i="47"/>
  <c r="N82" i="47"/>
  <c r="M82" i="47"/>
  <c r="Y81" i="47"/>
  <c r="X81" i="47"/>
  <c r="W81" i="47"/>
  <c r="V81" i="47"/>
  <c r="U81" i="47"/>
  <c r="T81" i="47"/>
  <c r="S81" i="47"/>
  <c r="R81" i="47"/>
  <c r="Q81" i="47"/>
  <c r="P81" i="47"/>
  <c r="O81" i="47"/>
  <c r="N81" i="47"/>
  <c r="M81" i="47"/>
  <c r="K81" i="47"/>
  <c r="Y80" i="47"/>
  <c r="X80" i="47"/>
  <c r="W80" i="47"/>
  <c r="V80" i="47"/>
  <c r="U80" i="47"/>
  <c r="T80" i="47"/>
  <c r="S80" i="47"/>
  <c r="R80" i="47"/>
  <c r="Q80" i="47"/>
  <c r="P80" i="47"/>
  <c r="O80" i="47"/>
  <c r="N80" i="47"/>
  <c r="M80" i="47"/>
  <c r="K80" i="47"/>
  <c r="J80" i="47"/>
  <c r="Y79" i="47"/>
  <c r="X79" i="47"/>
  <c r="W79" i="47"/>
  <c r="V79" i="47"/>
  <c r="U79" i="47"/>
  <c r="T79" i="47"/>
  <c r="S79" i="47"/>
  <c r="R79" i="47"/>
  <c r="Q79" i="47"/>
  <c r="P79" i="47"/>
  <c r="O79" i="47"/>
  <c r="N79" i="47"/>
  <c r="M79" i="47"/>
  <c r="K79" i="47"/>
  <c r="J79" i="47"/>
  <c r="Y78" i="47"/>
  <c r="X78" i="47"/>
  <c r="W78" i="47"/>
  <c r="V78" i="47"/>
  <c r="U78" i="47"/>
  <c r="T78" i="47"/>
  <c r="S78" i="47"/>
  <c r="R78" i="47"/>
  <c r="Q78" i="47"/>
  <c r="P78" i="47"/>
  <c r="O78" i="47"/>
  <c r="N78" i="47"/>
  <c r="M78" i="47"/>
  <c r="K78" i="47"/>
  <c r="J78" i="47"/>
  <c r="Y77" i="47"/>
  <c r="X77" i="47"/>
  <c r="W77" i="47"/>
  <c r="V77" i="47"/>
  <c r="U77" i="47"/>
  <c r="T77" i="47"/>
  <c r="S77" i="47"/>
  <c r="R77" i="47"/>
  <c r="Q77" i="47"/>
  <c r="P77" i="47"/>
  <c r="O77" i="47"/>
  <c r="N77" i="47"/>
  <c r="K77" i="47"/>
  <c r="Y76" i="47"/>
  <c r="X76" i="47"/>
  <c r="W76" i="47"/>
  <c r="V76" i="47"/>
  <c r="U76" i="47"/>
  <c r="T76" i="47"/>
  <c r="S76" i="47"/>
  <c r="R76" i="47"/>
  <c r="Q76" i="47"/>
  <c r="P76" i="47"/>
  <c r="O76" i="47"/>
  <c r="N76" i="47"/>
  <c r="M76" i="47"/>
  <c r="K76" i="47"/>
  <c r="J76" i="47"/>
  <c r="Y75" i="47"/>
  <c r="X75" i="47"/>
  <c r="W75" i="47"/>
  <c r="V75" i="47"/>
  <c r="U75" i="47"/>
  <c r="T75" i="47"/>
  <c r="S75" i="47"/>
  <c r="R75" i="47"/>
  <c r="Q75" i="47"/>
  <c r="P75" i="47"/>
  <c r="O75" i="47"/>
  <c r="N75" i="47"/>
  <c r="K75" i="47"/>
  <c r="Y74" i="47"/>
  <c r="X74" i="47"/>
  <c r="W74" i="47"/>
  <c r="V74" i="47"/>
  <c r="U74" i="47"/>
  <c r="T74" i="47"/>
  <c r="S74" i="47"/>
  <c r="R74" i="47"/>
  <c r="Q74" i="47"/>
  <c r="P74" i="47"/>
  <c r="O74" i="47"/>
  <c r="N74" i="47"/>
  <c r="M74" i="47"/>
  <c r="K74" i="47"/>
  <c r="J74" i="47"/>
  <c r="Y73" i="47"/>
  <c r="X73" i="47"/>
  <c r="W73" i="47"/>
  <c r="V73" i="47"/>
  <c r="U73" i="47"/>
  <c r="T73" i="47"/>
  <c r="S73" i="47"/>
  <c r="R73" i="47"/>
  <c r="Q73" i="47"/>
  <c r="P73" i="47"/>
  <c r="O73" i="47"/>
  <c r="N73" i="47"/>
  <c r="K73" i="47"/>
  <c r="Y72" i="47"/>
  <c r="X72" i="47"/>
  <c r="W72" i="47"/>
  <c r="V72" i="47"/>
  <c r="U72" i="47"/>
  <c r="T72" i="47"/>
  <c r="S72" i="47"/>
  <c r="R72" i="47"/>
  <c r="Q72" i="47"/>
  <c r="P72" i="47"/>
  <c r="O72" i="47"/>
  <c r="N72" i="47"/>
  <c r="K72" i="47"/>
  <c r="M72" i="47" s="1"/>
  <c r="Y71" i="47"/>
  <c r="X71" i="47"/>
  <c r="W71" i="47"/>
  <c r="V71" i="47"/>
  <c r="U71" i="47"/>
  <c r="T71" i="47"/>
  <c r="S71" i="47"/>
  <c r="R71" i="47"/>
  <c r="Q71" i="47"/>
  <c r="P71" i="47"/>
  <c r="O71" i="47"/>
  <c r="N71" i="47"/>
  <c r="M71" i="47"/>
  <c r="K71" i="47"/>
  <c r="J71" i="47"/>
  <c r="Y70" i="47"/>
  <c r="X70" i="47"/>
  <c r="W70" i="47"/>
  <c r="V70" i="47"/>
  <c r="U70" i="47"/>
  <c r="T70" i="47"/>
  <c r="S70" i="47"/>
  <c r="R70" i="47"/>
  <c r="Q70" i="47"/>
  <c r="P70" i="47"/>
  <c r="O70" i="47"/>
  <c r="N70" i="47"/>
  <c r="M70" i="47"/>
  <c r="K70" i="47"/>
  <c r="J70" i="47"/>
  <c r="Y69" i="47"/>
  <c r="X69" i="47"/>
  <c r="W69" i="47"/>
  <c r="V69" i="47"/>
  <c r="U69" i="47"/>
  <c r="T69" i="47"/>
  <c r="S69" i="47"/>
  <c r="R69" i="47"/>
  <c r="Q69" i="47"/>
  <c r="P69" i="47"/>
  <c r="O69" i="47"/>
  <c r="N69" i="47"/>
  <c r="M69" i="47"/>
  <c r="K69" i="47"/>
  <c r="J69" i="47"/>
  <c r="Y68" i="47"/>
  <c r="X68" i="47"/>
  <c r="W68" i="47"/>
  <c r="V68" i="47"/>
  <c r="U68" i="47"/>
  <c r="T68" i="47"/>
  <c r="S68" i="47"/>
  <c r="R68" i="47"/>
  <c r="Q68" i="47"/>
  <c r="P68" i="47"/>
  <c r="O68" i="47"/>
  <c r="N68" i="47"/>
  <c r="M68" i="47"/>
  <c r="K68" i="47"/>
  <c r="J68" i="47"/>
  <c r="Y67" i="47"/>
  <c r="X67" i="47"/>
  <c r="W67" i="47"/>
  <c r="V67" i="47"/>
  <c r="U67" i="47"/>
  <c r="T67" i="47"/>
  <c r="S67" i="47"/>
  <c r="R67" i="47"/>
  <c r="Q67" i="47"/>
  <c r="P67" i="47"/>
  <c r="O67" i="47"/>
  <c r="N67" i="47"/>
  <c r="M67" i="47"/>
  <c r="K67" i="47"/>
  <c r="J67" i="47"/>
  <c r="Y66" i="47"/>
  <c r="X66" i="47"/>
  <c r="W66" i="47"/>
  <c r="V66" i="47"/>
  <c r="U66" i="47"/>
  <c r="T66" i="47"/>
  <c r="S66" i="47"/>
  <c r="R66" i="47"/>
  <c r="Q66" i="47"/>
  <c r="P66" i="47"/>
  <c r="O66" i="47"/>
  <c r="N66" i="47"/>
  <c r="M66" i="47"/>
  <c r="K66" i="47"/>
  <c r="J66" i="47"/>
  <c r="Y65" i="47"/>
  <c r="X65" i="47"/>
  <c r="W65" i="47"/>
  <c r="V65" i="47"/>
  <c r="U65" i="47"/>
  <c r="T65" i="47"/>
  <c r="S65" i="47"/>
  <c r="R65" i="47"/>
  <c r="Q65" i="47"/>
  <c r="P65" i="47"/>
  <c r="O65" i="47"/>
  <c r="N65" i="47"/>
  <c r="M65" i="47"/>
  <c r="K65" i="47"/>
  <c r="J65" i="47"/>
  <c r="Y64" i="47"/>
  <c r="X64" i="47"/>
  <c r="W64" i="47"/>
  <c r="V64" i="47"/>
  <c r="U64" i="47"/>
  <c r="T64" i="47"/>
  <c r="S64" i="47"/>
  <c r="R64" i="47"/>
  <c r="Q64" i="47"/>
  <c r="P64" i="47"/>
  <c r="O64" i="47"/>
  <c r="N64" i="47"/>
  <c r="M64" i="47"/>
  <c r="K64" i="47"/>
  <c r="J64" i="47"/>
  <c r="M63" i="47"/>
  <c r="Y62" i="47"/>
  <c r="X62" i="47"/>
  <c r="W62" i="47"/>
  <c r="V62" i="47"/>
  <c r="U62" i="47"/>
  <c r="T62" i="47"/>
  <c r="S62" i="47"/>
  <c r="R62" i="47"/>
  <c r="Q62" i="47"/>
  <c r="P62" i="47"/>
  <c r="O62" i="47"/>
  <c r="N62" i="47"/>
  <c r="M62" i="47"/>
  <c r="Y61" i="47"/>
  <c r="X61" i="47"/>
  <c r="W61" i="47"/>
  <c r="V61" i="47"/>
  <c r="U61" i="47"/>
  <c r="T61" i="47"/>
  <c r="S61" i="47"/>
  <c r="R61" i="47"/>
  <c r="Q61" i="47"/>
  <c r="P61" i="47"/>
  <c r="O61" i="47"/>
  <c r="N61" i="47"/>
  <c r="M61" i="47"/>
  <c r="K61" i="47"/>
  <c r="J61" i="47"/>
  <c r="Y60" i="47"/>
  <c r="X60" i="47"/>
  <c r="W60" i="47"/>
  <c r="V60" i="47"/>
  <c r="U60" i="47"/>
  <c r="T60" i="47"/>
  <c r="S60" i="47"/>
  <c r="R60" i="47"/>
  <c r="Q60" i="47"/>
  <c r="P60" i="47"/>
  <c r="O60" i="47"/>
  <c r="N60" i="47"/>
  <c r="K60" i="47"/>
  <c r="J60" i="47"/>
  <c r="M60" i="47" s="1"/>
  <c r="Y59" i="47"/>
  <c r="X59" i="47"/>
  <c r="W59" i="47"/>
  <c r="V59" i="47"/>
  <c r="U59" i="47"/>
  <c r="T59" i="47"/>
  <c r="S59" i="47"/>
  <c r="R59" i="47"/>
  <c r="Q59" i="47"/>
  <c r="P59" i="47"/>
  <c r="O59" i="47"/>
  <c r="N59" i="47"/>
  <c r="K59" i="47"/>
  <c r="J59" i="47"/>
  <c r="Y58" i="47"/>
  <c r="X58" i="47"/>
  <c r="W58" i="47"/>
  <c r="V58" i="47"/>
  <c r="U58" i="47"/>
  <c r="T58" i="47"/>
  <c r="S58" i="47"/>
  <c r="R58" i="47"/>
  <c r="Q58" i="47"/>
  <c r="P58" i="47"/>
  <c r="O58" i="47"/>
  <c r="N58" i="47"/>
  <c r="M58" i="47"/>
  <c r="K58" i="47"/>
  <c r="J58" i="47"/>
  <c r="Y57" i="47"/>
  <c r="X57" i="47"/>
  <c r="W57" i="47"/>
  <c r="V57" i="47"/>
  <c r="U57" i="47"/>
  <c r="T57" i="47"/>
  <c r="S57" i="47"/>
  <c r="R57" i="47"/>
  <c r="Q57" i="47"/>
  <c r="P57" i="47"/>
  <c r="O57" i="47"/>
  <c r="N57" i="47"/>
  <c r="M57" i="47"/>
  <c r="K57" i="47"/>
  <c r="Y56" i="47"/>
  <c r="X56" i="47"/>
  <c r="W56" i="47"/>
  <c r="V56" i="47"/>
  <c r="U56" i="47"/>
  <c r="T56" i="47"/>
  <c r="S56" i="47"/>
  <c r="R56" i="47"/>
  <c r="Q56" i="47"/>
  <c r="P56" i="47"/>
  <c r="O56" i="47"/>
  <c r="N56" i="47"/>
  <c r="K56" i="47"/>
  <c r="M56" i="47" s="1"/>
  <c r="Y55" i="47"/>
  <c r="X55" i="47"/>
  <c r="W55" i="47"/>
  <c r="V55" i="47"/>
  <c r="U55" i="47"/>
  <c r="T55" i="47"/>
  <c r="S55" i="47"/>
  <c r="R55" i="47"/>
  <c r="Q55" i="47"/>
  <c r="P55" i="47"/>
  <c r="O55" i="47"/>
  <c r="N55" i="47"/>
  <c r="J55" i="47"/>
  <c r="M55" i="47" s="1"/>
  <c r="Y54" i="47"/>
  <c r="X54" i="47"/>
  <c r="W54" i="47"/>
  <c r="V54" i="47"/>
  <c r="U54" i="47"/>
  <c r="T54" i="47"/>
  <c r="S54" i="47"/>
  <c r="R54" i="47"/>
  <c r="Q54" i="47"/>
  <c r="P54" i="47"/>
  <c r="O54" i="47"/>
  <c r="N54" i="47"/>
  <c r="Y53" i="47"/>
  <c r="X53" i="47"/>
  <c r="W53" i="47"/>
  <c r="V53" i="47"/>
  <c r="U53" i="47"/>
  <c r="T53" i="47"/>
  <c r="S53" i="47"/>
  <c r="R53" i="47"/>
  <c r="Q53" i="47"/>
  <c r="P53" i="47"/>
  <c r="O53" i="47"/>
  <c r="N53" i="47"/>
  <c r="M53" i="47"/>
  <c r="Y52" i="47"/>
  <c r="X52" i="47"/>
  <c r="W52" i="47"/>
  <c r="V52" i="47"/>
  <c r="U52" i="47"/>
  <c r="T52" i="47"/>
  <c r="S52" i="47"/>
  <c r="R52" i="47"/>
  <c r="Q52" i="47"/>
  <c r="P52" i="47"/>
  <c r="O52" i="47"/>
  <c r="N52" i="47"/>
  <c r="J52" i="47"/>
  <c r="M52" i="47" s="1"/>
  <c r="Y51" i="47"/>
  <c r="X51" i="47"/>
  <c r="W51" i="47"/>
  <c r="V51" i="47"/>
  <c r="U51" i="47"/>
  <c r="T51" i="47"/>
  <c r="S51" i="47"/>
  <c r="R51" i="47"/>
  <c r="Q51" i="47"/>
  <c r="P51" i="47"/>
  <c r="O51" i="47"/>
  <c r="N51" i="47"/>
  <c r="K51" i="47"/>
  <c r="Y50" i="47"/>
  <c r="X50" i="47"/>
  <c r="W50" i="47"/>
  <c r="V50" i="47"/>
  <c r="U50" i="47"/>
  <c r="T50" i="47"/>
  <c r="S50" i="47"/>
  <c r="R50" i="47"/>
  <c r="Q50" i="47"/>
  <c r="P50" i="47"/>
  <c r="O50" i="47"/>
  <c r="N50" i="47"/>
  <c r="K50" i="47"/>
  <c r="J50" i="47"/>
  <c r="M50" i="47" s="1"/>
  <c r="Y49" i="47"/>
  <c r="X49" i="47"/>
  <c r="W49" i="47"/>
  <c r="V49" i="47"/>
  <c r="U49" i="47"/>
  <c r="T49" i="47"/>
  <c r="S49" i="47"/>
  <c r="R49" i="47"/>
  <c r="Q49" i="47"/>
  <c r="P49" i="47"/>
  <c r="O49" i="47"/>
  <c r="N49" i="47"/>
  <c r="K49" i="47"/>
  <c r="J49" i="47"/>
  <c r="M49" i="47" s="1"/>
  <c r="Y48" i="47"/>
  <c r="X48" i="47"/>
  <c r="W48" i="47"/>
  <c r="V48" i="47"/>
  <c r="U48" i="47"/>
  <c r="T48" i="47"/>
  <c r="S48" i="47"/>
  <c r="R48" i="47"/>
  <c r="Q48" i="47"/>
  <c r="P48" i="47"/>
  <c r="O48" i="47"/>
  <c r="N48" i="47"/>
  <c r="M48" i="47"/>
  <c r="K48" i="47"/>
  <c r="J48" i="47"/>
  <c r="Y47" i="47"/>
  <c r="X47" i="47"/>
  <c r="W47" i="47"/>
  <c r="V47" i="47"/>
  <c r="U47" i="47"/>
  <c r="T47" i="47"/>
  <c r="S47" i="47"/>
  <c r="R47" i="47"/>
  <c r="Q47" i="47"/>
  <c r="P47" i="47"/>
  <c r="O47" i="47"/>
  <c r="N47" i="47"/>
  <c r="M47" i="47"/>
  <c r="K47" i="47"/>
  <c r="J47" i="47"/>
  <c r="Y46" i="47"/>
  <c r="X46" i="47"/>
  <c r="W46" i="47"/>
  <c r="V46" i="47"/>
  <c r="U46" i="47"/>
  <c r="T46" i="47"/>
  <c r="S46" i="47"/>
  <c r="R46" i="47"/>
  <c r="Q46" i="47"/>
  <c r="P46" i="47"/>
  <c r="O46" i="47"/>
  <c r="N46" i="47"/>
  <c r="K46" i="47"/>
  <c r="J46" i="47"/>
  <c r="M46" i="47" s="1"/>
  <c r="Y45" i="47"/>
  <c r="X45" i="47"/>
  <c r="W45" i="47"/>
  <c r="V45" i="47"/>
  <c r="U45" i="47"/>
  <c r="T45" i="47"/>
  <c r="S45" i="47"/>
  <c r="R45" i="47"/>
  <c r="Q45" i="47"/>
  <c r="P45" i="47"/>
  <c r="O45" i="47"/>
  <c r="N45" i="47"/>
  <c r="M45" i="47"/>
  <c r="K45" i="47"/>
  <c r="J45" i="47"/>
  <c r="Y44" i="47"/>
  <c r="X44" i="47"/>
  <c r="W44" i="47"/>
  <c r="V44" i="47"/>
  <c r="U44" i="47"/>
  <c r="T44" i="47"/>
  <c r="S44" i="47"/>
  <c r="R44" i="47"/>
  <c r="Q44" i="47"/>
  <c r="P44" i="47"/>
  <c r="O44" i="47"/>
  <c r="N44" i="47"/>
  <c r="K44" i="47"/>
  <c r="K41" i="47" s="1"/>
  <c r="J44" i="47"/>
  <c r="Y43" i="47"/>
  <c r="X43" i="47"/>
  <c r="W43" i="47"/>
  <c r="V43" i="47"/>
  <c r="U43" i="47"/>
  <c r="T43" i="47"/>
  <c r="S43" i="47"/>
  <c r="R43" i="47"/>
  <c r="Q43" i="47"/>
  <c r="P43" i="47"/>
  <c r="O43" i="47"/>
  <c r="N43" i="47"/>
  <c r="M43" i="47"/>
  <c r="K43" i="47"/>
  <c r="J43" i="47"/>
  <c r="Y42" i="47"/>
  <c r="X42" i="47"/>
  <c r="W42" i="47"/>
  <c r="V42" i="47"/>
  <c r="V41" i="47" s="1"/>
  <c r="U42" i="47"/>
  <c r="T42" i="47"/>
  <c r="S42" i="47"/>
  <c r="R42" i="47"/>
  <c r="R41" i="47" s="1"/>
  <c r="Q42" i="47"/>
  <c r="P42" i="47"/>
  <c r="O42" i="47"/>
  <c r="N42" i="47"/>
  <c r="N41" i="47" s="1"/>
  <c r="K42" i="47"/>
  <c r="J42" i="47"/>
  <c r="Y40" i="47"/>
  <c r="X40" i="47"/>
  <c r="W40" i="47"/>
  <c r="V40" i="47"/>
  <c r="U40" i="47"/>
  <c r="T40" i="47"/>
  <c r="S40" i="47"/>
  <c r="R40" i="47"/>
  <c r="Q40" i="47"/>
  <c r="P40" i="47"/>
  <c r="O40" i="47"/>
  <c r="N40" i="47"/>
  <c r="K40" i="47"/>
  <c r="J40" i="47"/>
  <c r="M40" i="47" s="1"/>
  <c r="Y39" i="47"/>
  <c r="X39" i="47"/>
  <c r="W39" i="47"/>
  <c r="V39" i="47"/>
  <c r="U39" i="47"/>
  <c r="T39" i="47"/>
  <c r="S39" i="47"/>
  <c r="R39" i="47"/>
  <c r="Q39" i="47"/>
  <c r="P39" i="47"/>
  <c r="O39" i="47"/>
  <c r="N39" i="47"/>
  <c r="K39" i="47"/>
  <c r="J39" i="47"/>
  <c r="Y38" i="47"/>
  <c r="X38" i="47"/>
  <c r="W38" i="47"/>
  <c r="V38" i="47"/>
  <c r="U38" i="47"/>
  <c r="T38" i="47"/>
  <c r="S38" i="47"/>
  <c r="R38" i="47"/>
  <c r="Q38" i="47"/>
  <c r="P38" i="47"/>
  <c r="O38" i="47"/>
  <c r="N38" i="47"/>
  <c r="K38" i="47"/>
  <c r="J38" i="47"/>
  <c r="M38" i="47" s="1"/>
  <c r="Y37" i="47"/>
  <c r="X37" i="47"/>
  <c r="W37" i="47"/>
  <c r="V37" i="47"/>
  <c r="U37" i="47"/>
  <c r="T37" i="47"/>
  <c r="S37" i="47"/>
  <c r="R37" i="47"/>
  <c r="Q37" i="47"/>
  <c r="P37" i="47"/>
  <c r="O37" i="47"/>
  <c r="N37" i="47"/>
  <c r="M37" i="47"/>
  <c r="K37" i="47"/>
  <c r="J37" i="47"/>
  <c r="Y36" i="47"/>
  <c r="X36" i="47"/>
  <c r="W36" i="47"/>
  <c r="V36" i="47"/>
  <c r="U36" i="47"/>
  <c r="T36" i="47"/>
  <c r="S36" i="47"/>
  <c r="R36" i="47"/>
  <c r="Q36" i="47"/>
  <c r="P36" i="47"/>
  <c r="O36" i="47"/>
  <c r="N36" i="47"/>
  <c r="M36" i="47"/>
  <c r="K36" i="47"/>
  <c r="J36" i="47"/>
  <c r="Y35" i="47"/>
  <c r="X35" i="47"/>
  <c r="W35" i="47"/>
  <c r="V35" i="47"/>
  <c r="U35" i="47"/>
  <c r="T35" i="47"/>
  <c r="S35" i="47"/>
  <c r="R35" i="47"/>
  <c r="Q35" i="47"/>
  <c r="P35" i="47"/>
  <c r="O35" i="47"/>
  <c r="N35" i="47"/>
  <c r="K35" i="47"/>
  <c r="J35" i="47"/>
  <c r="M35" i="47" s="1"/>
  <c r="Y34" i="47"/>
  <c r="X34" i="47"/>
  <c r="W34" i="47"/>
  <c r="V34" i="47"/>
  <c r="U34" i="47"/>
  <c r="T34" i="47"/>
  <c r="S34" i="47"/>
  <c r="R34" i="47"/>
  <c r="Q34" i="47"/>
  <c r="P34" i="47"/>
  <c r="O34" i="47"/>
  <c r="N34" i="47"/>
  <c r="K34" i="47"/>
  <c r="Y33" i="47"/>
  <c r="X33" i="47"/>
  <c r="W33" i="47"/>
  <c r="V33" i="47"/>
  <c r="U33" i="47"/>
  <c r="T33" i="47"/>
  <c r="S33" i="47"/>
  <c r="R33" i="47"/>
  <c r="Q33" i="47"/>
  <c r="P33" i="47"/>
  <c r="O33" i="47"/>
  <c r="N33" i="47"/>
  <c r="Y32" i="47"/>
  <c r="X32" i="47"/>
  <c r="W32" i="47"/>
  <c r="V32" i="47"/>
  <c r="U32" i="47"/>
  <c r="T32" i="47"/>
  <c r="S32" i="47"/>
  <c r="R32" i="47"/>
  <c r="Q32" i="47"/>
  <c r="P32" i="47"/>
  <c r="O32" i="47"/>
  <c r="N32" i="47"/>
  <c r="M32" i="47"/>
  <c r="K32" i="47"/>
  <c r="J32" i="47"/>
  <c r="Y31" i="47"/>
  <c r="X31" i="47"/>
  <c r="W31" i="47"/>
  <c r="V31" i="47"/>
  <c r="U31" i="47"/>
  <c r="T31" i="47"/>
  <c r="S31" i="47"/>
  <c r="R31" i="47"/>
  <c r="Q31" i="47"/>
  <c r="P31" i="47"/>
  <c r="O31" i="47"/>
  <c r="N31" i="47"/>
  <c r="M31" i="47"/>
  <c r="K31" i="47"/>
  <c r="J31" i="47"/>
  <c r="I31" i="47"/>
  <c r="Y30" i="47"/>
  <c r="X30" i="47"/>
  <c r="W30" i="47"/>
  <c r="V30" i="47"/>
  <c r="U30" i="47"/>
  <c r="T30" i="47"/>
  <c r="S30" i="47"/>
  <c r="R30" i="47"/>
  <c r="Q30" i="47"/>
  <c r="P30" i="47"/>
  <c r="O30" i="47"/>
  <c r="N30" i="47"/>
  <c r="M30" i="47"/>
  <c r="K30" i="47"/>
  <c r="J30" i="47"/>
  <c r="I30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K29" i="47"/>
  <c r="J29" i="47"/>
  <c r="Y28" i="47"/>
  <c r="X28" i="47"/>
  <c r="W28" i="47"/>
  <c r="V28" i="47"/>
  <c r="U28" i="47"/>
  <c r="T28" i="47"/>
  <c r="S28" i="47"/>
  <c r="R28" i="47"/>
  <c r="Q28" i="47"/>
  <c r="P28" i="47"/>
  <c r="O28" i="47"/>
  <c r="N28" i="47"/>
  <c r="M28" i="47"/>
  <c r="K28" i="47"/>
  <c r="J28" i="47"/>
  <c r="I28" i="47"/>
  <c r="Y27" i="47"/>
  <c r="X27" i="47"/>
  <c r="W27" i="47"/>
  <c r="V27" i="47"/>
  <c r="U27" i="47"/>
  <c r="T27" i="47"/>
  <c r="S27" i="47"/>
  <c r="R27" i="47"/>
  <c r="Q27" i="47"/>
  <c r="P27" i="47"/>
  <c r="O27" i="47"/>
  <c r="N27" i="47"/>
  <c r="M27" i="47"/>
  <c r="K27" i="47"/>
  <c r="J27" i="47"/>
  <c r="I27" i="47"/>
  <c r="Y26" i="47"/>
  <c r="X26" i="47"/>
  <c r="W26" i="47"/>
  <c r="V26" i="47"/>
  <c r="U26" i="47"/>
  <c r="T26" i="47"/>
  <c r="S26" i="47"/>
  <c r="R26" i="47"/>
  <c r="Q26" i="47"/>
  <c r="P26" i="47"/>
  <c r="O26" i="47"/>
  <c r="N26" i="47"/>
  <c r="M26" i="47"/>
  <c r="K26" i="47"/>
  <c r="J26" i="47"/>
  <c r="Y25" i="47"/>
  <c r="X25" i="47"/>
  <c r="W25" i="47"/>
  <c r="V25" i="47"/>
  <c r="U25" i="47"/>
  <c r="T25" i="47"/>
  <c r="S25" i="47"/>
  <c r="R25" i="47"/>
  <c r="Q25" i="47"/>
  <c r="P25" i="47"/>
  <c r="O25" i="47"/>
  <c r="N25" i="47"/>
  <c r="K25" i="47"/>
  <c r="J25" i="47"/>
  <c r="Y24" i="47"/>
  <c r="X24" i="47"/>
  <c r="W24" i="47"/>
  <c r="V24" i="47"/>
  <c r="U24" i="47"/>
  <c r="T24" i="47"/>
  <c r="S24" i="47"/>
  <c r="R24" i="47"/>
  <c r="Q24" i="47"/>
  <c r="P24" i="47"/>
  <c r="O24" i="47"/>
  <c r="N24" i="47"/>
  <c r="K24" i="47"/>
  <c r="M24" i="47" s="1"/>
  <c r="Y23" i="47"/>
  <c r="X23" i="47"/>
  <c r="W23" i="47"/>
  <c r="V23" i="47"/>
  <c r="U23" i="47"/>
  <c r="T23" i="47"/>
  <c r="S23" i="47"/>
  <c r="R23" i="47"/>
  <c r="Q23" i="47"/>
  <c r="P23" i="47"/>
  <c r="O23" i="47"/>
  <c r="N23" i="47"/>
  <c r="K23" i="47"/>
  <c r="J23" i="47"/>
  <c r="Y22" i="47"/>
  <c r="X22" i="47"/>
  <c r="W22" i="47"/>
  <c r="V22" i="47"/>
  <c r="U22" i="47"/>
  <c r="T22" i="47"/>
  <c r="S22" i="47"/>
  <c r="R22" i="47"/>
  <c r="Q22" i="47"/>
  <c r="P22" i="47"/>
  <c r="O22" i="47"/>
  <c r="N22" i="47"/>
  <c r="K22" i="47"/>
  <c r="J22" i="47"/>
  <c r="M22" i="47" s="1"/>
  <c r="Y21" i="47"/>
  <c r="X21" i="47"/>
  <c r="W21" i="47"/>
  <c r="V21" i="47"/>
  <c r="U21" i="47"/>
  <c r="T21" i="47"/>
  <c r="S21" i="47"/>
  <c r="R21" i="47"/>
  <c r="Q21" i="47"/>
  <c r="P21" i="47"/>
  <c r="O21" i="47"/>
  <c r="N21" i="47"/>
  <c r="K21" i="47"/>
  <c r="Y20" i="47"/>
  <c r="X20" i="47"/>
  <c r="W20" i="47"/>
  <c r="V20" i="47"/>
  <c r="U20" i="47"/>
  <c r="T20" i="47"/>
  <c r="S20" i="47"/>
  <c r="R20" i="47"/>
  <c r="Q20" i="47"/>
  <c r="P20" i="47"/>
  <c r="O20" i="47"/>
  <c r="N20" i="47"/>
  <c r="K20" i="47"/>
  <c r="Y19" i="47"/>
  <c r="X19" i="47"/>
  <c r="W19" i="47"/>
  <c r="V19" i="47"/>
  <c r="U19" i="47"/>
  <c r="T19" i="47"/>
  <c r="S19" i="47"/>
  <c r="R19" i="47"/>
  <c r="Q19" i="47"/>
  <c r="P19" i="47"/>
  <c r="O19" i="47"/>
  <c r="N19" i="47"/>
  <c r="Y18" i="47"/>
  <c r="X18" i="47"/>
  <c r="W18" i="47"/>
  <c r="V18" i="47"/>
  <c r="U18" i="47"/>
  <c r="T18" i="47"/>
  <c r="S18" i="47"/>
  <c r="R18" i="47"/>
  <c r="Q18" i="47"/>
  <c r="P18" i="47"/>
  <c r="O18" i="47"/>
  <c r="N18" i="47"/>
  <c r="Y17" i="47"/>
  <c r="X17" i="47"/>
  <c r="W17" i="47"/>
  <c r="V17" i="47"/>
  <c r="U17" i="47"/>
  <c r="T17" i="47"/>
  <c r="S17" i="47"/>
  <c r="R17" i="47"/>
  <c r="Q17" i="47"/>
  <c r="P17" i="47"/>
  <c r="O17" i="47"/>
  <c r="N17" i="47"/>
  <c r="Y16" i="47"/>
  <c r="X16" i="47"/>
  <c r="W16" i="47"/>
  <c r="V16" i="47"/>
  <c r="U16" i="47"/>
  <c r="T16" i="47"/>
  <c r="S16" i="47"/>
  <c r="R16" i="47"/>
  <c r="Q16" i="47"/>
  <c r="P16" i="47"/>
  <c r="O16" i="47"/>
  <c r="N16" i="47"/>
  <c r="M16" i="47"/>
  <c r="Y15" i="47"/>
  <c r="X15" i="47"/>
  <c r="W15" i="47"/>
  <c r="V15" i="47"/>
  <c r="U15" i="47"/>
  <c r="T15" i="47"/>
  <c r="S15" i="47"/>
  <c r="R15" i="47"/>
  <c r="Q15" i="47"/>
  <c r="P15" i="47"/>
  <c r="O15" i="47"/>
  <c r="N15" i="47"/>
  <c r="M15" i="47"/>
  <c r="K15" i="47"/>
  <c r="Y14" i="47"/>
  <c r="X14" i="47"/>
  <c r="W14" i="47"/>
  <c r="V14" i="47"/>
  <c r="U14" i="47"/>
  <c r="T14" i="47"/>
  <c r="S14" i="47"/>
  <c r="R14" i="47"/>
  <c r="Q14" i="47"/>
  <c r="P14" i="47"/>
  <c r="O14" i="47"/>
  <c r="N14" i="47"/>
  <c r="K14" i="47"/>
  <c r="M14" i="47" s="1"/>
  <c r="Y13" i="47"/>
  <c r="X13" i="47"/>
  <c r="W13" i="47"/>
  <c r="V13" i="47"/>
  <c r="U13" i="47"/>
  <c r="T13" i="47"/>
  <c r="S13" i="47"/>
  <c r="R13" i="47"/>
  <c r="Q13" i="47"/>
  <c r="P13" i="47"/>
  <c r="O13" i="47"/>
  <c r="N13" i="47"/>
  <c r="M13" i="47"/>
  <c r="Y12" i="47"/>
  <c r="X12" i="47"/>
  <c r="W12" i="47"/>
  <c r="V12" i="47"/>
  <c r="U12" i="47"/>
  <c r="T12" i="47"/>
  <c r="S12" i="47"/>
  <c r="R12" i="47"/>
  <c r="Q12" i="47"/>
  <c r="P12" i="47"/>
  <c r="O12" i="47"/>
  <c r="N12" i="47"/>
  <c r="Y11" i="47"/>
  <c r="X11" i="47"/>
  <c r="W11" i="47"/>
  <c r="V11" i="47"/>
  <c r="U11" i="47"/>
  <c r="T11" i="47"/>
  <c r="S11" i="47"/>
  <c r="R11" i="47"/>
  <c r="Q11" i="47"/>
  <c r="P11" i="47"/>
  <c r="O11" i="47"/>
  <c r="N11" i="47"/>
  <c r="K11" i="47"/>
  <c r="Y10" i="47"/>
  <c r="X10" i="47"/>
  <c r="W10" i="47"/>
  <c r="V10" i="47"/>
  <c r="U10" i="47"/>
  <c r="T10" i="47"/>
  <c r="S10" i="47"/>
  <c r="R10" i="47"/>
  <c r="Q10" i="47"/>
  <c r="P10" i="47"/>
  <c r="O10" i="47"/>
  <c r="N10" i="47"/>
  <c r="Y9" i="47"/>
  <c r="X9" i="47"/>
  <c r="W9" i="47"/>
  <c r="V9" i="47"/>
  <c r="U9" i="47"/>
  <c r="T9" i="47"/>
  <c r="S9" i="47"/>
  <c r="R9" i="47"/>
  <c r="Q9" i="47"/>
  <c r="P9" i="47"/>
  <c r="O9" i="47"/>
  <c r="N9" i="47"/>
  <c r="K9" i="47"/>
  <c r="Y8" i="47"/>
  <c r="X8" i="47"/>
  <c r="W8" i="47"/>
  <c r="V8" i="47"/>
  <c r="U8" i="47"/>
  <c r="T8" i="47"/>
  <c r="S8" i="47"/>
  <c r="R8" i="47"/>
  <c r="Q8" i="47"/>
  <c r="P8" i="47"/>
  <c r="O8" i="47"/>
  <c r="N8" i="47"/>
  <c r="K8" i="47"/>
  <c r="M8" i="47" s="1"/>
  <c r="Y7" i="47"/>
  <c r="X7" i="47"/>
  <c r="W7" i="47"/>
  <c r="V7" i="47"/>
  <c r="U7" i="47"/>
  <c r="T7" i="47"/>
  <c r="S7" i="47"/>
  <c r="R7" i="47"/>
  <c r="Q7" i="47"/>
  <c r="P7" i="47"/>
  <c r="O7" i="47"/>
  <c r="N7" i="47"/>
  <c r="J7" i="47"/>
  <c r="Y6" i="47"/>
  <c r="X6" i="47"/>
  <c r="W6" i="47"/>
  <c r="V6" i="47"/>
  <c r="U6" i="47"/>
  <c r="T6" i="47"/>
  <c r="S6" i="47"/>
  <c r="R6" i="47"/>
  <c r="Q6" i="47"/>
  <c r="P6" i="47"/>
  <c r="O6" i="47"/>
  <c r="N6" i="47"/>
  <c r="J108" i="47" l="1"/>
  <c r="M108" i="47" s="1"/>
  <c r="M25" i="47"/>
  <c r="M29" i="47"/>
  <c r="M42" i="47"/>
  <c r="P41" i="47"/>
  <c r="T41" i="47"/>
  <c r="X41" i="47"/>
  <c r="XFB58" i="47"/>
  <c r="M59" i="47"/>
  <c r="S41" i="47"/>
  <c r="U41" i="47"/>
  <c r="K33" i="47"/>
  <c r="K257" i="47" s="1"/>
  <c r="O41" i="47"/>
  <c r="Q41" i="47"/>
  <c r="J34" i="47"/>
  <c r="M34" i="47" s="1"/>
  <c r="M39" i="47"/>
  <c r="J51" i="47"/>
  <c r="M51" i="47" s="1"/>
  <c r="K54" i="47"/>
  <c r="W41" i="47"/>
  <c r="M44" i="47"/>
  <c r="M41" i="47" s="1"/>
  <c r="Y41" i="47"/>
  <c r="K7" i="47"/>
  <c r="K6" i="47" s="1"/>
  <c r="M23" i="47"/>
  <c r="J77" i="47"/>
  <c r="M77" i="47" s="1"/>
  <c r="J41" i="47"/>
  <c r="J54" i="47"/>
  <c r="J227" i="47"/>
  <c r="J21" i="47"/>
  <c r="Y257" i="46"/>
  <c r="X257" i="46"/>
  <c r="W257" i="46"/>
  <c r="V257" i="46"/>
  <c r="U257" i="46"/>
  <c r="T257" i="46"/>
  <c r="S257" i="46"/>
  <c r="R257" i="46"/>
  <c r="Q257" i="46"/>
  <c r="P257" i="46"/>
  <c r="O257" i="46"/>
  <c r="N257" i="46"/>
  <c r="Y256" i="46"/>
  <c r="X256" i="46"/>
  <c r="W256" i="46"/>
  <c r="V256" i="46"/>
  <c r="U256" i="46"/>
  <c r="T256" i="46"/>
  <c r="S256" i="46"/>
  <c r="R256" i="46"/>
  <c r="Q256" i="46"/>
  <c r="P256" i="46"/>
  <c r="O256" i="46"/>
  <c r="N256" i="46"/>
  <c r="M256" i="46"/>
  <c r="K256" i="46"/>
  <c r="J256" i="46"/>
  <c r="Y255" i="46"/>
  <c r="X255" i="46"/>
  <c r="W255" i="46"/>
  <c r="V255" i="46"/>
  <c r="U255" i="46"/>
  <c r="T255" i="46"/>
  <c r="S255" i="46"/>
  <c r="R255" i="46"/>
  <c r="Q255" i="46"/>
  <c r="P255" i="46"/>
  <c r="O255" i="46"/>
  <c r="N255" i="46"/>
  <c r="M255" i="46"/>
  <c r="K255" i="46"/>
  <c r="J255" i="46"/>
  <c r="Y254" i="46"/>
  <c r="X254" i="46"/>
  <c r="W254" i="46"/>
  <c r="V254" i="46"/>
  <c r="U254" i="46"/>
  <c r="T254" i="46"/>
  <c r="S254" i="46"/>
  <c r="R254" i="46"/>
  <c r="Q254" i="46"/>
  <c r="P254" i="46"/>
  <c r="O254" i="46"/>
  <c r="N254" i="46"/>
  <c r="M254" i="46"/>
  <c r="K254" i="46"/>
  <c r="J254" i="46"/>
  <c r="Y253" i="46"/>
  <c r="X253" i="46"/>
  <c r="W253" i="46"/>
  <c r="V253" i="46"/>
  <c r="U253" i="46"/>
  <c r="T253" i="46"/>
  <c r="S253" i="46"/>
  <c r="R253" i="46"/>
  <c r="Q253" i="46"/>
  <c r="P253" i="46"/>
  <c r="O253" i="46"/>
  <c r="N253" i="46"/>
  <c r="M253" i="46"/>
  <c r="K253" i="46"/>
  <c r="J253" i="46"/>
  <c r="Y252" i="46"/>
  <c r="X252" i="46"/>
  <c r="W252" i="46"/>
  <c r="V252" i="46"/>
  <c r="U252" i="46"/>
  <c r="T252" i="46"/>
  <c r="S252" i="46"/>
  <c r="R252" i="46"/>
  <c r="Q252" i="46"/>
  <c r="P252" i="46"/>
  <c r="O252" i="46"/>
  <c r="N252" i="46"/>
  <c r="M252" i="46"/>
  <c r="K252" i="46"/>
  <c r="J252" i="46"/>
  <c r="Y251" i="46"/>
  <c r="X251" i="46"/>
  <c r="W251" i="46"/>
  <c r="V251" i="46"/>
  <c r="U251" i="46"/>
  <c r="T251" i="46"/>
  <c r="S251" i="46"/>
  <c r="R251" i="46"/>
  <c r="Q251" i="46"/>
  <c r="P251" i="46"/>
  <c r="O251" i="46"/>
  <c r="N251" i="46"/>
  <c r="M251" i="46"/>
  <c r="K251" i="46"/>
  <c r="J251" i="46"/>
  <c r="Y250" i="46"/>
  <c r="X250" i="46"/>
  <c r="W250" i="46"/>
  <c r="V250" i="46"/>
  <c r="U250" i="46"/>
  <c r="T250" i="46"/>
  <c r="S250" i="46"/>
  <c r="R250" i="46"/>
  <c r="Q250" i="46"/>
  <c r="P250" i="46"/>
  <c r="O250" i="46"/>
  <c r="N250" i="46"/>
  <c r="M250" i="46"/>
  <c r="K250" i="46"/>
  <c r="J250" i="46"/>
  <c r="Y249" i="46"/>
  <c r="X249" i="46"/>
  <c r="W249" i="46"/>
  <c r="V249" i="46"/>
  <c r="U249" i="46"/>
  <c r="T249" i="46"/>
  <c r="S249" i="46"/>
  <c r="R249" i="46"/>
  <c r="Q249" i="46"/>
  <c r="P249" i="46"/>
  <c r="O249" i="46"/>
  <c r="N249" i="46"/>
  <c r="M249" i="46"/>
  <c r="K249" i="46"/>
  <c r="J249" i="46"/>
  <c r="Y248" i="46"/>
  <c r="X248" i="46"/>
  <c r="W248" i="46"/>
  <c r="V248" i="46"/>
  <c r="U248" i="46"/>
  <c r="T248" i="46"/>
  <c r="S248" i="46"/>
  <c r="R248" i="46"/>
  <c r="Q248" i="46"/>
  <c r="P248" i="46"/>
  <c r="O248" i="46"/>
  <c r="N248" i="46"/>
  <c r="M248" i="46"/>
  <c r="K248" i="46"/>
  <c r="J248" i="46"/>
  <c r="Y247" i="46"/>
  <c r="X247" i="46"/>
  <c r="W247" i="46"/>
  <c r="V247" i="46"/>
  <c r="U247" i="46"/>
  <c r="T247" i="46"/>
  <c r="S247" i="46"/>
  <c r="R247" i="46"/>
  <c r="Q247" i="46"/>
  <c r="P247" i="46"/>
  <c r="O247" i="46"/>
  <c r="N247" i="46"/>
  <c r="M247" i="46"/>
  <c r="K247" i="46"/>
  <c r="J247" i="46"/>
  <c r="Y246" i="46"/>
  <c r="X246" i="46"/>
  <c r="W246" i="46"/>
  <c r="V246" i="46"/>
  <c r="U246" i="46"/>
  <c r="T246" i="46"/>
  <c r="S246" i="46"/>
  <c r="R246" i="46"/>
  <c r="Q246" i="46"/>
  <c r="P246" i="46"/>
  <c r="O246" i="46"/>
  <c r="N246" i="46"/>
  <c r="M246" i="46"/>
  <c r="K246" i="46"/>
  <c r="J246" i="46"/>
  <c r="Y245" i="46"/>
  <c r="X245" i="46"/>
  <c r="W245" i="46"/>
  <c r="V245" i="46"/>
  <c r="U245" i="46"/>
  <c r="T245" i="46"/>
  <c r="S245" i="46"/>
  <c r="R245" i="46"/>
  <c r="Q245" i="46"/>
  <c r="P245" i="46"/>
  <c r="O245" i="46"/>
  <c r="N245" i="46"/>
  <c r="M245" i="46"/>
  <c r="K245" i="46"/>
  <c r="J245" i="46"/>
  <c r="Y244" i="46"/>
  <c r="X244" i="46"/>
  <c r="W244" i="46"/>
  <c r="V244" i="46"/>
  <c r="U244" i="46"/>
  <c r="T244" i="46"/>
  <c r="S244" i="46"/>
  <c r="R244" i="46"/>
  <c r="Q244" i="46"/>
  <c r="P244" i="46"/>
  <c r="O244" i="46"/>
  <c r="N244" i="46"/>
  <c r="M244" i="46"/>
  <c r="K244" i="46"/>
  <c r="J244" i="46"/>
  <c r="Y243" i="46"/>
  <c r="X243" i="46"/>
  <c r="W243" i="46"/>
  <c r="V243" i="46"/>
  <c r="U243" i="46"/>
  <c r="T243" i="46"/>
  <c r="S243" i="46"/>
  <c r="R243" i="46"/>
  <c r="Q243" i="46"/>
  <c r="P243" i="46"/>
  <c r="O243" i="46"/>
  <c r="N243" i="46"/>
  <c r="M243" i="46"/>
  <c r="K243" i="46"/>
  <c r="J243" i="46"/>
  <c r="Y242" i="46"/>
  <c r="X242" i="46"/>
  <c r="W242" i="46"/>
  <c r="V242" i="46"/>
  <c r="U242" i="46"/>
  <c r="T242" i="46"/>
  <c r="S242" i="46"/>
  <c r="R242" i="46"/>
  <c r="Q242" i="46"/>
  <c r="P242" i="46"/>
  <c r="O242" i="46"/>
  <c r="N242" i="46"/>
  <c r="M242" i="46"/>
  <c r="K242" i="46"/>
  <c r="J242" i="46"/>
  <c r="Y241" i="46"/>
  <c r="X241" i="46"/>
  <c r="W241" i="46"/>
  <c r="V241" i="46"/>
  <c r="U241" i="46"/>
  <c r="T241" i="46"/>
  <c r="S241" i="46"/>
  <c r="R241" i="46"/>
  <c r="Q241" i="46"/>
  <c r="P241" i="46"/>
  <c r="O241" i="46"/>
  <c r="N241" i="46"/>
  <c r="M241" i="46"/>
  <c r="K241" i="46"/>
  <c r="Y240" i="46"/>
  <c r="X240" i="46"/>
  <c r="W240" i="46"/>
  <c r="V240" i="46"/>
  <c r="U240" i="46"/>
  <c r="T240" i="46"/>
  <c r="S240" i="46"/>
  <c r="R240" i="46"/>
  <c r="Q240" i="46"/>
  <c r="P240" i="46"/>
  <c r="O240" i="46"/>
  <c r="N240" i="46"/>
  <c r="M240" i="46"/>
  <c r="K240" i="46"/>
  <c r="J240" i="46"/>
  <c r="Y239" i="46"/>
  <c r="X239" i="46"/>
  <c r="W239" i="46"/>
  <c r="V239" i="46"/>
  <c r="U239" i="46"/>
  <c r="T239" i="46"/>
  <c r="S239" i="46"/>
  <c r="R239" i="46"/>
  <c r="Q239" i="46"/>
  <c r="P239" i="46"/>
  <c r="O239" i="46"/>
  <c r="N239" i="46"/>
  <c r="M239" i="46"/>
  <c r="K239" i="46"/>
  <c r="J239" i="46"/>
  <c r="Y238" i="46"/>
  <c r="X238" i="46"/>
  <c r="W238" i="46"/>
  <c r="V238" i="46"/>
  <c r="U238" i="46"/>
  <c r="T238" i="46"/>
  <c r="S238" i="46"/>
  <c r="R238" i="46"/>
  <c r="Q238" i="46"/>
  <c r="P238" i="46"/>
  <c r="O238" i="46"/>
  <c r="N238" i="46"/>
  <c r="M238" i="46"/>
  <c r="K238" i="46"/>
  <c r="J238" i="46"/>
  <c r="Y237" i="46"/>
  <c r="X237" i="46"/>
  <c r="W237" i="46"/>
  <c r="V237" i="46"/>
  <c r="U237" i="46"/>
  <c r="T237" i="46"/>
  <c r="S237" i="46"/>
  <c r="R237" i="46"/>
  <c r="Q237" i="46"/>
  <c r="P237" i="46"/>
  <c r="O237" i="46"/>
  <c r="N237" i="46"/>
  <c r="M237" i="46"/>
  <c r="K237" i="46"/>
  <c r="J237" i="46"/>
  <c r="Y236" i="46"/>
  <c r="X236" i="46"/>
  <c r="W236" i="46"/>
  <c r="V236" i="46"/>
  <c r="U236" i="46"/>
  <c r="T236" i="46"/>
  <c r="S236" i="46"/>
  <c r="R236" i="46"/>
  <c r="Q236" i="46"/>
  <c r="P236" i="46"/>
  <c r="O236" i="46"/>
  <c r="N236" i="46"/>
  <c r="M236" i="46"/>
  <c r="K236" i="46"/>
  <c r="J236" i="46"/>
  <c r="Y235" i="46"/>
  <c r="X235" i="46"/>
  <c r="W235" i="46"/>
  <c r="V235" i="46"/>
  <c r="U235" i="46"/>
  <c r="T235" i="46"/>
  <c r="S235" i="46"/>
  <c r="R235" i="46"/>
  <c r="Q235" i="46"/>
  <c r="P235" i="46"/>
  <c r="O235" i="46"/>
  <c r="N235" i="46"/>
  <c r="M235" i="46"/>
  <c r="K235" i="46"/>
  <c r="J235" i="46"/>
  <c r="Y234" i="46"/>
  <c r="X234" i="46"/>
  <c r="W234" i="46"/>
  <c r="V234" i="46"/>
  <c r="U234" i="46"/>
  <c r="T234" i="46"/>
  <c r="S234" i="46"/>
  <c r="R234" i="46"/>
  <c r="Q234" i="46"/>
  <c r="P234" i="46"/>
  <c r="O234" i="46"/>
  <c r="N234" i="46"/>
  <c r="M234" i="46"/>
  <c r="K234" i="46"/>
  <c r="J234" i="46"/>
  <c r="Y233" i="46"/>
  <c r="X233" i="46"/>
  <c r="W233" i="46"/>
  <c r="V233" i="46"/>
  <c r="U233" i="46"/>
  <c r="T233" i="46"/>
  <c r="S233" i="46"/>
  <c r="R233" i="46"/>
  <c r="Q233" i="46"/>
  <c r="P233" i="46"/>
  <c r="O233" i="46"/>
  <c r="N233" i="46"/>
  <c r="M233" i="46"/>
  <c r="K233" i="46"/>
  <c r="J233" i="46"/>
  <c r="Y232" i="46"/>
  <c r="X232" i="46"/>
  <c r="W232" i="46"/>
  <c r="V232" i="46"/>
  <c r="U232" i="46"/>
  <c r="T232" i="46"/>
  <c r="S232" i="46"/>
  <c r="R232" i="46"/>
  <c r="Q232" i="46"/>
  <c r="P232" i="46"/>
  <c r="O232" i="46"/>
  <c r="N232" i="46"/>
  <c r="M232" i="46"/>
  <c r="K232" i="46"/>
  <c r="J232" i="46"/>
  <c r="Y231" i="46"/>
  <c r="X231" i="46"/>
  <c r="W231" i="46"/>
  <c r="V231" i="46"/>
  <c r="U231" i="46"/>
  <c r="T231" i="46"/>
  <c r="S231" i="46"/>
  <c r="R231" i="46"/>
  <c r="Q231" i="46"/>
  <c r="P231" i="46"/>
  <c r="O231" i="46"/>
  <c r="N231" i="46"/>
  <c r="M231" i="46"/>
  <c r="K231" i="46"/>
  <c r="J231" i="46"/>
  <c r="Y230" i="46"/>
  <c r="X230" i="46"/>
  <c r="W230" i="46"/>
  <c r="V230" i="46"/>
  <c r="U230" i="46"/>
  <c r="T230" i="46"/>
  <c r="S230" i="46"/>
  <c r="R230" i="46"/>
  <c r="Q230" i="46"/>
  <c r="P230" i="46"/>
  <c r="O230" i="46"/>
  <c r="N230" i="46"/>
  <c r="M230" i="46"/>
  <c r="K230" i="46"/>
  <c r="J230" i="46"/>
  <c r="Y229" i="46"/>
  <c r="X229" i="46"/>
  <c r="W229" i="46"/>
  <c r="V229" i="46"/>
  <c r="U229" i="46"/>
  <c r="T229" i="46"/>
  <c r="S229" i="46"/>
  <c r="R229" i="46"/>
  <c r="Q229" i="46"/>
  <c r="P229" i="46"/>
  <c r="O229" i="46"/>
  <c r="N229" i="46"/>
  <c r="K229" i="46"/>
  <c r="M229" i="46" s="1"/>
  <c r="Y228" i="46"/>
  <c r="X228" i="46"/>
  <c r="W228" i="46"/>
  <c r="V228" i="46"/>
  <c r="U228" i="46"/>
  <c r="T228" i="46"/>
  <c r="S228" i="46"/>
  <c r="R228" i="46"/>
  <c r="Q228" i="46"/>
  <c r="P228" i="46"/>
  <c r="O228" i="46"/>
  <c r="N228" i="46"/>
  <c r="K228" i="46"/>
  <c r="J228" i="46"/>
  <c r="Y227" i="46"/>
  <c r="X227" i="46"/>
  <c r="W227" i="46"/>
  <c r="V227" i="46"/>
  <c r="U227" i="46"/>
  <c r="T227" i="46"/>
  <c r="S227" i="46"/>
  <c r="R227" i="46"/>
  <c r="Q227" i="46"/>
  <c r="P227" i="46"/>
  <c r="O227" i="46"/>
  <c r="N227" i="46"/>
  <c r="K227" i="46"/>
  <c r="Y226" i="46"/>
  <c r="X226" i="46"/>
  <c r="W226" i="46"/>
  <c r="V226" i="46"/>
  <c r="U226" i="46"/>
  <c r="T226" i="46"/>
  <c r="S226" i="46"/>
  <c r="R226" i="46"/>
  <c r="Q226" i="46"/>
  <c r="P226" i="46"/>
  <c r="O226" i="46"/>
  <c r="N226" i="46"/>
  <c r="M226" i="46"/>
  <c r="K226" i="46"/>
  <c r="J226" i="46"/>
  <c r="Y225" i="46"/>
  <c r="X225" i="46"/>
  <c r="W225" i="46"/>
  <c r="V225" i="46"/>
  <c r="U225" i="46"/>
  <c r="T225" i="46"/>
  <c r="S225" i="46"/>
  <c r="R225" i="46"/>
  <c r="Q225" i="46"/>
  <c r="P225" i="46"/>
  <c r="O225" i="46"/>
  <c r="N225" i="46"/>
  <c r="M225" i="46"/>
  <c r="K225" i="46"/>
  <c r="J225" i="46"/>
  <c r="Y224" i="46"/>
  <c r="X224" i="46"/>
  <c r="W224" i="46"/>
  <c r="V224" i="46"/>
  <c r="U224" i="46"/>
  <c r="T224" i="46"/>
  <c r="S224" i="46"/>
  <c r="R224" i="46"/>
  <c r="Q224" i="46"/>
  <c r="P224" i="46"/>
  <c r="O224" i="46"/>
  <c r="N224" i="46"/>
  <c r="M224" i="46"/>
  <c r="K224" i="46"/>
  <c r="J224" i="46"/>
  <c r="Y223" i="46"/>
  <c r="X223" i="46"/>
  <c r="W223" i="46"/>
  <c r="V223" i="46"/>
  <c r="U223" i="46"/>
  <c r="T223" i="46"/>
  <c r="S223" i="46"/>
  <c r="R223" i="46"/>
  <c r="Q223" i="46"/>
  <c r="P223" i="46"/>
  <c r="O223" i="46"/>
  <c r="N223" i="46"/>
  <c r="M223" i="46"/>
  <c r="K223" i="46"/>
  <c r="J223" i="46"/>
  <c r="Y222" i="46"/>
  <c r="X222" i="46"/>
  <c r="W222" i="46"/>
  <c r="V222" i="46"/>
  <c r="U222" i="46"/>
  <c r="T222" i="46"/>
  <c r="S222" i="46"/>
  <c r="R222" i="46"/>
  <c r="Q222" i="46"/>
  <c r="P222" i="46"/>
  <c r="O222" i="46"/>
  <c r="N222" i="46"/>
  <c r="M222" i="46"/>
  <c r="K222" i="46"/>
  <c r="J222" i="46"/>
  <c r="Y221" i="46"/>
  <c r="X221" i="46"/>
  <c r="W221" i="46"/>
  <c r="V221" i="46"/>
  <c r="U221" i="46"/>
  <c r="T221" i="46"/>
  <c r="S221" i="46"/>
  <c r="R221" i="46"/>
  <c r="Q221" i="46"/>
  <c r="P221" i="46"/>
  <c r="O221" i="46"/>
  <c r="N221" i="46"/>
  <c r="M221" i="46"/>
  <c r="K221" i="46"/>
  <c r="J221" i="46"/>
  <c r="Y220" i="46"/>
  <c r="X220" i="46"/>
  <c r="W220" i="46"/>
  <c r="V220" i="46"/>
  <c r="U220" i="46"/>
  <c r="T220" i="46"/>
  <c r="S220" i="46"/>
  <c r="R220" i="46"/>
  <c r="Q220" i="46"/>
  <c r="P220" i="46"/>
  <c r="O220" i="46"/>
  <c r="N220" i="46"/>
  <c r="M220" i="46"/>
  <c r="K220" i="46"/>
  <c r="J220" i="46"/>
  <c r="Y219" i="46"/>
  <c r="X219" i="46"/>
  <c r="W219" i="46"/>
  <c r="V219" i="46"/>
  <c r="U219" i="46"/>
  <c r="T219" i="46"/>
  <c r="S219" i="46"/>
  <c r="R219" i="46"/>
  <c r="Q219" i="46"/>
  <c r="P219" i="46"/>
  <c r="O219" i="46"/>
  <c r="N219" i="46"/>
  <c r="K219" i="46"/>
  <c r="Y218" i="46"/>
  <c r="X218" i="46"/>
  <c r="W218" i="46"/>
  <c r="V218" i="46"/>
  <c r="U218" i="46"/>
  <c r="T218" i="46"/>
  <c r="S218" i="46"/>
  <c r="R218" i="46"/>
  <c r="Q218" i="46"/>
  <c r="P218" i="46"/>
  <c r="O218" i="46"/>
  <c r="N218" i="46"/>
  <c r="M218" i="46"/>
  <c r="K218" i="46"/>
  <c r="J218" i="46"/>
  <c r="Y217" i="46"/>
  <c r="X217" i="46"/>
  <c r="W217" i="46"/>
  <c r="V217" i="46"/>
  <c r="U217" i="46"/>
  <c r="T217" i="46"/>
  <c r="S217" i="46"/>
  <c r="R217" i="46"/>
  <c r="Q217" i="46"/>
  <c r="P217" i="46"/>
  <c r="O217" i="46"/>
  <c r="N217" i="46"/>
  <c r="M217" i="46"/>
  <c r="K217" i="46"/>
  <c r="J217" i="46"/>
  <c r="Y216" i="46"/>
  <c r="X216" i="46"/>
  <c r="W216" i="46"/>
  <c r="V216" i="46"/>
  <c r="U216" i="46"/>
  <c r="T216" i="46"/>
  <c r="S216" i="46"/>
  <c r="R216" i="46"/>
  <c r="Q216" i="46"/>
  <c r="P216" i="46"/>
  <c r="O216" i="46"/>
  <c r="N216" i="46"/>
  <c r="K216" i="46"/>
  <c r="Y215" i="46"/>
  <c r="X215" i="46"/>
  <c r="W215" i="46"/>
  <c r="V215" i="46"/>
  <c r="U215" i="46"/>
  <c r="T215" i="46"/>
  <c r="S215" i="46"/>
  <c r="R215" i="46"/>
  <c r="Q215" i="46"/>
  <c r="P215" i="46"/>
  <c r="O215" i="46"/>
  <c r="N215" i="46"/>
  <c r="Y214" i="46"/>
  <c r="X214" i="46"/>
  <c r="W214" i="46"/>
  <c r="V214" i="46"/>
  <c r="U214" i="46"/>
  <c r="T214" i="46"/>
  <c r="S214" i="46"/>
  <c r="R214" i="46"/>
  <c r="Q214" i="46"/>
  <c r="P214" i="46"/>
  <c r="O214" i="46"/>
  <c r="N214" i="46"/>
  <c r="M214" i="46"/>
  <c r="K214" i="46"/>
  <c r="J214" i="46"/>
  <c r="Y213" i="46"/>
  <c r="X213" i="46"/>
  <c r="W213" i="46"/>
  <c r="V213" i="46"/>
  <c r="U213" i="46"/>
  <c r="T213" i="46"/>
  <c r="S213" i="46"/>
  <c r="R213" i="46"/>
  <c r="Q213" i="46"/>
  <c r="P213" i="46"/>
  <c r="O213" i="46"/>
  <c r="N213" i="46"/>
  <c r="M213" i="46"/>
  <c r="K213" i="46"/>
  <c r="J213" i="46"/>
  <c r="Y212" i="46"/>
  <c r="X212" i="46"/>
  <c r="W212" i="46"/>
  <c r="V212" i="46"/>
  <c r="U212" i="46"/>
  <c r="T212" i="46"/>
  <c r="S212" i="46"/>
  <c r="R212" i="46"/>
  <c r="Q212" i="46"/>
  <c r="P212" i="46"/>
  <c r="O212" i="46"/>
  <c r="N212" i="46"/>
  <c r="M212" i="46"/>
  <c r="K212" i="46"/>
  <c r="J212" i="46"/>
  <c r="Y211" i="46"/>
  <c r="X211" i="46"/>
  <c r="W211" i="46"/>
  <c r="V211" i="46"/>
  <c r="U211" i="46"/>
  <c r="T211" i="46"/>
  <c r="S211" i="46"/>
  <c r="R211" i="46"/>
  <c r="Q211" i="46"/>
  <c r="P211" i="46"/>
  <c r="O211" i="46"/>
  <c r="N211" i="46"/>
  <c r="M211" i="46"/>
  <c r="K211" i="46"/>
  <c r="J211" i="46"/>
  <c r="Y210" i="46"/>
  <c r="X210" i="46"/>
  <c r="W210" i="46"/>
  <c r="V210" i="46"/>
  <c r="U210" i="46"/>
  <c r="T210" i="46"/>
  <c r="S210" i="46"/>
  <c r="R210" i="46"/>
  <c r="Q210" i="46"/>
  <c r="P210" i="46"/>
  <c r="O210" i="46"/>
  <c r="N210" i="46"/>
  <c r="M210" i="46"/>
  <c r="K210" i="46"/>
  <c r="J210" i="46"/>
  <c r="Y209" i="46"/>
  <c r="X209" i="46"/>
  <c r="W209" i="46"/>
  <c r="V209" i="46"/>
  <c r="U209" i="46"/>
  <c r="T209" i="46"/>
  <c r="S209" i="46"/>
  <c r="R209" i="46"/>
  <c r="Q209" i="46"/>
  <c r="P209" i="46"/>
  <c r="O209" i="46"/>
  <c r="N209" i="46"/>
  <c r="M209" i="46"/>
  <c r="K209" i="46"/>
  <c r="J209" i="46"/>
  <c r="Y208" i="46"/>
  <c r="X208" i="46"/>
  <c r="W208" i="46"/>
  <c r="V208" i="46"/>
  <c r="U208" i="46"/>
  <c r="T208" i="46"/>
  <c r="S208" i="46"/>
  <c r="R208" i="46"/>
  <c r="Q208" i="46"/>
  <c r="P208" i="46"/>
  <c r="O208" i="46"/>
  <c r="N208" i="46"/>
  <c r="M208" i="46"/>
  <c r="K208" i="46"/>
  <c r="J208" i="46"/>
  <c r="Y207" i="46"/>
  <c r="X207" i="46"/>
  <c r="W207" i="46"/>
  <c r="V207" i="46"/>
  <c r="U207" i="46"/>
  <c r="T207" i="46"/>
  <c r="S207" i="46"/>
  <c r="R207" i="46"/>
  <c r="Q207" i="46"/>
  <c r="P207" i="46"/>
  <c r="O207" i="46"/>
  <c r="N207" i="46"/>
  <c r="M207" i="46"/>
  <c r="K207" i="46"/>
  <c r="J207" i="46"/>
  <c r="Y206" i="46"/>
  <c r="X206" i="46"/>
  <c r="W206" i="46"/>
  <c r="V206" i="46"/>
  <c r="U206" i="46"/>
  <c r="T206" i="46"/>
  <c r="S206" i="46"/>
  <c r="R206" i="46"/>
  <c r="Q206" i="46"/>
  <c r="P206" i="46"/>
  <c r="O206" i="46"/>
  <c r="N206" i="46"/>
  <c r="M206" i="46"/>
  <c r="K206" i="46"/>
  <c r="J206" i="46"/>
  <c r="Y205" i="46"/>
  <c r="X205" i="46"/>
  <c r="W205" i="46"/>
  <c r="V205" i="46"/>
  <c r="U205" i="46"/>
  <c r="T205" i="46"/>
  <c r="S205" i="46"/>
  <c r="R205" i="46"/>
  <c r="Q205" i="46"/>
  <c r="P205" i="46"/>
  <c r="O205" i="46"/>
  <c r="N205" i="46"/>
  <c r="M205" i="46"/>
  <c r="K205" i="46"/>
  <c r="J205" i="46"/>
  <c r="Y204" i="46"/>
  <c r="X204" i="46"/>
  <c r="W204" i="46"/>
  <c r="V204" i="46"/>
  <c r="U204" i="46"/>
  <c r="T204" i="46"/>
  <c r="S204" i="46"/>
  <c r="R204" i="46"/>
  <c r="Q204" i="46"/>
  <c r="P204" i="46"/>
  <c r="O204" i="46"/>
  <c r="N204" i="46"/>
  <c r="M204" i="46"/>
  <c r="K204" i="46"/>
  <c r="J204" i="46"/>
  <c r="Y203" i="46"/>
  <c r="X203" i="46"/>
  <c r="W203" i="46"/>
  <c r="V203" i="46"/>
  <c r="U203" i="46"/>
  <c r="T203" i="46"/>
  <c r="S203" i="46"/>
  <c r="R203" i="46"/>
  <c r="Q203" i="46"/>
  <c r="P203" i="46"/>
  <c r="O203" i="46"/>
  <c r="N203" i="46"/>
  <c r="M203" i="46"/>
  <c r="K203" i="46"/>
  <c r="J203" i="46"/>
  <c r="Y202" i="46"/>
  <c r="X202" i="46"/>
  <c r="W202" i="46"/>
  <c r="V202" i="46"/>
  <c r="U202" i="46"/>
  <c r="T202" i="46"/>
  <c r="S202" i="46"/>
  <c r="R202" i="46"/>
  <c r="Q202" i="46"/>
  <c r="P202" i="46"/>
  <c r="O202" i="46"/>
  <c r="N202" i="46"/>
  <c r="M202" i="46"/>
  <c r="K202" i="46"/>
  <c r="J202" i="46"/>
  <c r="Y201" i="46"/>
  <c r="X201" i="46"/>
  <c r="W201" i="46"/>
  <c r="V201" i="46"/>
  <c r="U201" i="46"/>
  <c r="T201" i="46"/>
  <c r="S201" i="46"/>
  <c r="R201" i="46"/>
  <c r="Q201" i="46"/>
  <c r="P201" i="46"/>
  <c r="O201" i="46"/>
  <c r="N201" i="46"/>
  <c r="M201" i="46"/>
  <c r="K201" i="46"/>
  <c r="J201" i="46"/>
  <c r="Y200" i="46"/>
  <c r="X200" i="46"/>
  <c r="W200" i="46"/>
  <c r="V200" i="46"/>
  <c r="U200" i="46"/>
  <c r="T200" i="46"/>
  <c r="S200" i="46"/>
  <c r="R200" i="46"/>
  <c r="Q200" i="46"/>
  <c r="P200" i="46"/>
  <c r="O200" i="46"/>
  <c r="N200" i="46"/>
  <c r="M200" i="46"/>
  <c r="K200" i="46"/>
  <c r="J200" i="46"/>
  <c r="Y199" i="46"/>
  <c r="X199" i="46"/>
  <c r="W199" i="46"/>
  <c r="V199" i="46"/>
  <c r="U199" i="46"/>
  <c r="T199" i="46"/>
  <c r="S199" i="46"/>
  <c r="R199" i="46"/>
  <c r="Q199" i="46"/>
  <c r="P199" i="46"/>
  <c r="O199" i="46"/>
  <c r="N199" i="46"/>
  <c r="M199" i="46"/>
  <c r="K199" i="46"/>
  <c r="J199" i="46"/>
  <c r="Y198" i="46"/>
  <c r="X198" i="46"/>
  <c r="W198" i="46"/>
  <c r="V198" i="46"/>
  <c r="U198" i="46"/>
  <c r="T198" i="46"/>
  <c r="S198" i="46"/>
  <c r="R198" i="46"/>
  <c r="Q198" i="46"/>
  <c r="P198" i="46"/>
  <c r="O198" i="46"/>
  <c r="N198" i="46"/>
  <c r="M198" i="46"/>
  <c r="K198" i="46"/>
  <c r="J198" i="46"/>
  <c r="Y197" i="46"/>
  <c r="X197" i="46"/>
  <c r="W197" i="46"/>
  <c r="V197" i="46"/>
  <c r="U197" i="46"/>
  <c r="T197" i="46"/>
  <c r="S197" i="46"/>
  <c r="R197" i="46"/>
  <c r="Q197" i="46"/>
  <c r="P197" i="46"/>
  <c r="O197" i="46"/>
  <c r="N197" i="46"/>
  <c r="M197" i="46"/>
  <c r="K197" i="46"/>
  <c r="J197" i="46"/>
  <c r="Y196" i="46"/>
  <c r="X196" i="46"/>
  <c r="W196" i="46"/>
  <c r="V196" i="46"/>
  <c r="U196" i="46"/>
  <c r="T196" i="46"/>
  <c r="S196" i="46"/>
  <c r="R196" i="46"/>
  <c r="Q196" i="46"/>
  <c r="P196" i="46"/>
  <c r="O196" i="46"/>
  <c r="N196" i="46"/>
  <c r="M196" i="46"/>
  <c r="K196" i="46"/>
  <c r="J196" i="46"/>
  <c r="Y195" i="46"/>
  <c r="X195" i="46"/>
  <c r="W195" i="46"/>
  <c r="V195" i="46"/>
  <c r="U195" i="46"/>
  <c r="T195" i="46"/>
  <c r="S195" i="46"/>
  <c r="R195" i="46"/>
  <c r="Q195" i="46"/>
  <c r="P195" i="46"/>
  <c r="O195" i="46"/>
  <c r="N195" i="46"/>
  <c r="M195" i="46"/>
  <c r="K195" i="46"/>
  <c r="J195" i="46"/>
  <c r="Y194" i="46"/>
  <c r="X194" i="46"/>
  <c r="W194" i="46"/>
  <c r="V194" i="46"/>
  <c r="U194" i="46"/>
  <c r="T194" i="46"/>
  <c r="S194" i="46"/>
  <c r="R194" i="46"/>
  <c r="Q194" i="46"/>
  <c r="P194" i="46"/>
  <c r="O194" i="46"/>
  <c r="N194" i="46"/>
  <c r="M194" i="46"/>
  <c r="K194" i="46"/>
  <c r="J194" i="46"/>
  <c r="Y193" i="46"/>
  <c r="X193" i="46"/>
  <c r="W193" i="46"/>
  <c r="V193" i="46"/>
  <c r="U193" i="46"/>
  <c r="T193" i="46"/>
  <c r="S193" i="46"/>
  <c r="R193" i="46"/>
  <c r="Q193" i="46"/>
  <c r="P193" i="46"/>
  <c r="O193" i="46"/>
  <c r="N193" i="46"/>
  <c r="M193" i="46"/>
  <c r="K193" i="46"/>
  <c r="J193" i="46"/>
  <c r="Y192" i="46"/>
  <c r="X192" i="46"/>
  <c r="W192" i="46"/>
  <c r="V192" i="46"/>
  <c r="U192" i="46"/>
  <c r="T192" i="46"/>
  <c r="S192" i="46"/>
  <c r="R192" i="46"/>
  <c r="Q192" i="46"/>
  <c r="P192" i="46"/>
  <c r="O192" i="46"/>
  <c r="N192" i="46"/>
  <c r="M192" i="46"/>
  <c r="K192" i="46"/>
  <c r="J192" i="46"/>
  <c r="Y191" i="46"/>
  <c r="X191" i="46"/>
  <c r="W191" i="46"/>
  <c r="V191" i="46"/>
  <c r="U191" i="46"/>
  <c r="T191" i="46"/>
  <c r="S191" i="46"/>
  <c r="R191" i="46"/>
  <c r="Q191" i="46"/>
  <c r="P191" i="46"/>
  <c r="O191" i="46"/>
  <c r="N191" i="46"/>
  <c r="M191" i="46"/>
  <c r="K191" i="46"/>
  <c r="J191" i="46"/>
  <c r="Y190" i="46"/>
  <c r="X190" i="46"/>
  <c r="W190" i="46"/>
  <c r="V190" i="46"/>
  <c r="U190" i="46"/>
  <c r="T190" i="46"/>
  <c r="S190" i="46"/>
  <c r="R190" i="46"/>
  <c r="Q190" i="46"/>
  <c r="P190" i="46"/>
  <c r="O190" i="46"/>
  <c r="N190" i="46"/>
  <c r="M190" i="46"/>
  <c r="K190" i="46"/>
  <c r="J190" i="46"/>
  <c r="Y189" i="46"/>
  <c r="X189" i="46"/>
  <c r="W189" i="46"/>
  <c r="V189" i="46"/>
  <c r="U189" i="46"/>
  <c r="T189" i="46"/>
  <c r="S189" i="46"/>
  <c r="R189" i="46"/>
  <c r="Q189" i="46"/>
  <c r="P189" i="46"/>
  <c r="O189" i="46"/>
  <c r="N189" i="46"/>
  <c r="M189" i="46"/>
  <c r="K189" i="46"/>
  <c r="J189" i="46"/>
  <c r="Y188" i="46"/>
  <c r="X188" i="46"/>
  <c r="W188" i="46"/>
  <c r="V188" i="46"/>
  <c r="U188" i="46"/>
  <c r="T188" i="46"/>
  <c r="S188" i="46"/>
  <c r="R188" i="46"/>
  <c r="Q188" i="46"/>
  <c r="P188" i="46"/>
  <c r="O188" i="46"/>
  <c r="N188" i="46"/>
  <c r="M188" i="46"/>
  <c r="K188" i="46"/>
  <c r="J188" i="46"/>
  <c r="Y187" i="46"/>
  <c r="X187" i="46"/>
  <c r="W187" i="46"/>
  <c r="V187" i="46"/>
  <c r="U187" i="46"/>
  <c r="T187" i="46"/>
  <c r="S187" i="46"/>
  <c r="R187" i="46"/>
  <c r="Q187" i="46"/>
  <c r="P187" i="46"/>
  <c r="O187" i="46"/>
  <c r="N187" i="46"/>
  <c r="M187" i="46"/>
  <c r="K187" i="46"/>
  <c r="J187" i="46"/>
  <c r="Y186" i="46"/>
  <c r="X186" i="46"/>
  <c r="W186" i="46"/>
  <c r="V186" i="46"/>
  <c r="U186" i="46"/>
  <c r="T186" i="46"/>
  <c r="S186" i="46"/>
  <c r="R186" i="46"/>
  <c r="Q186" i="46"/>
  <c r="P186" i="46"/>
  <c r="O186" i="46"/>
  <c r="N186" i="46"/>
  <c r="M186" i="46"/>
  <c r="K186" i="46"/>
  <c r="J186" i="46"/>
  <c r="Y185" i="46"/>
  <c r="X185" i="46"/>
  <c r="W185" i="46"/>
  <c r="V185" i="46"/>
  <c r="U185" i="46"/>
  <c r="T185" i="46"/>
  <c r="S185" i="46"/>
  <c r="R185" i="46"/>
  <c r="Q185" i="46"/>
  <c r="P185" i="46"/>
  <c r="O185" i="46"/>
  <c r="N185" i="46"/>
  <c r="M185" i="46"/>
  <c r="K185" i="46"/>
  <c r="J185" i="46"/>
  <c r="Y184" i="46"/>
  <c r="X184" i="46"/>
  <c r="W184" i="46"/>
  <c r="V184" i="46"/>
  <c r="U184" i="46"/>
  <c r="T184" i="46"/>
  <c r="S184" i="46"/>
  <c r="R184" i="46"/>
  <c r="Q184" i="46"/>
  <c r="P184" i="46"/>
  <c r="O184" i="46"/>
  <c r="N184" i="46"/>
  <c r="M184" i="46"/>
  <c r="K184" i="46"/>
  <c r="J184" i="46"/>
  <c r="Y183" i="46"/>
  <c r="X183" i="46"/>
  <c r="W183" i="46"/>
  <c r="V183" i="46"/>
  <c r="U183" i="46"/>
  <c r="T183" i="46"/>
  <c r="S183" i="46"/>
  <c r="R183" i="46"/>
  <c r="Q183" i="46"/>
  <c r="P183" i="46"/>
  <c r="O183" i="46"/>
  <c r="N183" i="46"/>
  <c r="M183" i="46"/>
  <c r="K183" i="46"/>
  <c r="J183" i="46"/>
  <c r="Y182" i="46"/>
  <c r="X182" i="46"/>
  <c r="W182" i="46"/>
  <c r="V182" i="46"/>
  <c r="U182" i="46"/>
  <c r="T182" i="46"/>
  <c r="S182" i="46"/>
  <c r="R182" i="46"/>
  <c r="Q182" i="46"/>
  <c r="P182" i="46"/>
  <c r="O182" i="46"/>
  <c r="N182" i="46"/>
  <c r="M182" i="46"/>
  <c r="K182" i="46"/>
  <c r="J182" i="46"/>
  <c r="Y181" i="46"/>
  <c r="X181" i="46"/>
  <c r="W181" i="46"/>
  <c r="V181" i="46"/>
  <c r="U181" i="46"/>
  <c r="T181" i="46"/>
  <c r="S181" i="46"/>
  <c r="R181" i="46"/>
  <c r="Q181" i="46"/>
  <c r="P181" i="46"/>
  <c r="O181" i="46"/>
  <c r="N181" i="46"/>
  <c r="M181" i="46"/>
  <c r="K181" i="46"/>
  <c r="J181" i="46"/>
  <c r="Y180" i="46"/>
  <c r="X180" i="46"/>
  <c r="W180" i="46"/>
  <c r="V180" i="46"/>
  <c r="U180" i="46"/>
  <c r="T180" i="46"/>
  <c r="S180" i="46"/>
  <c r="R180" i="46"/>
  <c r="Q180" i="46"/>
  <c r="P180" i="46"/>
  <c r="O180" i="46"/>
  <c r="N180" i="46"/>
  <c r="M180" i="46"/>
  <c r="K180" i="46"/>
  <c r="J180" i="46"/>
  <c r="Y179" i="46"/>
  <c r="X179" i="46"/>
  <c r="W179" i="46"/>
  <c r="V179" i="46"/>
  <c r="U179" i="46"/>
  <c r="T179" i="46"/>
  <c r="S179" i="46"/>
  <c r="R179" i="46"/>
  <c r="Q179" i="46"/>
  <c r="P179" i="46"/>
  <c r="O179" i="46"/>
  <c r="N179" i="46"/>
  <c r="M179" i="46"/>
  <c r="K179" i="46"/>
  <c r="J179" i="46"/>
  <c r="Y178" i="46"/>
  <c r="X178" i="46"/>
  <c r="W178" i="46"/>
  <c r="V178" i="46"/>
  <c r="U178" i="46"/>
  <c r="T178" i="46"/>
  <c r="S178" i="46"/>
  <c r="R178" i="46"/>
  <c r="Q178" i="46"/>
  <c r="P178" i="46"/>
  <c r="O178" i="46"/>
  <c r="N178" i="46"/>
  <c r="M178" i="46"/>
  <c r="K178" i="46"/>
  <c r="J178" i="46"/>
  <c r="Y177" i="46"/>
  <c r="X177" i="46"/>
  <c r="W177" i="46"/>
  <c r="V177" i="46"/>
  <c r="U177" i="46"/>
  <c r="T177" i="46"/>
  <c r="S177" i="46"/>
  <c r="R177" i="46"/>
  <c r="Q177" i="46"/>
  <c r="P177" i="46"/>
  <c r="O177" i="46"/>
  <c r="N177" i="46"/>
  <c r="M177" i="46"/>
  <c r="K177" i="46"/>
  <c r="J177" i="46"/>
  <c r="Y176" i="46"/>
  <c r="X176" i="46"/>
  <c r="W176" i="46"/>
  <c r="V176" i="46"/>
  <c r="U176" i="46"/>
  <c r="T176" i="46"/>
  <c r="S176" i="46"/>
  <c r="R176" i="46"/>
  <c r="Q176" i="46"/>
  <c r="P176" i="46"/>
  <c r="O176" i="46"/>
  <c r="N176" i="46"/>
  <c r="M176" i="46"/>
  <c r="K176" i="46"/>
  <c r="J176" i="46"/>
  <c r="Y175" i="46"/>
  <c r="X175" i="46"/>
  <c r="W175" i="46"/>
  <c r="V175" i="46"/>
  <c r="U175" i="46"/>
  <c r="T175" i="46"/>
  <c r="S175" i="46"/>
  <c r="R175" i="46"/>
  <c r="Q175" i="46"/>
  <c r="P175" i="46"/>
  <c r="O175" i="46"/>
  <c r="N175" i="46"/>
  <c r="M175" i="46"/>
  <c r="K175" i="46"/>
  <c r="J175" i="46"/>
  <c r="Y174" i="46"/>
  <c r="X174" i="46"/>
  <c r="W174" i="46"/>
  <c r="V174" i="46"/>
  <c r="U174" i="46"/>
  <c r="T174" i="46"/>
  <c r="S174" i="46"/>
  <c r="R174" i="46"/>
  <c r="Q174" i="46"/>
  <c r="P174" i="46"/>
  <c r="O174" i="46"/>
  <c r="N174" i="46"/>
  <c r="M174" i="46"/>
  <c r="K174" i="46"/>
  <c r="J174" i="46"/>
  <c r="Y173" i="46"/>
  <c r="X173" i="46"/>
  <c r="W173" i="46"/>
  <c r="V173" i="46"/>
  <c r="U173" i="46"/>
  <c r="T173" i="46"/>
  <c r="S173" i="46"/>
  <c r="R173" i="46"/>
  <c r="Q173" i="46"/>
  <c r="P173" i="46"/>
  <c r="O173" i="46"/>
  <c r="N173" i="46"/>
  <c r="M173" i="46"/>
  <c r="K173" i="46"/>
  <c r="J173" i="46"/>
  <c r="Y172" i="46"/>
  <c r="X172" i="46"/>
  <c r="W172" i="46"/>
  <c r="V172" i="46"/>
  <c r="U172" i="46"/>
  <c r="T172" i="46"/>
  <c r="S172" i="46"/>
  <c r="R172" i="46"/>
  <c r="Q172" i="46"/>
  <c r="P172" i="46"/>
  <c r="O172" i="46"/>
  <c r="N172" i="46"/>
  <c r="M172" i="46"/>
  <c r="K172" i="46"/>
  <c r="J172" i="46"/>
  <c r="Y171" i="46"/>
  <c r="X171" i="46"/>
  <c r="W171" i="46"/>
  <c r="V171" i="46"/>
  <c r="U171" i="46"/>
  <c r="T171" i="46"/>
  <c r="S171" i="46"/>
  <c r="R171" i="46"/>
  <c r="Q171" i="46"/>
  <c r="P171" i="46"/>
  <c r="O171" i="46"/>
  <c r="N171" i="46"/>
  <c r="M171" i="46"/>
  <c r="K171" i="46"/>
  <c r="J171" i="46"/>
  <c r="Y170" i="46"/>
  <c r="X170" i="46"/>
  <c r="W170" i="46"/>
  <c r="V170" i="46"/>
  <c r="U170" i="46"/>
  <c r="T170" i="46"/>
  <c r="S170" i="46"/>
  <c r="R170" i="46"/>
  <c r="Q170" i="46"/>
  <c r="P170" i="46"/>
  <c r="O170" i="46"/>
  <c r="N170" i="46"/>
  <c r="M170" i="46"/>
  <c r="K170" i="46"/>
  <c r="J170" i="46"/>
  <c r="Y169" i="46"/>
  <c r="X169" i="46"/>
  <c r="W169" i="46"/>
  <c r="V169" i="46"/>
  <c r="U169" i="46"/>
  <c r="T169" i="46"/>
  <c r="S169" i="46"/>
  <c r="R169" i="46"/>
  <c r="Q169" i="46"/>
  <c r="P169" i="46"/>
  <c r="O169" i="46"/>
  <c r="N169" i="46"/>
  <c r="M169" i="46"/>
  <c r="K169" i="46"/>
  <c r="J169" i="46"/>
  <c r="Y168" i="46"/>
  <c r="X168" i="46"/>
  <c r="W168" i="46"/>
  <c r="V168" i="46"/>
  <c r="U168" i="46"/>
  <c r="T168" i="46"/>
  <c r="S168" i="46"/>
  <c r="R168" i="46"/>
  <c r="Q168" i="46"/>
  <c r="P168" i="46"/>
  <c r="O168" i="46"/>
  <c r="N168" i="46"/>
  <c r="M168" i="46"/>
  <c r="K168" i="46"/>
  <c r="J168" i="46"/>
  <c r="Y167" i="46"/>
  <c r="X167" i="46"/>
  <c r="W167" i="46"/>
  <c r="V167" i="46"/>
  <c r="U167" i="46"/>
  <c r="T167" i="46"/>
  <c r="S167" i="46"/>
  <c r="R167" i="46"/>
  <c r="Q167" i="46"/>
  <c r="P167" i="46"/>
  <c r="O167" i="46"/>
  <c r="N167" i="46"/>
  <c r="M167" i="46"/>
  <c r="K167" i="46"/>
  <c r="J167" i="46"/>
  <c r="Y166" i="46"/>
  <c r="X166" i="46"/>
  <c r="W166" i="46"/>
  <c r="V166" i="46"/>
  <c r="U166" i="46"/>
  <c r="T166" i="46"/>
  <c r="S166" i="46"/>
  <c r="R166" i="46"/>
  <c r="Q166" i="46"/>
  <c r="P166" i="46"/>
  <c r="O166" i="46"/>
  <c r="N166" i="46"/>
  <c r="M166" i="46"/>
  <c r="K166" i="46"/>
  <c r="J166" i="46"/>
  <c r="Y165" i="46"/>
  <c r="X165" i="46"/>
  <c r="W165" i="46"/>
  <c r="V165" i="46"/>
  <c r="U165" i="46"/>
  <c r="T165" i="46"/>
  <c r="S165" i="46"/>
  <c r="R165" i="46"/>
  <c r="Q165" i="46"/>
  <c r="P165" i="46"/>
  <c r="O165" i="46"/>
  <c r="N165" i="46"/>
  <c r="M165" i="46"/>
  <c r="K165" i="46"/>
  <c r="J165" i="46"/>
  <c r="Y164" i="46"/>
  <c r="X164" i="46"/>
  <c r="W164" i="46"/>
  <c r="V164" i="46"/>
  <c r="U164" i="46"/>
  <c r="T164" i="46"/>
  <c r="S164" i="46"/>
  <c r="R164" i="46"/>
  <c r="Q164" i="46"/>
  <c r="P164" i="46"/>
  <c r="O164" i="46"/>
  <c r="N164" i="46"/>
  <c r="K164" i="46"/>
  <c r="M164" i="46" s="1"/>
  <c r="Y163" i="46"/>
  <c r="X163" i="46"/>
  <c r="W163" i="46"/>
  <c r="V163" i="46"/>
  <c r="U163" i="46"/>
  <c r="T163" i="46"/>
  <c r="S163" i="46"/>
  <c r="R163" i="46"/>
  <c r="Q163" i="46"/>
  <c r="P163" i="46"/>
  <c r="O163" i="46"/>
  <c r="N163" i="46"/>
  <c r="M163" i="46"/>
  <c r="Y162" i="46"/>
  <c r="X162" i="46"/>
  <c r="W162" i="46"/>
  <c r="V162" i="46"/>
  <c r="U162" i="46"/>
  <c r="T162" i="46"/>
  <c r="S162" i="46"/>
  <c r="R162" i="46"/>
  <c r="Q162" i="46"/>
  <c r="P162" i="46"/>
  <c r="O162" i="46"/>
  <c r="N162" i="46"/>
  <c r="M162" i="46"/>
  <c r="Y161" i="46"/>
  <c r="X161" i="46"/>
  <c r="W161" i="46"/>
  <c r="V161" i="46"/>
  <c r="U161" i="46"/>
  <c r="T161" i="46"/>
  <c r="S161" i="46"/>
  <c r="R161" i="46"/>
  <c r="Q161" i="46"/>
  <c r="P161" i="46"/>
  <c r="O161" i="46"/>
  <c r="N161" i="46"/>
  <c r="M161" i="46"/>
  <c r="Y160" i="46"/>
  <c r="X160" i="46"/>
  <c r="W160" i="46"/>
  <c r="V160" i="46"/>
  <c r="U160" i="46"/>
  <c r="T160" i="46"/>
  <c r="S160" i="46"/>
  <c r="R160" i="46"/>
  <c r="Q160" i="46"/>
  <c r="P160" i="46"/>
  <c r="O160" i="46"/>
  <c r="N160" i="46"/>
  <c r="M160" i="46"/>
  <c r="Y159" i="46"/>
  <c r="X159" i="46"/>
  <c r="W159" i="46"/>
  <c r="V159" i="46"/>
  <c r="U159" i="46"/>
  <c r="T159" i="46"/>
  <c r="S159" i="46"/>
  <c r="R159" i="46"/>
  <c r="Q159" i="46"/>
  <c r="P159" i="46"/>
  <c r="O159" i="46"/>
  <c r="N159" i="46"/>
  <c r="M159" i="46"/>
  <c r="K159" i="46"/>
  <c r="J159" i="46"/>
  <c r="Y158" i="46"/>
  <c r="X158" i="46"/>
  <c r="W158" i="46"/>
  <c r="V158" i="46"/>
  <c r="U158" i="46"/>
  <c r="T158" i="46"/>
  <c r="S158" i="46"/>
  <c r="R158" i="46"/>
  <c r="Q158" i="46"/>
  <c r="P158" i="46"/>
  <c r="O158" i="46"/>
  <c r="N158" i="46"/>
  <c r="K158" i="46"/>
  <c r="M158" i="46" s="1"/>
  <c r="Y157" i="46"/>
  <c r="X157" i="46"/>
  <c r="W157" i="46"/>
  <c r="V157" i="46"/>
  <c r="U157" i="46"/>
  <c r="T157" i="46"/>
  <c r="S157" i="46"/>
  <c r="R157" i="46"/>
  <c r="Q157" i="46"/>
  <c r="P157" i="46"/>
  <c r="O157" i="46"/>
  <c r="N157" i="46"/>
  <c r="M157" i="46"/>
  <c r="K157" i="46"/>
  <c r="J157" i="46"/>
  <c r="Y156" i="46"/>
  <c r="X156" i="46"/>
  <c r="W156" i="46"/>
  <c r="V156" i="46"/>
  <c r="U156" i="46"/>
  <c r="T156" i="46"/>
  <c r="S156" i="46"/>
  <c r="R156" i="46"/>
  <c r="Q156" i="46"/>
  <c r="P156" i="46"/>
  <c r="O156" i="46"/>
  <c r="N156" i="46"/>
  <c r="M156" i="46"/>
  <c r="K156" i="46"/>
  <c r="J156" i="46"/>
  <c r="Y155" i="46"/>
  <c r="X155" i="46"/>
  <c r="W155" i="46"/>
  <c r="V155" i="46"/>
  <c r="U155" i="46"/>
  <c r="T155" i="46"/>
  <c r="S155" i="46"/>
  <c r="R155" i="46"/>
  <c r="Q155" i="46"/>
  <c r="P155" i="46"/>
  <c r="O155" i="46"/>
  <c r="N155" i="46"/>
  <c r="K155" i="46"/>
  <c r="M155" i="46" s="1"/>
  <c r="Y154" i="46"/>
  <c r="X154" i="46"/>
  <c r="W154" i="46"/>
  <c r="V154" i="46"/>
  <c r="U154" i="46"/>
  <c r="T154" i="46"/>
  <c r="S154" i="46"/>
  <c r="R154" i="46"/>
  <c r="Q154" i="46"/>
  <c r="P154" i="46"/>
  <c r="O154" i="46"/>
  <c r="N154" i="46"/>
  <c r="M154" i="46"/>
  <c r="Y153" i="46"/>
  <c r="X153" i="46"/>
  <c r="W153" i="46"/>
  <c r="V153" i="46"/>
  <c r="U153" i="46"/>
  <c r="T153" i="46"/>
  <c r="S153" i="46"/>
  <c r="R153" i="46"/>
  <c r="Q153" i="46"/>
  <c r="P153" i="46"/>
  <c r="O153" i="46"/>
  <c r="N153" i="46"/>
  <c r="Y152" i="46"/>
  <c r="X152" i="46"/>
  <c r="W152" i="46"/>
  <c r="V152" i="46"/>
  <c r="U152" i="46"/>
  <c r="T152" i="46"/>
  <c r="S152" i="46"/>
  <c r="R152" i="46"/>
  <c r="Q152" i="46"/>
  <c r="P152" i="46"/>
  <c r="O152" i="46"/>
  <c r="N152" i="46"/>
  <c r="M152" i="46"/>
  <c r="K152" i="46"/>
  <c r="Y151" i="46"/>
  <c r="X151" i="46"/>
  <c r="W151" i="46"/>
  <c r="V151" i="46"/>
  <c r="U151" i="46"/>
  <c r="T151" i="46"/>
  <c r="S151" i="46"/>
  <c r="R151" i="46"/>
  <c r="Q151" i="46"/>
  <c r="P151" i="46"/>
  <c r="O151" i="46"/>
  <c r="N151" i="46"/>
  <c r="K151" i="46"/>
  <c r="M151" i="46" s="1"/>
  <c r="Y150" i="46"/>
  <c r="X150" i="46"/>
  <c r="W150" i="46"/>
  <c r="V150" i="46"/>
  <c r="U150" i="46"/>
  <c r="T150" i="46"/>
  <c r="S150" i="46"/>
  <c r="R150" i="46"/>
  <c r="Q150" i="46"/>
  <c r="P150" i="46"/>
  <c r="O150" i="46"/>
  <c r="N150" i="46"/>
  <c r="M150" i="46"/>
  <c r="K150" i="46"/>
  <c r="J150" i="46"/>
  <c r="Y149" i="46"/>
  <c r="X149" i="46"/>
  <c r="W149" i="46"/>
  <c r="V149" i="46"/>
  <c r="U149" i="46"/>
  <c r="T149" i="46"/>
  <c r="S149" i="46"/>
  <c r="R149" i="46"/>
  <c r="Q149" i="46"/>
  <c r="P149" i="46"/>
  <c r="O149" i="46"/>
  <c r="N149" i="46"/>
  <c r="K149" i="46"/>
  <c r="J149" i="46"/>
  <c r="Y148" i="46"/>
  <c r="X148" i="46"/>
  <c r="W148" i="46"/>
  <c r="V148" i="46"/>
  <c r="U148" i="46"/>
  <c r="T148" i="46"/>
  <c r="S148" i="46"/>
  <c r="R148" i="46"/>
  <c r="Q148" i="46"/>
  <c r="P148" i="46"/>
  <c r="O148" i="46"/>
  <c r="N148" i="46"/>
  <c r="M148" i="46"/>
  <c r="Y147" i="46"/>
  <c r="X147" i="46"/>
  <c r="W147" i="46"/>
  <c r="V147" i="46"/>
  <c r="U147" i="46"/>
  <c r="T147" i="46"/>
  <c r="S147" i="46"/>
  <c r="R147" i="46"/>
  <c r="Q147" i="46"/>
  <c r="P147" i="46"/>
  <c r="O147" i="46"/>
  <c r="N147" i="46"/>
  <c r="M147" i="46"/>
  <c r="K147" i="46"/>
  <c r="J147" i="46"/>
  <c r="Y146" i="46"/>
  <c r="X146" i="46"/>
  <c r="W146" i="46"/>
  <c r="V146" i="46"/>
  <c r="U146" i="46"/>
  <c r="T146" i="46"/>
  <c r="S146" i="46"/>
  <c r="R146" i="46"/>
  <c r="Q146" i="46"/>
  <c r="P146" i="46"/>
  <c r="O146" i="46"/>
  <c r="N146" i="46"/>
  <c r="M146" i="46"/>
  <c r="K146" i="46"/>
  <c r="J146" i="46"/>
  <c r="Y145" i="46"/>
  <c r="X145" i="46"/>
  <c r="W145" i="46"/>
  <c r="V145" i="46"/>
  <c r="U145" i="46"/>
  <c r="T145" i="46"/>
  <c r="S145" i="46"/>
  <c r="R145" i="46"/>
  <c r="Q145" i="46"/>
  <c r="P145" i="46"/>
  <c r="O145" i="46"/>
  <c r="N145" i="46"/>
  <c r="M145" i="46"/>
  <c r="K145" i="46"/>
  <c r="J145" i="46"/>
  <c r="Y144" i="46"/>
  <c r="X144" i="46"/>
  <c r="W144" i="46"/>
  <c r="V144" i="46"/>
  <c r="U144" i="46"/>
  <c r="T144" i="46"/>
  <c r="S144" i="46"/>
  <c r="R144" i="46"/>
  <c r="Q144" i="46"/>
  <c r="P144" i="46"/>
  <c r="O144" i="46"/>
  <c r="N144" i="46"/>
  <c r="M144" i="46"/>
  <c r="K144" i="46"/>
  <c r="J144" i="46"/>
  <c r="Y143" i="46"/>
  <c r="X143" i="46"/>
  <c r="W143" i="46"/>
  <c r="V143" i="46"/>
  <c r="U143" i="46"/>
  <c r="T143" i="46"/>
  <c r="S143" i="46"/>
  <c r="R143" i="46"/>
  <c r="Q143" i="46"/>
  <c r="P143" i="46"/>
  <c r="O143" i="46"/>
  <c r="N143" i="46"/>
  <c r="M143" i="46"/>
  <c r="K143" i="46"/>
  <c r="J143" i="46"/>
  <c r="Y142" i="46"/>
  <c r="X142" i="46"/>
  <c r="W142" i="46"/>
  <c r="V142" i="46"/>
  <c r="U142" i="46"/>
  <c r="T142" i="46"/>
  <c r="S142" i="46"/>
  <c r="R142" i="46"/>
  <c r="Q142" i="46"/>
  <c r="P142" i="46"/>
  <c r="O142" i="46"/>
  <c r="N142" i="46"/>
  <c r="M142" i="46"/>
  <c r="K142" i="46"/>
  <c r="J142" i="46"/>
  <c r="Y141" i="46"/>
  <c r="X141" i="46"/>
  <c r="W141" i="46"/>
  <c r="V141" i="46"/>
  <c r="U141" i="46"/>
  <c r="T141" i="46"/>
  <c r="S141" i="46"/>
  <c r="R141" i="46"/>
  <c r="Q141" i="46"/>
  <c r="P141" i="46"/>
  <c r="O141" i="46"/>
  <c r="N141" i="46"/>
  <c r="M141" i="46"/>
  <c r="K141" i="46"/>
  <c r="J141" i="46"/>
  <c r="Y140" i="46"/>
  <c r="X140" i="46"/>
  <c r="W140" i="46"/>
  <c r="V140" i="46"/>
  <c r="U140" i="46"/>
  <c r="T140" i="46"/>
  <c r="S140" i="46"/>
  <c r="R140" i="46"/>
  <c r="Q140" i="46"/>
  <c r="P140" i="46"/>
  <c r="O140" i="46"/>
  <c r="N140" i="46"/>
  <c r="M140" i="46"/>
  <c r="Y139" i="46"/>
  <c r="X139" i="46"/>
  <c r="W139" i="46"/>
  <c r="V139" i="46"/>
  <c r="U139" i="46"/>
  <c r="T139" i="46"/>
  <c r="S139" i="46"/>
  <c r="R139" i="46"/>
  <c r="Q139" i="46"/>
  <c r="P139" i="46"/>
  <c r="O139" i="46"/>
  <c r="N139" i="46"/>
  <c r="M139" i="46"/>
  <c r="K139" i="46"/>
  <c r="J139" i="46"/>
  <c r="Y138" i="46"/>
  <c r="X138" i="46"/>
  <c r="W138" i="46"/>
  <c r="V138" i="46"/>
  <c r="U138" i="46"/>
  <c r="T138" i="46"/>
  <c r="S138" i="46"/>
  <c r="R138" i="46"/>
  <c r="Q138" i="46"/>
  <c r="P138" i="46"/>
  <c r="O138" i="46"/>
  <c r="N138" i="46"/>
  <c r="M138" i="46"/>
  <c r="K138" i="46"/>
  <c r="J138" i="46"/>
  <c r="Y137" i="46"/>
  <c r="X137" i="46"/>
  <c r="W137" i="46"/>
  <c r="V137" i="46"/>
  <c r="U137" i="46"/>
  <c r="T137" i="46"/>
  <c r="S137" i="46"/>
  <c r="R137" i="46"/>
  <c r="Q137" i="46"/>
  <c r="P137" i="46"/>
  <c r="O137" i="46"/>
  <c r="N137" i="46"/>
  <c r="M137" i="46"/>
  <c r="Y136" i="46"/>
  <c r="X136" i="46"/>
  <c r="W136" i="46"/>
  <c r="V136" i="46"/>
  <c r="U136" i="46"/>
  <c r="T136" i="46"/>
  <c r="S136" i="46"/>
  <c r="R136" i="46"/>
  <c r="Q136" i="46"/>
  <c r="P136" i="46"/>
  <c r="O136" i="46"/>
  <c r="N136" i="46"/>
  <c r="M136" i="46"/>
  <c r="K136" i="46"/>
  <c r="J136" i="46"/>
  <c r="Y135" i="46"/>
  <c r="X135" i="46"/>
  <c r="W135" i="46"/>
  <c r="V135" i="46"/>
  <c r="U135" i="46"/>
  <c r="T135" i="46"/>
  <c r="S135" i="46"/>
  <c r="R135" i="46"/>
  <c r="Q135" i="46"/>
  <c r="P135" i="46"/>
  <c r="O135" i="46"/>
  <c r="N135" i="46"/>
  <c r="M135" i="46"/>
  <c r="K135" i="46"/>
  <c r="J135" i="46"/>
  <c r="Y134" i="46"/>
  <c r="X134" i="46"/>
  <c r="W134" i="46"/>
  <c r="V134" i="46"/>
  <c r="U134" i="46"/>
  <c r="T134" i="46"/>
  <c r="S134" i="46"/>
  <c r="R134" i="46"/>
  <c r="Q134" i="46"/>
  <c r="P134" i="46"/>
  <c r="O134" i="46"/>
  <c r="N134" i="46"/>
  <c r="M134" i="46"/>
  <c r="K134" i="46"/>
  <c r="J134" i="46"/>
  <c r="Y133" i="46"/>
  <c r="X133" i="46"/>
  <c r="W133" i="46"/>
  <c r="V133" i="46"/>
  <c r="U133" i="46"/>
  <c r="T133" i="46"/>
  <c r="S133" i="46"/>
  <c r="R133" i="46"/>
  <c r="Q133" i="46"/>
  <c r="P133" i="46"/>
  <c r="O133" i="46"/>
  <c r="N133" i="46"/>
  <c r="M133" i="46"/>
  <c r="K133" i="46"/>
  <c r="J133" i="46"/>
  <c r="Y132" i="46"/>
  <c r="X132" i="46"/>
  <c r="W132" i="46"/>
  <c r="V132" i="46"/>
  <c r="U132" i="46"/>
  <c r="T132" i="46"/>
  <c r="S132" i="46"/>
  <c r="R132" i="46"/>
  <c r="Q132" i="46"/>
  <c r="P132" i="46"/>
  <c r="O132" i="46"/>
  <c r="N132" i="46"/>
  <c r="M132" i="46"/>
  <c r="K132" i="46"/>
  <c r="J132" i="46"/>
  <c r="Y131" i="46"/>
  <c r="X131" i="46"/>
  <c r="W131" i="46"/>
  <c r="V131" i="46"/>
  <c r="U131" i="46"/>
  <c r="T131" i="46"/>
  <c r="S131" i="46"/>
  <c r="R131" i="46"/>
  <c r="Q131" i="46"/>
  <c r="P131" i="46"/>
  <c r="O131" i="46"/>
  <c r="N131" i="46"/>
  <c r="M131" i="46"/>
  <c r="K131" i="46"/>
  <c r="J131" i="46"/>
  <c r="Y130" i="46"/>
  <c r="X130" i="46"/>
  <c r="W130" i="46"/>
  <c r="V130" i="46"/>
  <c r="U130" i="46"/>
  <c r="T130" i="46"/>
  <c r="S130" i="46"/>
  <c r="R130" i="46"/>
  <c r="Q130" i="46"/>
  <c r="P130" i="46"/>
  <c r="O130" i="46"/>
  <c r="N130" i="46"/>
  <c r="M130" i="46"/>
  <c r="K130" i="46"/>
  <c r="J130" i="46"/>
  <c r="Y129" i="46"/>
  <c r="X129" i="46"/>
  <c r="W129" i="46"/>
  <c r="V129" i="46"/>
  <c r="U129" i="46"/>
  <c r="T129" i="46"/>
  <c r="S129" i="46"/>
  <c r="R129" i="46"/>
  <c r="Q129" i="46"/>
  <c r="P129" i="46"/>
  <c r="O129" i="46"/>
  <c r="N129" i="46"/>
  <c r="M129" i="46"/>
  <c r="K129" i="46"/>
  <c r="J129" i="46"/>
  <c r="Y128" i="46"/>
  <c r="X128" i="46"/>
  <c r="W128" i="46"/>
  <c r="V128" i="46"/>
  <c r="U128" i="46"/>
  <c r="T128" i="46"/>
  <c r="S128" i="46"/>
  <c r="R128" i="46"/>
  <c r="Q128" i="46"/>
  <c r="P128" i="46"/>
  <c r="O128" i="46"/>
  <c r="N128" i="46"/>
  <c r="M128" i="46"/>
  <c r="K128" i="46"/>
  <c r="J128" i="46"/>
  <c r="Y127" i="46"/>
  <c r="X127" i="46"/>
  <c r="W127" i="46"/>
  <c r="V127" i="46"/>
  <c r="U127" i="46"/>
  <c r="T127" i="46"/>
  <c r="S127" i="46"/>
  <c r="R127" i="46"/>
  <c r="Q127" i="46"/>
  <c r="P127" i="46"/>
  <c r="O127" i="46"/>
  <c r="N127" i="46"/>
  <c r="M127" i="46"/>
  <c r="K127" i="46"/>
  <c r="J127" i="46"/>
  <c r="Y126" i="46"/>
  <c r="X126" i="46"/>
  <c r="W126" i="46"/>
  <c r="V126" i="46"/>
  <c r="U126" i="46"/>
  <c r="T126" i="46"/>
  <c r="S126" i="46"/>
  <c r="R126" i="46"/>
  <c r="Q126" i="46"/>
  <c r="P126" i="46"/>
  <c r="O126" i="46"/>
  <c r="N126" i="46"/>
  <c r="M126" i="46"/>
  <c r="K126" i="46"/>
  <c r="J126" i="46"/>
  <c r="Y125" i="46"/>
  <c r="X125" i="46"/>
  <c r="W125" i="46"/>
  <c r="V125" i="46"/>
  <c r="U125" i="46"/>
  <c r="T125" i="46"/>
  <c r="S125" i="46"/>
  <c r="R125" i="46"/>
  <c r="Q125" i="46"/>
  <c r="P125" i="46"/>
  <c r="O125" i="46"/>
  <c r="N125" i="46"/>
  <c r="M125" i="46"/>
  <c r="K125" i="46"/>
  <c r="J125" i="46"/>
  <c r="Y124" i="46"/>
  <c r="X124" i="46"/>
  <c r="W124" i="46"/>
  <c r="V124" i="46"/>
  <c r="U124" i="46"/>
  <c r="T124" i="46"/>
  <c r="S124" i="46"/>
  <c r="R124" i="46"/>
  <c r="Q124" i="46"/>
  <c r="P124" i="46"/>
  <c r="O124" i="46"/>
  <c r="N124" i="46"/>
  <c r="M124" i="46"/>
  <c r="K124" i="46"/>
  <c r="J124" i="46"/>
  <c r="Y123" i="46"/>
  <c r="X123" i="46"/>
  <c r="W123" i="46"/>
  <c r="V123" i="46"/>
  <c r="U123" i="46"/>
  <c r="T123" i="46"/>
  <c r="S123" i="46"/>
  <c r="R123" i="46"/>
  <c r="Q123" i="46"/>
  <c r="P123" i="46"/>
  <c r="O123" i="46"/>
  <c r="N123" i="46"/>
  <c r="M123" i="46"/>
  <c r="K123" i="46"/>
  <c r="J123" i="46"/>
  <c r="Y122" i="46"/>
  <c r="X122" i="46"/>
  <c r="W122" i="46"/>
  <c r="V122" i="46"/>
  <c r="U122" i="46"/>
  <c r="T122" i="46"/>
  <c r="S122" i="46"/>
  <c r="R122" i="46"/>
  <c r="Q122" i="46"/>
  <c r="P122" i="46"/>
  <c r="O122" i="46"/>
  <c r="N122" i="46"/>
  <c r="M122" i="46"/>
  <c r="K122" i="46"/>
  <c r="J122" i="46"/>
  <c r="Y121" i="46"/>
  <c r="X121" i="46"/>
  <c r="W121" i="46"/>
  <c r="V121" i="46"/>
  <c r="U121" i="46"/>
  <c r="T121" i="46"/>
  <c r="S121" i="46"/>
  <c r="R121" i="46"/>
  <c r="Q121" i="46"/>
  <c r="P121" i="46"/>
  <c r="O121" i="46"/>
  <c r="N121" i="46"/>
  <c r="M121" i="46"/>
  <c r="K121" i="46"/>
  <c r="J121" i="46"/>
  <c r="Y120" i="46"/>
  <c r="X120" i="46"/>
  <c r="W120" i="46"/>
  <c r="V120" i="46"/>
  <c r="U120" i="46"/>
  <c r="T120" i="46"/>
  <c r="S120" i="46"/>
  <c r="R120" i="46"/>
  <c r="Q120" i="46"/>
  <c r="P120" i="46"/>
  <c r="O120" i="46"/>
  <c r="N120" i="46"/>
  <c r="M120" i="46"/>
  <c r="K120" i="46"/>
  <c r="J120" i="46"/>
  <c r="Y119" i="46"/>
  <c r="X119" i="46"/>
  <c r="W119" i="46"/>
  <c r="V119" i="46"/>
  <c r="U119" i="46"/>
  <c r="T119" i="46"/>
  <c r="S119" i="46"/>
  <c r="R119" i="46"/>
  <c r="Q119" i="46"/>
  <c r="P119" i="46"/>
  <c r="O119" i="46"/>
  <c r="N119" i="46"/>
  <c r="M119" i="46"/>
  <c r="K119" i="46"/>
  <c r="J119" i="46"/>
  <c r="Y118" i="46"/>
  <c r="X118" i="46"/>
  <c r="W118" i="46"/>
  <c r="V118" i="46"/>
  <c r="U118" i="46"/>
  <c r="T118" i="46"/>
  <c r="S118" i="46"/>
  <c r="R118" i="46"/>
  <c r="Q118" i="46"/>
  <c r="P118" i="46"/>
  <c r="O118" i="46"/>
  <c r="N118" i="46"/>
  <c r="M118" i="46"/>
  <c r="K118" i="46"/>
  <c r="J118" i="46"/>
  <c r="Y117" i="46"/>
  <c r="X117" i="46"/>
  <c r="W117" i="46"/>
  <c r="V117" i="46"/>
  <c r="U117" i="46"/>
  <c r="T117" i="46"/>
  <c r="S117" i="46"/>
  <c r="R117" i="46"/>
  <c r="Q117" i="46"/>
  <c r="P117" i="46"/>
  <c r="O117" i="46"/>
  <c r="N117" i="46"/>
  <c r="M117" i="46"/>
  <c r="K117" i="46"/>
  <c r="J117" i="46"/>
  <c r="Y116" i="46"/>
  <c r="X116" i="46"/>
  <c r="W116" i="46"/>
  <c r="V116" i="46"/>
  <c r="U116" i="46"/>
  <c r="T116" i="46"/>
  <c r="S116" i="46"/>
  <c r="R116" i="46"/>
  <c r="Q116" i="46"/>
  <c r="P116" i="46"/>
  <c r="O116" i="46"/>
  <c r="N116" i="46"/>
  <c r="K116" i="46"/>
  <c r="Y115" i="46"/>
  <c r="X115" i="46"/>
  <c r="W115" i="46"/>
  <c r="V115" i="46"/>
  <c r="U115" i="46"/>
  <c r="T115" i="46"/>
  <c r="S115" i="46"/>
  <c r="R115" i="46"/>
  <c r="Q115" i="46"/>
  <c r="P115" i="46"/>
  <c r="O115" i="46"/>
  <c r="N115" i="46"/>
  <c r="K115" i="46"/>
  <c r="Y114" i="46"/>
  <c r="X114" i="46"/>
  <c r="W114" i="46"/>
  <c r="V114" i="46"/>
  <c r="U114" i="46"/>
  <c r="T114" i="46"/>
  <c r="S114" i="46"/>
  <c r="R114" i="46"/>
  <c r="Q114" i="46"/>
  <c r="P114" i="46"/>
  <c r="O114" i="46"/>
  <c r="N114" i="46"/>
  <c r="M114" i="46"/>
  <c r="K114" i="46"/>
  <c r="J114" i="46"/>
  <c r="Y113" i="46"/>
  <c r="X113" i="46"/>
  <c r="W113" i="46"/>
  <c r="V113" i="46"/>
  <c r="U113" i="46"/>
  <c r="T113" i="46"/>
  <c r="S113" i="46"/>
  <c r="R113" i="46"/>
  <c r="Q113" i="46"/>
  <c r="P113" i="46"/>
  <c r="O113" i="46"/>
  <c r="N113" i="46"/>
  <c r="M113" i="46"/>
  <c r="K113" i="46"/>
  <c r="J113" i="46"/>
  <c r="Y112" i="46"/>
  <c r="X112" i="46"/>
  <c r="W112" i="46"/>
  <c r="V112" i="46"/>
  <c r="U112" i="46"/>
  <c r="T112" i="46"/>
  <c r="S112" i="46"/>
  <c r="R112" i="46"/>
  <c r="Q112" i="46"/>
  <c r="P112" i="46"/>
  <c r="O112" i="46"/>
  <c r="N112" i="46"/>
  <c r="M112" i="46"/>
  <c r="K112" i="46"/>
  <c r="J112" i="46"/>
  <c r="Y111" i="46"/>
  <c r="X111" i="46"/>
  <c r="W111" i="46"/>
  <c r="V111" i="46"/>
  <c r="U111" i="46"/>
  <c r="T111" i="46"/>
  <c r="S111" i="46"/>
  <c r="R111" i="46"/>
  <c r="Q111" i="46"/>
  <c r="P111" i="46"/>
  <c r="O111" i="46"/>
  <c r="N111" i="46"/>
  <c r="M111" i="46"/>
  <c r="K111" i="46"/>
  <c r="J111" i="46"/>
  <c r="Y110" i="46"/>
  <c r="X110" i="46"/>
  <c r="W110" i="46"/>
  <c r="V110" i="46"/>
  <c r="U110" i="46"/>
  <c r="T110" i="46"/>
  <c r="S110" i="46"/>
  <c r="R110" i="46"/>
  <c r="Q110" i="46"/>
  <c r="P110" i="46"/>
  <c r="O110" i="46"/>
  <c r="N110" i="46"/>
  <c r="M110" i="46"/>
  <c r="K110" i="46"/>
  <c r="J110" i="46"/>
  <c r="Y109" i="46"/>
  <c r="X109" i="46"/>
  <c r="W109" i="46"/>
  <c r="V109" i="46"/>
  <c r="U109" i="46"/>
  <c r="T109" i="46"/>
  <c r="S109" i="46"/>
  <c r="R109" i="46"/>
  <c r="Q109" i="46"/>
  <c r="P109" i="46"/>
  <c r="O109" i="46"/>
  <c r="N109" i="46"/>
  <c r="K109" i="46"/>
  <c r="J109" i="46"/>
  <c r="H109" i="46"/>
  <c r="G109" i="46"/>
  <c r="F109" i="46"/>
  <c r="Y108" i="46"/>
  <c r="X108" i="46"/>
  <c r="W108" i="46"/>
  <c r="V108" i="46"/>
  <c r="U108" i="46"/>
  <c r="T108" i="46"/>
  <c r="S108" i="46"/>
  <c r="R108" i="46"/>
  <c r="Q108" i="46"/>
  <c r="P108" i="46"/>
  <c r="O108" i="46"/>
  <c r="N108" i="46"/>
  <c r="M108" i="46"/>
  <c r="Y107" i="46"/>
  <c r="X107" i="46"/>
  <c r="W107" i="46"/>
  <c r="V107" i="46"/>
  <c r="U107" i="46"/>
  <c r="T107" i="46"/>
  <c r="S107" i="46"/>
  <c r="R107" i="46"/>
  <c r="Q107" i="46"/>
  <c r="P107" i="46"/>
  <c r="O107" i="46"/>
  <c r="N107" i="46"/>
  <c r="M107" i="46"/>
  <c r="K107" i="46"/>
  <c r="J107" i="46"/>
  <c r="Y106" i="46"/>
  <c r="X106" i="46"/>
  <c r="W106" i="46"/>
  <c r="V106" i="46"/>
  <c r="U106" i="46"/>
  <c r="T106" i="46"/>
  <c r="S106" i="46"/>
  <c r="R106" i="46"/>
  <c r="Q106" i="46"/>
  <c r="P106" i="46"/>
  <c r="O106" i="46"/>
  <c r="N106" i="46"/>
  <c r="M106" i="46"/>
  <c r="K106" i="46"/>
  <c r="J106" i="46"/>
  <c r="Y105" i="46"/>
  <c r="X105" i="46"/>
  <c r="W105" i="46"/>
  <c r="V105" i="46"/>
  <c r="U105" i="46"/>
  <c r="T105" i="46"/>
  <c r="S105" i="46"/>
  <c r="R105" i="46"/>
  <c r="Q105" i="46"/>
  <c r="P105" i="46"/>
  <c r="O105" i="46"/>
  <c r="N105" i="46"/>
  <c r="M105" i="46"/>
  <c r="K105" i="46"/>
  <c r="J105" i="46"/>
  <c r="Y104" i="46"/>
  <c r="X104" i="46"/>
  <c r="W104" i="46"/>
  <c r="V104" i="46"/>
  <c r="U104" i="46"/>
  <c r="T104" i="46"/>
  <c r="S104" i="46"/>
  <c r="R104" i="46"/>
  <c r="Q104" i="46"/>
  <c r="P104" i="46"/>
  <c r="O104" i="46"/>
  <c r="N104" i="46"/>
  <c r="M104" i="46"/>
  <c r="K104" i="46"/>
  <c r="J104" i="46"/>
  <c r="Y103" i="46"/>
  <c r="X103" i="46"/>
  <c r="W103" i="46"/>
  <c r="V103" i="46"/>
  <c r="U103" i="46"/>
  <c r="T103" i="46"/>
  <c r="S103" i="46"/>
  <c r="R103" i="46"/>
  <c r="Q103" i="46"/>
  <c r="P103" i="46"/>
  <c r="O103" i="46"/>
  <c r="N103" i="46"/>
  <c r="M103" i="46"/>
  <c r="K103" i="46"/>
  <c r="J103" i="46"/>
  <c r="Y102" i="46"/>
  <c r="X102" i="46"/>
  <c r="W102" i="46"/>
  <c r="V102" i="46"/>
  <c r="U102" i="46"/>
  <c r="T102" i="46"/>
  <c r="S102" i="46"/>
  <c r="R102" i="46"/>
  <c r="Q102" i="46"/>
  <c r="P102" i="46"/>
  <c r="O102" i="46"/>
  <c r="N102" i="46"/>
  <c r="M102" i="46"/>
  <c r="K102" i="46"/>
  <c r="J102" i="46"/>
  <c r="Y101" i="46"/>
  <c r="X101" i="46"/>
  <c r="W101" i="46"/>
  <c r="V101" i="46"/>
  <c r="U101" i="46"/>
  <c r="T101" i="46"/>
  <c r="S101" i="46"/>
  <c r="R101" i="46"/>
  <c r="Q101" i="46"/>
  <c r="P101" i="46"/>
  <c r="O101" i="46"/>
  <c r="N101" i="46"/>
  <c r="M101" i="46"/>
  <c r="K101" i="46"/>
  <c r="J101" i="46"/>
  <c r="Y100" i="46"/>
  <c r="X100" i="46"/>
  <c r="W100" i="46"/>
  <c r="V100" i="46"/>
  <c r="U100" i="46"/>
  <c r="T100" i="46"/>
  <c r="S100" i="46"/>
  <c r="R100" i="46"/>
  <c r="Q100" i="46"/>
  <c r="P100" i="46"/>
  <c r="O100" i="46"/>
  <c r="N100" i="46"/>
  <c r="M100" i="46"/>
  <c r="K100" i="46"/>
  <c r="J100" i="46"/>
  <c r="Y99" i="46"/>
  <c r="X99" i="46"/>
  <c r="W99" i="46"/>
  <c r="V99" i="46"/>
  <c r="U99" i="46"/>
  <c r="T99" i="46"/>
  <c r="S99" i="46"/>
  <c r="R99" i="46"/>
  <c r="Q99" i="46"/>
  <c r="P99" i="46"/>
  <c r="O99" i="46"/>
  <c r="N99" i="46"/>
  <c r="M99" i="46"/>
  <c r="K99" i="46"/>
  <c r="J99" i="46"/>
  <c r="Y98" i="46"/>
  <c r="X98" i="46"/>
  <c r="W98" i="46"/>
  <c r="V98" i="46"/>
  <c r="U98" i="46"/>
  <c r="T98" i="46"/>
  <c r="S98" i="46"/>
  <c r="R98" i="46"/>
  <c r="Q98" i="46"/>
  <c r="P98" i="46"/>
  <c r="O98" i="46"/>
  <c r="N98" i="46"/>
  <c r="M98" i="46"/>
  <c r="K98" i="46"/>
  <c r="J98" i="46"/>
  <c r="Y97" i="46"/>
  <c r="X97" i="46"/>
  <c r="W97" i="46"/>
  <c r="V97" i="46"/>
  <c r="U97" i="46"/>
  <c r="T97" i="46"/>
  <c r="S97" i="46"/>
  <c r="R97" i="46"/>
  <c r="Q97" i="46"/>
  <c r="P97" i="46"/>
  <c r="O97" i="46"/>
  <c r="N97" i="46"/>
  <c r="M97" i="46"/>
  <c r="K97" i="46"/>
  <c r="J97" i="46"/>
  <c r="Y96" i="46"/>
  <c r="X96" i="46"/>
  <c r="W96" i="46"/>
  <c r="V96" i="46"/>
  <c r="U96" i="46"/>
  <c r="T96" i="46"/>
  <c r="S96" i="46"/>
  <c r="R96" i="46"/>
  <c r="Q96" i="46"/>
  <c r="P96" i="46"/>
  <c r="O96" i="46"/>
  <c r="N96" i="46"/>
  <c r="M96" i="46"/>
  <c r="K96" i="46"/>
  <c r="J96" i="46"/>
  <c r="Y95" i="46"/>
  <c r="X95" i="46"/>
  <c r="W95" i="46"/>
  <c r="V95" i="46"/>
  <c r="U95" i="46"/>
  <c r="T95" i="46"/>
  <c r="S95" i="46"/>
  <c r="R95" i="46"/>
  <c r="Q95" i="46"/>
  <c r="P95" i="46"/>
  <c r="O95" i="46"/>
  <c r="N95" i="46"/>
  <c r="M95" i="46"/>
  <c r="K95" i="46"/>
  <c r="J95" i="46"/>
  <c r="Y94" i="46"/>
  <c r="X94" i="46"/>
  <c r="W94" i="46"/>
  <c r="V94" i="46"/>
  <c r="U94" i="46"/>
  <c r="T94" i="46"/>
  <c r="S94" i="46"/>
  <c r="R94" i="46"/>
  <c r="Q94" i="46"/>
  <c r="P94" i="46"/>
  <c r="O94" i="46"/>
  <c r="N94" i="46"/>
  <c r="M94" i="46"/>
  <c r="K94" i="46"/>
  <c r="J94" i="46"/>
  <c r="Y93" i="46"/>
  <c r="X93" i="46"/>
  <c r="W93" i="46"/>
  <c r="V93" i="46"/>
  <c r="U93" i="46"/>
  <c r="T93" i="46"/>
  <c r="S93" i="46"/>
  <c r="R93" i="46"/>
  <c r="Q93" i="46"/>
  <c r="P93" i="46"/>
  <c r="O93" i="46"/>
  <c r="N93" i="46"/>
  <c r="M93" i="46"/>
  <c r="K93" i="46"/>
  <c r="J93" i="46"/>
  <c r="Y92" i="46"/>
  <c r="X92" i="46"/>
  <c r="W92" i="46"/>
  <c r="V92" i="46"/>
  <c r="U92" i="46"/>
  <c r="T92" i="46"/>
  <c r="S92" i="46"/>
  <c r="R92" i="46"/>
  <c r="Q92" i="46"/>
  <c r="P92" i="46"/>
  <c r="O92" i="46"/>
  <c r="N92" i="46"/>
  <c r="M92" i="46"/>
  <c r="K92" i="46"/>
  <c r="J92" i="46"/>
  <c r="Y91" i="46"/>
  <c r="X91" i="46"/>
  <c r="W91" i="46"/>
  <c r="V91" i="46"/>
  <c r="U91" i="46"/>
  <c r="T91" i="46"/>
  <c r="S91" i="46"/>
  <c r="R91" i="46"/>
  <c r="Q91" i="46"/>
  <c r="P91" i="46"/>
  <c r="O91" i="46"/>
  <c r="N91" i="46"/>
  <c r="M91" i="46"/>
  <c r="K91" i="46"/>
  <c r="J91" i="46"/>
  <c r="Y90" i="46"/>
  <c r="X90" i="46"/>
  <c r="W90" i="46"/>
  <c r="V90" i="46"/>
  <c r="U90" i="46"/>
  <c r="T90" i="46"/>
  <c r="S90" i="46"/>
  <c r="R90" i="46"/>
  <c r="Q90" i="46"/>
  <c r="P90" i="46"/>
  <c r="O90" i="46"/>
  <c r="N90" i="46"/>
  <c r="M90" i="46"/>
  <c r="K90" i="46"/>
  <c r="J90" i="46"/>
  <c r="Y89" i="46"/>
  <c r="X89" i="46"/>
  <c r="W89" i="46"/>
  <c r="V89" i="46"/>
  <c r="U89" i="46"/>
  <c r="T89" i="46"/>
  <c r="S89" i="46"/>
  <c r="R89" i="46"/>
  <c r="Q89" i="46"/>
  <c r="P89" i="46"/>
  <c r="O89" i="46"/>
  <c r="N89" i="46"/>
  <c r="M89" i="46"/>
  <c r="K89" i="46"/>
  <c r="J89" i="46"/>
  <c r="Y88" i="46"/>
  <c r="X88" i="46"/>
  <c r="W88" i="46"/>
  <c r="V88" i="46"/>
  <c r="U88" i="46"/>
  <c r="T88" i="46"/>
  <c r="S88" i="46"/>
  <c r="R88" i="46"/>
  <c r="Q88" i="46"/>
  <c r="P88" i="46"/>
  <c r="O88" i="46"/>
  <c r="N88" i="46"/>
  <c r="M88" i="46"/>
  <c r="K88" i="46"/>
  <c r="J88" i="46"/>
  <c r="Y87" i="46"/>
  <c r="X87" i="46"/>
  <c r="W87" i="46"/>
  <c r="V87" i="46"/>
  <c r="U87" i="46"/>
  <c r="T87" i="46"/>
  <c r="S87" i="46"/>
  <c r="R87" i="46"/>
  <c r="Q87" i="46"/>
  <c r="P87" i="46"/>
  <c r="O87" i="46"/>
  <c r="N87" i="46"/>
  <c r="M87" i="46"/>
  <c r="K87" i="46"/>
  <c r="J87" i="46"/>
  <c r="Y86" i="46"/>
  <c r="X86" i="46"/>
  <c r="W86" i="46"/>
  <c r="V86" i="46"/>
  <c r="U86" i="46"/>
  <c r="T86" i="46"/>
  <c r="S86" i="46"/>
  <c r="R86" i="46"/>
  <c r="Q86" i="46"/>
  <c r="P86" i="46"/>
  <c r="O86" i="46"/>
  <c r="N86" i="46"/>
  <c r="M86" i="46"/>
  <c r="K86" i="46"/>
  <c r="J86" i="46"/>
  <c r="Y85" i="46"/>
  <c r="X85" i="46"/>
  <c r="W85" i="46"/>
  <c r="V85" i="46"/>
  <c r="U85" i="46"/>
  <c r="T85" i="46"/>
  <c r="S85" i="46"/>
  <c r="R85" i="46"/>
  <c r="Q85" i="46"/>
  <c r="P85" i="46"/>
  <c r="O85" i="46"/>
  <c r="N85" i="46"/>
  <c r="M85" i="46"/>
  <c r="K85" i="46"/>
  <c r="J85" i="46"/>
  <c r="Y84" i="46"/>
  <c r="X84" i="46"/>
  <c r="W84" i="46"/>
  <c r="V84" i="46"/>
  <c r="U84" i="46"/>
  <c r="T84" i="46"/>
  <c r="S84" i="46"/>
  <c r="R84" i="46"/>
  <c r="Q84" i="46"/>
  <c r="P84" i="46"/>
  <c r="O84" i="46"/>
  <c r="N84" i="46"/>
  <c r="M84" i="46"/>
  <c r="K84" i="46"/>
  <c r="J84" i="46"/>
  <c r="Y83" i="46"/>
  <c r="X83" i="46"/>
  <c r="W83" i="46"/>
  <c r="V83" i="46"/>
  <c r="U83" i="46"/>
  <c r="T83" i="46"/>
  <c r="S83" i="46"/>
  <c r="R83" i="46"/>
  <c r="Q83" i="46"/>
  <c r="P83" i="46"/>
  <c r="O83" i="46"/>
  <c r="N83" i="46"/>
  <c r="M83" i="46"/>
  <c r="K83" i="46"/>
  <c r="J83" i="46"/>
  <c r="Y82" i="46"/>
  <c r="X82" i="46"/>
  <c r="W82" i="46"/>
  <c r="V82" i="46"/>
  <c r="U82" i="46"/>
  <c r="T82" i="46"/>
  <c r="S82" i="46"/>
  <c r="R82" i="46"/>
  <c r="Q82" i="46"/>
  <c r="P82" i="46"/>
  <c r="O82" i="46"/>
  <c r="N82" i="46"/>
  <c r="M82" i="46"/>
  <c r="Y81" i="46"/>
  <c r="X81" i="46"/>
  <c r="W81" i="46"/>
  <c r="V81" i="46"/>
  <c r="U81" i="46"/>
  <c r="T81" i="46"/>
  <c r="S81" i="46"/>
  <c r="R81" i="46"/>
  <c r="Q81" i="46"/>
  <c r="P81" i="46"/>
  <c r="O81" i="46"/>
  <c r="N81" i="46"/>
  <c r="M81" i="46"/>
  <c r="K81" i="46"/>
  <c r="K77" i="46" s="1"/>
  <c r="Y80" i="46"/>
  <c r="X80" i="46"/>
  <c r="W80" i="46"/>
  <c r="V80" i="46"/>
  <c r="U80" i="46"/>
  <c r="T80" i="46"/>
  <c r="S80" i="46"/>
  <c r="R80" i="46"/>
  <c r="Q80" i="46"/>
  <c r="P80" i="46"/>
  <c r="O80" i="46"/>
  <c r="N80" i="46"/>
  <c r="M80" i="46"/>
  <c r="K80" i="46"/>
  <c r="J80" i="46"/>
  <c r="Y79" i="46"/>
  <c r="X79" i="46"/>
  <c r="W79" i="46"/>
  <c r="V79" i="46"/>
  <c r="U79" i="46"/>
  <c r="T79" i="46"/>
  <c r="S79" i="46"/>
  <c r="R79" i="46"/>
  <c r="Q79" i="46"/>
  <c r="P79" i="46"/>
  <c r="O79" i="46"/>
  <c r="N79" i="46"/>
  <c r="M79" i="46"/>
  <c r="K79" i="46"/>
  <c r="J79" i="46"/>
  <c r="Y78" i="46"/>
  <c r="X78" i="46"/>
  <c r="W78" i="46"/>
  <c r="V78" i="46"/>
  <c r="U78" i="46"/>
  <c r="T78" i="46"/>
  <c r="S78" i="46"/>
  <c r="R78" i="46"/>
  <c r="Q78" i="46"/>
  <c r="P78" i="46"/>
  <c r="O78" i="46"/>
  <c r="N78" i="46"/>
  <c r="M78" i="46"/>
  <c r="K78" i="46"/>
  <c r="J78" i="46"/>
  <c r="Y77" i="46"/>
  <c r="X77" i="46"/>
  <c r="W77" i="46"/>
  <c r="V77" i="46"/>
  <c r="U77" i="46"/>
  <c r="T77" i="46"/>
  <c r="S77" i="46"/>
  <c r="R77" i="46"/>
  <c r="Q77" i="46"/>
  <c r="P77" i="46"/>
  <c r="O77" i="46"/>
  <c r="N77" i="46"/>
  <c r="J77" i="46"/>
  <c r="Y76" i="46"/>
  <c r="X76" i="46"/>
  <c r="W76" i="46"/>
  <c r="V76" i="46"/>
  <c r="U76" i="46"/>
  <c r="T76" i="46"/>
  <c r="S76" i="46"/>
  <c r="R76" i="46"/>
  <c r="Q76" i="46"/>
  <c r="P76" i="46"/>
  <c r="O76" i="46"/>
  <c r="N76" i="46"/>
  <c r="M76" i="46"/>
  <c r="K76" i="46"/>
  <c r="J76" i="46"/>
  <c r="Y75" i="46"/>
  <c r="X75" i="46"/>
  <c r="W75" i="46"/>
  <c r="V75" i="46"/>
  <c r="U75" i="46"/>
  <c r="T75" i="46"/>
  <c r="S75" i="46"/>
  <c r="R75" i="46"/>
  <c r="Q75" i="46"/>
  <c r="P75" i="46"/>
  <c r="O75" i="46"/>
  <c r="N75" i="46"/>
  <c r="K75" i="46"/>
  <c r="Y74" i="46"/>
  <c r="X74" i="46"/>
  <c r="W74" i="46"/>
  <c r="V74" i="46"/>
  <c r="U74" i="46"/>
  <c r="T74" i="46"/>
  <c r="S74" i="46"/>
  <c r="R74" i="46"/>
  <c r="Q74" i="46"/>
  <c r="P74" i="46"/>
  <c r="O74" i="46"/>
  <c r="N74" i="46"/>
  <c r="M74" i="46"/>
  <c r="K74" i="46"/>
  <c r="J74" i="46"/>
  <c r="Y73" i="46"/>
  <c r="X73" i="46"/>
  <c r="W73" i="46"/>
  <c r="V73" i="46"/>
  <c r="U73" i="46"/>
  <c r="T73" i="46"/>
  <c r="S73" i="46"/>
  <c r="R73" i="46"/>
  <c r="Q73" i="46"/>
  <c r="P73" i="46"/>
  <c r="O73" i="46"/>
  <c r="N73" i="46"/>
  <c r="K73" i="46"/>
  <c r="Y72" i="46"/>
  <c r="X72" i="46"/>
  <c r="W72" i="46"/>
  <c r="V72" i="46"/>
  <c r="U72" i="46"/>
  <c r="T72" i="46"/>
  <c r="S72" i="46"/>
  <c r="R72" i="46"/>
  <c r="Q72" i="46"/>
  <c r="P72" i="46"/>
  <c r="O72" i="46"/>
  <c r="N72" i="46"/>
  <c r="M72" i="46"/>
  <c r="K72" i="46"/>
  <c r="Y71" i="46"/>
  <c r="X71" i="46"/>
  <c r="W71" i="46"/>
  <c r="V71" i="46"/>
  <c r="U71" i="46"/>
  <c r="T71" i="46"/>
  <c r="S71" i="46"/>
  <c r="R71" i="46"/>
  <c r="Q71" i="46"/>
  <c r="P71" i="46"/>
  <c r="O71" i="46"/>
  <c r="N71" i="46"/>
  <c r="M71" i="46"/>
  <c r="K71" i="46"/>
  <c r="J71" i="46"/>
  <c r="Y70" i="46"/>
  <c r="X70" i="46"/>
  <c r="W70" i="46"/>
  <c r="V70" i="46"/>
  <c r="U70" i="46"/>
  <c r="T70" i="46"/>
  <c r="S70" i="46"/>
  <c r="R70" i="46"/>
  <c r="Q70" i="46"/>
  <c r="P70" i="46"/>
  <c r="O70" i="46"/>
  <c r="N70" i="46"/>
  <c r="M70" i="46"/>
  <c r="K70" i="46"/>
  <c r="J70" i="46"/>
  <c r="Y69" i="46"/>
  <c r="X69" i="46"/>
  <c r="W69" i="46"/>
  <c r="V69" i="46"/>
  <c r="U69" i="46"/>
  <c r="T69" i="46"/>
  <c r="S69" i="46"/>
  <c r="R69" i="46"/>
  <c r="Q69" i="46"/>
  <c r="P69" i="46"/>
  <c r="O69" i="46"/>
  <c r="N69" i="46"/>
  <c r="M69" i="46"/>
  <c r="K69" i="46"/>
  <c r="J69" i="46"/>
  <c r="Y68" i="46"/>
  <c r="X68" i="46"/>
  <c r="W68" i="46"/>
  <c r="V68" i="46"/>
  <c r="U68" i="46"/>
  <c r="T68" i="46"/>
  <c r="S68" i="46"/>
  <c r="R68" i="46"/>
  <c r="Q68" i="46"/>
  <c r="P68" i="46"/>
  <c r="O68" i="46"/>
  <c r="N68" i="46"/>
  <c r="M68" i="46"/>
  <c r="K68" i="46"/>
  <c r="J68" i="46"/>
  <c r="Y67" i="46"/>
  <c r="X67" i="46"/>
  <c r="W67" i="46"/>
  <c r="V67" i="46"/>
  <c r="U67" i="46"/>
  <c r="T67" i="46"/>
  <c r="S67" i="46"/>
  <c r="R67" i="46"/>
  <c r="Q67" i="46"/>
  <c r="P67" i="46"/>
  <c r="O67" i="46"/>
  <c r="N67" i="46"/>
  <c r="M67" i="46"/>
  <c r="K67" i="46"/>
  <c r="J67" i="46"/>
  <c r="Y66" i="46"/>
  <c r="X66" i="46"/>
  <c r="W66" i="46"/>
  <c r="V66" i="46"/>
  <c r="U66" i="46"/>
  <c r="T66" i="46"/>
  <c r="S66" i="46"/>
  <c r="R66" i="46"/>
  <c r="Q66" i="46"/>
  <c r="P66" i="46"/>
  <c r="O66" i="46"/>
  <c r="N66" i="46"/>
  <c r="M66" i="46"/>
  <c r="K66" i="46"/>
  <c r="J66" i="46"/>
  <c r="Y65" i="46"/>
  <c r="X65" i="46"/>
  <c r="W65" i="46"/>
  <c r="V65" i="46"/>
  <c r="U65" i="46"/>
  <c r="T65" i="46"/>
  <c r="S65" i="46"/>
  <c r="R65" i="46"/>
  <c r="Q65" i="46"/>
  <c r="P65" i="46"/>
  <c r="O65" i="46"/>
  <c r="N65" i="46"/>
  <c r="M65" i="46"/>
  <c r="K65" i="46"/>
  <c r="J65" i="46"/>
  <c r="Y64" i="46"/>
  <c r="X64" i="46"/>
  <c r="W64" i="46"/>
  <c r="V64" i="46"/>
  <c r="U64" i="46"/>
  <c r="T64" i="46"/>
  <c r="S64" i="46"/>
  <c r="R64" i="46"/>
  <c r="Q64" i="46"/>
  <c r="P64" i="46"/>
  <c r="O64" i="46"/>
  <c r="N64" i="46"/>
  <c r="M64" i="46"/>
  <c r="K64" i="46"/>
  <c r="J64" i="46"/>
  <c r="M63" i="46"/>
  <c r="Y62" i="46"/>
  <c r="X62" i="46"/>
  <c r="W62" i="46"/>
  <c r="V62" i="46"/>
  <c r="U62" i="46"/>
  <c r="T62" i="46"/>
  <c r="S62" i="46"/>
  <c r="R62" i="46"/>
  <c r="Q62" i="46"/>
  <c r="P62" i="46"/>
  <c r="O62" i="46"/>
  <c r="N62" i="46"/>
  <c r="M62" i="46"/>
  <c r="Y61" i="46"/>
  <c r="X61" i="46"/>
  <c r="W61" i="46"/>
  <c r="V61" i="46"/>
  <c r="U61" i="46"/>
  <c r="T61" i="46"/>
  <c r="S61" i="46"/>
  <c r="R61" i="46"/>
  <c r="Q61" i="46"/>
  <c r="P61" i="46"/>
  <c r="O61" i="46"/>
  <c r="N61" i="46"/>
  <c r="M61" i="46"/>
  <c r="K61" i="46"/>
  <c r="J61" i="46"/>
  <c r="Y60" i="46"/>
  <c r="X60" i="46"/>
  <c r="W60" i="46"/>
  <c r="V60" i="46"/>
  <c r="U60" i="46"/>
  <c r="T60" i="46"/>
  <c r="S60" i="46"/>
  <c r="R60" i="46"/>
  <c r="Q60" i="46"/>
  <c r="P60" i="46"/>
  <c r="O60" i="46"/>
  <c r="N60" i="46"/>
  <c r="K60" i="46"/>
  <c r="J60" i="46"/>
  <c r="M60" i="46" s="1"/>
  <c r="Y59" i="46"/>
  <c r="X59" i="46"/>
  <c r="W59" i="46"/>
  <c r="V59" i="46"/>
  <c r="U59" i="46"/>
  <c r="T59" i="46"/>
  <c r="S59" i="46"/>
  <c r="R59" i="46"/>
  <c r="Q59" i="46"/>
  <c r="P59" i="46"/>
  <c r="O59" i="46"/>
  <c r="N59" i="46"/>
  <c r="K59" i="46"/>
  <c r="J59" i="46"/>
  <c r="M59" i="46" s="1"/>
  <c r="Y58" i="46"/>
  <c r="X58" i="46"/>
  <c r="W58" i="46"/>
  <c r="V58" i="46"/>
  <c r="U58" i="46"/>
  <c r="T58" i="46"/>
  <c r="S58" i="46"/>
  <c r="R58" i="46"/>
  <c r="Q58" i="46"/>
  <c r="P58" i="46"/>
  <c r="O58" i="46"/>
  <c r="N58" i="46"/>
  <c r="M58" i="46"/>
  <c r="K58" i="46"/>
  <c r="J58" i="46"/>
  <c r="Y57" i="46"/>
  <c r="X57" i="46"/>
  <c r="W57" i="46"/>
  <c r="V57" i="46"/>
  <c r="U57" i="46"/>
  <c r="T57" i="46"/>
  <c r="S57" i="46"/>
  <c r="R57" i="46"/>
  <c r="Q57" i="46"/>
  <c r="P57" i="46"/>
  <c r="O57" i="46"/>
  <c r="N57" i="46"/>
  <c r="M57" i="46"/>
  <c r="K57" i="46"/>
  <c r="Y56" i="46"/>
  <c r="X56" i="46"/>
  <c r="W56" i="46"/>
  <c r="V56" i="46"/>
  <c r="U56" i="46"/>
  <c r="T56" i="46"/>
  <c r="S56" i="46"/>
  <c r="R56" i="46"/>
  <c r="Q56" i="46"/>
  <c r="P56" i="46"/>
  <c r="O56" i="46"/>
  <c r="N56" i="46"/>
  <c r="K56" i="46"/>
  <c r="M56" i="46" s="1"/>
  <c r="Y55" i="46"/>
  <c r="X55" i="46"/>
  <c r="W55" i="46"/>
  <c r="V55" i="46"/>
  <c r="U55" i="46"/>
  <c r="T55" i="46"/>
  <c r="S55" i="46"/>
  <c r="R55" i="46"/>
  <c r="Q55" i="46"/>
  <c r="P55" i="46"/>
  <c r="O55" i="46"/>
  <c r="N55" i="46"/>
  <c r="J55" i="46"/>
  <c r="M55" i="46" s="1"/>
  <c r="Y54" i="46"/>
  <c r="X54" i="46"/>
  <c r="W54" i="46"/>
  <c r="V54" i="46"/>
  <c r="U54" i="46"/>
  <c r="T54" i="46"/>
  <c r="S54" i="46"/>
  <c r="R54" i="46"/>
  <c r="Q54" i="46"/>
  <c r="P54" i="46"/>
  <c r="O54" i="46"/>
  <c r="N54" i="46"/>
  <c r="Y53" i="46"/>
  <c r="X53" i="46"/>
  <c r="W53" i="46"/>
  <c r="V53" i="46"/>
  <c r="U53" i="46"/>
  <c r="T53" i="46"/>
  <c r="S53" i="46"/>
  <c r="R53" i="46"/>
  <c r="Q53" i="46"/>
  <c r="P53" i="46"/>
  <c r="O53" i="46"/>
  <c r="N53" i="46"/>
  <c r="M53" i="46"/>
  <c r="Y52" i="46"/>
  <c r="X52" i="46"/>
  <c r="W52" i="46"/>
  <c r="V52" i="46"/>
  <c r="U52" i="46"/>
  <c r="T52" i="46"/>
  <c r="S52" i="46"/>
  <c r="R52" i="46"/>
  <c r="Q52" i="46"/>
  <c r="P52" i="46"/>
  <c r="O52" i="46"/>
  <c r="N52" i="46"/>
  <c r="J52" i="46"/>
  <c r="M52" i="46" s="1"/>
  <c r="Y51" i="46"/>
  <c r="X51" i="46"/>
  <c r="W51" i="46"/>
  <c r="V51" i="46"/>
  <c r="U51" i="46"/>
  <c r="T51" i="46"/>
  <c r="S51" i="46"/>
  <c r="R51" i="46"/>
  <c r="Q51" i="46"/>
  <c r="P51" i="46"/>
  <c r="O51" i="46"/>
  <c r="N51" i="46"/>
  <c r="K51" i="46"/>
  <c r="Y50" i="46"/>
  <c r="X50" i="46"/>
  <c r="W50" i="46"/>
  <c r="V50" i="46"/>
  <c r="U50" i="46"/>
  <c r="T50" i="46"/>
  <c r="S50" i="46"/>
  <c r="R50" i="46"/>
  <c r="Q50" i="46"/>
  <c r="P50" i="46"/>
  <c r="O50" i="46"/>
  <c r="N50" i="46"/>
  <c r="K50" i="46"/>
  <c r="J50" i="46"/>
  <c r="M50" i="46" s="1"/>
  <c r="Y49" i="46"/>
  <c r="X49" i="46"/>
  <c r="W49" i="46"/>
  <c r="V49" i="46"/>
  <c r="U49" i="46"/>
  <c r="T49" i="46"/>
  <c r="S49" i="46"/>
  <c r="R49" i="46"/>
  <c r="Q49" i="46"/>
  <c r="P49" i="46"/>
  <c r="O49" i="46"/>
  <c r="N49" i="46"/>
  <c r="K49" i="46"/>
  <c r="J49" i="46"/>
  <c r="Y48" i="46"/>
  <c r="X48" i="46"/>
  <c r="W48" i="46"/>
  <c r="V48" i="46"/>
  <c r="U48" i="46"/>
  <c r="T48" i="46"/>
  <c r="S48" i="46"/>
  <c r="R48" i="46"/>
  <c r="Q48" i="46"/>
  <c r="P48" i="46"/>
  <c r="O48" i="46"/>
  <c r="N48" i="46"/>
  <c r="M48" i="46"/>
  <c r="K48" i="46"/>
  <c r="J48" i="46"/>
  <c r="Y47" i="46"/>
  <c r="X47" i="46"/>
  <c r="W47" i="46"/>
  <c r="V47" i="46"/>
  <c r="U47" i="46"/>
  <c r="T47" i="46"/>
  <c r="S47" i="46"/>
  <c r="R47" i="46"/>
  <c r="Q47" i="46"/>
  <c r="P47" i="46"/>
  <c r="O47" i="46"/>
  <c r="N47" i="46"/>
  <c r="M47" i="46"/>
  <c r="K47" i="46"/>
  <c r="J47" i="46"/>
  <c r="Y46" i="46"/>
  <c r="X46" i="46"/>
  <c r="W46" i="46"/>
  <c r="V46" i="46"/>
  <c r="U46" i="46"/>
  <c r="T46" i="46"/>
  <c r="S46" i="46"/>
  <c r="R46" i="46"/>
  <c r="Q46" i="46"/>
  <c r="P46" i="46"/>
  <c r="O46" i="46"/>
  <c r="N46" i="46"/>
  <c r="K46" i="46"/>
  <c r="M46" i="46" s="1"/>
  <c r="J46" i="46"/>
  <c r="Y45" i="46"/>
  <c r="X45" i="46"/>
  <c r="W45" i="46"/>
  <c r="V45" i="46"/>
  <c r="U45" i="46"/>
  <c r="T45" i="46"/>
  <c r="S45" i="46"/>
  <c r="R45" i="46"/>
  <c r="Q45" i="46"/>
  <c r="P45" i="46"/>
  <c r="O45" i="46"/>
  <c r="N45" i="46"/>
  <c r="K45" i="46"/>
  <c r="M45" i="46" s="1"/>
  <c r="Y44" i="46"/>
  <c r="X44" i="46"/>
  <c r="W44" i="46"/>
  <c r="V44" i="46"/>
  <c r="U44" i="46"/>
  <c r="T44" i="46"/>
  <c r="S44" i="46"/>
  <c r="R44" i="46"/>
  <c r="Q44" i="46"/>
  <c r="P44" i="46"/>
  <c r="O44" i="46"/>
  <c r="N44" i="46"/>
  <c r="K44" i="46"/>
  <c r="M44" i="46" s="1"/>
  <c r="J44" i="46"/>
  <c r="Y43" i="46"/>
  <c r="X43" i="46"/>
  <c r="W43" i="46"/>
  <c r="V43" i="46"/>
  <c r="U43" i="46"/>
  <c r="T43" i="46"/>
  <c r="S43" i="46"/>
  <c r="R43" i="46"/>
  <c r="Q43" i="46"/>
  <c r="P43" i="46"/>
  <c r="O43" i="46"/>
  <c r="N43" i="46"/>
  <c r="M43" i="46"/>
  <c r="K43" i="46"/>
  <c r="J43" i="46"/>
  <c r="Y42" i="46"/>
  <c r="X42" i="46"/>
  <c r="W42" i="46"/>
  <c r="V42" i="46"/>
  <c r="U42" i="46"/>
  <c r="T42" i="46"/>
  <c r="S42" i="46"/>
  <c r="R42" i="46"/>
  <c r="R41" i="46" s="1"/>
  <c r="Q42" i="46"/>
  <c r="P42" i="46"/>
  <c r="O42" i="46"/>
  <c r="N42" i="46"/>
  <c r="K42" i="46"/>
  <c r="Y40" i="46"/>
  <c r="X40" i="46"/>
  <c r="W40" i="46"/>
  <c r="V40" i="46"/>
  <c r="U40" i="46"/>
  <c r="T40" i="46"/>
  <c r="S40" i="46"/>
  <c r="R40" i="46"/>
  <c r="Q40" i="46"/>
  <c r="P40" i="46"/>
  <c r="O40" i="46"/>
  <c r="N40" i="46"/>
  <c r="K40" i="46"/>
  <c r="J40" i="46"/>
  <c r="M40" i="46" s="1"/>
  <c r="Y39" i="46"/>
  <c r="X39" i="46"/>
  <c r="W39" i="46"/>
  <c r="V39" i="46"/>
  <c r="U39" i="46"/>
  <c r="T39" i="46"/>
  <c r="S39" i="46"/>
  <c r="R39" i="46"/>
  <c r="Q39" i="46"/>
  <c r="P39" i="46"/>
  <c r="O39" i="46"/>
  <c r="N39" i="46"/>
  <c r="K39" i="46"/>
  <c r="J39" i="46"/>
  <c r="M39" i="46" s="1"/>
  <c r="Y38" i="46"/>
  <c r="X38" i="46"/>
  <c r="W38" i="46"/>
  <c r="V38" i="46"/>
  <c r="U38" i="46"/>
  <c r="T38" i="46"/>
  <c r="S38" i="46"/>
  <c r="R38" i="46"/>
  <c r="Q38" i="46"/>
  <c r="P38" i="46"/>
  <c r="O38" i="46"/>
  <c r="N38" i="46"/>
  <c r="K38" i="46"/>
  <c r="J38" i="46"/>
  <c r="M38" i="46" s="1"/>
  <c r="Y37" i="46"/>
  <c r="X37" i="46"/>
  <c r="W37" i="46"/>
  <c r="V37" i="46"/>
  <c r="U37" i="46"/>
  <c r="T37" i="46"/>
  <c r="S37" i="46"/>
  <c r="R37" i="46"/>
  <c r="Q37" i="46"/>
  <c r="P37" i="46"/>
  <c r="O37" i="46"/>
  <c r="N37" i="46"/>
  <c r="M37" i="46"/>
  <c r="K37" i="46"/>
  <c r="J37" i="46"/>
  <c r="Y36" i="46"/>
  <c r="X36" i="46"/>
  <c r="W36" i="46"/>
  <c r="V36" i="46"/>
  <c r="U36" i="46"/>
  <c r="T36" i="46"/>
  <c r="S36" i="46"/>
  <c r="R36" i="46"/>
  <c r="Q36" i="46"/>
  <c r="P36" i="46"/>
  <c r="O36" i="46"/>
  <c r="N36" i="46"/>
  <c r="M36" i="46"/>
  <c r="K36" i="46"/>
  <c r="J36" i="46"/>
  <c r="Y35" i="46"/>
  <c r="X35" i="46"/>
  <c r="W35" i="46"/>
  <c r="V35" i="46"/>
  <c r="U35" i="46"/>
  <c r="T35" i="46"/>
  <c r="S35" i="46"/>
  <c r="R35" i="46"/>
  <c r="Q35" i="46"/>
  <c r="P35" i="46"/>
  <c r="O35" i="46"/>
  <c r="N35" i="46"/>
  <c r="K35" i="46"/>
  <c r="J35" i="46"/>
  <c r="M35" i="46" s="1"/>
  <c r="Y34" i="46"/>
  <c r="X34" i="46"/>
  <c r="W34" i="46"/>
  <c r="V34" i="46"/>
  <c r="U34" i="46"/>
  <c r="T34" i="46"/>
  <c r="S34" i="46"/>
  <c r="R34" i="46"/>
  <c r="Q34" i="46"/>
  <c r="P34" i="46"/>
  <c r="O34" i="46"/>
  <c r="N34" i="46"/>
  <c r="K34" i="46"/>
  <c r="Y33" i="46"/>
  <c r="X33" i="46"/>
  <c r="W33" i="46"/>
  <c r="V33" i="46"/>
  <c r="U33" i="46"/>
  <c r="T33" i="46"/>
  <c r="S33" i="46"/>
  <c r="R33" i="46"/>
  <c r="Q33" i="46"/>
  <c r="P33" i="46"/>
  <c r="O33" i="46"/>
  <c r="N33" i="46"/>
  <c r="Y32" i="46"/>
  <c r="X32" i="46"/>
  <c r="W32" i="46"/>
  <c r="V32" i="46"/>
  <c r="U32" i="46"/>
  <c r="T32" i="46"/>
  <c r="S32" i="46"/>
  <c r="R32" i="46"/>
  <c r="Q32" i="46"/>
  <c r="P32" i="46"/>
  <c r="O32" i="46"/>
  <c r="N32" i="46"/>
  <c r="M32" i="46"/>
  <c r="K32" i="46"/>
  <c r="J32" i="46"/>
  <c r="Y31" i="46"/>
  <c r="X31" i="46"/>
  <c r="W31" i="46"/>
  <c r="V31" i="46"/>
  <c r="U31" i="46"/>
  <c r="T31" i="46"/>
  <c r="S31" i="46"/>
  <c r="R31" i="46"/>
  <c r="Q31" i="46"/>
  <c r="P31" i="46"/>
  <c r="O31" i="46"/>
  <c r="N31" i="46"/>
  <c r="M31" i="46"/>
  <c r="K31" i="46"/>
  <c r="J31" i="46"/>
  <c r="I31" i="46"/>
  <c r="Y30" i="46"/>
  <c r="X30" i="46"/>
  <c r="W30" i="46"/>
  <c r="V30" i="46"/>
  <c r="U30" i="46"/>
  <c r="T30" i="46"/>
  <c r="S30" i="46"/>
  <c r="R30" i="46"/>
  <c r="Q30" i="46"/>
  <c r="P30" i="46"/>
  <c r="O30" i="46"/>
  <c r="N30" i="46"/>
  <c r="M30" i="46"/>
  <c r="K30" i="46"/>
  <c r="J30" i="46"/>
  <c r="I30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K29" i="46"/>
  <c r="J29" i="46"/>
  <c r="Y28" i="46"/>
  <c r="X28" i="46"/>
  <c r="W28" i="46"/>
  <c r="V28" i="46"/>
  <c r="U28" i="46"/>
  <c r="T28" i="46"/>
  <c r="S28" i="46"/>
  <c r="R28" i="46"/>
  <c r="Q28" i="46"/>
  <c r="P28" i="46"/>
  <c r="O28" i="46"/>
  <c r="N28" i="46"/>
  <c r="M28" i="46"/>
  <c r="K28" i="46"/>
  <c r="J28" i="46"/>
  <c r="I28" i="46"/>
  <c r="Y27" i="46"/>
  <c r="X27" i="46"/>
  <c r="W27" i="46"/>
  <c r="V27" i="46"/>
  <c r="U27" i="46"/>
  <c r="T27" i="46"/>
  <c r="S27" i="46"/>
  <c r="R27" i="46"/>
  <c r="Q27" i="46"/>
  <c r="P27" i="46"/>
  <c r="O27" i="46"/>
  <c r="N27" i="46"/>
  <c r="M27" i="46"/>
  <c r="K27" i="46"/>
  <c r="J27" i="46"/>
  <c r="I27" i="46"/>
  <c r="Y26" i="46"/>
  <c r="X26" i="46"/>
  <c r="W26" i="46"/>
  <c r="V26" i="46"/>
  <c r="U26" i="46"/>
  <c r="T26" i="46"/>
  <c r="S26" i="46"/>
  <c r="R26" i="46"/>
  <c r="Q26" i="46"/>
  <c r="P26" i="46"/>
  <c r="O26" i="46"/>
  <c r="N26" i="46"/>
  <c r="M26" i="46"/>
  <c r="K26" i="46"/>
  <c r="J26" i="46"/>
  <c r="Y25" i="46"/>
  <c r="X25" i="46"/>
  <c r="W25" i="46"/>
  <c r="V25" i="46"/>
  <c r="U25" i="46"/>
  <c r="T25" i="46"/>
  <c r="S25" i="46"/>
  <c r="R25" i="46"/>
  <c r="Q25" i="46"/>
  <c r="P25" i="46"/>
  <c r="O25" i="46"/>
  <c r="N25" i="46"/>
  <c r="K25" i="46"/>
  <c r="J25" i="46"/>
  <c r="M25" i="46" s="1"/>
  <c r="Y24" i="46"/>
  <c r="X24" i="46"/>
  <c r="W24" i="46"/>
  <c r="V24" i="46"/>
  <c r="U24" i="46"/>
  <c r="T24" i="46"/>
  <c r="S24" i="46"/>
  <c r="R24" i="46"/>
  <c r="Q24" i="46"/>
  <c r="P24" i="46"/>
  <c r="O24" i="46"/>
  <c r="N24" i="46"/>
  <c r="K24" i="46"/>
  <c r="J24" i="46"/>
  <c r="Y23" i="46"/>
  <c r="X23" i="46"/>
  <c r="W23" i="46"/>
  <c r="V23" i="46"/>
  <c r="U23" i="46"/>
  <c r="T23" i="46"/>
  <c r="S23" i="46"/>
  <c r="R23" i="46"/>
  <c r="Q23" i="46"/>
  <c r="P23" i="46"/>
  <c r="O23" i="46"/>
  <c r="N23" i="46"/>
  <c r="K23" i="46"/>
  <c r="J23" i="46"/>
  <c r="M23" i="46" s="1"/>
  <c r="Y22" i="46"/>
  <c r="X22" i="46"/>
  <c r="W22" i="46"/>
  <c r="V22" i="46"/>
  <c r="U22" i="46"/>
  <c r="T22" i="46"/>
  <c r="S22" i="46"/>
  <c r="R22" i="46"/>
  <c r="Q22" i="46"/>
  <c r="P22" i="46"/>
  <c r="O22" i="46"/>
  <c r="N22" i="46"/>
  <c r="K22" i="46"/>
  <c r="J22" i="46"/>
  <c r="Y21" i="46"/>
  <c r="X21" i="46"/>
  <c r="W21" i="46"/>
  <c r="V21" i="46"/>
  <c r="U21" i="46"/>
  <c r="T21" i="46"/>
  <c r="S21" i="46"/>
  <c r="R21" i="46"/>
  <c r="Q21" i="46"/>
  <c r="P21" i="46"/>
  <c r="O21" i="46"/>
  <c r="N21" i="46"/>
  <c r="K21" i="46"/>
  <c r="Y20" i="46"/>
  <c r="X20" i="46"/>
  <c r="W20" i="46"/>
  <c r="V20" i="46"/>
  <c r="U20" i="46"/>
  <c r="T20" i="46"/>
  <c r="S20" i="46"/>
  <c r="R20" i="46"/>
  <c r="Q20" i="46"/>
  <c r="P20" i="46"/>
  <c r="O20" i="46"/>
  <c r="N20" i="46"/>
  <c r="K20" i="46"/>
  <c r="Y19" i="46"/>
  <c r="X19" i="46"/>
  <c r="W19" i="46"/>
  <c r="V19" i="46"/>
  <c r="U19" i="46"/>
  <c r="T19" i="46"/>
  <c r="S19" i="46"/>
  <c r="R19" i="46"/>
  <c r="Q19" i="46"/>
  <c r="P19" i="46"/>
  <c r="O19" i="46"/>
  <c r="N19" i="46"/>
  <c r="Y18" i="46"/>
  <c r="X18" i="46"/>
  <c r="W18" i="46"/>
  <c r="V18" i="46"/>
  <c r="U18" i="46"/>
  <c r="T18" i="46"/>
  <c r="S18" i="46"/>
  <c r="R18" i="46"/>
  <c r="Q18" i="46"/>
  <c r="P18" i="46"/>
  <c r="O18" i="46"/>
  <c r="N18" i="46"/>
  <c r="Y17" i="46"/>
  <c r="X17" i="46"/>
  <c r="W17" i="46"/>
  <c r="V17" i="46"/>
  <c r="U17" i="46"/>
  <c r="T17" i="46"/>
  <c r="S17" i="46"/>
  <c r="R17" i="46"/>
  <c r="Q17" i="46"/>
  <c r="P17" i="46"/>
  <c r="O17" i="46"/>
  <c r="N17" i="46"/>
  <c r="Y16" i="46"/>
  <c r="X16" i="46"/>
  <c r="W16" i="46"/>
  <c r="V16" i="46"/>
  <c r="U16" i="46"/>
  <c r="T16" i="46"/>
  <c r="S16" i="46"/>
  <c r="R16" i="46"/>
  <c r="Q16" i="46"/>
  <c r="P16" i="46"/>
  <c r="O16" i="46"/>
  <c r="N16" i="46"/>
  <c r="J16" i="46"/>
  <c r="M16" i="46" s="1"/>
  <c r="Y15" i="46"/>
  <c r="X15" i="46"/>
  <c r="W15" i="46"/>
  <c r="V15" i="46"/>
  <c r="U15" i="46"/>
  <c r="T15" i="46"/>
  <c r="S15" i="46"/>
  <c r="R15" i="46"/>
  <c r="Q15" i="46"/>
  <c r="P15" i="46"/>
  <c r="O15" i="46"/>
  <c r="N15" i="46"/>
  <c r="M15" i="46"/>
  <c r="K15" i="46"/>
  <c r="Y14" i="46"/>
  <c r="X14" i="46"/>
  <c r="W14" i="46"/>
  <c r="V14" i="46"/>
  <c r="U14" i="46"/>
  <c r="T14" i="46"/>
  <c r="S14" i="46"/>
  <c r="R14" i="46"/>
  <c r="Q14" i="46"/>
  <c r="P14" i="46"/>
  <c r="O14" i="46"/>
  <c r="N14" i="46"/>
  <c r="K14" i="46"/>
  <c r="J14" i="46"/>
  <c r="M14" i="46" s="1"/>
  <c r="Y13" i="46"/>
  <c r="X13" i="46"/>
  <c r="W13" i="46"/>
  <c r="V13" i="46"/>
  <c r="U13" i="46"/>
  <c r="T13" i="46"/>
  <c r="S13" i="46"/>
  <c r="R13" i="46"/>
  <c r="Q13" i="46"/>
  <c r="P13" i="46"/>
  <c r="O13" i="46"/>
  <c r="N13" i="46"/>
  <c r="Y12" i="46"/>
  <c r="X12" i="46"/>
  <c r="W12" i="46"/>
  <c r="V12" i="46"/>
  <c r="U12" i="46"/>
  <c r="T12" i="46"/>
  <c r="S12" i="46"/>
  <c r="R12" i="46"/>
  <c r="Q12" i="46"/>
  <c r="P12" i="46"/>
  <c r="O12" i="46"/>
  <c r="N12" i="46"/>
  <c r="Y11" i="46"/>
  <c r="X11" i="46"/>
  <c r="W11" i="46"/>
  <c r="V11" i="46"/>
  <c r="U11" i="46"/>
  <c r="T11" i="46"/>
  <c r="S11" i="46"/>
  <c r="R11" i="46"/>
  <c r="Q11" i="46"/>
  <c r="P11" i="46"/>
  <c r="O11" i="46"/>
  <c r="N11" i="46"/>
  <c r="K11" i="46"/>
  <c r="Y10" i="46"/>
  <c r="X10" i="46"/>
  <c r="W10" i="46"/>
  <c r="V10" i="46"/>
  <c r="U10" i="46"/>
  <c r="T10" i="46"/>
  <c r="S10" i="46"/>
  <c r="R10" i="46"/>
  <c r="Q10" i="46"/>
  <c r="P10" i="46"/>
  <c r="O10" i="46"/>
  <c r="N10" i="46"/>
  <c r="Y9" i="46"/>
  <c r="X9" i="46"/>
  <c r="W9" i="46"/>
  <c r="V9" i="46"/>
  <c r="U9" i="46"/>
  <c r="T9" i="46"/>
  <c r="S9" i="46"/>
  <c r="R9" i="46"/>
  <c r="Q9" i="46"/>
  <c r="P9" i="46"/>
  <c r="O9" i="46"/>
  <c r="N9" i="46"/>
  <c r="K9" i="46"/>
  <c r="Y8" i="46"/>
  <c r="X8" i="46"/>
  <c r="W8" i="46"/>
  <c r="V8" i="46"/>
  <c r="U8" i="46"/>
  <c r="T8" i="46"/>
  <c r="S8" i="46"/>
  <c r="R8" i="46"/>
  <c r="Q8" i="46"/>
  <c r="P8" i="46"/>
  <c r="O8" i="46"/>
  <c r="N8" i="46"/>
  <c r="K8" i="46"/>
  <c r="J8" i="46"/>
  <c r="Y7" i="46"/>
  <c r="X7" i="46"/>
  <c r="W7" i="46"/>
  <c r="V7" i="46"/>
  <c r="U7" i="46"/>
  <c r="T7" i="46"/>
  <c r="S7" i="46"/>
  <c r="R7" i="46"/>
  <c r="Q7" i="46"/>
  <c r="P7" i="46"/>
  <c r="O7" i="46"/>
  <c r="N7" i="46"/>
  <c r="Y6" i="46"/>
  <c r="X6" i="46"/>
  <c r="W6" i="46"/>
  <c r="V6" i="46"/>
  <c r="U6" i="46"/>
  <c r="T6" i="46"/>
  <c r="S6" i="46"/>
  <c r="R6" i="46"/>
  <c r="Q6" i="46"/>
  <c r="P6" i="46"/>
  <c r="O6" i="46"/>
  <c r="N6" i="46"/>
  <c r="O41" i="46" l="1"/>
  <c r="S41" i="46"/>
  <c r="W41" i="46"/>
  <c r="M77" i="46"/>
  <c r="M228" i="46"/>
  <c r="M22" i="46"/>
  <c r="M24" i="46"/>
  <c r="N41" i="46"/>
  <c r="V41" i="46"/>
  <c r="M149" i="46"/>
  <c r="Q41" i="46"/>
  <c r="M29" i="46"/>
  <c r="P41" i="46"/>
  <c r="T41" i="46"/>
  <c r="X41" i="46"/>
  <c r="XFB58" i="46"/>
  <c r="U41" i="46"/>
  <c r="K7" i="46"/>
  <c r="K6" i="46" s="1"/>
  <c r="J34" i="46"/>
  <c r="M34" i="46" s="1"/>
  <c r="K41" i="46"/>
  <c r="J41" i="46"/>
  <c r="M7" i="47"/>
  <c r="Y41" i="46"/>
  <c r="M8" i="46"/>
  <c r="M49" i="46"/>
  <c r="K54" i="46"/>
  <c r="M21" i="47"/>
  <c r="J6" i="47"/>
  <c r="M6" i="47" s="1"/>
  <c r="M227" i="47"/>
  <c r="M54" i="47"/>
  <c r="M33" i="47" s="1"/>
  <c r="J33" i="47"/>
  <c r="J257" i="47" s="1"/>
  <c r="J7" i="46"/>
  <c r="J21" i="46"/>
  <c r="M42" i="46"/>
  <c r="M41" i="46" s="1"/>
  <c r="J51" i="46"/>
  <c r="M51" i="46" s="1"/>
  <c r="J227" i="46"/>
  <c r="J54" i="46"/>
  <c r="M7" i="46" l="1"/>
  <c r="K33" i="46"/>
  <c r="K257" i="46" s="1"/>
  <c r="M257" i="47"/>
  <c r="M54" i="46"/>
  <c r="M33" i="46" s="1"/>
  <c r="J33" i="46"/>
  <c r="M21" i="46"/>
  <c r="J6" i="46"/>
  <c r="M6" i="46" s="1"/>
  <c r="M227" i="46"/>
  <c r="M257" i="46" l="1"/>
  <c r="J257" i="46"/>
  <c r="J241" i="45" l="1"/>
  <c r="J229" i="45"/>
  <c r="J162" i="45"/>
  <c r="J161" i="45"/>
  <c r="M161" i="45" s="1"/>
  <c r="J158" i="45"/>
  <c r="J155" i="45"/>
  <c r="J154" i="45"/>
  <c r="M154" i="45" s="1"/>
  <c r="J151" i="45"/>
  <c r="J148" i="45"/>
  <c r="K137" i="45"/>
  <c r="M137" i="45" s="1"/>
  <c r="J137" i="45"/>
  <c r="K140" i="45"/>
  <c r="J140" i="45"/>
  <c r="M140" i="45" s="1"/>
  <c r="M108" i="45"/>
  <c r="K108" i="45"/>
  <c r="J108" i="45"/>
  <c r="J81" i="45"/>
  <c r="J77" i="45" s="1"/>
  <c r="J82" i="45"/>
  <c r="J72" i="45"/>
  <c r="J62" i="45"/>
  <c r="M62" i="45" s="1"/>
  <c r="J59" i="45"/>
  <c r="J57" i="45"/>
  <c r="J56" i="45"/>
  <c r="K55" i="45"/>
  <c r="J55" i="45"/>
  <c r="K53" i="45"/>
  <c r="K51" i="45" s="1"/>
  <c r="J53" i="45"/>
  <c r="M53" i="45" s="1"/>
  <c r="J52" i="45"/>
  <c r="M52" i="45" s="1"/>
  <c r="J50" i="45"/>
  <c r="J49" i="45"/>
  <c r="J46" i="45"/>
  <c r="M46" i="45" s="1"/>
  <c r="J45" i="45"/>
  <c r="J44" i="45"/>
  <c r="J42" i="45"/>
  <c r="J40" i="45"/>
  <c r="J39" i="45"/>
  <c r="J38" i="45" s="1"/>
  <c r="J34" i="45"/>
  <c r="J36" i="45"/>
  <c r="J35" i="45"/>
  <c r="M25" i="45"/>
  <c r="J25" i="45"/>
  <c r="J24" i="45"/>
  <c r="J23" i="45"/>
  <c r="J22" i="45"/>
  <c r="J21" i="45" s="1"/>
  <c r="J16" i="45"/>
  <c r="J7" i="45" s="1"/>
  <c r="J8" i="45"/>
  <c r="I20" i="41"/>
  <c r="I21" i="41"/>
  <c r="I22" i="41"/>
  <c r="I14" i="41"/>
  <c r="I6" i="41"/>
  <c r="Y257" i="45"/>
  <c r="X257" i="45"/>
  <c r="W257" i="45"/>
  <c r="V257" i="45"/>
  <c r="U257" i="45"/>
  <c r="T257" i="45"/>
  <c r="S257" i="45"/>
  <c r="R257" i="45"/>
  <c r="Q257" i="45"/>
  <c r="P257" i="45"/>
  <c r="O257" i="45"/>
  <c r="N257" i="45"/>
  <c r="Y256" i="45"/>
  <c r="X256" i="45"/>
  <c r="W256" i="45"/>
  <c r="V256" i="45"/>
  <c r="U256" i="45"/>
  <c r="T256" i="45"/>
  <c r="S256" i="45"/>
  <c r="R256" i="45"/>
  <c r="Q256" i="45"/>
  <c r="P256" i="45"/>
  <c r="O256" i="45"/>
  <c r="N256" i="45"/>
  <c r="M256" i="45"/>
  <c r="K256" i="45"/>
  <c r="J256" i="45"/>
  <c r="Y255" i="45"/>
  <c r="X255" i="45"/>
  <c r="W255" i="45"/>
  <c r="V255" i="45"/>
  <c r="U255" i="45"/>
  <c r="T255" i="45"/>
  <c r="S255" i="45"/>
  <c r="R255" i="45"/>
  <c r="Q255" i="45"/>
  <c r="P255" i="45"/>
  <c r="O255" i="45"/>
  <c r="N255" i="45"/>
  <c r="M255" i="45"/>
  <c r="K255" i="45"/>
  <c r="J255" i="45"/>
  <c r="Y254" i="45"/>
  <c r="X254" i="45"/>
  <c r="W254" i="45"/>
  <c r="V254" i="45"/>
  <c r="U254" i="45"/>
  <c r="T254" i="45"/>
  <c r="S254" i="45"/>
  <c r="R254" i="45"/>
  <c r="Q254" i="45"/>
  <c r="P254" i="45"/>
  <c r="O254" i="45"/>
  <c r="N254" i="45"/>
  <c r="M254" i="45"/>
  <c r="K254" i="45"/>
  <c r="J254" i="45"/>
  <c r="Y253" i="45"/>
  <c r="X253" i="45"/>
  <c r="W253" i="45"/>
  <c r="V253" i="45"/>
  <c r="U253" i="45"/>
  <c r="T253" i="45"/>
  <c r="S253" i="45"/>
  <c r="R253" i="45"/>
  <c r="Q253" i="45"/>
  <c r="P253" i="45"/>
  <c r="O253" i="45"/>
  <c r="N253" i="45"/>
  <c r="M253" i="45"/>
  <c r="K253" i="45"/>
  <c r="J253" i="45"/>
  <c r="Y252" i="45"/>
  <c r="X252" i="45"/>
  <c r="W252" i="45"/>
  <c r="V252" i="45"/>
  <c r="U252" i="45"/>
  <c r="T252" i="45"/>
  <c r="S252" i="45"/>
  <c r="R252" i="45"/>
  <c r="Q252" i="45"/>
  <c r="P252" i="45"/>
  <c r="O252" i="45"/>
  <c r="N252" i="45"/>
  <c r="M252" i="45"/>
  <c r="K252" i="45"/>
  <c r="J252" i="45"/>
  <c r="Y251" i="45"/>
  <c r="X251" i="45"/>
  <c r="W251" i="45"/>
  <c r="V251" i="45"/>
  <c r="U251" i="45"/>
  <c r="T251" i="45"/>
  <c r="S251" i="45"/>
  <c r="R251" i="45"/>
  <c r="Q251" i="45"/>
  <c r="P251" i="45"/>
  <c r="O251" i="45"/>
  <c r="N251" i="45"/>
  <c r="M251" i="45"/>
  <c r="K251" i="45"/>
  <c r="J251" i="45"/>
  <c r="Y250" i="45"/>
  <c r="X250" i="45"/>
  <c r="W250" i="45"/>
  <c r="V250" i="45"/>
  <c r="U250" i="45"/>
  <c r="T250" i="45"/>
  <c r="S250" i="45"/>
  <c r="R250" i="45"/>
  <c r="Q250" i="45"/>
  <c r="P250" i="45"/>
  <c r="O250" i="45"/>
  <c r="N250" i="45"/>
  <c r="M250" i="45"/>
  <c r="K250" i="45"/>
  <c r="J250" i="45"/>
  <c r="Y249" i="45"/>
  <c r="X249" i="45"/>
  <c r="W249" i="45"/>
  <c r="V249" i="45"/>
  <c r="U249" i="45"/>
  <c r="T249" i="45"/>
  <c r="S249" i="45"/>
  <c r="R249" i="45"/>
  <c r="Q249" i="45"/>
  <c r="P249" i="45"/>
  <c r="O249" i="45"/>
  <c r="N249" i="45"/>
  <c r="M249" i="45"/>
  <c r="K249" i="45"/>
  <c r="J249" i="45"/>
  <c r="Y248" i="45"/>
  <c r="X248" i="45"/>
  <c r="W248" i="45"/>
  <c r="V248" i="45"/>
  <c r="U248" i="45"/>
  <c r="T248" i="45"/>
  <c r="S248" i="45"/>
  <c r="R248" i="45"/>
  <c r="Q248" i="45"/>
  <c r="P248" i="45"/>
  <c r="O248" i="45"/>
  <c r="N248" i="45"/>
  <c r="M248" i="45"/>
  <c r="K248" i="45"/>
  <c r="J248" i="45"/>
  <c r="Y247" i="45"/>
  <c r="X247" i="45"/>
  <c r="W247" i="45"/>
  <c r="V247" i="45"/>
  <c r="U247" i="45"/>
  <c r="T247" i="45"/>
  <c r="S247" i="45"/>
  <c r="R247" i="45"/>
  <c r="Q247" i="45"/>
  <c r="P247" i="45"/>
  <c r="O247" i="45"/>
  <c r="N247" i="45"/>
  <c r="M247" i="45"/>
  <c r="K247" i="45"/>
  <c r="J247" i="45"/>
  <c r="Y246" i="45"/>
  <c r="X246" i="45"/>
  <c r="W246" i="45"/>
  <c r="V246" i="45"/>
  <c r="U246" i="45"/>
  <c r="T246" i="45"/>
  <c r="S246" i="45"/>
  <c r="R246" i="45"/>
  <c r="Q246" i="45"/>
  <c r="P246" i="45"/>
  <c r="O246" i="45"/>
  <c r="N246" i="45"/>
  <c r="M246" i="45"/>
  <c r="K246" i="45"/>
  <c r="J246" i="45"/>
  <c r="Y245" i="45"/>
  <c r="X245" i="45"/>
  <c r="W245" i="45"/>
  <c r="V245" i="45"/>
  <c r="U245" i="45"/>
  <c r="T245" i="45"/>
  <c r="S245" i="45"/>
  <c r="R245" i="45"/>
  <c r="Q245" i="45"/>
  <c r="P245" i="45"/>
  <c r="O245" i="45"/>
  <c r="N245" i="45"/>
  <c r="M245" i="45"/>
  <c r="K245" i="45"/>
  <c r="J245" i="45"/>
  <c r="Y244" i="45"/>
  <c r="X244" i="45"/>
  <c r="W244" i="45"/>
  <c r="V244" i="45"/>
  <c r="U244" i="45"/>
  <c r="T244" i="45"/>
  <c r="S244" i="45"/>
  <c r="R244" i="45"/>
  <c r="Q244" i="45"/>
  <c r="P244" i="45"/>
  <c r="O244" i="45"/>
  <c r="N244" i="45"/>
  <c r="M244" i="45"/>
  <c r="K244" i="45"/>
  <c r="J244" i="45"/>
  <c r="Y243" i="45"/>
  <c r="X243" i="45"/>
  <c r="W243" i="45"/>
  <c r="V243" i="45"/>
  <c r="U243" i="45"/>
  <c r="T243" i="45"/>
  <c r="S243" i="45"/>
  <c r="R243" i="45"/>
  <c r="Q243" i="45"/>
  <c r="P243" i="45"/>
  <c r="O243" i="45"/>
  <c r="N243" i="45"/>
  <c r="M243" i="45"/>
  <c r="K243" i="45"/>
  <c r="J243" i="45"/>
  <c r="Y242" i="45"/>
  <c r="X242" i="45"/>
  <c r="W242" i="45"/>
  <c r="V242" i="45"/>
  <c r="U242" i="45"/>
  <c r="T242" i="45"/>
  <c r="S242" i="45"/>
  <c r="R242" i="45"/>
  <c r="Q242" i="45"/>
  <c r="P242" i="45"/>
  <c r="O242" i="45"/>
  <c r="N242" i="45"/>
  <c r="M242" i="45"/>
  <c r="K242" i="45"/>
  <c r="J242" i="45"/>
  <c r="Y241" i="45"/>
  <c r="X241" i="45"/>
  <c r="W241" i="45"/>
  <c r="V241" i="45"/>
  <c r="U241" i="45"/>
  <c r="T241" i="45"/>
  <c r="S241" i="45"/>
  <c r="R241" i="45"/>
  <c r="Q241" i="45"/>
  <c r="P241" i="45"/>
  <c r="O241" i="45"/>
  <c r="N241" i="45"/>
  <c r="K241" i="45"/>
  <c r="Y240" i="45"/>
  <c r="X240" i="45"/>
  <c r="W240" i="45"/>
  <c r="V240" i="45"/>
  <c r="U240" i="45"/>
  <c r="T240" i="45"/>
  <c r="S240" i="45"/>
  <c r="R240" i="45"/>
  <c r="Q240" i="45"/>
  <c r="P240" i="45"/>
  <c r="O240" i="45"/>
  <c r="N240" i="45"/>
  <c r="M240" i="45"/>
  <c r="K240" i="45"/>
  <c r="J240" i="45"/>
  <c r="Y239" i="45"/>
  <c r="X239" i="45"/>
  <c r="W239" i="45"/>
  <c r="V239" i="45"/>
  <c r="U239" i="45"/>
  <c r="T239" i="45"/>
  <c r="S239" i="45"/>
  <c r="R239" i="45"/>
  <c r="Q239" i="45"/>
  <c r="P239" i="45"/>
  <c r="O239" i="45"/>
  <c r="N239" i="45"/>
  <c r="M239" i="45"/>
  <c r="K239" i="45"/>
  <c r="J239" i="45"/>
  <c r="Y238" i="45"/>
  <c r="X238" i="45"/>
  <c r="W238" i="45"/>
  <c r="V238" i="45"/>
  <c r="U238" i="45"/>
  <c r="T238" i="45"/>
  <c r="S238" i="45"/>
  <c r="R238" i="45"/>
  <c r="Q238" i="45"/>
  <c r="P238" i="45"/>
  <c r="O238" i="45"/>
  <c r="N238" i="45"/>
  <c r="M238" i="45"/>
  <c r="K238" i="45"/>
  <c r="J238" i="45"/>
  <c r="Y237" i="45"/>
  <c r="X237" i="45"/>
  <c r="W237" i="45"/>
  <c r="V237" i="45"/>
  <c r="U237" i="45"/>
  <c r="T237" i="45"/>
  <c r="S237" i="45"/>
  <c r="R237" i="45"/>
  <c r="Q237" i="45"/>
  <c r="P237" i="45"/>
  <c r="O237" i="45"/>
  <c r="N237" i="45"/>
  <c r="M237" i="45"/>
  <c r="K237" i="45"/>
  <c r="J237" i="45"/>
  <c r="Y236" i="45"/>
  <c r="X236" i="45"/>
  <c r="W236" i="45"/>
  <c r="V236" i="45"/>
  <c r="U236" i="45"/>
  <c r="T236" i="45"/>
  <c r="S236" i="45"/>
  <c r="R236" i="45"/>
  <c r="Q236" i="45"/>
  <c r="P236" i="45"/>
  <c r="O236" i="45"/>
  <c r="N236" i="45"/>
  <c r="M236" i="45"/>
  <c r="K236" i="45"/>
  <c r="J236" i="45"/>
  <c r="Y235" i="45"/>
  <c r="X235" i="45"/>
  <c r="W235" i="45"/>
  <c r="V235" i="45"/>
  <c r="U235" i="45"/>
  <c r="T235" i="45"/>
  <c r="S235" i="45"/>
  <c r="R235" i="45"/>
  <c r="Q235" i="45"/>
  <c r="P235" i="45"/>
  <c r="O235" i="45"/>
  <c r="N235" i="45"/>
  <c r="M235" i="45"/>
  <c r="K235" i="45"/>
  <c r="J235" i="45"/>
  <c r="Y234" i="45"/>
  <c r="X234" i="45"/>
  <c r="W234" i="45"/>
  <c r="V234" i="45"/>
  <c r="U234" i="45"/>
  <c r="T234" i="45"/>
  <c r="S234" i="45"/>
  <c r="R234" i="45"/>
  <c r="Q234" i="45"/>
  <c r="P234" i="45"/>
  <c r="O234" i="45"/>
  <c r="N234" i="45"/>
  <c r="M234" i="45"/>
  <c r="K234" i="45"/>
  <c r="J234" i="45"/>
  <c r="Y233" i="45"/>
  <c r="X233" i="45"/>
  <c r="W233" i="45"/>
  <c r="V233" i="45"/>
  <c r="U233" i="45"/>
  <c r="T233" i="45"/>
  <c r="S233" i="45"/>
  <c r="R233" i="45"/>
  <c r="Q233" i="45"/>
  <c r="P233" i="45"/>
  <c r="O233" i="45"/>
  <c r="N233" i="45"/>
  <c r="M233" i="45"/>
  <c r="K233" i="45"/>
  <c r="J233" i="45"/>
  <c r="Y232" i="45"/>
  <c r="X232" i="45"/>
  <c r="W232" i="45"/>
  <c r="V232" i="45"/>
  <c r="U232" i="45"/>
  <c r="T232" i="45"/>
  <c r="S232" i="45"/>
  <c r="R232" i="45"/>
  <c r="Q232" i="45"/>
  <c r="P232" i="45"/>
  <c r="O232" i="45"/>
  <c r="N232" i="45"/>
  <c r="M232" i="45"/>
  <c r="K232" i="45"/>
  <c r="J232" i="45"/>
  <c r="Y231" i="45"/>
  <c r="X231" i="45"/>
  <c r="W231" i="45"/>
  <c r="V231" i="45"/>
  <c r="U231" i="45"/>
  <c r="T231" i="45"/>
  <c r="S231" i="45"/>
  <c r="R231" i="45"/>
  <c r="Q231" i="45"/>
  <c r="P231" i="45"/>
  <c r="O231" i="45"/>
  <c r="N231" i="45"/>
  <c r="M231" i="45"/>
  <c r="K231" i="45"/>
  <c r="J231" i="45"/>
  <c r="Y230" i="45"/>
  <c r="X230" i="45"/>
  <c r="W230" i="45"/>
  <c r="V230" i="45"/>
  <c r="U230" i="45"/>
  <c r="T230" i="45"/>
  <c r="S230" i="45"/>
  <c r="R230" i="45"/>
  <c r="Q230" i="45"/>
  <c r="P230" i="45"/>
  <c r="O230" i="45"/>
  <c r="N230" i="45"/>
  <c r="M230" i="45"/>
  <c r="K230" i="45"/>
  <c r="J230" i="45"/>
  <c r="Y229" i="45"/>
  <c r="X229" i="45"/>
  <c r="W229" i="45"/>
  <c r="V229" i="45"/>
  <c r="U229" i="45"/>
  <c r="T229" i="45"/>
  <c r="S229" i="45"/>
  <c r="R229" i="45"/>
  <c r="Q229" i="45"/>
  <c r="P229" i="45"/>
  <c r="O229" i="45"/>
  <c r="N229" i="45"/>
  <c r="K229" i="45"/>
  <c r="Y228" i="45"/>
  <c r="X228" i="45"/>
  <c r="W228" i="45"/>
  <c r="V228" i="45"/>
  <c r="U228" i="45"/>
  <c r="T228" i="45"/>
  <c r="S228" i="45"/>
  <c r="R228" i="45"/>
  <c r="Q228" i="45"/>
  <c r="P228" i="45"/>
  <c r="O228" i="45"/>
  <c r="N228" i="45"/>
  <c r="K228" i="45"/>
  <c r="Y227" i="45"/>
  <c r="X227" i="45"/>
  <c r="W227" i="45"/>
  <c r="V227" i="45"/>
  <c r="U227" i="45"/>
  <c r="T227" i="45"/>
  <c r="S227" i="45"/>
  <c r="R227" i="45"/>
  <c r="Q227" i="45"/>
  <c r="P227" i="45"/>
  <c r="O227" i="45"/>
  <c r="N227" i="45"/>
  <c r="K227" i="45"/>
  <c r="Y226" i="45"/>
  <c r="X226" i="45"/>
  <c r="W226" i="45"/>
  <c r="V226" i="45"/>
  <c r="U226" i="45"/>
  <c r="T226" i="45"/>
  <c r="S226" i="45"/>
  <c r="R226" i="45"/>
  <c r="Q226" i="45"/>
  <c r="P226" i="45"/>
  <c r="O226" i="45"/>
  <c r="N226" i="45"/>
  <c r="M226" i="45"/>
  <c r="K226" i="45"/>
  <c r="J226" i="45"/>
  <c r="Y225" i="45"/>
  <c r="X225" i="45"/>
  <c r="W225" i="45"/>
  <c r="V225" i="45"/>
  <c r="U225" i="45"/>
  <c r="T225" i="45"/>
  <c r="S225" i="45"/>
  <c r="R225" i="45"/>
  <c r="Q225" i="45"/>
  <c r="P225" i="45"/>
  <c r="O225" i="45"/>
  <c r="N225" i="45"/>
  <c r="M225" i="45"/>
  <c r="K225" i="45"/>
  <c r="J225" i="45"/>
  <c r="Y224" i="45"/>
  <c r="X224" i="45"/>
  <c r="W224" i="45"/>
  <c r="V224" i="45"/>
  <c r="U224" i="45"/>
  <c r="T224" i="45"/>
  <c r="S224" i="45"/>
  <c r="R224" i="45"/>
  <c r="Q224" i="45"/>
  <c r="P224" i="45"/>
  <c r="O224" i="45"/>
  <c r="N224" i="45"/>
  <c r="M224" i="45"/>
  <c r="K224" i="45"/>
  <c r="J224" i="45"/>
  <c r="Y223" i="45"/>
  <c r="X223" i="45"/>
  <c r="W223" i="45"/>
  <c r="V223" i="45"/>
  <c r="U223" i="45"/>
  <c r="T223" i="45"/>
  <c r="S223" i="45"/>
  <c r="R223" i="45"/>
  <c r="Q223" i="45"/>
  <c r="P223" i="45"/>
  <c r="O223" i="45"/>
  <c r="N223" i="45"/>
  <c r="M223" i="45"/>
  <c r="K223" i="45"/>
  <c r="J223" i="45"/>
  <c r="Y222" i="45"/>
  <c r="X222" i="45"/>
  <c r="W222" i="45"/>
  <c r="V222" i="45"/>
  <c r="U222" i="45"/>
  <c r="T222" i="45"/>
  <c r="S222" i="45"/>
  <c r="R222" i="45"/>
  <c r="Q222" i="45"/>
  <c r="P222" i="45"/>
  <c r="O222" i="45"/>
  <c r="N222" i="45"/>
  <c r="M222" i="45"/>
  <c r="K222" i="45"/>
  <c r="J222" i="45"/>
  <c r="Y221" i="45"/>
  <c r="X221" i="45"/>
  <c r="W221" i="45"/>
  <c r="V221" i="45"/>
  <c r="U221" i="45"/>
  <c r="T221" i="45"/>
  <c r="S221" i="45"/>
  <c r="R221" i="45"/>
  <c r="Q221" i="45"/>
  <c r="P221" i="45"/>
  <c r="O221" i="45"/>
  <c r="N221" i="45"/>
  <c r="M221" i="45"/>
  <c r="K221" i="45"/>
  <c r="J221" i="45"/>
  <c r="Y220" i="45"/>
  <c r="X220" i="45"/>
  <c r="W220" i="45"/>
  <c r="V220" i="45"/>
  <c r="U220" i="45"/>
  <c r="T220" i="45"/>
  <c r="S220" i="45"/>
  <c r="R220" i="45"/>
  <c r="Q220" i="45"/>
  <c r="P220" i="45"/>
  <c r="O220" i="45"/>
  <c r="N220" i="45"/>
  <c r="M220" i="45"/>
  <c r="K220" i="45"/>
  <c r="J220" i="45"/>
  <c r="Y219" i="45"/>
  <c r="X219" i="45"/>
  <c r="W219" i="45"/>
  <c r="V219" i="45"/>
  <c r="U219" i="45"/>
  <c r="T219" i="45"/>
  <c r="S219" i="45"/>
  <c r="R219" i="45"/>
  <c r="Q219" i="45"/>
  <c r="P219" i="45"/>
  <c r="O219" i="45"/>
  <c r="N219" i="45"/>
  <c r="K219" i="45"/>
  <c r="Y218" i="45"/>
  <c r="X218" i="45"/>
  <c r="W218" i="45"/>
  <c r="V218" i="45"/>
  <c r="U218" i="45"/>
  <c r="T218" i="45"/>
  <c r="S218" i="45"/>
  <c r="R218" i="45"/>
  <c r="Q218" i="45"/>
  <c r="P218" i="45"/>
  <c r="O218" i="45"/>
  <c r="N218" i="45"/>
  <c r="M218" i="45"/>
  <c r="K218" i="45"/>
  <c r="J218" i="45"/>
  <c r="Y217" i="45"/>
  <c r="X217" i="45"/>
  <c r="W217" i="45"/>
  <c r="V217" i="45"/>
  <c r="U217" i="45"/>
  <c r="T217" i="45"/>
  <c r="S217" i="45"/>
  <c r="R217" i="45"/>
  <c r="Q217" i="45"/>
  <c r="P217" i="45"/>
  <c r="O217" i="45"/>
  <c r="N217" i="45"/>
  <c r="M217" i="45"/>
  <c r="K217" i="45"/>
  <c r="J217" i="45"/>
  <c r="Y216" i="45"/>
  <c r="X216" i="45"/>
  <c r="W216" i="45"/>
  <c r="V216" i="45"/>
  <c r="U216" i="45"/>
  <c r="T216" i="45"/>
  <c r="S216" i="45"/>
  <c r="R216" i="45"/>
  <c r="Q216" i="45"/>
  <c r="P216" i="45"/>
  <c r="O216" i="45"/>
  <c r="N216" i="45"/>
  <c r="K216" i="45"/>
  <c r="Y215" i="45"/>
  <c r="X215" i="45"/>
  <c r="W215" i="45"/>
  <c r="V215" i="45"/>
  <c r="U215" i="45"/>
  <c r="T215" i="45"/>
  <c r="S215" i="45"/>
  <c r="R215" i="45"/>
  <c r="Q215" i="45"/>
  <c r="P215" i="45"/>
  <c r="O215" i="45"/>
  <c r="N215" i="45"/>
  <c r="Y214" i="45"/>
  <c r="X214" i="45"/>
  <c r="W214" i="45"/>
  <c r="V214" i="45"/>
  <c r="U214" i="45"/>
  <c r="T214" i="45"/>
  <c r="S214" i="45"/>
  <c r="R214" i="45"/>
  <c r="Q214" i="45"/>
  <c r="P214" i="45"/>
  <c r="O214" i="45"/>
  <c r="N214" i="45"/>
  <c r="M214" i="45"/>
  <c r="K214" i="45"/>
  <c r="J214" i="45"/>
  <c r="Y213" i="45"/>
  <c r="X213" i="45"/>
  <c r="W213" i="45"/>
  <c r="V213" i="45"/>
  <c r="U213" i="45"/>
  <c r="T213" i="45"/>
  <c r="S213" i="45"/>
  <c r="R213" i="45"/>
  <c r="Q213" i="45"/>
  <c r="P213" i="45"/>
  <c r="O213" i="45"/>
  <c r="N213" i="45"/>
  <c r="M213" i="45"/>
  <c r="K213" i="45"/>
  <c r="J213" i="45"/>
  <c r="Y212" i="45"/>
  <c r="X212" i="45"/>
  <c r="W212" i="45"/>
  <c r="V212" i="45"/>
  <c r="U212" i="45"/>
  <c r="T212" i="45"/>
  <c r="S212" i="45"/>
  <c r="R212" i="45"/>
  <c r="Q212" i="45"/>
  <c r="P212" i="45"/>
  <c r="O212" i="45"/>
  <c r="N212" i="45"/>
  <c r="M212" i="45"/>
  <c r="K212" i="45"/>
  <c r="J212" i="45"/>
  <c r="Y211" i="45"/>
  <c r="X211" i="45"/>
  <c r="W211" i="45"/>
  <c r="V211" i="45"/>
  <c r="U211" i="45"/>
  <c r="T211" i="45"/>
  <c r="S211" i="45"/>
  <c r="R211" i="45"/>
  <c r="Q211" i="45"/>
  <c r="P211" i="45"/>
  <c r="O211" i="45"/>
  <c r="N211" i="45"/>
  <c r="M211" i="45"/>
  <c r="K211" i="45"/>
  <c r="J211" i="45"/>
  <c r="Y210" i="45"/>
  <c r="X210" i="45"/>
  <c r="W210" i="45"/>
  <c r="V210" i="45"/>
  <c r="U210" i="45"/>
  <c r="T210" i="45"/>
  <c r="S210" i="45"/>
  <c r="R210" i="45"/>
  <c r="Q210" i="45"/>
  <c r="P210" i="45"/>
  <c r="O210" i="45"/>
  <c r="N210" i="45"/>
  <c r="M210" i="45"/>
  <c r="K210" i="45"/>
  <c r="J210" i="45"/>
  <c r="Y209" i="45"/>
  <c r="X209" i="45"/>
  <c r="W209" i="45"/>
  <c r="V209" i="45"/>
  <c r="U209" i="45"/>
  <c r="T209" i="45"/>
  <c r="S209" i="45"/>
  <c r="R209" i="45"/>
  <c r="Q209" i="45"/>
  <c r="P209" i="45"/>
  <c r="O209" i="45"/>
  <c r="N209" i="45"/>
  <c r="M209" i="45"/>
  <c r="K209" i="45"/>
  <c r="J209" i="45"/>
  <c r="Y208" i="45"/>
  <c r="X208" i="45"/>
  <c r="W208" i="45"/>
  <c r="V208" i="45"/>
  <c r="U208" i="45"/>
  <c r="T208" i="45"/>
  <c r="S208" i="45"/>
  <c r="R208" i="45"/>
  <c r="Q208" i="45"/>
  <c r="P208" i="45"/>
  <c r="O208" i="45"/>
  <c r="N208" i="45"/>
  <c r="M208" i="45"/>
  <c r="K208" i="45"/>
  <c r="J208" i="45"/>
  <c r="Y207" i="45"/>
  <c r="X207" i="45"/>
  <c r="W207" i="45"/>
  <c r="V207" i="45"/>
  <c r="U207" i="45"/>
  <c r="T207" i="45"/>
  <c r="S207" i="45"/>
  <c r="R207" i="45"/>
  <c r="Q207" i="45"/>
  <c r="P207" i="45"/>
  <c r="O207" i="45"/>
  <c r="N207" i="45"/>
  <c r="M207" i="45"/>
  <c r="K207" i="45"/>
  <c r="J207" i="45"/>
  <c r="Y206" i="45"/>
  <c r="X206" i="45"/>
  <c r="W206" i="45"/>
  <c r="V206" i="45"/>
  <c r="U206" i="45"/>
  <c r="T206" i="45"/>
  <c r="S206" i="45"/>
  <c r="R206" i="45"/>
  <c r="Q206" i="45"/>
  <c r="P206" i="45"/>
  <c r="O206" i="45"/>
  <c r="N206" i="45"/>
  <c r="M206" i="45"/>
  <c r="K206" i="45"/>
  <c r="J206" i="45"/>
  <c r="Y205" i="45"/>
  <c r="X205" i="45"/>
  <c r="W205" i="45"/>
  <c r="V205" i="45"/>
  <c r="U205" i="45"/>
  <c r="T205" i="45"/>
  <c r="S205" i="45"/>
  <c r="R205" i="45"/>
  <c r="Q205" i="45"/>
  <c r="P205" i="45"/>
  <c r="O205" i="45"/>
  <c r="N205" i="45"/>
  <c r="M205" i="45"/>
  <c r="K205" i="45"/>
  <c r="J205" i="45"/>
  <c r="Y204" i="45"/>
  <c r="X204" i="45"/>
  <c r="W204" i="45"/>
  <c r="V204" i="45"/>
  <c r="U204" i="45"/>
  <c r="T204" i="45"/>
  <c r="S204" i="45"/>
  <c r="R204" i="45"/>
  <c r="Q204" i="45"/>
  <c r="P204" i="45"/>
  <c r="O204" i="45"/>
  <c r="N204" i="45"/>
  <c r="M204" i="45"/>
  <c r="K204" i="45"/>
  <c r="J204" i="45"/>
  <c r="Y203" i="45"/>
  <c r="X203" i="45"/>
  <c r="W203" i="45"/>
  <c r="V203" i="45"/>
  <c r="U203" i="45"/>
  <c r="T203" i="45"/>
  <c r="S203" i="45"/>
  <c r="R203" i="45"/>
  <c r="Q203" i="45"/>
  <c r="P203" i="45"/>
  <c r="O203" i="45"/>
  <c r="N203" i="45"/>
  <c r="M203" i="45"/>
  <c r="K203" i="45"/>
  <c r="J203" i="45"/>
  <c r="Y202" i="45"/>
  <c r="X202" i="45"/>
  <c r="W202" i="45"/>
  <c r="V202" i="45"/>
  <c r="U202" i="45"/>
  <c r="T202" i="45"/>
  <c r="S202" i="45"/>
  <c r="R202" i="45"/>
  <c r="Q202" i="45"/>
  <c r="P202" i="45"/>
  <c r="O202" i="45"/>
  <c r="N202" i="45"/>
  <c r="M202" i="45"/>
  <c r="K202" i="45"/>
  <c r="J202" i="45"/>
  <c r="Y201" i="45"/>
  <c r="X201" i="45"/>
  <c r="W201" i="45"/>
  <c r="V201" i="45"/>
  <c r="U201" i="45"/>
  <c r="T201" i="45"/>
  <c r="S201" i="45"/>
  <c r="R201" i="45"/>
  <c r="Q201" i="45"/>
  <c r="P201" i="45"/>
  <c r="O201" i="45"/>
  <c r="N201" i="45"/>
  <c r="M201" i="45"/>
  <c r="K201" i="45"/>
  <c r="J201" i="45"/>
  <c r="Y200" i="45"/>
  <c r="X200" i="45"/>
  <c r="W200" i="45"/>
  <c r="V200" i="45"/>
  <c r="U200" i="45"/>
  <c r="T200" i="45"/>
  <c r="S200" i="45"/>
  <c r="R200" i="45"/>
  <c r="Q200" i="45"/>
  <c r="P200" i="45"/>
  <c r="O200" i="45"/>
  <c r="N200" i="45"/>
  <c r="M200" i="45"/>
  <c r="K200" i="45"/>
  <c r="J200" i="45"/>
  <c r="Y199" i="45"/>
  <c r="X199" i="45"/>
  <c r="W199" i="45"/>
  <c r="V199" i="45"/>
  <c r="U199" i="45"/>
  <c r="T199" i="45"/>
  <c r="S199" i="45"/>
  <c r="R199" i="45"/>
  <c r="Q199" i="45"/>
  <c r="P199" i="45"/>
  <c r="O199" i="45"/>
  <c r="N199" i="45"/>
  <c r="M199" i="45"/>
  <c r="K199" i="45"/>
  <c r="J199" i="45"/>
  <c r="Y198" i="45"/>
  <c r="X198" i="45"/>
  <c r="W198" i="45"/>
  <c r="V198" i="45"/>
  <c r="U198" i="45"/>
  <c r="T198" i="45"/>
  <c r="S198" i="45"/>
  <c r="R198" i="45"/>
  <c r="Q198" i="45"/>
  <c r="P198" i="45"/>
  <c r="O198" i="45"/>
  <c r="N198" i="45"/>
  <c r="M198" i="45"/>
  <c r="K198" i="45"/>
  <c r="J198" i="45"/>
  <c r="Y197" i="45"/>
  <c r="X197" i="45"/>
  <c r="W197" i="45"/>
  <c r="V197" i="45"/>
  <c r="U197" i="45"/>
  <c r="T197" i="45"/>
  <c r="S197" i="45"/>
  <c r="R197" i="45"/>
  <c r="Q197" i="45"/>
  <c r="P197" i="45"/>
  <c r="O197" i="45"/>
  <c r="N197" i="45"/>
  <c r="M197" i="45"/>
  <c r="K197" i="45"/>
  <c r="J197" i="45"/>
  <c r="Y196" i="45"/>
  <c r="X196" i="45"/>
  <c r="W196" i="45"/>
  <c r="V196" i="45"/>
  <c r="U196" i="45"/>
  <c r="T196" i="45"/>
  <c r="S196" i="45"/>
  <c r="R196" i="45"/>
  <c r="Q196" i="45"/>
  <c r="P196" i="45"/>
  <c r="O196" i="45"/>
  <c r="N196" i="45"/>
  <c r="M196" i="45"/>
  <c r="K196" i="45"/>
  <c r="J196" i="45"/>
  <c r="Y195" i="45"/>
  <c r="X195" i="45"/>
  <c r="W195" i="45"/>
  <c r="V195" i="45"/>
  <c r="U195" i="45"/>
  <c r="T195" i="45"/>
  <c r="S195" i="45"/>
  <c r="R195" i="45"/>
  <c r="Q195" i="45"/>
  <c r="P195" i="45"/>
  <c r="O195" i="45"/>
  <c r="N195" i="45"/>
  <c r="M195" i="45"/>
  <c r="K195" i="45"/>
  <c r="J195" i="45"/>
  <c r="Y194" i="45"/>
  <c r="X194" i="45"/>
  <c r="W194" i="45"/>
  <c r="V194" i="45"/>
  <c r="U194" i="45"/>
  <c r="T194" i="45"/>
  <c r="S194" i="45"/>
  <c r="R194" i="45"/>
  <c r="Q194" i="45"/>
  <c r="P194" i="45"/>
  <c r="O194" i="45"/>
  <c r="N194" i="45"/>
  <c r="M194" i="45"/>
  <c r="K194" i="45"/>
  <c r="J194" i="45"/>
  <c r="Y193" i="45"/>
  <c r="X193" i="45"/>
  <c r="W193" i="45"/>
  <c r="V193" i="45"/>
  <c r="U193" i="45"/>
  <c r="T193" i="45"/>
  <c r="S193" i="45"/>
  <c r="R193" i="45"/>
  <c r="Q193" i="45"/>
  <c r="P193" i="45"/>
  <c r="O193" i="45"/>
  <c r="N193" i="45"/>
  <c r="M193" i="45"/>
  <c r="K193" i="45"/>
  <c r="J193" i="45"/>
  <c r="Y192" i="45"/>
  <c r="X192" i="45"/>
  <c r="W192" i="45"/>
  <c r="V192" i="45"/>
  <c r="U192" i="45"/>
  <c r="T192" i="45"/>
  <c r="S192" i="45"/>
  <c r="R192" i="45"/>
  <c r="Q192" i="45"/>
  <c r="P192" i="45"/>
  <c r="O192" i="45"/>
  <c r="N192" i="45"/>
  <c r="M192" i="45"/>
  <c r="K192" i="45"/>
  <c r="J192" i="45"/>
  <c r="Y191" i="45"/>
  <c r="X191" i="45"/>
  <c r="W191" i="45"/>
  <c r="V191" i="45"/>
  <c r="U191" i="45"/>
  <c r="T191" i="45"/>
  <c r="S191" i="45"/>
  <c r="R191" i="45"/>
  <c r="Q191" i="45"/>
  <c r="P191" i="45"/>
  <c r="O191" i="45"/>
  <c r="N191" i="45"/>
  <c r="M191" i="45"/>
  <c r="K191" i="45"/>
  <c r="J191" i="45"/>
  <c r="Y190" i="45"/>
  <c r="X190" i="45"/>
  <c r="W190" i="45"/>
  <c r="V190" i="45"/>
  <c r="U190" i="45"/>
  <c r="T190" i="45"/>
  <c r="S190" i="45"/>
  <c r="R190" i="45"/>
  <c r="Q190" i="45"/>
  <c r="P190" i="45"/>
  <c r="O190" i="45"/>
  <c r="N190" i="45"/>
  <c r="M190" i="45"/>
  <c r="K190" i="45"/>
  <c r="J190" i="45"/>
  <c r="Y189" i="45"/>
  <c r="X189" i="45"/>
  <c r="W189" i="45"/>
  <c r="V189" i="45"/>
  <c r="U189" i="45"/>
  <c r="T189" i="45"/>
  <c r="S189" i="45"/>
  <c r="R189" i="45"/>
  <c r="Q189" i="45"/>
  <c r="P189" i="45"/>
  <c r="O189" i="45"/>
  <c r="N189" i="45"/>
  <c r="M189" i="45"/>
  <c r="K189" i="45"/>
  <c r="J189" i="45"/>
  <c r="Y188" i="45"/>
  <c r="X188" i="45"/>
  <c r="W188" i="45"/>
  <c r="V188" i="45"/>
  <c r="U188" i="45"/>
  <c r="T188" i="45"/>
  <c r="S188" i="45"/>
  <c r="R188" i="45"/>
  <c r="Q188" i="45"/>
  <c r="P188" i="45"/>
  <c r="O188" i="45"/>
  <c r="N188" i="45"/>
  <c r="M188" i="45"/>
  <c r="K188" i="45"/>
  <c r="J188" i="45"/>
  <c r="Y187" i="45"/>
  <c r="X187" i="45"/>
  <c r="W187" i="45"/>
  <c r="V187" i="45"/>
  <c r="U187" i="45"/>
  <c r="T187" i="45"/>
  <c r="S187" i="45"/>
  <c r="R187" i="45"/>
  <c r="Q187" i="45"/>
  <c r="P187" i="45"/>
  <c r="O187" i="45"/>
  <c r="N187" i="45"/>
  <c r="M187" i="45"/>
  <c r="K187" i="45"/>
  <c r="J187" i="45"/>
  <c r="Y186" i="45"/>
  <c r="X186" i="45"/>
  <c r="W186" i="45"/>
  <c r="V186" i="45"/>
  <c r="U186" i="45"/>
  <c r="T186" i="45"/>
  <c r="S186" i="45"/>
  <c r="R186" i="45"/>
  <c r="Q186" i="45"/>
  <c r="P186" i="45"/>
  <c r="O186" i="45"/>
  <c r="N186" i="45"/>
  <c r="M186" i="45"/>
  <c r="K186" i="45"/>
  <c r="J186" i="45"/>
  <c r="Y185" i="45"/>
  <c r="X185" i="45"/>
  <c r="W185" i="45"/>
  <c r="V185" i="45"/>
  <c r="U185" i="45"/>
  <c r="T185" i="45"/>
  <c r="S185" i="45"/>
  <c r="R185" i="45"/>
  <c r="Q185" i="45"/>
  <c r="P185" i="45"/>
  <c r="O185" i="45"/>
  <c r="N185" i="45"/>
  <c r="M185" i="45"/>
  <c r="K185" i="45"/>
  <c r="J185" i="45"/>
  <c r="Y184" i="45"/>
  <c r="X184" i="45"/>
  <c r="W184" i="45"/>
  <c r="V184" i="45"/>
  <c r="U184" i="45"/>
  <c r="T184" i="45"/>
  <c r="S184" i="45"/>
  <c r="R184" i="45"/>
  <c r="Q184" i="45"/>
  <c r="P184" i="45"/>
  <c r="O184" i="45"/>
  <c r="N184" i="45"/>
  <c r="M184" i="45"/>
  <c r="K184" i="45"/>
  <c r="J184" i="45"/>
  <c r="Y183" i="45"/>
  <c r="X183" i="45"/>
  <c r="W183" i="45"/>
  <c r="V183" i="45"/>
  <c r="U183" i="45"/>
  <c r="T183" i="45"/>
  <c r="S183" i="45"/>
  <c r="R183" i="45"/>
  <c r="Q183" i="45"/>
  <c r="P183" i="45"/>
  <c r="O183" i="45"/>
  <c r="N183" i="45"/>
  <c r="M183" i="45"/>
  <c r="K183" i="45"/>
  <c r="J183" i="45"/>
  <c r="Y182" i="45"/>
  <c r="X182" i="45"/>
  <c r="W182" i="45"/>
  <c r="V182" i="45"/>
  <c r="U182" i="45"/>
  <c r="T182" i="45"/>
  <c r="S182" i="45"/>
  <c r="R182" i="45"/>
  <c r="Q182" i="45"/>
  <c r="P182" i="45"/>
  <c r="O182" i="45"/>
  <c r="N182" i="45"/>
  <c r="M182" i="45"/>
  <c r="K182" i="45"/>
  <c r="J182" i="45"/>
  <c r="Y181" i="45"/>
  <c r="X181" i="45"/>
  <c r="W181" i="45"/>
  <c r="V181" i="45"/>
  <c r="U181" i="45"/>
  <c r="T181" i="45"/>
  <c r="S181" i="45"/>
  <c r="R181" i="45"/>
  <c r="Q181" i="45"/>
  <c r="P181" i="45"/>
  <c r="O181" i="45"/>
  <c r="N181" i="45"/>
  <c r="M181" i="45"/>
  <c r="K181" i="45"/>
  <c r="J181" i="45"/>
  <c r="Y180" i="45"/>
  <c r="X180" i="45"/>
  <c r="W180" i="45"/>
  <c r="V180" i="45"/>
  <c r="U180" i="45"/>
  <c r="T180" i="45"/>
  <c r="S180" i="45"/>
  <c r="R180" i="45"/>
  <c r="Q180" i="45"/>
  <c r="P180" i="45"/>
  <c r="O180" i="45"/>
  <c r="N180" i="45"/>
  <c r="M180" i="45"/>
  <c r="K180" i="45"/>
  <c r="J180" i="45"/>
  <c r="Y179" i="45"/>
  <c r="X179" i="45"/>
  <c r="W179" i="45"/>
  <c r="V179" i="45"/>
  <c r="U179" i="45"/>
  <c r="T179" i="45"/>
  <c r="S179" i="45"/>
  <c r="R179" i="45"/>
  <c r="Q179" i="45"/>
  <c r="P179" i="45"/>
  <c r="O179" i="45"/>
  <c r="N179" i="45"/>
  <c r="M179" i="45"/>
  <c r="K179" i="45"/>
  <c r="J179" i="45"/>
  <c r="Y178" i="45"/>
  <c r="X178" i="45"/>
  <c r="W178" i="45"/>
  <c r="V178" i="45"/>
  <c r="U178" i="45"/>
  <c r="T178" i="45"/>
  <c r="S178" i="45"/>
  <c r="R178" i="45"/>
  <c r="Q178" i="45"/>
  <c r="P178" i="45"/>
  <c r="O178" i="45"/>
  <c r="N178" i="45"/>
  <c r="M178" i="45"/>
  <c r="K178" i="45"/>
  <c r="J178" i="45"/>
  <c r="Y177" i="45"/>
  <c r="X177" i="45"/>
  <c r="W177" i="45"/>
  <c r="V177" i="45"/>
  <c r="U177" i="45"/>
  <c r="T177" i="45"/>
  <c r="S177" i="45"/>
  <c r="R177" i="45"/>
  <c r="Q177" i="45"/>
  <c r="P177" i="45"/>
  <c r="O177" i="45"/>
  <c r="N177" i="45"/>
  <c r="M177" i="45"/>
  <c r="K177" i="45"/>
  <c r="J177" i="45"/>
  <c r="Y176" i="45"/>
  <c r="X176" i="45"/>
  <c r="W176" i="45"/>
  <c r="V176" i="45"/>
  <c r="U176" i="45"/>
  <c r="T176" i="45"/>
  <c r="S176" i="45"/>
  <c r="R176" i="45"/>
  <c r="Q176" i="45"/>
  <c r="P176" i="45"/>
  <c r="O176" i="45"/>
  <c r="N176" i="45"/>
  <c r="M176" i="45"/>
  <c r="K176" i="45"/>
  <c r="J176" i="45"/>
  <c r="Y175" i="45"/>
  <c r="X175" i="45"/>
  <c r="W175" i="45"/>
  <c r="V175" i="45"/>
  <c r="U175" i="45"/>
  <c r="T175" i="45"/>
  <c r="S175" i="45"/>
  <c r="R175" i="45"/>
  <c r="Q175" i="45"/>
  <c r="P175" i="45"/>
  <c r="O175" i="45"/>
  <c r="N175" i="45"/>
  <c r="M175" i="45"/>
  <c r="K175" i="45"/>
  <c r="J175" i="45"/>
  <c r="Y174" i="45"/>
  <c r="X174" i="45"/>
  <c r="W174" i="45"/>
  <c r="V174" i="45"/>
  <c r="U174" i="45"/>
  <c r="T174" i="45"/>
  <c r="S174" i="45"/>
  <c r="R174" i="45"/>
  <c r="Q174" i="45"/>
  <c r="P174" i="45"/>
  <c r="O174" i="45"/>
  <c r="N174" i="45"/>
  <c r="M174" i="45"/>
  <c r="K174" i="45"/>
  <c r="J174" i="45"/>
  <c r="Y173" i="45"/>
  <c r="X173" i="45"/>
  <c r="W173" i="45"/>
  <c r="V173" i="45"/>
  <c r="U173" i="45"/>
  <c r="T173" i="45"/>
  <c r="S173" i="45"/>
  <c r="R173" i="45"/>
  <c r="Q173" i="45"/>
  <c r="P173" i="45"/>
  <c r="O173" i="45"/>
  <c r="N173" i="45"/>
  <c r="M173" i="45"/>
  <c r="K173" i="45"/>
  <c r="J173" i="45"/>
  <c r="Y172" i="45"/>
  <c r="X172" i="45"/>
  <c r="W172" i="45"/>
  <c r="V172" i="45"/>
  <c r="U172" i="45"/>
  <c r="T172" i="45"/>
  <c r="S172" i="45"/>
  <c r="R172" i="45"/>
  <c r="Q172" i="45"/>
  <c r="P172" i="45"/>
  <c r="O172" i="45"/>
  <c r="N172" i="45"/>
  <c r="M172" i="45"/>
  <c r="K172" i="45"/>
  <c r="J172" i="45"/>
  <c r="Y171" i="45"/>
  <c r="X171" i="45"/>
  <c r="W171" i="45"/>
  <c r="V171" i="45"/>
  <c r="U171" i="45"/>
  <c r="T171" i="45"/>
  <c r="S171" i="45"/>
  <c r="R171" i="45"/>
  <c r="Q171" i="45"/>
  <c r="P171" i="45"/>
  <c r="O171" i="45"/>
  <c r="N171" i="45"/>
  <c r="M171" i="45"/>
  <c r="K171" i="45"/>
  <c r="J171" i="45"/>
  <c r="Y170" i="45"/>
  <c r="X170" i="45"/>
  <c r="W170" i="45"/>
  <c r="V170" i="45"/>
  <c r="U170" i="45"/>
  <c r="T170" i="45"/>
  <c r="S170" i="45"/>
  <c r="R170" i="45"/>
  <c r="Q170" i="45"/>
  <c r="P170" i="45"/>
  <c r="O170" i="45"/>
  <c r="N170" i="45"/>
  <c r="M170" i="45"/>
  <c r="K170" i="45"/>
  <c r="J170" i="45"/>
  <c r="Y169" i="45"/>
  <c r="X169" i="45"/>
  <c r="W169" i="45"/>
  <c r="V169" i="45"/>
  <c r="U169" i="45"/>
  <c r="T169" i="45"/>
  <c r="S169" i="45"/>
  <c r="R169" i="45"/>
  <c r="Q169" i="45"/>
  <c r="P169" i="45"/>
  <c r="O169" i="45"/>
  <c r="N169" i="45"/>
  <c r="M169" i="45"/>
  <c r="K169" i="45"/>
  <c r="J169" i="45"/>
  <c r="Y168" i="45"/>
  <c r="X168" i="45"/>
  <c r="W168" i="45"/>
  <c r="V168" i="45"/>
  <c r="U168" i="45"/>
  <c r="T168" i="45"/>
  <c r="S168" i="45"/>
  <c r="R168" i="45"/>
  <c r="Q168" i="45"/>
  <c r="P168" i="45"/>
  <c r="O168" i="45"/>
  <c r="N168" i="45"/>
  <c r="M168" i="45"/>
  <c r="K168" i="45"/>
  <c r="J168" i="45"/>
  <c r="Y167" i="45"/>
  <c r="X167" i="45"/>
  <c r="W167" i="45"/>
  <c r="V167" i="45"/>
  <c r="U167" i="45"/>
  <c r="T167" i="45"/>
  <c r="S167" i="45"/>
  <c r="R167" i="45"/>
  <c r="Q167" i="45"/>
  <c r="P167" i="45"/>
  <c r="O167" i="45"/>
  <c r="N167" i="45"/>
  <c r="M167" i="45"/>
  <c r="K167" i="45"/>
  <c r="J167" i="45"/>
  <c r="Y166" i="45"/>
  <c r="X166" i="45"/>
  <c r="W166" i="45"/>
  <c r="V166" i="45"/>
  <c r="U166" i="45"/>
  <c r="T166" i="45"/>
  <c r="S166" i="45"/>
  <c r="R166" i="45"/>
  <c r="Q166" i="45"/>
  <c r="P166" i="45"/>
  <c r="O166" i="45"/>
  <c r="N166" i="45"/>
  <c r="M166" i="45"/>
  <c r="K166" i="45"/>
  <c r="J166" i="45"/>
  <c r="Y165" i="45"/>
  <c r="X165" i="45"/>
  <c r="W165" i="45"/>
  <c r="V165" i="45"/>
  <c r="U165" i="45"/>
  <c r="T165" i="45"/>
  <c r="S165" i="45"/>
  <c r="R165" i="45"/>
  <c r="Q165" i="45"/>
  <c r="P165" i="45"/>
  <c r="O165" i="45"/>
  <c r="N165" i="45"/>
  <c r="M165" i="45"/>
  <c r="K165" i="45"/>
  <c r="J165" i="45"/>
  <c r="Y164" i="45"/>
  <c r="X164" i="45"/>
  <c r="W164" i="45"/>
  <c r="V164" i="45"/>
  <c r="U164" i="45"/>
  <c r="T164" i="45"/>
  <c r="S164" i="45"/>
  <c r="R164" i="45"/>
  <c r="Q164" i="45"/>
  <c r="P164" i="45"/>
  <c r="O164" i="45"/>
  <c r="N164" i="45"/>
  <c r="K164" i="45"/>
  <c r="M164" i="45" s="1"/>
  <c r="Y163" i="45"/>
  <c r="X163" i="45"/>
  <c r="W163" i="45"/>
  <c r="V163" i="45"/>
  <c r="U163" i="45"/>
  <c r="T163" i="45"/>
  <c r="S163" i="45"/>
  <c r="R163" i="45"/>
  <c r="Q163" i="45"/>
  <c r="P163" i="45"/>
  <c r="O163" i="45"/>
  <c r="N163" i="45"/>
  <c r="Y162" i="45"/>
  <c r="X162" i="45"/>
  <c r="W162" i="45"/>
  <c r="V162" i="45"/>
  <c r="U162" i="45"/>
  <c r="T162" i="45"/>
  <c r="S162" i="45"/>
  <c r="R162" i="45"/>
  <c r="Q162" i="45"/>
  <c r="P162" i="45"/>
  <c r="O162" i="45"/>
  <c r="N162" i="45"/>
  <c r="Y161" i="45"/>
  <c r="X161" i="45"/>
  <c r="W161" i="45"/>
  <c r="V161" i="45"/>
  <c r="U161" i="45"/>
  <c r="T161" i="45"/>
  <c r="S161" i="45"/>
  <c r="R161" i="45"/>
  <c r="Q161" i="45"/>
  <c r="P161" i="45"/>
  <c r="O161" i="45"/>
  <c r="N161" i="45"/>
  <c r="Y160" i="45"/>
  <c r="X160" i="45"/>
  <c r="W160" i="45"/>
  <c r="V160" i="45"/>
  <c r="U160" i="45"/>
  <c r="T160" i="45"/>
  <c r="S160" i="45"/>
  <c r="R160" i="45"/>
  <c r="Q160" i="45"/>
  <c r="P160" i="45"/>
  <c r="O160" i="45"/>
  <c r="N160" i="45"/>
  <c r="Y159" i="45"/>
  <c r="X159" i="45"/>
  <c r="W159" i="45"/>
  <c r="V159" i="45"/>
  <c r="U159" i="45"/>
  <c r="T159" i="45"/>
  <c r="S159" i="45"/>
  <c r="R159" i="45"/>
  <c r="Q159" i="45"/>
  <c r="P159" i="45"/>
  <c r="O159" i="45"/>
  <c r="N159" i="45"/>
  <c r="Y158" i="45"/>
  <c r="X158" i="45"/>
  <c r="W158" i="45"/>
  <c r="V158" i="45"/>
  <c r="U158" i="45"/>
  <c r="T158" i="45"/>
  <c r="S158" i="45"/>
  <c r="R158" i="45"/>
  <c r="Q158" i="45"/>
  <c r="P158" i="45"/>
  <c r="O158" i="45"/>
  <c r="N158" i="45"/>
  <c r="K158" i="45"/>
  <c r="M158" i="45" s="1"/>
  <c r="Y157" i="45"/>
  <c r="X157" i="45"/>
  <c r="W157" i="45"/>
  <c r="V157" i="45"/>
  <c r="U157" i="45"/>
  <c r="T157" i="45"/>
  <c r="S157" i="45"/>
  <c r="R157" i="45"/>
  <c r="Q157" i="45"/>
  <c r="P157" i="45"/>
  <c r="O157" i="45"/>
  <c r="N157" i="45"/>
  <c r="M157" i="45"/>
  <c r="K157" i="45"/>
  <c r="J157" i="45"/>
  <c r="Y156" i="45"/>
  <c r="X156" i="45"/>
  <c r="W156" i="45"/>
  <c r="V156" i="45"/>
  <c r="U156" i="45"/>
  <c r="T156" i="45"/>
  <c r="S156" i="45"/>
  <c r="R156" i="45"/>
  <c r="Q156" i="45"/>
  <c r="P156" i="45"/>
  <c r="O156" i="45"/>
  <c r="N156" i="45"/>
  <c r="M156" i="45"/>
  <c r="K156" i="45"/>
  <c r="J156" i="45"/>
  <c r="Y155" i="45"/>
  <c r="X155" i="45"/>
  <c r="W155" i="45"/>
  <c r="V155" i="45"/>
  <c r="U155" i="45"/>
  <c r="T155" i="45"/>
  <c r="S155" i="45"/>
  <c r="R155" i="45"/>
  <c r="Q155" i="45"/>
  <c r="P155" i="45"/>
  <c r="O155" i="45"/>
  <c r="N155" i="45"/>
  <c r="K155" i="45"/>
  <c r="M155" i="45" s="1"/>
  <c r="Y154" i="45"/>
  <c r="X154" i="45"/>
  <c r="W154" i="45"/>
  <c r="V154" i="45"/>
  <c r="U154" i="45"/>
  <c r="T154" i="45"/>
  <c r="S154" i="45"/>
  <c r="R154" i="45"/>
  <c r="Q154" i="45"/>
  <c r="P154" i="45"/>
  <c r="O154" i="45"/>
  <c r="N154" i="45"/>
  <c r="Y153" i="45"/>
  <c r="X153" i="45"/>
  <c r="W153" i="45"/>
  <c r="V153" i="45"/>
  <c r="U153" i="45"/>
  <c r="T153" i="45"/>
  <c r="S153" i="45"/>
  <c r="R153" i="45"/>
  <c r="Q153" i="45"/>
  <c r="P153" i="45"/>
  <c r="O153" i="45"/>
  <c r="N153" i="45"/>
  <c r="Y152" i="45"/>
  <c r="X152" i="45"/>
  <c r="W152" i="45"/>
  <c r="V152" i="45"/>
  <c r="U152" i="45"/>
  <c r="T152" i="45"/>
  <c r="S152" i="45"/>
  <c r="R152" i="45"/>
  <c r="Q152" i="45"/>
  <c r="P152" i="45"/>
  <c r="O152" i="45"/>
  <c r="N152" i="45"/>
  <c r="K152" i="45"/>
  <c r="M152" i="45"/>
  <c r="Y151" i="45"/>
  <c r="X151" i="45"/>
  <c r="W151" i="45"/>
  <c r="V151" i="45"/>
  <c r="U151" i="45"/>
  <c r="T151" i="45"/>
  <c r="S151" i="45"/>
  <c r="R151" i="45"/>
  <c r="Q151" i="45"/>
  <c r="P151" i="45"/>
  <c r="O151" i="45"/>
  <c r="N151" i="45"/>
  <c r="K151" i="45"/>
  <c r="M151" i="45" s="1"/>
  <c r="Y150" i="45"/>
  <c r="X150" i="45"/>
  <c r="W150" i="45"/>
  <c r="V150" i="45"/>
  <c r="U150" i="45"/>
  <c r="T150" i="45"/>
  <c r="S150" i="45"/>
  <c r="R150" i="45"/>
  <c r="Q150" i="45"/>
  <c r="P150" i="45"/>
  <c r="O150" i="45"/>
  <c r="N150" i="45"/>
  <c r="M150" i="45"/>
  <c r="K150" i="45"/>
  <c r="J150" i="45"/>
  <c r="Y149" i="45"/>
  <c r="X149" i="45"/>
  <c r="W149" i="45"/>
  <c r="V149" i="45"/>
  <c r="U149" i="45"/>
  <c r="T149" i="45"/>
  <c r="S149" i="45"/>
  <c r="R149" i="45"/>
  <c r="Q149" i="45"/>
  <c r="P149" i="45"/>
  <c r="O149" i="45"/>
  <c r="N149" i="45"/>
  <c r="K149" i="45"/>
  <c r="Y148" i="45"/>
  <c r="X148" i="45"/>
  <c r="W148" i="45"/>
  <c r="V148" i="45"/>
  <c r="U148" i="45"/>
  <c r="T148" i="45"/>
  <c r="S148" i="45"/>
  <c r="R148" i="45"/>
  <c r="Q148" i="45"/>
  <c r="P148" i="45"/>
  <c r="O148" i="45"/>
  <c r="N148" i="45"/>
  <c r="K148" i="45"/>
  <c r="Y147" i="45"/>
  <c r="X147" i="45"/>
  <c r="W147" i="45"/>
  <c r="V147" i="45"/>
  <c r="U147" i="45"/>
  <c r="T147" i="45"/>
  <c r="S147" i="45"/>
  <c r="R147" i="45"/>
  <c r="Q147" i="45"/>
  <c r="P147" i="45"/>
  <c r="O147" i="45"/>
  <c r="N147" i="45"/>
  <c r="M147" i="45"/>
  <c r="K147" i="45"/>
  <c r="J147" i="45"/>
  <c r="Y146" i="45"/>
  <c r="X146" i="45"/>
  <c r="W146" i="45"/>
  <c r="V146" i="45"/>
  <c r="U146" i="45"/>
  <c r="T146" i="45"/>
  <c r="S146" i="45"/>
  <c r="R146" i="45"/>
  <c r="Q146" i="45"/>
  <c r="P146" i="45"/>
  <c r="O146" i="45"/>
  <c r="N146" i="45"/>
  <c r="M146" i="45"/>
  <c r="K146" i="45"/>
  <c r="J146" i="45"/>
  <c r="Y145" i="45"/>
  <c r="X145" i="45"/>
  <c r="W145" i="45"/>
  <c r="V145" i="45"/>
  <c r="U145" i="45"/>
  <c r="T145" i="45"/>
  <c r="S145" i="45"/>
  <c r="R145" i="45"/>
  <c r="Q145" i="45"/>
  <c r="P145" i="45"/>
  <c r="O145" i="45"/>
  <c r="N145" i="45"/>
  <c r="M145" i="45"/>
  <c r="K145" i="45"/>
  <c r="J145" i="45"/>
  <c r="Y144" i="45"/>
  <c r="X144" i="45"/>
  <c r="W144" i="45"/>
  <c r="V144" i="45"/>
  <c r="U144" i="45"/>
  <c r="T144" i="45"/>
  <c r="S144" i="45"/>
  <c r="R144" i="45"/>
  <c r="Q144" i="45"/>
  <c r="P144" i="45"/>
  <c r="O144" i="45"/>
  <c r="N144" i="45"/>
  <c r="M144" i="45"/>
  <c r="K144" i="45"/>
  <c r="J144" i="45"/>
  <c r="Y143" i="45"/>
  <c r="X143" i="45"/>
  <c r="W143" i="45"/>
  <c r="V143" i="45"/>
  <c r="U143" i="45"/>
  <c r="T143" i="45"/>
  <c r="S143" i="45"/>
  <c r="R143" i="45"/>
  <c r="Q143" i="45"/>
  <c r="P143" i="45"/>
  <c r="O143" i="45"/>
  <c r="N143" i="45"/>
  <c r="M143" i="45"/>
  <c r="K143" i="45"/>
  <c r="J143" i="45"/>
  <c r="Y142" i="45"/>
  <c r="X142" i="45"/>
  <c r="W142" i="45"/>
  <c r="V142" i="45"/>
  <c r="U142" i="45"/>
  <c r="T142" i="45"/>
  <c r="S142" i="45"/>
  <c r="R142" i="45"/>
  <c r="Q142" i="45"/>
  <c r="P142" i="45"/>
  <c r="O142" i="45"/>
  <c r="N142" i="45"/>
  <c r="M142" i="45"/>
  <c r="K142" i="45"/>
  <c r="J142" i="45"/>
  <c r="Y141" i="45"/>
  <c r="X141" i="45"/>
  <c r="W141" i="45"/>
  <c r="V141" i="45"/>
  <c r="U141" i="45"/>
  <c r="T141" i="45"/>
  <c r="S141" i="45"/>
  <c r="R141" i="45"/>
  <c r="Q141" i="45"/>
  <c r="P141" i="45"/>
  <c r="O141" i="45"/>
  <c r="N141" i="45"/>
  <c r="M141" i="45"/>
  <c r="K141" i="45"/>
  <c r="J141" i="45"/>
  <c r="Y140" i="45"/>
  <c r="X140" i="45"/>
  <c r="W140" i="45"/>
  <c r="V140" i="45"/>
  <c r="U140" i="45"/>
  <c r="T140" i="45"/>
  <c r="S140" i="45"/>
  <c r="R140" i="45"/>
  <c r="Q140" i="45"/>
  <c r="P140" i="45"/>
  <c r="O140" i="45"/>
  <c r="N140" i="45"/>
  <c r="Y139" i="45"/>
  <c r="X139" i="45"/>
  <c r="W139" i="45"/>
  <c r="V139" i="45"/>
  <c r="U139" i="45"/>
  <c r="T139" i="45"/>
  <c r="S139" i="45"/>
  <c r="R139" i="45"/>
  <c r="Q139" i="45"/>
  <c r="P139" i="45"/>
  <c r="O139" i="45"/>
  <c r="N139" i="45"/>
  <c r="M139" i="45"/>
  <c r="K139" i="45"/>
  <c r="J139" i="45"/>
  <c r="Y138" i="45"/>
  <c r="X138" i="45"/>
  <c r="W138" i="45"/>
  <c r="V138" i="45"/>
  <c r="U138" i="45"/>
  <c r="T138" i="45"/>
  <c r="S138" i="45"/>
  <c r="R138" i="45"/>
  <c r="Q138" i="45"/>
  <c r="P138" i="45"/>
  <c r="O138" i="45"/>
  <c r="N138" i="45"/>
  <c r="M138" i="45"/>
  <c r="K138" i="45"/>
  <c r="J138" i="45"/>
  <c r="Y137" i="45"/>
  <c r="X137" i="45"/>
  <c r="W137" i="45"/>
  <c r="V137" i="45"/>
  <c r="U137" i="45"/>
  <c r="T137" i="45"/>
  <c r="S137" i="45"/>
  <c r="R137" i="45"/>
  <c r="Q137" i="45"/>
  <c r="P137" i="45"/>
  <c r="O137" i="45"/>
  <c r="N137" i="45"/>
  <c r="Y136" i="45"/>
  <c r="X136" i="45"/>
  <c r="W136" i="45"/>
  <c r="V136" i="45"/>
  <c r="U136" i="45"/>
  <c r="T136" i="45"/>
  <c r="S136" i="45"/>
  <c r="R136" i="45"/>
  <c r="Q136" i="45"/>
  <c r="P136" i="45"/>
  <c r="O136" i="45"/>
  <c r="N136" i="45"/>
  <c r="M136" i="45"/>
  <c r="K136" i="45"/>
  <c r="J136" i="45"/>
  <c r="Y135" i="45"/>
  <c r="X135" i="45"/>
  <c r="W135" i="45"/>
  <c r="V135" i="45"/>
  <c r="U135" i="45"/>
  <c r="T135" i="45"/>
  <c r="S135" i="45"/>
  <c r="R135" i="45"/>
  <c r="Q135" i="45"/>
  <c r="P135" i="45"/>
  <c r="O135" i="45"/>
  <c r="N135" i="45"/>
  <c r="M135" i="45"/>
  <c r="K135" i="45"/>
  <c r="J135" i="45"/>
  <c r="Y134" i="45"/>
  <c r="X134" i="45"/>
  <c r="W134" i="45"/>
  <c r="V134" i="45"/>
  <c r="U134" i="45"/>
  <c r="T134" i="45"/>
  <c r="S134" i="45"/>
  <c r="R134" i="45"/>
  <c r="Q134" i="45"/>
  <c r="P134" i="45"/>
  <c r="O134" i="45"/>
  <c r="N134" i="45"/>
  <c r="M134" i="45"/>
  <c r="K134" i="45"/>
  <c r="J134" i="45"/>
  <c r="Y133" i="45"/>
  <c r="X133" i="45"/>
  <c r="W133" i="45"/>
  <c r="V133" i="45"/>
  <c r="U133" i="45"/>
  <c r="T133" i="45"/>
  <c r="S133" i="45"/>
  <c r="R133" i="45"/>
  <c r="Q133" i="45"/>
  <c r="P133" i="45"/>
  <c r="O133" i="45"/>
  <c r="N133" i="45"/>
  <c r="M133" i="45"/>
  <c r="K133" i="45"/>
  <c r="J133" i="45"/>
  <c r="Y132" i="45"/>
  <c r="X132" i="45"/>
  <c r="W132" i="45"/>
  <c r="V132" i="45"/>
  <c r="U132" i="45"/>
  <c r="T132" i="45"/>
  <c r="S132" i="45"/>
  <c r="R132" i="45"/>
  <c r="Q132" i="45"/>
  <c r="P132" i="45"/>
  <c r="O132" i="45"/>
  <c r="N132" i="45"/>
  <c r="M132" i="45"/>
  <c r="K132" i="45"/>
  <c r="J132" i="45"/>
  <c r="Y131" i="45"/>
  <c r="X131" i="45"/>
  <c r="W131" i="45"/>
  <c r="V131" i="45"/>
  <c r="U131" i="45"/>
  <c r="T131" i="45"/>
  <c r="S131" i="45"/>
  <c r="R131" i="45"/>
  <c r="Q131" i="45"/>
  <c r="P131" i="45"/>
  <c r="O131" i="45"/>
  <c r="N131" i="45"/>
  <c r="M131" i="45"/>
  <c r="K131" i="45"/>
  <c r="J131" i="45"/>
  <c r="Y130" i="45"/>
  <c r="X130" i="45"/>
  <c r="W130" i="45"/>
  <c r="V130" i="45"/>
  <c r="U130" i="45"/>
  <c r="T130" i="45"/>
  <c r="S130" i="45"/>
  <c r="R130" i="45"/>
  <c r="Q130" i="45"/>
  <c r="P130" i="45"/>
  <c r="O130" i="45"/>
  <c r="N130" i="45"/>
  <c r="M130" i="45"/>
  <c r="K130" i="45"/>
  <c r="J130" i="45"/>
  <c r="Y129" i="45"/>
  <c r="X129" i="45"/>
  <c r="W129" i="45"/>
  <c r="V129" i="45"/>
  <c r="U129" i="45"/>
  <c r="T129" i="45"/>
  <c r="S129" i="45"/>
  <c r="R129" i="45"/>
  <c r="Q129" i="45"/>
  <c r="P129" i="45"/>
  <c r="O129" i="45"/>
  <c r="N129" i="45"/>
  <c r="M129" i="45"/>
  <c r="K129" i="45"/>
  <c r="J129" i="45"/>
  <c r="Y128" i="45"/>
  <c r="X128" i="45"/>
  <c r="W128" i="45"/>
  <c r="V128" i="45"/>
  <c r="U128" i="45"/>
  <c r="T128" i="45"/>
  <c r="S128" i="45"/>
  <c r="R128" i="45"/>
  <c r="Q128" i="45"/>
  <c r="P128" i="45"/>
  <c r="O128" i="45"/>
  <c r="N128" i="45"/>
  <c r="M128" i="45"/>
  <c r="K128" i="45"/>
  <c r="J128" i="45"/>
  <c r="Y127" i="45"/>
  <c r="X127" i="45"/>
  <c r="W127" i="45"/>
  <c r="V127" i="45"/>
  <c r="U127" i="45"/>
  <c r="T127" i="45"/>
  <c r="S127" i="45"/>
  <c r="R127" i="45"/>
  <c r="Q127" i="45"/>
  <c r="P127" i="45"/>
  <c r="O127" i="45"/>
  <c r="N127" i="45"/>
  <c r="M127" i="45"/>
  <c r="K127" i="45"/>
  <c r="J127" i="45"/>
  <c r="Y126" i="45"/>
  <c r="X126" i="45"/>
  <c r="W126" i="45"/>
  <c r="V126" i="45"/>
  <c r="U126" i="45"/>
  <c r="T126" i="45"/>
  <c r="S126" i="45"/>
  <c r="R126" i="45"/>
  <c r="Q126" i="45"/>
  <c r="P126" i="45"/>
  <c r="O126" i="45"/>
  <c r="N126" i="45"/>
  <c r="M126" i="45"/>
  <c r="K126" i="45"/>
  <c r="J126" i="45"/>
  <c r="Y125" i="45"/>
  <c r="X125" i="45"/>
  <c r="W125" i="45"/>
  <c r="V125" i="45"/>
  <c r="U125" i="45"/>
  <c r="T125" i="45"/>
  <c r="S125" i="45"/>
  <c r="R125" i="45"/>
  <c r="Q125" i="45"/>
  <c r="P125" i="45"/>
  <c r="O125" i="45"/>
  <c r="N125" i="45"/>
  <c r="M125" i="45"/>
  <c r="K125" i="45"/>
  <c r="J125" i="45"/>
  <c r="Y124" i="45"/>
  <c r="X124" i="45"/>
  <c r="W124" i="45"/>
  <c r="V124" i="45"/>
  <c r="U124" i="45"/>
  <c r="T124" i="45"/>
  <c r="S124" i="45"/>
  <c r="R124" i="45"/>
  <c r="Q124" i="45"/>
  <c r="P124" i="45"/>
  <c r="O124" i="45"/>
  <c r="N124" i="45"/>
  <c r="M124" i="45"/>
  <c r="K124" i="45"/>
  <c r="J124" i="45"/>
  <c r="Y123" i="45"/>
  <c r="X123" i="45"/>
  <c r="W123" i="45"/>
  <c r="V123" i="45"/>
  <c r="U123" i="45"/>
  <c r="T123" i="45"/>
  <c r="S123" i="45"/>
  <c r="R123" i="45"/>
  <c r="Q123" i="45"/>
  <c r="P123" i="45"/>
  <c r="O123" i="45"/>
  <c r="N123" i="45"/>
  <c r="M123" i="45"/>
  <c r="K123" i="45"/>
  <c r="J123" i="45"/>
  <c r="Y122" i="45"/>
  <c r="X122" i="45"/>
  <c r="W122" i="45"/>
  <c r="V122" i="45"/>
  <c r="U122" i="45"/>
  <c r="T122" i="45"/>
  <c r="S122" i="45"/>
  <c r="R122" i="45"/>
  <c r="Q122" i="45"/>
  <c r="P122" i="45"/>
  <c r="O122" i="45"/>
  <c r="N122" i="45"/>
  <c r="M122" i="45"/>
  <c r="K122" i="45"/>
  <c r="J122" i="45"/>
  <c r="Y121" i="45"/>
  <c r="X121" i="45"/>
  <c r="W121" i="45"/>
  <c r="V121" i="45"/>
  <c r="U121" i="45"/>
  <c r="T121" i="45"/>
  <c r="S121" i="45"/>
  <c r="R121" i="45"/>
  <c r="Q121" i="45"/>
  <c r="P121" i="45"/>
  <c r="O121" i="45"/>
  <c r="N121" i="45"/>
  <c r="M121" i="45"/>
  <c r="K121" i="45"/>
  <c r="J121" i="45"/>
  <c r="Y120" i="45"/>
  <c r="X120" i="45"/>
  <c r="W120" i="45"/>
  <c r="V120" i="45"/>
  <c r="U120" i="45"/>
  <c r="T120" i="45"/>
  <c r="S120" i="45"/>
  <c r="R120" i="45"/>
  <c r="Q120" i="45"/>
  <c r="P120" i="45"/>
  <c r="O120" i="45"/>
  <c r="N120" i="45"/>
  <c r="M120" i="45"/>
  <c r="K120" i="45"/>
  <c r="J120" i="45"/>
  <c r="Y119" i="45"/>
  <c r="X119" i="45"/>
  <c r="W119" i="45"/>
  <c r="V119" i="45"/>
  <c r="U119" i="45"/>
  <c r="T119" i="45"/>
  <c r="S119" i="45"/>
  <c r="R119" i="45"/>
  <c r="Q119" i="45"/>
  <c r="P119" i="45"/>
  <c r="O119" i="45"/>
  <c r="N119" i="45"/>
  <c r="M119" i="45"/>
  <c r="K119" i="45"/>
  <c r="J119" i="45"/>
  <c r="Y118" i="45"/>
  <c r="X118" i="45"/>
  <c r="W118" i="45"/>
  <c r="V118" i="45"/>
  <c r="U118" i="45"/>
  <c r="T118" i="45"/>
  <c r="S118" i="45"/>
  <c r="R118" i="45"/>
  <c r="Q118" i="45"/>
  <c r="P118" i="45"/>
  <c r="O118" i="45"/>
  <c r="N118" i="45"/>
  <c r="M118" i="45"/>
  <c r="K118" i="45"/>
  <c r="J118" i="45"/>
  <c r="Y117" i="45"/>
  <c r="X117" i="45"/>
  <c r="W117" i="45"/>
  <c r="V117" i="45"/>
  <c r="U117" i="45"/>
  <c r="T117" i="45"/>
  <c r="S117" i="45"/>
  <c r="R117" i="45"/>
  <c r="Q117" i="45"/>
  <c r="P117" i="45"/>
  <c r="O117" i="45"/>
  <c r="N117" i="45"/>
  <c r="M117" i="45"/>
  <c r="K117" i="45"/>
  <c r="J117" i="45"/>
  <c r="Y116" i="45"/>
  <c r="X116" i="45"/>
  <c r="W116" i="45"/>
  <c r="V116" i="45"/>
  <c r="U116" i="45"/>
  <c r="T116" i="45"/>
  <c r="S116" i="45"/>
  <c r="R116" i="45"/>
  <c r="Q116" i="45"/>
  <c r="P116" i="45"/>
  <c r="O116" i="45"/>
  <c r="N116" i="45"/>
  <c r="K116" i="45"/>
  <c r="Y115" i="45"/>
  <c r="X115" i="45"/>
  <c r="W115" i="45"/>
  <c r="V115" i="45"/>
  <c r="U115" i="45"/>
  <c r="T115" i="45"/>
  <c r="S115" i="45"/>
  <c r="R115" i="45"/>
  <c r="Q115" i="45"/>
  <c r="P115" i="45"/>
  <c r="O115" i="45"/>
  <c r="N115" i="45"/>
  <c r="K115" i="45"/>
  <c r="Y114" i="45"/>
  <c r="X114" i="45"/>
  <c r="W114" i="45"/>
  <c r="V114" i="45"/>
  <c r="U114" i="45"/>
  <c r="T114" i="45"/>
  <c r="S114" i="45"/>
  <c r="R114" i="45"/>
  <c r="Q114" i="45"/>
  <c r="P114" i="45"/>
  <c r="O114" i="45"/>
  <c r="N114" i="45"/>
  <c r="M114" i="45"/>
  <c r="K114" i="45"/>
  <c r="J114" i="45"/>
  <c r="Y113" i="45"/>
  <c r="X113" i="45"/>
  <c r="W113" i="45"/>
  <c r="V113" i="45"/>
  <c r="U113" i="45"/>
  <c r="T113" i="45"/>
  <c r="S113" i="45"/>
  <c r="R113" i="45"/>
  <c r="Q113" i="45"/>
  <c r="P113" i="45"/>
  <c r="O113" i="45"/>
  <c r="N113" i="45"/>
  <c r="M113" i="45"/>
  <c r="K113" i="45"/>
  <c r="J113" i="45"/>
  <c r="Y112" i="45"/>
  <c r="X112" i="45"/>
  <c r="W112" i="45"/>
  <c r="V112" i="45"/>
  <c r="U112" i="45"/>
  <c r="T112" i="45"/>
  <c r="S112" i="45"/>
  <c r="R112" i="45"/>
  <c r="Q112" i="45"/>
  <c r="P112" i="45"/>
  <c r="O112" i="45"/>
  <c r="N112" i="45"/>
  <c r="M112" i="45"/>
  <c r="K112" i="45"/>
  <c r="J112" i="45"/>
  <c r="Y111" i="45"/>
  <c r="X111" i="45"/>
  <c r="W111" i="45"/>
  <c r="V111" i="45"/>
  <c r="U111" i="45"/>
  <c r="T111" i="45"/>
  <c r="S111" i="45"/>
  <c r="R111" i="45"/>
  <c r="Q111" i="45"/>
  <c r="P111" i="45"/>
  <c r="O111" i="45"/>
  <c r="N111" i="45"/>
  <c r="M111" i="45"/>
  <c r="K111" i="45"/>
  <c r="J111" i="45"/>
  <c r="Y110" i="45"/>
  <c r="X110" i="45"/>
  <c r="W110" i="45"/>
  <c r="V110" i="45"/>
  <c r="U110" i="45"/>
  <c r="T110" i="45"/>
  <c r="S110" i="45"/>
  <c r="R110" i="45"/>
  <c r="Q110" i="45"/>
  <c r="P110" i="45"/>
  <c r="O110" i="45"/>
  <c r="N110" i="45"/>
  <c r="M110" i="45"/>
  <c r="K110" i="45"/>
  <c r="J110" i="45"/>
  <c r="Y109" i="45"/>
  <c r="X109" i="45"/>
  <c r="W109" i="45"/>
  <c r="V109" i="45"/>
  <c r="U109" i="45"/>
  <c r="T109" i="45"/>
  <c r="S109" i="45"/>
  <c r="R109" i="45"/>
  <c r="Q109" i="45"/>
  <c r="P109" i="45"/>
  <c r="O109" i="45"/>
  <c r="N109" i="45"/>
  <c r="K109" i="45"/>
  <c r="J109" i="45"/>
  <c r="H109" i="45"/>
  <c r="G109" i="45"/>
  <c r="F109" i="45"/>
  <c r="Y108" i="45"/>
  <c r="X108" i="45"/>
  <c r="W108" i="45"/>
  <c r="V108" i="45"/>
  <c r="U108" i="45"/>
  <c r="T108" i="45"/>
  <c r="S108" i="45"/>
  <c r="R108" i="45"/>
  <c r="Q108" i="45"/>
  <c r="P108" i="45"/>
  <c r="O108" i="45"/>
  <c r="N108" i="45"/>
  <c r="Y107" i="45"/>
  <c r="X107" i="45"/>
  <c r="W107" i="45"/>
  <c r="V107" i="45"/>
  <c r="U107" i="45"/>
  <c r="T107" i="45"/>
  <c r="S107" i="45"/>
  <c r="R107" i="45"/>
  <c r="Q107" i="45"/>
  <c r="P107" i="45"/>
  <c r="O107" i="45"/>
  <c r="N107" i="45"/>
  <c r="M107" i="45"/>
  <c r="K107" i="45"/>
  <c r="J107" i="45"/>
  <c r="Y106" i="45"/>
  <c r="X106" i="45"/>
  <c r="W106" i="45"/>
  <c r="V106" i="45"/>
  <c r="U106" i="45"/>
  <c r="T106" i="45"/>
  <c r="S106" i="45"/>
  <c r="R106" i="45"/>
  <c r="Q106" i="45"/>
  <c r="P106" i="45"/>
  <c r="O106" i="45"/>
  <c r="N106" i="45"/>
  <c r="M106" i="45"/>
  <c r="K106" i="45"/>
  <c r="J106" i="45"/>
  <c r="Y105" i="45"/>
  <c r="X105" i="45"/>
  <c r="W105" i="45"/>
  <c r="V105" i="45"/>
  <c r="U105" i="45"/>
  <c r="T105" i="45"/>
  <c r="S105" i="45"/>
  <c r="R105" i="45"/>
  <c r="Q105" i="45"/>
  <c r="P105" i="45"/>
  <c r="O105" i="45"/>
  <c r="N105" i="45"/>
  <c r="M105" i="45"/>
  <c r="K105" i="45"/>
  <c r="J105" i="45"/>
  <c r="Y104" i="45"/>
  <c r="X104" i="45"/>
  <c r="W104" i="45"/>
  <c r="V104" i="45"/>
  <c r="U104" i="45"/>
  <c r="T104" i="45"/>
  <c r="S104" i="45"/>
  <c r="R104" i="45"/>
  <c r="Q104" i="45"/>
  <c r="P104" i="45"/>
  <c r="O104" i="45"/>
  <c r="N104" i="45"/>
  <c r="M104" i="45"/>
  <c r="K104" i="45"/>
  <c r="J104" i="45"/>
  <c r="Y103" i="45"/>
  <c r="X103" i="45"/>
  <c r="W103" i="45"/>
  <c r="V103" i="45"/>
  <c r="U103" i="45"/>
  <c r="T103" i="45"/>
  <c r="S103" i="45"/>
  <c r="R103" i="45"/>
  <c r="Q103" i="45"/>
  <c r="P103" i="45"/>
  <c r="O103" i="45"/>
  <c r="N103" i="45"/>
  <c r="M103" i="45"/>
  <c r="K103" i="45"/>
  <c r="J103" i="45"/>
  <c r="Y102" i="45"/>
  <c r="X102" i="45"/>
  <c r="W102" i="45"/>
  <c r="V102" i="45"/>
  <c r="U102" i="45"/>
  <c r="T102" i="45"/>
  <c r="S102" i="45"/>
  <c r="R102" i="45"/>
  <c r="Q102" i="45"/>
  <c r="P102" i="45"/>
  <c r="O102" i="45"/>
  <c r="N102" i="45"/>
  <c r="M102" i="45"/>
  <c r="K102" i="45"/>
  <c r="J102" i="45"/>
  <c r="Y101" i="45"/>
  <c r="X101" i="45"/>
  <c r="W101" i="45"/>
  <c r="V101" i="45"/>
  <c r="U101" i="45"/>
  <c r="T101" i="45"/>
  <c r="S101" i="45"/>
  <c r="R101" i="45"/>
  <c r="Q101" i="45"/>
  <c r="P101" i="45"/>
  <c r="O101" i="45"/>
  <c r="N101" i="45"/>
  <c r="M101" i="45"/>
  <c r="K101" i="45"/>
  <c r="J101" i="45"/>
  <c r="Y100" i="45"/>
  <c r="X100" i="45"/>
  <c r="W100" i="45"/>
  <c r="V100" i="45"/>
  <c r="U100" i="45"/>
  <c r="T100" i="45"/>
  <c r="S100" i="45"/>
  <c r="R100" i="45"/>
  <c r="Q100" i="45"/>
  <c r="P100" i="45"/>
  <c r="O100" i="45"/>
  <c r="N100" i="45"/>
  <c r="M100" i="45"/>
  <c r="K100" i="45"/>
  <c r="J100" i="45"/>
  <c r="Y99" i="45"/>
  <c r="X99" i="45"/>
  <c r="W99" i="45"/>
  <c r="V99" i="45"/>
  <c r="U99" i="45"/>
  <c r="T99" i="45"/>
  <c r="S99" i="45"/>
  <c r="R99" i="45"/>
  <c r="Q99" i="45"/>
  <c r="P99" i="45"/>
  <c r="O99" i="45"/>
  <c r="N99" i="45"/>
  <c r="M99" i="45"/>
  <c r="K99" i="45"/>
  <c r="J99" i="45"/>
  <c r="Y98" i="45"/>
  <c r="X98" i="45"/>
  <c r="W98" i="45"/>
  <c r="V98" i="45"/>
  <c r="U98" i="45"/>
  <c r="T98" i="45"/>
  <c r="S98" i="45"/>
  <c r="R98" i="45"/>
  <c r="Q98" i="45"/>
  <c r="P98" i="45"/>
  <c r="O98" i="45"/>
  <c r="N98" i="45"/>
  <c r="M98" i="45"/>
  <c r="K98" i="45"/>
  <c r="J98" i="45"/>
  <c r="Y97" i="45"/>
  <c r="X97" i="45"/>
  <c r="W97" i="45"/>
  <c r="V97" i="45"/>
  <c r="U97" i="45"/>
  <c r="T97" i="45"/>
  <c r="S97" i="45"/>
  <c r="R97" i="45"/>
  <c r="Q97" i="45"/>
  <c r="P97" i="45"/>
  <c r="O97" i="45"/>
  <c r="N97" i="45"/>
  <c r="M97" i="45"/>
  <c r="K97" i="45"/>
  <c r="J97" i="45"/>
  <c r="Y96" i="45"/>
  <c r="X96" i="45"/>
  <c r="W96" i="45"/>
  <c r="V96" i="45"/>
  <c r="U96" i="45"/>
  <c r="T96" i="45"/>
  <c r="S96" i="45"/>
  <c r="R96" i="45"/>
  <c r="Q96" i="45"/>
  <c r="P96" i="45"/>
  <c r="O96" i="45"/>
  <c r="N96" i="45"/>
  <c r="M96" i="45"/>
  <c r="K96" i="45"/>
  <c r="J96" i="45"/>
  <c r="Y95" i="45"/>
  <c r="X95" i="45"/>
  <c r="W95" i="45"/>
  <c r="V95" i="45"/>
  <c r="U95" i="45"/>
  <c r="T95" i="45"/>
  <c r="S95" i="45"/>
  <c r="R95" i="45"/>
  <c r="Q95" i="45"/>
  <c r="P95" i="45"/>
  <c r="O95" i="45"/>
  <c r="N95" i="45"/>
  <c r="M95" i="45"/>
  <c r="K95" i="45"/>
  <c r="J95" i="45"/>
  <c r="Y94" i="45"/>
  <c r="X94" i="45"/>
  <c r="W94" i="45"/>
  <c r="V94" i="45"/>
  <c r="U94" i="45"/>
  <c r="T94" i="45"/>
  <c r="S94" i="45"/>
  <c r="R94" i="45"/>
  <c r="Q94" i="45"/>
  <c r="P94" i="45"/>
  <c r="O94" i="45"/>
  <c r="N94" i="45"/>
  <c r="M94" i="45"/>
  <c r="K94" i="45"/>
  <c r="J94" i="45"/>
  <c r="Y93" i="45"/>
  <c r="X93" i="45"/>
  <c r="W93" i="45"/>
  <c r="V93" i="45"/>
  <c r="U93" i="45"/>
  <c r="T93" i="45"/>
  <c r="S93" i="45"/>
  <c r="R93" i="45"/>
  <c r="Q93" i="45"/>
  <c r="P93" i="45"/>
  <c r="O93" i="45"/>
  <c r="N93" i="45"/>
  <c r="M93" i="45"/>
  <c r="K93" i="45"/>
  <c r="J93" i="45"/>
  <c r="Y92" i="45"/>
  <c r="X92" i="45"/>
  <c r="W92" i="45"/>
  <c r="V92" i="45"/>
  <c r="U92" i="45"/>
  <c r="T92" i="45"/>
  <c r="S92" i="45"/>
  <c r="R92" i="45"/>
  <c r="Q92" i="45"/>
  <c r="P92" i="45"/>
  <c r="O92" i="45"/>
  <c r="N92" i="45"/>
  <c r="M92" i="45"/>
  <c r="K92" i="45"/>
  <c r="J92" i="45"/>
  <c r="Y91" i="45"/>
  <c r="X91" i="45"/>
  <c r="W91" i="45"/>
  <c r="V91" i="45"/>
  <c r="U91" i="45"/>
  <c r="T91" i="45"/>
  <c r="S91" i="45"/>
  <c r="R91" i="45"/>
  <c r="Q91" i="45"/>
  <c r="P91" i="45"/>
  <c r="O91" i="45"/>
  <c r="N91" i="45"/>
  <c r="M91" i="45"/>
  <c r="K91" i="45"/>
  <c r="J91" i="45"/>
  <c r="Y90" i="45"/>
  <c r="X90" i="45"/>
  <c r="W90" i="45"/>
  <c r="V90" i="45"/>
  <c r="U90" i="45"/>
  <c r="T90" i="45"/>
  <c r="S90" i="45"/>
  <c r="R90" i="45"/>
  <c r="Q90" i="45"/>
  <c r="P90" i="45"/>
  <c r="O90" i="45"/>
  <c r="N90" i="45"/>
  <c r="M90" i="45"/>
  <c r="K90" i="45"/>
  <c r="J90" i="45"/>
  <c r="Y89" i="45"/>
  <c r="X89" i="45"/>
  <c r="W89" i="45"/>
  <c r="V89" i="45"/>
  <c r="U89" i="45"/>
  <c r="T89" i="45"/>
  <c r="S89" i="45"/>
  <c r="R89" i="45"/>
  <c r="Q89" i="45"/>
  <c r="P89" i="45"/>
  <c r="O89" i="45"/>
  <c r="N89" i="45"/>
  <c r="M89" i="45"/>
  <c r="K89" i="45"/>
  <c r="J89" i="45"/>
  <c r="Y88" i="45"/>
  <c r="X88" i="45"/>
  <c r="W88" i="45"/>
  <c r="V88" i="45"/>
  <c r="U88" i="45"/>
  <c r="T88" i="45"/>
  <c r="S88" i="45"/>
  <c r="R88" i="45"/>
  <c r="Q88" i="45"/>
  <c r="P88" i="45"/>
  <c r="O88" i="45"/>
  <c r="N88" i="45"/>
  <c r="M88" i="45"/>
  <c r="K88" i="45"/>
  <c r="J88" i="45"/>
  <c r="Y87" i="45"/>
  <c r="X87" i="45"/>
  <c r="W87" i="45"/>
  <c r="V87" i="45"/>
  <c r="U87" i="45"/>
  <c r="T87" i="45"/>
  <c r="S87" i="45"/>
  <c r="R87" i="45"/>
  <c r="Q87" i="45"/>
  <c r="P87" i="45"/>
  <c r="O87" i="45"/>
  <c r="N87" i="45"/>
  <c r="M87" i="45"/>
  <c r="K87" i="45"/>
  <c r="J87" i="45"/>
  <c r="Y86" i="45"/>
  <c r="X86" i="45"/>
  <c r="W86" i="45"/>
  <c r="V86" i="45"/>
  <c r="U86" i="45"/>
  <c r="T86" i="45"/>
  <c r="S86" i="45"/>
  <c r="R86" i="45"/>
  <c r="Q86" i="45"/>
  <c r="P86" i="45"/>
  <c r="O86" i="45"/>
  <c r="N86" i="45"/>
  <c r="M86" i="45"/>
  <c r="K86" i="45"/>
  <c r="J86" i="45"/>
  <c r="Y85" i="45"/>
  <c r="X85" i="45"/>
  <c r="W85" i="45"/>
  <c r="V85" i="45"/>
  <c r="U85" i="45"/>
  <c r="T85" i="45"/>
  <c r="S85" i="45"/>
  <c r="R85" i="45"/>
  <c r="Q85" i="45"/>
  <c r="P85" i="45"/>
  <c r="O85" i="45"/>
  <c r="N85" i="45"/>
  <c r="M85" i="45"/>
  <c r="K85" i="45"/>
  <c r="J85" i="45"/>
  <c r="Y84" i="45"/>
  <c r="X84" i="45"/>
  <c r="W84" i="45"/>
  <c r="V84" i="45"/>
  <c r="U84" i="45"/>
  <c r="T84" i="45"/>
  <c r="S84" i="45"/>
  <c r="R84" i="45"/>
  <c r="Q84" i="45"/>
  <c r="P84" i="45"/>
  <c r="O84" i="45"/>
  <c r="N84" i="45"/>
  <c r="M84" i="45"/>
  <c r="K84" i="45"/>
  <c r="J84" i="45"/>
  <c r="Y83" i="45"/>
  <c r="X83" i="45"/>
  <c r="W83" i="45"/>
  <c r="V83" i="45"/>
  <c r="U83" i="45"/>
  <c r="T83" i="45"/>
  <c r="S83" i="45"/>
  <c r="R83" i="45"/>
  <c r="Q83" i="45"/>
  <c r="P83" i="45"/>
  <c r="O83" i="45"/>
  <c r="N83" i="45"/>
  <c r="M83" i="45"/>
  <c r="K83" i="45"/>
  <c r="J83" i="45"/>
  <c r="Y82" i="45"/>
  <c r="X82" i="45"/>
  <c r="W82" i="45"/>
  <c r="V82" i="45"/>
  <c r="U82" i="45"/>
  <c r="T82" i="45"/>
  <c r="S82" i="45"/>
  <c r="R82" i="45"/>
  <c r="Q82" i="45"/>
  <c r="P82" i="45"/>
  <c r="O82" i="45"/>
  <c r="N82" i="45"/>
  <c r="K82" i="45"/>
  <c r="Y81" i="45"/>
  <c r="X81" i="45"/>
  <c r="W81" i="45"/>
  <c r="V81" i="45"/>
  <c r="U81" i="45"/>
  <c r="T81" i="45"/>
  <c r="S81" i="45"/>
  <c r="R81" i="45"/>
  <c r="Q81" i="45"/>
  <c r="P81" i="45"/>
  <c r="O81" i="45"/>
  <c r="N81" i="45"/>
  <c r="K81" i="45"/>
  <c r="Y80" i="45"/>
  <c r="X80" i="45"/>
  <c r="W80" i="45"/>
  <c r="V80" i="45"/>
  <c r="U80" i="45"/>
  <c r="T80" i="45"/>
  <c r="S80" i="45"/>
  <c r="R80" i="45"/>
  <c r="Q80" i="45"/>
  <c r="P80" i="45"/>
  <c r="O80" i="45"/>
  <c r="N80" i="45"/>
  <c r="M80" i="45"/>
  <c r="K80" i="45"/>
  <c r="J80" i="45"/>
  <c r="Y79" i="45"/>
  <c r="X79" i="45"/>
  <c r="W79" i="45"/>
  <c r="V79" i="45"/>
  <c r="U79" i="45"/>
  <c r="T79" i="45"/>
  <c r="S79" i="45"/>
  <c r="R79" i="45"/>
  <c r="Q79" i="45"/>
  <c r="P79" i="45"/>
  <c r="O79" i="45"/>
  <c r="N79" i="45"/>
  <c r="M79" i="45"/>
  <c r="K79" i="45"/>
  <c r="J79" i="45"/>
  <c r="Y78" i="45"/>
  <c r="X78" i="45"/>
  <c r="W78" i="45"/>
  <c r="V78" i="45"/>
  <c r="U78" i="45"/>
  <c r="T78" i="45"/>
  <c r="S78" i="45"/>
  <c r="R78" i="45"/>
  <c r="Q78" i="45"/>
  <c r="P78" i="45"/>
  <c r="O78" i="45"/>
  <c r="N78" i="45"/>
  <c r="M78" i="45"/>
  <c r="K78" i="45"/>
  <c r="J78" i="45"/>
  <c r="Y77" i="45"/>
  <c r="X77" i="45"/>
  <c r="W77" i="45"/>
  <c r="V77" i="45"/>
  <c r="U77" i="45"/>
  <c r="T77" i="45"/>
  <c r="S77" i="45"/>
  <c r="R77" i="45"/>
  <c r="Q77" i="45"/>
  <c r="P77" i="45"/>
  <c r="O77" i="45"/>
  <c r="N77" i="45"/>
  <c r="Y76" i="45"/>
  <c r="X76" i="45"/>
  <c r="W76" i="45"/>
  <c r="V76" i="45"/>
  <c r="U76" i="45"/>
  <c r="T76" i="45"/>
  <c r="S76" i="45"/>
  <c r="R76" i="45"/>
  <c r="Q76" i="45"/>
  <c r="P76" i="45"/>
  <c r="O76" i="45"/>
  <c r="N76" i="45"/>
  <c r="M76" i="45"/>
  <c r="K76" i="45"/>
  <c r="J76" i="45"/>
  <c r="Y75" i="45"/>
  <c r="X75" i="45"/>
  <c r="W75" i="45"/>
  <c r="V75" i="45"/>
  <c r="U75" i="45"/>
  <c r="T75" i="45"/>
  <c r="S75" i="45"/>
  <c r="R75" i="45"/>
  <c r="Q75" i="45"/>
  <c r="P75" i="45"/>
  <c r="O75" i="45"/>
  <c r="N75" i="45"/>
  <c r="K75" i="45"/>
  <c r="Y74" i="45"/>
  <c r="X74" i="45"/>
  <c r="W74" i="45"/>
  <c r="V74" i="45"/>
  <c r="U74" i="45"/>
  <c r="T74" i="45"/>
  <c r="S74" i="45"/>
  <c r="R74" i="45"/>
  <c r="Q74" i="45"/>
  <c r="P74" i="45"/>
  <c r="O74" i="45"/>
  <c r="N74" i="45"/>
  <c r="M74" i="45"/>
  <c r="K74" i="45"/>
  <c r="J74" i="45"/>
  <c r="Y73" i="45"/>
  <c r="X73" i="45"/>
  <c r="W73" i="45"/>
  <c r="V73" i="45"/>
  <c r="U73" i="45"/>
  <c r="T73" i="45"/>
  <c r="S73" i="45"/>
  <c r="R73" i="45"/>
  <c r="Q73" i="45"/>
  <c r="P73" i="45"/>
  <c r="O73" i="45"/>
  <c r="N73" i="45"/>
  <c r="K73" i="45"/>
  <c r="Y72" i="45"/>
  <c r="X72" i="45"/>
  <c r="W72" i="45"/>
  <c r="V72" i="45"/>
  <c r="U72" i="45"/>
  <c r="T72" i="45"/>
  <c r="S72" i="45"/>
  <c r="R72" i="45"/>
  <c r="Q72" i="45"/>
  <c r="P72" i="45"/>
  <c r="O72" i="45"/>
  <c r="N72" i="45"/>
  <c r="K72" i="45"/>
  <c r="Y71" i="45"/>
  <c r="X71" i="45"/>
  <c r="W71" i="45"/>
  <c r="V71" i="45"/>
  <c r="U71" i="45"/>
  <c r="T71" i="45"/>
  <c r="S71" i="45"/>
  <c r="R71" i="45"/>
  <c r="Q71" i="45"/>
  <c r="P71" i="45"/>
  <c r="O71" i="45"/>
  <c r="N71" i="45"/>
  <c r="M71" i="45"/>
  <c r="K71" i="45"/>
  <c r="J71" i="45"/>
  <c r="Y70" i="45"/>
  <c r="X70" i="45"/>
  <c r="W70" i="45"/>
  <c r="V70" i="45"/>
  <c r="U70" i="45"/>
  <c r="T70" i="45"/>
  <c r="S70" i="45"/>
  <c r="R70" i="45"/>
  <c r="Q70" i="45"/>
  <c r="P70" i="45"/>
  <c r="O70" i="45"/>
  <c r="N70" i="45"/>
  <c r="M70" i="45"/>
  <c r="K70" i="45"/>
  <c r="J70" i="45"/>
  <c r="Y69" i="45"/>
  <c r="X69" i="45"/>
  <c r="W69" i="45"/>
  <c r="V69" i="45"/>
  <c r="U69" i="45"/>
  <c r="T69" i="45"/>
  <c r="S69" i="45"/>
  <c r="R69" i="45"/>
  <c r="Q69" i="45"/>
  <c r="P69" i="45"/>
  <c r="O69" i="45"/>
  <c r="N69" i="45"/>
  <c r="M69" i="45"/>
  <c r="K69" i="45"/>
  <c r="J69" i="45"/>
  <c r="Y68" i="45"/>
  <c r="X68" i="45"/>
  <c r="W68" i="45"/>
  <c r="V68" i="45"/>
  <c r="U68" i="45"/>
  <c r="T68" i="45"/>
  <c r="S68" i="45"/>
  <c r="R68" i="45"/>
  <c r="Q68" i="45"/>
  <c r="P68" i="45"/>
  <c r="O68" i="45"/>
  <c r="N68" i="45"/>
  <c r="M68" i="45"/>
  <c r="K68" i="45"/>
  <c r="J68" i="45"/>
  <c r="Y67" i="45"/>
  <c r="X67" i="45"/>
  <c r="W67" i="45"/>
  <c r="V67" i="45"/>
  <c r="U67" i="45"/>
  <c r="T67" i="45"/>
  <c r="S67" i="45"/>
  <c r="R67" i="45"/>
  <c r="Q67" i="45"/>
  <c r="P67" i="45"/>
  <c r="O67" i="45"/>
  <c r="N67" i="45"/>
  <c r="M67" i="45"/>
  <c r="K67" i="45"/>
  <c r="J67" i="45"/>
  <c r="Y66" i="45"/>
  <c r="X66" i="45"/>
  <c r="W66" i="45"/>
  <c r="V66" i="45"/>
  <c r="U66" i="45"/>
  <c r="T66" i="45"/>
  <c r="S66" i="45"/>
  <c r="R66" i="45"/>
  <c r="Q66" i="45"/>
  <c r="P66" i="45"/>
  <c r="O66" i="45"/>
  <c r="N66" i="45"/>
  <c r="M66" i="45"/>
  <c r="K66" i="45"/>
  <c r="J66" i="45"/>
  <c r="Y65" i="45"/>
  <c r="X65" i="45"/>
  <c r="W65" i="45"/>
  <c r="V65" i="45"/>
  <c r="U65" i="45"/>
  <c r="T65" i="45"/>
  <c r="S65" i="45"/>
  <c r="R65" i="45"/>
  <c r="Q65" i="45"/>
  <c r="P65" i="45"/>
  <c r="O65" i="45"/>
  <c r="N65" i="45"/>
  <c r="M65" i="45"/>
  <c r="K65" i="45"/>
  <c r="J65" i="45"/>
  <c r="Y64" i="45"/>
  <c r="X64" i="45"/>
  <c r="W64" i="45"/>
  <c r="V64" i="45"/>
  <c r="U64" i="45"/>
  <c r="T64" i="45"/>
  <c r="S64" i="45"/>
  <c r="R64" i="45"/>
  <c r="Q64" i="45"/>
  <c r="P64" i="45"/>
  <c r="O64" i="45"/>
  <c r="N64" i="45"/>
  <c r="M64" i="45"/>
  <c r="K64" i="45"/>
  <c r="J64" i="45"/>
  <c r="M63" i="45"/>
  <c r="Y62" i="45"/>
  <c r="X62" i="45"/>
  <c r="W62" i="45"/>
  <c r="V62" i="45"/>
  <c r="U62" i="45"/>
  <c r="T62" i="45"/>
  <c r="S62" i="45"/>
  <c r="R62" i="45"/>
  <c r="Q62" i="45"/>
  <c r="P62" i="45"/>
  <c r="O62" i="45"/>
  <c r="N62" i="45"/>
  <c r="Y61" i="45"/>
  <c r="X61" i="45"/>
  <c r="W61" i="45"/>
  <c r="V61" i="45"/>
  <c r="U61" i="45"/>
  <c r="T61" i="45"/>
  <c r="S61" i="45"/>
  <c r="R61" i="45"/>
  <c r="Q61" i="45"/>
  <c r="P61" i="45"/>
  <c r="O61" i="45"/>
  <c r="N61" i="45"/>
  <c r="M61" i="45"/>
  <c r="K61" i="45"/>
  <c r="J61" i="45"/>
  <c r="Y60" i="45"/>
  <c r="X60" i="45"/>
  <c r="W60" i="45"/>
  <c r="V60" i="45"/>
  <c r="U60" i="45"/>
  <c r="T60" i="45"/>
  <c r="S60" i="45"/>
  <c r="R60" i="45"/>
  <c r="Q60" i="45"/>
  <c r="P60" i="45"/>
  <c r="O60" i="45"/>
  <c r="N60" i="45"/>
  <c r="K60" i="45"/>
  <c r="Y59" i="45"/>
  <c r="X59" i="45"/>
  <c r="W59" i="45"/>
  <c r="V59" i="45"/>
  <c r="U59" i="45"/>
  <c r="T59" i="45"/>
  <c r="S59" i="45"/>
  <c r="R59" i="45"/>
  <c r="Q59" i="45"/>
  <c r="P59" i="45"/>
  <c r="O59" i="45"/>
  <c r="N59" i="45"/>
  <c r="K59" i="45"/>
  <c r="Y58" i="45"/>
  <c r="X58" i="45"/>
  <c r="W58" i="45"/>
  <c r="V58" i="45"/>
  <c r="U58" i="45"/>
  <c r="T58" i="45"/>
  <c r="S58" i="45"/>
  <c r="R58" i="45"/>
  <c r="Q58" i="45"/>
  <c r="P58" i="45"/>
  <c r="O58" i="45"/>
  <c r="N58" i="45"/>
  <c r="M58" i="45"/>
  <c r="K58" i="45"/>
  <c r="J58" i="45"/>
  <c r="Y57" i="45"/>
  <c r="X57" i="45"/>
  <c r="W57" i="45"/>
  <c r="V57" i="45"/>
  <c r="U57" i="45"/>
  <c r="T57" i="45"/>
  <c r="S57" i="45"/>
  <c r="R57" i="45"/>
  <c r="Q57" i="45"/>
  <c r="P57" i="45"/>
  <c r="O57" i="45"/>
  <c r="N57" i="45"/>
  <c r="M57" i="45"/>
  <c r="K57" i="45"/>
  <c r="Y56" i="45"/>
  <c r="X56" i="45"/>
  <c r="W56" i="45"/>
  <c r="V56" i="45"/>
  <c r="U56" i="45"/>
  <c r="T56" i="45"/>
  <c r="S56" i="45"/>
  <c r="R56" i="45"/>
  <c r="Q56" i="45"/>
  <c r="P56" i="45"/>
  <c r="O56" i="45"/>
  <c r="N56" i="45"/>
  <c r="K56" i="45"/>
  <c r="Y55" i="45"/>
  <c r="X55" i="45"/>
  <c r="W55" i="45"/>
  <c r="V55" i="45"/>
  <c r="U55" i="45"/>
  <c r="T55" i="45"/>
  <c r="S55" i="45"/>
  <c r="R55" i="45"/>
  <c r="Q55" i="45"/>
  <c r="P55" i="45"/>
  <c r="O55" i="45"/>
  <c r="N55" i="45"/>
  <c r="Y54" i="45"/>
  <c r="X54" i="45"/>
  <c r="W54" i="45"/>
  <c r="V54" i="45"/>
  <c r="U54" i="45"/>
  <c r="T54" i="45"/>
  <c r="S54" i="45"/>
  <c r="R54" i="45"/>
  <c r="Q54" i="45"/>
  <c r="P54" i="45"/>
  <c r="O54" i="45"/>
  <c r="N54" i="45"/>
  <c r="Y53" i="45"/>
  <c r="X53" i="45"/>
  <c r="W53" i="45"/>
  <c r="V53" i="45"/>
  <c r="U53" i="45"/>
  <c r="T53" i="45"/>
  <c r="S53" i="45"/>
  <c r="R53" i="45"/>
  <c r="Q53" i="45"/>
  <c r="P53" i="45"/>
  <c r="O53" i="45"/>
  <c r="N53" i="45"/>
  <c r="Y52" i="45"/>
  <c r="X52" i="45"/>
  <c r="W52" i="45"/>
  <c r="V52" i="45"/>
  <c r="U52" i="45"/>
  <c r="T52" i="45"/>
  <c r="S52" i="45"/>
  <c r="R52" i="45"/>
  <c r="Q52" i="45"/>
  <c r="P52" i="45"/>
  <c r="O52" i="45"/>
  <c r="N52" i="45"/>
  <c r="Y51" i="45"/>
  <c r="X51" i="45"/>
  <c r="W51" i="45"/>
  <c r="V51" i="45"/>
  <c r="U51" i="45"/>
  <c r="T51" i="45"/>
  <c r="S51" i="45"/>
  <c r="R51" i="45"/>
  <c r="Q51" i="45"/>
  <c r="P51" i="45"/>
  <c r="O51" i="45"/>
  <c r="N51" i="45"/>
  <c r="Y50" i="45"/>
  <c r="X50" i="45"/>
  <c r="W50" i="45"/>
  <c r="V50" i="45"/>
  <c r="U50" i="45"/>
  <c r="T50" i="45"/>
  <c r="S50" i="45"/>
  <c r="R50" i="45"/>
  <c r="Q50" i="45"/>
  <c r="P50" i="45"/>
  <c r="O50" i="45"/>
  <c r="N50" i="45"/>
  <c r="K50" i="45"/>
  <c r="Y49" i="45"/>
  <c r="X49" i="45"/>
  <c r="W49" i="45"/>
  <c r="V49" i="45"/>
  <c r="U49" i="45"/>
  <c r="T49" i="45"/>
  <c r="S49" i="45"/>
  <c r="R49" i="45"/>
  <c r="Q49" i="45"/>
  <c r="P49" i="45"/>
  <c r="O49" i="45"/>
  <c r="N49" i="45"/>
  <c r="K49" i="45"/>
  <c r="Y48" i="45"/>
  <c r="X48" i="45"/>
  <c r="W48" i="45"/>
  <c r="V48" i="45"/>
  <c r="U48" i="45"/>
  <c r="T48" i="45"/>
  <c r="S48" i="45"/>
  <c r="R48" i="45"/>
  <c r="Q48" i="45"/>
  <c r="P48" i="45"/>
  <c r="O48" i="45"/>
  <c r="N48" i="45"/>
  <c r="M48" i="45"/>
  <c r="K48" i="45"/>
  <c r="J48" i="45"/>
  <c r="Y47" i="45"/>
  <c r="X47" i="45"/>
  <c r="W47" i="45"/>
  <c r="V47" i="45"/>
  <c r="U47" i="45"/>
  <c r="T47" i="45"/>
  <c r="S47" i="45"/>
  <c r="R47" i="45"/>
  <c r="Q47" i="45"/>
  <c r="P47" i="45"/>
  <c r="O47" i="45"/>
  <c r="N47" i="45"/>
  <c r="M47" i="45"/>
  <c r="K47" i="45"/>
  <c r="J47" i="45"/>
  <c r="Y46" i="45"/>
  <c r="X46" i="45"/>
  <c r="W46" i="45"/>
  <c r="V46" i="45"/>
  <c r="U46" i="45"/>
  <c r="T46" i="45"/>
  <c r="S46" i="45"/>
  <c r="R46" i="45"/>
  <c r="Q46" i="45"/>
  <c r="P46" i="45"/>
  <c r="O46" i="45"/>
  <c r="N46" i="45"/>
  <c r="K46" i="45"/>
  <c r="Y45" i="45"/>
  <c r="X45" i="45"/>
  <c r="W45" i="45"/>
  <c r="V45" i="45"/>
  <c r="U45" i="45"/>
  <c r="T45" i="45"/>
  <c r="S45" i="45"/>
  <c r="R45" i="45"/>
  <c r="Q45" i="45"/>
  <c r="P45" i="45"/>
  <c r="O45" i="45"/>
  <c r="N45" i="45"/>
  <c r="K45" i="45"/>
  <c r="Y44" i="45"/>
  <c r="X44" i="45"/>
  <c r="W44" i="45"/>
  <c r="V44" i="45"/>
  <c r="U44" i="45"/>
  <c r="T44" i="45"/>
  <c r="S44" i="45"/>
  <c r="R44" i="45"/>
  <c r="Q44" i="45"/>
  <c r="P44" i="45"/>
  <c r="O44" i="45"/>
  <c r="N44" i="45"/>
  <c r="K44" i="45"/>
  <c r="Y43" i="45"/>
  <c r="X43" i="45"/>
  <c r="W43" i="45"/>
  <c r="V43" i="45"/>
  <c r="U43" i="45"/>
  <c r="T43" i="45"/>
  <c r="S43" i="45"/>
  <c r="R43" i="45"/>
  <c r="Q43" i="45"/>
  <c r="P43" i="45"/>
  <c r="O43" i="45"/>
  <c r="N43" i="45"/>
  <c r="M43" i="45"/>
  <c r="K43" i="45"/>
  <c r="J43" i="45"/>
  <c r="Y42" i="45"/>
  <c r="X42" i="45"/>
  <c r="W42" i="45"/>
  <c r="V42" i="45"/>
  <c r="U42" i="45"/>
  <c r="T42" i="45"/>
  <c r="S42" i="45"/>
  <c r="R42" i="45"/>
  <c r="Q42" i="45"/>
  <c r="Q41" i="45" s="1"/>
  <c r="P42" i="45"/>
  <c r="O42" i="45"/>
  <c r="N42" i="45"/>
  <c r="K42" i="45"/>
  <c r="Y40" i="45"/>
  <c r="X40" i="45"/>
  <c r="W40" i="45"/>
  <c r="V40" i="45"/>
  <c r="U40" i="45"/>
  <c r="T40" i="45"/>
  <c r="S40" i="45"/>
  <c r="R40" i="45"/>
  <c r="Q40" i="45"/>
  <c r="P40" i="45"/>
  <c r="O40" i="45"/>
  <c r="N40" i="45"/>
  <c r="K40" i="45"/>
  <c r="Y39" i="45"/>
  <c r="X39" i="45"/>
  <c r="W39" i="45"/>
  <c r="V39" i="45"/>
  <c r="U39" i="45"/>
  <c r="T39" i="45"/>
  <c r="S39" i="45"/>
  <c r="R39" i="45"/>
  <c r="Q39" i="45"/>
  <c r="P39" i="45"/>
  <c r="O39" i="45"/>
  <c r="N39" i="45"/>
  <c r="K39" i="45"/>
  <c r="Y38" i="45"/>
  <c r="X38" i="45"/>
  <c r="W38" i="45"/>
  <c r="V38" i="45"/>
  <c r="U38" i="45"/>
  <c r="T38" i="45"/>
  <c r="S38" i="45"/>
  <c r="R38" i="45"/>
  <c r="Q38" i="45"/>
  <c r="P38" i="45"/>
  <c r="O38" i="45"/>
  <c r="N38" i="45"/>
  <c r="K38" i="45"/>
  <c r="Y37" i="45"/>
  <c r="X37" i="45"/>
  <c r="W37" i="45"/>
  <c r="V37" i="45"/>
  <c r="U37" i="45"/>
  <c r="T37" i="45"/>
  <c r="S37" i="45"/>
  <c r="R37" i="45"/>
  <c r="Q37" i="45"/>
  <c r="P37" i="45"/>
  <c r="O37" i="45"/>
  <c r="N37" i="45"/>
  <c r="M37" i="45"/>
  <c r="K37" i="45"/>
  <c r="J37" i="45"/>
  <c r="Y36" i="45"/>
  <c r="X36" i="45"/>
  <c r="W36" i="45"/>
  <c r="V36" i="45"/>
  <c r="U36" i="45"/>
  <c r="T36" i="45"/>
  <c r="S36" i="45"/>
  <c r="R36" i="45"/>
  <c r="Q36" i="45"/>
  <c r="P36" i="45"/>
  <c r="O36" i="45"/>
  <c r="N36" i="45"/>
  <c r="K36" i="45"/>
  <c r="M36" i="45" s="1"/>
  <c r="Y35" i="45"/>
  <c r="X35" i="45"/>
  <c r="W35" i="45"/>
  <c r="V35" i="45"/>
  <c r="U35" i="45"/>
  <c r="T35" i="45"/>
  <c r="S35" i="45"/>
  <c r="R35" i="45"/>
  <c r="Q35" i="45"/>
  <c r="P35" i="45"/>
  <c r="O35" i="45"/>
  <c r="N35" i="45"/>
  <c r="K35" i="45"/>
  <c r="M35" i="45" s="1"/>
  <c r="Y34" i="45"/>
  <c r="X34" i="45"/>
  <c r="W34" i="45"/>
  <c r="V34" i="45"/>
  <c r="U34" i="45"/>
  <c r="T34" i="45"/>
  <c r="S34" i="45"/>
  <c r="R34" i="45"/>
  <c r="Q34" i="45"/>
  <c r="P34" i="45"/>
  <c r="O34" i="45"/>
  <c r="N34" i="45"/>
  <c r="K34" i="45"/>
  <c r="Y33" i="45"/>
  <c r="X33" i="45"/>
  <c r="W33" i="45"/>
  <c r="V33" i="45"/>
  <c r="U33" i="45"/>
  <c r="T33" i="45"/>
  <c r="S33" i="45"/>
  <c r="R33" i="45"/>
  <c r="Q33" i="45"/>
  <c r="P33" i="45"/>
  <c r="O33" i="45"/>
  <c r="N33" i="45"/>
  <c r="Y32" i="45"/>
  <c r="X32" i="45"/>
  <c r="W32" i="45"/>
  <c r="V32" i="45"/>
  <c r="U32" i="45"/>
  <c r="T32" i="45"/>
  <c r="S32" i="45"/>
  <c r="R32" i="45"/>
  <c r="Q32" i="45"/>
  <c r="P32" i="45"/>
  <c r="O32" i="45"/>
  <c r="N32" i="45"/>
  <c r="M32" i="45"/>
  <c r="K32" i="45"/>
  <c r="J32" i="45"/>
  <c r="Y31" i="45"/>
  <c r="X31" i="45"/>
  <c r="W31" i="45"/>
  <c r="V31" i="45"/>
  <c r="U31" i="45"/>
  <c r="T31" i="45"/>
  <c r="S31" i="45"/>
  <c r="R31" i="45"/>
  <c r="Q31" i="45"/>
  <c r="P31" i="45"/>
  <c r="O31" i="45"/>
  <c r="N31" i="45"/>
  <c r="M31" i="45"/>
  <c r="K31" i="45"/>
  <c r="J31" i="45"/>
  <c r="I31" i="45"/>
  <c r="Y30" i="45"/>
  <c r="X30" i="45"/>
  <c r="W30" i="45"/>
  <c r="V30" i="45"/>
  <c r="U30" i="45"/>
  <c r="T30" i="45"/>
  <c r="S30" i="45"/>
  <c r="R30" i="45"/>
  <c r="Q30" i="45"/>
  <c r="P30" i="45"/>
  <c r="O30" i="45"/>
  <c r="N30" i="45"/>
  <c r="M30" i="45"/>
  <c r="K30" i="45"/>
  <c r="J30" i="45"/>
  <c r="I30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K29" i="45"/>
  <c r="J29" i="45"/>
  <c r="Y28" i="45"/>
  <c r="X28" i="45"/>
  <c r="W28" i="45"/>
  <c r="V28" i="45"/>
  <c r="U28" i="45"/>
  <c r="T28" i="45"/>
  <c r="S28" i="45"/>
  <c r="R28" i="45"/>
  <c r="Q28" i="45"/>
  <c r="P28" i="45"/>
  <c r="O28" i="45"/>
  <c r="N28" i="45"/>
  <c r="M28" i="45"/>
  <c r="K28" i="45"/>
  <c r="J28" i="45"/>
  <c r="I28" i="45"/>
  <c r="Y27" i="45"/>
  <c r="X27" i="45"/>
  <c r="W27" i="45"/>
  <c r="V27" i="45"/>
  <c r="U27" i="45"/>
  <c r="T27" i="45"/>
  <c r="S27" i="45"/>
  <c r="R27" i="45"/>
  <c r="Q27" i="45"/>
  <c r="P27" i="45"/>
  <c r="O27" i="45"/>
  <c r="N27" i="45"/>
  <c r="M27" i="45"/>
  <c r="K27" i="45"/>
  <c r="J27" i="45"/>
  <c r="I27" i="45"/>
  <c r="Y26" i="45"/>
  <c r="X26" i="45"/>
  <c r="W26" i="45"/>
  <c r="V26" i="45"/>
  <c r="U26" i="45"/>
  <c r="T26" i="45"/>
  <c r="S26" i="45"/>
  <c r="R26" i="45"/>
  <c r="Q26" i="45"/>
  <c r="P26" i="45"/>
  <c r="O26" i="45"/>
  <c r="N26" i="45"/>
  <c r="M26" i="45"/>
  <c r="K26" i="45"/>
  <c r="J26" i="45"/>
  <c r="Y25" i="45"/>
  <c r="X25" i="45"/>
  <c r="W25" i="45"/>
  <c r="V25" i="45"/>
  <c r="U25" i="45"/>
  <c r="T25" i="45"/>
  <c r="S25" i="45"/>
  <c r="R25" i="45"/>
  <c r="Q25" i="45"/>
  <c r="P25" i="45"/>
  <c r="O25" i="45"/>
  <c r="N25" i="45"/>
  <c r="K25" i="45"/>
  <c r="Y24" i="45"/>
  <c r="X24" i="45"/>
  <c r="W24" i="45"/>
  <c r="V24" i="45"/>
  <c r="U24" i="45"/>
  <c r="T24" i="45"/>
  <c r="S24" i="45"/>
  <c r="R24" i="45"/>
  <c r="Q24" i="45"/>
  <c r="P24" i="45"/>
  <c r="O24" i="45"/>
  <c r="N24" i="45"/>
  <c r="K24" i="45"/>
  <c r="M24" i="45" s="1"/>
  <c r="Y23" i="45"/>
  <c r="X23" i="45"/>
  <c r="W23" i="45"/>
  <c r="V23" i="45"/>
  <c r="U23" i="45"/>
  <c r="T23" i="45"/>
  <c r="S23" i="45"/>
  <c r="R23" i="45"/>
  <c r="Q23" i="45"/>
  <c r="P23" i="45"/>
  <c r="O23" i="45"/>
  <c r="N23" i="45"/>
  <c r="K23" i="45"/>
  <c r="M23" i="45" s="1"/>
  <c r="Y22" i="45"/>
  <c r="X22" i="45"/>
  <c r="W22" i="45"/>
  <c r="V22" i="45"/>
  <c r="U22" i="45"/>
  <c r="T22" i="45"/>
  <c r="S22" i="45"/>
  <c r="R22" i="45"/>
  <c r="Q22" i="45"/>
  <c r="P22" i="45"/>
  <c r="O22" i="45"/>
  <c r="N22" i="45"/>
  <c r="K22" i="45"/>
  <c r="M22" i="45" s="1"/>
  <c r="Y21" i="45"/>
  <c r="X21" i="45"/>
  <c r="W21" i="45"/>
  <c r="V21" i="45"/>
  <c r="U21" i="45"/>
  <c r="T21" i="45"/>
  <c r="S21" i="45"/>
  <c r="R21" i="45"/>
  <c r="Q21" i="45"/>
  <c r="P21" i="45"/>
  <c r="O21" i="45"/>
  <c r="N21" i="45"/>
  <c r="M21" i="45"/>
  <c r="K21" i="45"/>
  <c r="Y20" i="45"/>
  <c r="X20" i="45"/>
  <c r="W20" i="45"/>
  <c r="V20" i="45"/>
  <c r="U20" i="45"/>
  <c r="T20" i="45"/>
  <c r="S20" i="45"/>
  <c r="R20" i="45"/>
  <c r="Q20" i="45"/>
  <c r="P20" i="45"/>
  <c r="O20" i="45"/>
  <c r="N20" i="45"/>
  <c r="K20" i="45"/>
  <c r="Y19" i="45"/>
  <c r="X19" i="45"/>
  <c r="W19" i="45"/>
  <c r="V19" i="45"/>
  <c r="U19" i="45"/>
  <c r="T19" i="45"/>
  <c r="S19" i="45"/>
  <c r="R19" i="45"/>
  <c r="Q19" i="45"/>
  <c r="P19" i="45"/>
  <c r="O19" i="45"/>
  <c r="N19" i="45"/>
  <c r="Y18" i="45"/>
  <c r="X18" i="45"/>
  <c r="W18" i="45"/>
  <c r="V18" i="45"/>
  <c r="U18" i="45"/>
  <c r="T18" i="45"/>
  <c r="S18" i="45"/>
  <c r="R18" i="45"/>
  <c r="Q18" i="45"/>
  <c r="P18" i="45"/>
  <c r="O18" i="45"/>
  <c r="N18" i="45"/>
  <c r="Y17" i="45"/>
  <c r="X17" i="45"/>
  <c r="W17" i="45"/>
  <c r="V17" i="45"/>
  <c r="U17" i="45"/>
  <c r="T17" i="45"/>
  <c r="S17" i="45"/>
  <c r="R17" i="45"/>
  <c r="Q17" i="45"/>
  <c r="P17" i="45"/>
  <c r="O17" i="45"/>
  <c r="N17" i="45"/>
  <c r="Y16" i="45"/>
  <c r="X16" i="45"/>
  <c r="W16" i="45"/>
  <c r="V16" i="45"/>
  <c r="U16" i="45"/>
  <c r="T16" i="45"/>
  <c r="S16" i="45"/>
  <c r="R16" i="45"/>
  <c r="Q16" i="45"/>
  <c r="P16" i="45"/>
  <c r="O16" i="45"/>
  <c r="N16" i="45"/>
  <c r="Y15" i="45"/>
  <c r="X15" i="45"/>
  <c r="W15" i="45"/>
  <c r="V15" i="45"/>
  <c r="U15" i="45"/>
  <c r="T15" i="45"/>
  <c r="S15" i="45"/>
  <c r="R15" i="45"/>
  <c r="Q15" i="45"/>
  <c r="P15" i="45"/>
  <c r="O15" i="45"/>
  <c r="N15" i="45"/>
  <c r="M15" i="45"/>
  <c r="K15" i="45"/>
  <c r="Y14" i="45"/>
  <c r="X14" i="45"/>
  <c r="W14" i="45"/>
  <c r="V14" i="45"/>
  <c r="U14" i="45"/>
  <c r="T14" i="45"/>
  <c r="S14" i="45"/>
  <c r="R14" i="45"/>
  <c r="Q14" i="45"/>
  <c r="P14" i="45"/>
  <c r="O14" i="45"/>
  <c r="N14" i="45"/>
  <c r="K14" i="45"/>
  <c r="Y13" i="45"/>
  <c r="X13" i="45"/>
  <c r="W13" i="45"/>
  <c r="V13" i="45"/>
  <c r="U13" i="45"/>
  <c r="T13" i="45"/>
  <c r="S13" i="45"/>
  <c r="R13" i="45"/>
  <c r="Q13" i="45"/>
  <c r="P13" i="45"/>
  <c r="O13" i="45"/>
  <c r="N13" i="45"/>
  <c r="M13" i="45"/>
  <c r="K13" i="45"/>
  <c r="J13" i="45"/>
  <c r="Y12" i="45"/>
  <c r="X12" i="45"/>
  <c r="W12" i="45"/>
  <c r="V12" i="45"/>
  <c r="U12" i="45"/>
  <c r="T12" i="45"/>
  <c r="S12" i="45"/>
  <c r="R12" i="45"/>
  <c r="Q12" i="45"/>
  <c r="P12" i="45"/>
  <c r="O12" i="45"/>
  <c r="N12" i="45"/>
  <c r="M12" i="45"/>
  <c r="K12" i="45"/>
  <c r="J12" i="45"/>
  <c r="Y11" i="45"/>
  <c r="X11" i="45"/>
  <c r="W11" i="45"/>
  <c r="V11" i="45"/>
  <c r="U11" i="45"/>
  <c r="T11" i="45"/>
  <c r="S11" i="45"/>
  <c r="R11" i="45"/>
  <c r="Q11" i="45"/>
  <c r="P11" i="45"/>
  <c r="O11" i="45"/>
  <c r="N11" i="45"/>
  <c r="K11" i="45"/>
  <c r="Y10" i="45"/>
  <c r="X10" i="45"/>
  <c r="W10" i="45"/>
  <c r="V10" i="45"/>
  <c r="U10" i="45"/>
  <c r="T10" i="45"/>
  <c r="S10" i="45"/>
  <c r="R10" i="45"/>
  <c r="Q10" i="45"/>
  <c r="P10" i="45"/>
  <c r="O10" i="45"/>
  <c r="N10" i="45"/>
  <c r="Y9" i="45"/>
  <c r="X9" i="45"/>
  <c r="W9" i="45"/>
  <c r="V9" i="45"/>
  <c r="U9" i="45"/>
  <c r="T9" i="45"/>
  <c r="S9" i="45"/>
  <c r="R9" i="45"/>
  <c r="Q9" i="45"/>
  <c r="P9" i="45"/>
  <c r="O9" i="45"/>
  <c r="N9" i="45"/>
  <c r="K9" i="45"/>
  <c r="Y8" i="45"/>
  <c r="X8" i="45"/>
  <c r="W8" i="45"/>
  <c r="V8" i="45"/>
  <c r="U8" i="45"/>
  <c r="T8" i="45"/>
  <c r="S8" i="45"/>
  <c r="R8" i="45"/>
  <c r="Q8" i="45"/>
  <c r="P8" i="45"/>
  <c r="O8" i="45"/>
  <c r="N8" i="45"/>
  <c r="K8" i="45"/>
  <c r="M8" i="45" s="1"/>
  <c r="Y7" i="45"/>
  <c r="X7" i="45"/>
  <c r="W7" i="45"/>
  <c r="V7" i="45"/>
  <c r="U7" i="45"/>
  <c r="T7" i="45"/>
  <c r="S7" i="45"/>
  <c r="R7" i="45"/>
  <c r="Q7" i="45"/>
  <c r="P7" i="45"/>
  <c r="O7" i="45"/>
  <c r="N7" i="45"/>
  <c r="Y6" i="45"/>
  <c r="X6" i="45"/>
  <c r="W6" i="45"/>
  <c r="V6" i="45"/>
  <c r="U6" i="45"/>
  <c r="T6" i="45"/>
  <c r="S6" i="45"/>
  <c r="R6" i="45"/>
  <c r="Q6" i="45"/>
  <c r="P6" i="45"/>
  <c r="O6" i="45"/>
  <c r="N6" i="45"/>
  <c r="K7" i="45" l="1"/>
  <c r="K6" i="45" s="1"/>
  <c r="M34" i="45"/>
  <c r="M42" i="45"/>
  <c r="M49" i="45"/>
  <c r="K54" i="45"/>
  <c r="M55" i="45"/>
  <c r="M38" i="45"/>
  <c r="M44" i="45"/>
  <c r="M50" i="45"/>
  <c r="M56" i="45"/>
  <c r="M229" i="45"/>
  <c r="M29" i="45"/>
  <c r="N41" i="45"/>
  <c r="R41" i="45"/>
  <c r="V41" i="45"/>
  <c r="U41" i="45"/>
  <c r="Y41" i="45"/>
  <c r="XFB58" i="45"/>
  <c r="K77" i="45"/>
  <c r="M77" i="45" s="1"/>
  <c r="M40" i="45"/>
  <c r="M45" i="45"/>
  <c r="J60" i="45"/>
  <c r="M60" i="45" s="1"/>
  <c r="M241" i="45"/>
  <c r="O41" i="45"/>
  <c r="S41" i="45"/>
  <c r="W41" i="45"/>
  <c r="M16" i="45"/>
  <c r="M39" i="45"/>
  <c r="J54" i="45"/>
  <c r="M59" i="45"/>
  <c r="J149" i="45"/>
  <c r="M149" i="45" s="1"/>
  <c r="J41" i="45"/>
  <c r="M72" i="45"/>
  <c r="M162" i="45"/>
  <c r="M148" i="45"/>
  <c r="J228" i="45"/>
  <c r="J227" i="45" s="1"/>
  <c r="M227" i="45" s="1"/>
  <c r="P41" i="45"/>
  <c r="T41" i="45"/>
  <c r="X41" i="45"/>
  <c r="J51" i="45"/>
  <c r="J33" i="45" s="1"/>
  <c r="K41" i="45"/>
  <c r="K33" i="45" s="1"/>
  <c r="M7" i="45"/>
  <c r="J6" i="45"/>
  <c r="M6" i="45" s="1"/>
  <c r="M41" i="45"/>
  <c r="M51" i="45"/>
  <c r="M228" i="45" l="1"/>
  <c r="M54" i="45"/>
  <c r="M33" i="45" s="1"/>
  <c r="P39" i="44"/>
  <c r="O38" i="44"/>
  <c r="O40" i="44" s="1"/>
  <c r="P37" i="44"/>
  <c r="J35" i="44"/>
  <c r="J36" i="44" s="1"/>
  <c r="J27" i="44"/>
  <c r="U26" i="44"/>
  <c r="R26" i="44"/>
  <c r="Q26" i="44"/>
  <c r="P26" i="44"/>
  <c r="O26" i="44"/>
  <c r="W26" i="44" s="1"/>
  <c r="R25" i="44"/>
  <c r="Q25" i="44"/>
  <c r="P25" i="44"/>
  <c r="W25" i="44" s="1"/>
  <c r="O25" i="44"/>
  <c r="S25" i="44" s="1"/>
  <c r="R24" i="44"/>
  <c r="R22" i="44" s="1"/>
  <c r="Q24" i="44"/>
  <c r="P24" i="44"/>
  <c r="P22" i="44" s="1"/>
  <c r="O24" i="44"/>
  <c r="S24" i="44" s="1"/>
  <c r="Q22" i="44"/>
  <c r="O22" i="44"/>
  <c r="J22" i="44"/>
  <c r="M22" i="44" s="1"/>
  <c r="H22" i="44"/>
  <c r="R21" i="44"/>
  <c r="R20" i="44" s="1"/>
  <c r="R19" i="44" s="1"/>
  <c r="R18" i="44" s="1"/>
  <c r="Q21" i="44"/>
  <c r="Q20" i="44" s="1"/>
  <c r="P21" i="44"/>
  <c r="W21" i="44" s="1"/>
  <c r="O21" i="44"/>
  <c r="S21" i="44" s="1"/>
  <c r="P20" i="44"/>
  <c r="O20" i="44"/>
  <c r="S20" i="44" s="1"/>
  <c r="M20" i="44"/>
  <c r="J20" i="44"/>
  <c r="H20" i="44"/>
  <c r="H19" i="44" s="1"/>
  <c r="H18" i="44" s="1"/>
  <c r="O19" i="44"/>
  <c r="O18" i="44" s="1"/>
  <c r="J19" i="44"/>
  <c r="M19" i="44" s="1"/>
  <c r="S17" i="44"/>
  <c r="S16" i="44"/>
  <c r="J16" i="44"/>
  <c r="M16" i="44" s="1"/>
  <c r="H16" i="44"/>
  <c r="S15" i="44"/>
  <c r="S14" i="44"/>
  <c r="M14" i="44"/>
  <c r="J14" i="44"/>
  <c r="H14" i="44"/>
  <c r="H8" i="44" s="1"/>
  <c r="H30" i="44" s="1"/>
  <c r="J11" i="44"/>
  <c r="M11" i="44" s="1"/>
  <c r="R10" i="44"/>
  <c r="R9" i="44" s="1"/>
  <c r="R8" i="44" s="1"/>
  <c r="R30" i="44" s="1"/>
  <c r="Q10" i="44"/>
  <c r="P10" i="44"/>
  <c r="O10" i="44"/>
  <c r="W10" i="44" s="1"/>
  <c r="Q9" i="44"/>
  <c r="Q8" i="44" s="1"/>
  <c r="P9" i="44"/>
  <c r="J9" i="44"/>
  <c r="M9" i="44" s="1"/>
  <c r="H9" i="44"/>
  <c r="P8" i="44"/>
  <c r="R5" i="44"/>
  <c r="Q5" i="44"/>
  <c r="P5" i="44"/>
  <c r="O5" i="44"/>
  <c r="S5" i="44" s="1"/>
  <c r="M5" i="44"/>
  <c r="W20" i="44" l="1"/>
  <c r="Q19" i="44"/>
  <c r="Q18" i="44" s="1"/>
  <c r="S22" i="44"/>
  <c r="P19" i="44"/>
  <c r="P18" i="44" s="1"/>
  <c r="S18" i="44" s="1"/>
  <c r="P30" i="44"/>
  <c r="Q30" i="44"/>
  <c r="O9" i="44"/>
  <c r="S10" i="44"/>
  <c r="W24" i="44"/>
  <c r="J8" i="44"/>
  <c r="J18" i="44"/>
  <c r="M18" i="44" s="1"/>
  <c r="S26" i="44"/>
  <c r="S19" i="44" l="1"/>
  <c r="W18" i="44"/>
  <c r="W19" i="44"/>
  <c r="M8" i="44"/>
  <c r="J30" i="44"/>
  <c r="M30" i="44" s="1"/>
  <c r="O8" i="44"/>
  <c r="W9" i="44"/>
  <c r="S9" i="44"/>
  <c r="S8" i="44" l="1"/>
  <c r="O30" i="44"/>
  <c r="W8" i="44"/>
  <c r="W30" i="44" l="1"/>
  <c r="S30" i="44"/>
  <c r="N28" i="43" l="1"/>
  <c r="M28" i="43"/>
  <c r="M26" i="43" s="1"/>
  <c r="M23" i="43" s="1"/>
  <c r="M20" i="43" s="1"/>
  <c r="M19" i="43" s="1"/>
  <c r="L28" i="43"/>
  <c r="K28" i="43"/>
  <c r="Q28" i="43" s="1"/>
  <c r="N27" i="43"/>
  <c r="N26" i="43" s="1"/>
  <c r="N23" i="43" s="1"/>
  <c r="M27" i="43"/>
  <c r="L27" i="43"/>
  <c r="K27" i="43"/>
  <c r="O27" i="43" s="1"/>
  <c r="L26" i="43"/>
  <c r="K26" i="43"/>
  <c r="K23" i="43" s="1"/>
  <c r="F26" i="43"/>
  <c r="O25" i="43"/>
  <c r="N24" i="43"/>
  <c r="M24" i="43"/>
  <c r="L24" i="43"/>
  <c r="K24" i="43"/>
  <c r="Q24" i="43" s="1"/>
  <c r="L23" i="43"/>
  <c r="F23" i="43"/>
  <c r="Q22" i="43"/>
  <c r="N22" i="43"/>
  <c r="M22" i="43"/>
  <c r="L22" i="43"/>
  <c r="L21" i="43" s="1"/>
  <c r="L20" i="43" s="1"/>
  <c r="L19" i="43" s="1"/>
  <c r="K22" i="43"/>
  <c r="O22" i="43" s="1"/>
  <c r="N21" i="43"/>
  <c r="N20" i="43" s="1"/>
  <c r="N19" i="43" s="1"/>
  <c r="M21" i="43"/>
  <c r="F21" i="43"/>
  <c r="F20" i="43"/>
  <c r="F19" i="43" s="1"/>
  <c r="I19" i="43" s="1"/>
  <c r="Q18" i="43"/>
  <c r="O18" i="43"/>
  <c r="Q17" i="43"/>
  <c r="O17" i="43"/>
  <c r="N16" i="43"/>
  <c r="M16" i="43"/>
  <c r="L16" i="43"/>
  <c r="Q16" i="43" s="1"/>
  <c r="K16" i="43"/>
  <c r="O16" i="43" s="1"/>
  <c r="F16" i="43"/>
  <c r="Q15" i="43"/>
  <c r="O15" i="43"/>
  <c r="N14" i="43"/>
  <c r="M14" i="43"/>
  <c r="L14" i="43"/>
  <c r="K14" i="43"/>
  <c r="Q14" i="43" s="1"/>
  <c r="F14" i="43"/>
  <c r="Q13" i="43"/>
  <c r="O13" i="43"/>
  <c r="O12" i="43"/>
  <c r="N12" i="43"/>
  <c r="M12" i="43"/>
  <c r="L12" i="43"/>
  <c r="F12" i="43"/>
  <c r="Q11" i="43"/>
  <c r="O11" i="43"/>
  <c r="P10" i="43"/>
  <c r="F10" i="43"/>
  <c r="L10" i="43" s="1"/>
  <c r="O9" i="43"/>
  <c r="O8" i="43"/>
  <c r="O7" i="43"/>
  <c r="O6" i="43"/>
  <c r="N5" i="43"/>
  <c r="M5" i="43"/>
  <c r="L5" i="43"/>
  <c r="Q23" i="43" l="1"/>
  <c r="O23" i="43"/>
  <c r="L29" i="43"/>
  <c r="M10" i="43"/>
  <c r="M29" i="43" s="1"/>
  <c r="O24" i="43"/>
  <c r="O26" i="43"/>
  <c r="I10" i="43"/>
  <c r="N10" i="43"/>
  <c r="N29" i="43" s="1"/>
  <c r="O14" i="43"/>
  <c r="I20" i="43"/>
  <c r="K21" i="43"/>
  <c r="F29" i="43"/>
  <c r="I29" i="43" s="1"/>
  <c r="K10" i="43"/>
  <c r="O28" i="43"/>
  <c r="O5" i="43"/>
  <c r="Q21" i="43" l="1"/>
  <c r="K20" i="43"/>
  <c r="O21" i="43"/>
  <c r="O10" i="43"/>
  <c r="Q10" i="43"/>
  <c r="Q20" i="43" l="1"/>
  <c r="O20" i="43"/>
  <c r="K19" i="43"/>
  <c r="Q19" i="43" l="1"/>
  <c r="O19" i="43"/>
  <c r="K29" i="43"/>
  <c r="Q29" i="43" l="1"/>
  <c r="O29" i="43"/>
  <c r="F20" i="28" l="1"/>
  <c r="I4" i="9"/>
  <c r="I5" i="9"/>
  <c r="I6" i="9"/>
  <c r="I7" i="9"/>
  <c r="H19" i="8"/>
  <c r="G20" i="8"/>
  <c r="K160" i="45" s="1"/>
  <c r="I24" i="8"/>
  <c r="I29" i="8"/>
  <c r="I30" i="8"/>
  <c r="I4" i="8"/>
  <c r="I18" i="8"/>
  <c r="I11" i="8"/>
  <c r="I13" i="8"/>
  <c r="I5" i="8"/>
  <c r="F7" i="28"/>
  <c r="F6" i="28"/>
  <c r="I4" i="41"/>
  <c r="G31" i="8" l="1"/>
  <c r="G102" i="4"/>
  <c r="G4" i="4" s="1"/>
  <c r="G103" i="4"/>
  <c r="F103" i="4"/>
  <c r="I103" i="4" s="1"/>
  <c r="I35" i="4"/>
  <c r="I95" i="4"/>
  <c r="G95" i="4"/>
  <c r="I97" i="4"/>
  <c r="G97" i="4"/>
  <c r="I98" i="4"/>
  <c r="F10" i="28"/>
  <c r="I4" i="7"/>
  <c r="G4" i="7"/>
  <c r="I9" i="7"/>
  <c r="I5" i="7"/>
  <c r="G9" i="7"/>
  <c r="G14" i="7"/>
  <c r="G19" i="8" l="1"/>
  <c r="K163" i="45"/>
  <c r="K159" i="45" s="1"/>
  <c r="K257" i="45" s="1"/>
  <c r="G10" i="7"/>
  <c r="I19" i="7"/>
  <c r="G19" i="7"/>
  <c r="I24" i="7"/>
  <c r="I33" i="7"/>
  <c r="I13" i="4" l="1"/>
  <c r="I5" i="4"/>
  <c r="I23" i="41"/>
  <c r="I19" i="41"/>
  <c r="I5" i="41"/>
  <c r="I107" i="27"/>
  <c r="I106" i="27"/>
  <c r="I104" i="27"/>
  <c r="I100" i="27"/>
  <c r="I97" i="27"/>
  <c r="I48" i="27"/>
  <c r="I5" i="27"/>
  <c r="I61" i="27"/>
  <c r="I54" i="27"/>
  <c r="I51" i="27"/>
  <c r="I49" i="27"/>
  <c r="I43" i="27"/>
  <c r="I44" i="27"/>
  <c r="I47" i="27"/>
  <c r="I29" i="27"/>
  <c r="I6" i="27"/>
  <c r="C19" i="36" l="1"/>
  <c r="C18" i="36"/>
  <c r="G18" i="36" s="1"/>
  <c r="F12" i="36"/>
  <c r="F15" i="36" s="1"/>
  <c r="G15" i="36" s="1"/>
  <c r="F10" i="36"/>
  <c r="F8" i="36"/>
  <c r="C8" i="36"/>
  <c r="C11" i="36" s="1"/>
  <c r="F7" i="36"/>
  <c r="F6" i="36"/>
  <c r="F11" i="36" l="1"/>
  <c r="F16" i="36" s="1"/>
  <c r="C16" i="36"/>
  <c r="C21" i="36" s="1"/>
  <c r="G11" i="36"/>
  <c r="G16" i="36" s="1"/>
  <c r="F21" i="36"/>
  <c r="G21" i="36" l="1"/>
  <c r="C22" i="37" l="1"/>
  <c r="G22" i="37" s="1"/>
  <c r="G20" i="37"/>
  <c r="C18" i="37"/>
  <c r="C15" i="37"/>
  <c r="F12" i="37"/>
  <c r="F15" i="37" s="1"/>
  <c r="F8" i="37"/>
  <c r="C8" i="37"/>
  <c r="C11" i="37" s="1"/>
  <c r="F7" i="37"/>
  <c r="F6" i="37"/>
  <c r="C6" i="37"/>
  <c r="F11" i="37" l="1"/>
  <c r="F16" i="37" s="1"/>
  <c r="F19" i="37" s="1"/>
  <c r="F24" i="37" s="1"/>
  <c r="C16" i="37"/>
  <c r="G15" i="37"/>
  <c r="G11" i="37" l="1"/>
  <c r="G16" i="37" s="1"/>
  <c r="G24" i="37" s="1"/>
  <c r="C19" i="37"/>
  <c r="G19" i="37" s="1"/>
  <c r="C24" i="37"/>
  <c r="I48" i="42" l="1"/>
  <c r="A48" i="42"/>
  <c r="I47" i="42"/>
  <c r="F13" i="8"/>
  <c r="F14" i="7"/>
  <c r="F21" i="8"/>
  <c r="F20" i="8" s="1"/>
  <c r="F31" i="8" l="1"/>
  <c r="J160" i="45"/>
  <c r="M160" i="45" s="1"/>
  <c r="I20" i="8"/>
  <c r="F65" i="4"/>
  <c r="F24" i="4"/>
  <c r="I31" i="8" l="1"/>
  <c r="J163" i="45"/>
  <c r="K44" i="42"/>
  <c r="I42" i="42"/>
  <c r="K42" i="42" s="1"/>
  <c r="I41" i="42"/>
  <c r="K40" i="42"/>
  <c r="I40" i="42"/>
  <c r="K38" i="42"/>
  <c r="I38" i="42"/>
  <c r="I45" i="42" s="1"/>
  <c r="I22" i="42"/>
  <c r="I21" i="42"/>
  <c r="I20" i="42"/>
  <c r="I19" i="42"/>
  <c r="I18" i="42"/>
  <c r="I17" i="42"/>
  <c r="I16" i="42"/>
  <c r="I15" i="42"/>
  <c r="I14" i="42"/>
  <c r="I13" i="42"/>
  <c r="I11" i="42"/>
  <c r="I10" i="42"/>
  <c r="I9" i="42"/>
  <c r="I37" i="42" s="1"/>
  <c r="K37" i="42" s="1"/>
  <c r="K43" i="42" s="1"/>
  <c r="K45" i="42" s="1"/>
  <c r="I8" i="42"/>
  <c r="I7" i="42"/>
  <c r="I6" i="42"/>
  <c r="I4" i="42"/>
  <c r="I39" i="42" s="1"/>
  <c r="K39" i="42" s="1"/>
  <c r="I3" i="42"/>
  <c r="M163" i="45" l="1"/>
  <c r="J159" i="45"/>
  <c r="N6" i="41"/>
  <c r="N5" i="41" s="1"/>
  <c r="N4" i="41" s="1"/>
  <c r="M6" i="41"/>
  <c r="M5" i="41" s="1"/>
  <c r="M4" i="41" s="1"/>
  <c r="L6" i="41"/>
  <c r="L5" i="41" s="1"/>
  <c r="L4" i="41" s="1"/>
  <c r="K6" i="41"/>
  <c r="K5" i="41" s="1"/>
  <c r="N30" i="41"/>
  <c r="M30" i="41"/>
  <c r="L30" i="41"/>
  <c r="K30" i="41"/>
  <c r="N24" i="41"/>
  <c r="M24" i="41"/>
  <c r="L24" i="41"/>
  <c r="K24" i="41"/>
  <c r="O19" i="41"/>
  <c r="L19" i="41"/>
  <c r="M19" i="41"/>
  <c r="N19" i="41"/>
  <c r="K19" i="41"/>
  <c r="N20" i="41"/>
  <c r="M20" i="41"/>
  <c r="L20" i="41"/>
  <c r="K20" i="41"/>
  <c r="O21" i="41"/>
  <c r="N21" i="41"/>
  <c r="M21" i="41"/>
  <c r="L21" i="41"/>
  <c r="K21" i="41"/>
  <c r="O22" i="41"/>
  <c r="N22" i="41"/>
  <c r="M22" i="41"/>
  <c r="L22" i="41"/>
  <c r="K22" i="41"/>
  <c r="N14" i="41"/>
  <c r="M14" i="41"/>
  <c r="L14" i="41"/>
  <c r="K14" i="41"/>
  <c r="J257" i="45" l="1"/>
  <c r="M159" i="45"/>
  <c r="M257" i="45" s="1"/>
  <c r="K23" i="41"/>
  <c r="K4" i="41"/>
  <c r="O4" i="41" s="1"/>
  <c r="O5" i="41"/>
  <c r="L23" i="41"/>
  <c r="N23" i="41"/>
  <c r="M23" i="41"/>
  <c r="O6" i="41" l="1"/>
  <c r="O23" i="41"/>
  <c r="O30" i="41"/>
  <c r="O24" i="41"/>
  <c r="O20" i="41"/>
  <c r="O14" i="41"/>
  <c r="L103" i="4" l="1"/>
  <c r="M48" i="34" l="1"/>
  <c r="M47" i="34"/>
  <c r="R9" i="29"/>
  <c r="K46" i="34"/>
  <c r="J46" i="34"/>
  <c r="P9" i="29" l="1"/>
  <c r="O2" i="29" l="1"/>
  <c r="P2" i="29" s="1"/>
  <c r="P11" i="29"/>
  <c r="P12" i="29" s="1"/>
  <c r="P10" i="29"/>
  <c r="P8" i="29"/>
  <c r="P7" i="29"/>
  <c r="P6" i="29"/>
  <c r="P4" i="29"/>
  <c r="P3" i="29"/>
  <c r="R12" i="29" l="1"/>
  <c r="P13" i="29"/>
  <c r="F20" i="7"/>
  <c r="J45" i="34" l="1"/>
  <c r="N5" i="29"/>
  <c r="P5" i="29" s="1"/>
  <c r="L17" i="6" l="1"/>
  <c r="F23" i="41" l="1"/>
  <c r="F6" i="35" s="1"/>
  <c r="F19" i="41"/>
  <c r="F5" i="41"/>
  <c r="F4" i="41" l="1"/>
  <c r="F5" i="35" s="1"/>
  <c r="P90" i="4" l="1"/>
  <c r="O90" i="4"/>
  <c r="M94" i="4"/>
  <c r="F14" i="4"/>
  <c r="K42" i="34"/>
  <c r="K8" i="34"/>
  <c r="J8" i="34"/>
  <c r="J42" i="34" s="1"/>
  <c r="L17" i="4" l="1"/>
  <c r="O91" i="4"/>
  <c r="B23" i="39" l="1"/>
  <c r="B17" i="39"/>
  <c r="B13" i="39"/>
  <c r="B24" i="39" l="1"/>
  <c r="D27" i="38"/>
  <c r="D28" i="38" s="1"/>
  <c r="I15" i="38"/>
  <c r="H15" i="38"/>
  <c r="G15" i="38"/>
  <c r="F15" i="38"/>
  <c r="E15" i="38"/>
  <c r="F13" i="35" l="1"/>
  <c r="C13" i="35"/>
  <c r="F5" i="7"/>
  <c r="G8" i="6"/>
  <c r="C8" i="35" l="1"/>
  <c r="F30" i="27" l="1"/>
  <c r="C11" i="29" l="1"/>
  <c r="D11" i="29"/>
  <c r="E11" i="29"/>
  <c r="F11" i="29"/>
  <c r="G11" i="29"/>
  <c r="H11" i="29"/>
  <c r="I11" i="29"/>
  <c r="J11" i="29"/>
  <c r="L11" i="29"/>
  <c r="M11" i="29"/>
  <c r="B11" i="29"/>
  <c r="N4" i="29"/>
  <c r="C2" i="29"/>
  <c r="D2" i="29"/>
  <c r="E2" i="29"/>
  <c r="F2" i="29"/>
  <c r="G2" i="29"/>
  <c r="H2" i="29"/>
  <c r="I2" i="29"/>
  <c r="J2" i="29"/>
  <c r="K2" i="29"/>
  <c r="L2" i="29"/>
  <c r="M2" i="29"/>
  <c r="B2" i="29"/>
  <c r="F8" i="9" l="1"/>
  <c r="M6" i="29" l="1"/>
  <c r="L6" i="29"/>
  <c r="K6" i="29"/>
  <c r="J6" i="29"/>
  <c r="J10" i="29" s="1"/>
  <c r="I6" i="29"/>
  <c r="H6" i="29"/>
  <c r="H10" i="29" s="1"/>
  <c r="G6" i="29"/>
  <c r="F6" i="29"/>
  <c r="E6" i="29"/>
  <c r="E10" i="29" s="1"/>
  <c r="D6" i="29"/>
  <c r="D10" i="29" s="1"/>
  <c r="C6" i="29"/>
  <c r="C10" i="29" s="1"/>
  <c r="B6" i="29"/>
  <c r="B10" i="29" s="1"/>
  <c r="N8" i="29"/>
  <c r="N7" i="29"/>
  <c r="G9" i="29" l="1"/>
  <c r="G10" i="29"/>
  <c r="K9" i="29"/>
  <c r="K10" i="29"/>
  <c r="C9" i="29"/>
  <c r="L9" i="29"/>
  <c r="L10" i="29"/>
  <c r="D9" i="29"/>
  <c r="I9" i="29"/>
  <c r="I10" i="29"/>
  <c r="M9" i="29"/>
  <c r="M10" i="29"/>
  <c r="E9" i="29"/>
  <c r="F9" i="29"/>
  <c r="F10" i="29"/>
  <c r="B9" i="29"/>
  <c r="J9" i="29"/>
  <c r="H9" i="29"/>
  <c r="I18" i="34"/>
  <c r="B41" i="34" l="1"/>
  <c r="I41" i="34" s="1"/>
  <c r="F39" i="34"/>
  <c r="I39" i="34" s="1"/>
  <c r="F37" i="34"/>
  <c r="I37" i="34" s="1"/>
  <c r="F35" i="34"/>
  <c r="H35" i="34" s="1"/>
  <c r="I35" i="34" s="1"/>
  <c r="F34" i="34"/>
  <c r="H34" i="34" s="1"/>
  <c r="I34" i="34" s="1"/>
  <c r="F32" i="34"/>
  <c r="H32" i="34" s="1"/>
  <c r="I32" i="34" s="1"/>
  <c r="F31" i="34"/>
  <c r="H31" i="34" s="1"/>
  <c r="I31" i="34" s="1"/>
  <c r="F29" i="34"/>
  <c r="H29" i="34" s="1"/>
  <c r="I29" i="34" s="1"/>
  <c r="F28" i="34"/>
  <c r="H28" i="34" s="1"/>
  <c r="I28" i="34" s="1"/>
  <c r="F26" i="34"/>
  <c r="I26" i="34" s="1"/>
  <c r="F25" i="34"/>
  <c r="I25" i="34" s="1"/>
  <c r="B23" i="34"/>
  <c r="F23" i="34" s="1"/>
  <c r="H23" i="34" s="1"/>
  <c r="I23" i="34" s="1"/>
  <c r="F22" i="34"/>
  <c r="H22" i="34" s="1"/>
  <c r="I22" i="34" s="1"/>
  <c r="F20" i="34"/>
  <c r="I20" i="34" s="1"/>
  <c r="F17" i="34"/>
  <c r="H17" i="34" s="1"/>
  <c r="F16" i="34"/>
  <c r="H16" i="34" s="1"/>
  <c r="H14" i="34"/>
  <c r="I14" i="34" s="1"/>
  <c r="F13" i="34"/>
  <c r="F11" i="34"/>
  <c r="H11" i="34" s="1"/>
  <c r="I11" i="34" s="1"/>
  <c r="F10" i="34"/>
  <c r="H10" i="34" s="1"/>
  <c r="I10" i="34" s="1"/>
  <c r="F8" i="34"/>
  <c r="H8" i="34" s="1"/>
  <c r="F7" i="34"/>
  <c r="H7" i="34" s="1"/>
  <c r="I7" i="34" s="1"/>
  <c r="F4" i="34"/>
  <c r="H4" i="34" s="1"/>
  <c r="I4" i="34" s="1"/>
  <c r="N2" i="34"/>
  <c r="N27" i="34" s="1"/>
  <c r="F61" i="27"/>
  <c r="F24" i="27"/>
  <c r="H42" i="34" l="1"/>
  <c r="H13" i="34"/>
  <c r="I13" i="34" s="1"/>
  <c r="H5" i="34"/>
  <c r="H45" i="34" s="1"/>
  <c r="I45" i="34" s="1"/>
  <c r="H44" i="34"/>
  <c r="I44" i="34" s="1"/>
  <c r="I16" i="34"/>
  <c r="I43" i="34"/>
  <c r="I8" i="34"/>
  <c r="L8" i="34" s="1"/>
  <c r="I17" i="34"/>
  <c r="H43" i="34"/>
  <c r="F19" i="27"/>
  <c r="F7" i="27"/>
  <c r="I5" i="34" l="1"/>
  <c r="L38" i="34"/>
  <c r="I42" i="34"/>
  <c r="I46" i="34" s="1"/>
  <c r="H46" i="34"/>
  <c r="F44" i="27" l="1"/>
  <c r="F5" i="8" l="1"/>
  <c r="F18" i="8" s="1"/>
  <c r="F43" i="27"/>
  <c r="C12" i="28" s="1"/>
  <c r="C11" i="35" s="1"/>
  <c r="F11" i="8"/>
  <c r="F19" i="8" l="1"/>
  <c r="I19" i="8" s="1"/>
  <c r="F13" i="28" s="1"/>
  <c r="F4" i="8"/>
  <c r="F86" i="27"/>
  <c r="F12" i="35" l="1"/>
  <c r="F12" i="28"/>
  <c r="F11" i="35" s="1"/>
  <c r="F14" i="35" l="1"/>
  <c r="G23" i="33"/>
  <c r="E23" i="33"/>
  <c r="F23" i="33" s="1"/>
  <c r="C23" i="33"/>
  <c r="I23" i="33" s="1"/>
  <c r="E22" i="33"/>
  <c r="F22" i="33" s="1"/>
  <c r="C22" i="33"/>
  <c r="I22" i="33" s="1"/>
  <c r="E21" i="33"/>
  <c r="F21" i="33" s="1"/>
  <c r="C21" i="33"/>
  <c r="I21" i="33" s="1"/>
  <c r="C20" i="33"/>
  <c r="I20" i="33" s="1"/>
  <c r="E19" i="33"/>
  <c r="F19" i="33" s="1"/>
  <c r="C19" i="33"/>
  <c r="I19" i="33" s="1"/>
  <c r="C18" i="33"/>
  <c r="I18" i="33" s="1"/>
  <c r="I17" i="33"/>
  <c r="C17" i="33"/>
  <c r="I16" i="33"/>
  <c r="E16" i="33"/>
  <c r="F16" i="33" s="1"/>
  <c r="C16" i="33"/>
  <c r="I15" i="33"/>
  <c r="R7" i="33"/>
  <c r="H6" i="33"/>
  <c r="R6" i="33" s="1"/>
  <c r="H5" i="33"/>
  <c r="R5" i="33" s="1"/>
  <c r="H4" i="33"/>
  <c r="R4" i="33" s="1"/>
  <c r="H3" i="33"/>
  <c r="R3" i="33" s="1"/>
  <c r="R2" i="33"/>
  <c r="L41" i="32"/>
  <c r="K41" i="32"/>
  <c r="J41" i="32"/>
  <c r="I41" i="32"/>
  <c r="H41" i="32"/>
  <c r="G41" i="32"/>
  <c r="F41" i="32"/>
  <c r="E41" i="32"/>
  <c r="D41" i="32"/>
  <c r="C41" i="32"/>
  <c r="L40" i="32"/>
  <c r="K40" i="32"/>
  <c r="J40" i="32"/>
  <c r="I40" i="32"/>
  <c r="H40" i="32"/>
  <c r="G40" i="32"/>
  <c r="F40" i="32"/>
  <c r="E40" i="32"/>
  <c r="D40" i="32"/>
  <c r="C40" i="32"/>
  <c r="L39" i="32"/>
  <c r="K39" i="32"/>
  <c r="J39" i="32"/>
  <c r="I39" i="32"/>
  <c r="H39" i="32"/>
  <c r="G39" i="32"/>
  <c r="F39" i="32"/>
  <c r="E39" i="32"/>
  <c r="D39" i="32"/>
  <c r="C39" i="32"/>
  <c r="L38" i="32"/>
  <c r="K38" i="32"/>
  <c r="J38" i="32"/>
  <c r="I38" i="32"/>
  <c r="H38" i="32"/>
  <c r="G38" i="32"/>
  <c r="F38" i="32"/>
  <c r="E38" i="32"/>
  <c r="D38" i="32"/>
  <c r="C38" i="32"/>
  <c r="L37" i="32"/>
  <c r="K37" i="32"/>
  <c r="J37" i="32"/>
  <c r="I37" i="32"/>
  <c r="H37" i="32"/>
  <c r="G37" i="32"/>
  <c r="F37" i="32"/>
  <c r="E37" i="32"/>
  <c r="D37" i="32"/>
  <c r="C37" i="32"/>
  <c r="L36" i="32"/>
  <c r="K36" i="32"/>
  <c r="J36" i="32"/>
  <c r="I36" i="32"/>
  <c r="H36" i="32"/>
  <c r="G36" i="32"/>
  <c r="F36" i="32"/>
  <c r="E36" i="32"/>
  <c r="D36" i="32"/>
  <c r="C36" i="32"/>
  <c r="L35" i="32"/>
  <c r="K35" i="32"/>
  <c r="J35" i="32"/>
  <c r="I35" i="32"/>
  <c r="H35" i="32"/>
  <c r="G35" i="32"/>
  <c r="F35" i="32"/>
  <c r="E35" i="32"/>
  <c r="D35" i="32"/>
  <c r="C35" i="32"/>
  <c r="L34" i="32"/>
  <c r="K34" i="32"/>
  <c r="J34" i="32"/>
  <c r="I34" i="32"/>
  <c r="H34" i="32"/>
  <c r="G34" i="32"/>
  <c r="F34" i="32"/>
  <c r="E34" i="32"/>
  <c r="D34" i="32"/>
  <c r="C34" i="32"/>
  <c r="L33" i="32"/>
  <c r="K33" i="32"/>
  <c r="J33" i="32"/>
  <c r="I33" i="32"/>
  <c r="H33" i="32"/>
  <c r="H8" i="33" s="1"/>
  <c r="R8" i="33" s="1"/>
  <c r="G33" i="32"/>
  <c r="F33" i="32"/>
  <c r="E33" i="32"/>
  <c r="D33" i="32"/>
  <c r="C33" i="32"/>
  <c r="L32" i="32"/>
  <c r="K32" i="32"/>
  <c r="J32" i="32"/>
  <c r="I32" i="32"/>
  <c r="H32" i="32"/>
  <c r="G32" i="32"/>
  <c r="F32" i="32"/>
  <c r="E32" i="32"/>
  <c r="D32" i="32"/>
  <c r="C32" i="32"/>
  <c r="L31" i="32"/>
  <c r="K31" i="32"/>
  <c r="J31" i="32"/>
  <c r="I31" i="32"/>
  <c r="H31" i="32"/>
  <c r="G31" i="32"/>
  <c r="F31" i="32"/>
  <c r="E31" i="32"/>
  <c r="D31" i="32"/>
  <c r="C31" i="32"/>
  <c r="L30" i="32"/>
  <c r="K30" i="32"/>
  <c r="J30" i="32"/>
  <c r="I30" i="32"/>
  <c r="H30" i="32"/>
  <c r="G30" i="32"/>
  <c r="F30" i="32"/>
  <c r="E30" i="32"/>
  <c r="D30" i="32"/>
  <c r="C30" i="32"/>
  <c r="L29" i="32"/>
  <c r="K29" i="32"/>
  <c r="J29" i="32"/>
  <c r="I29" i="32"/>
  <c r="H29" i="32"/>
  <c r="G29" i="32"/>
  <c r="F29" i="32"/>
  <c r="E29" i="32"/>
  <c r="D29" i="32"/>
  <c r="C29" i="32"/>
  <c r="L28" i="32"/>
  <c r="K28" i="32"/>
  <c r="J28" i="32"/>
  <c r="I28" i="32"/>
  <c r="H28" i="32"/>
  <c r="G28" i="32"/>
  <c r="F28" i="32"/>
  <c r="E28" i="32"/>
  <c r="D28" i="32"/>
  <c r="C28" i="32"/>
  <c r="L27" i="32"/>
  <c r="K27" i="32"/>
  <c r="J27" i="32"/>
  <c r="I27" i="32"/>
  <c r="H27" i="32"/>
  <c r="G27" i="32"/>
  <c r="F27" i="32"/>
  <c r="E27" i="32"/>
  <c r="D27" i="32"/>
  <c r="C27" i="32"/>
  <c r="L26" i="32"/>
  <c r="K26" i="32"/>
  <c r="J26" i="32"/>
  <c r="I26" i="32"/>
  <c r="H26" i="32"/>
  <c r="G26" i="32"/>
  <c r="F26" i="32"/>
  <c r="E26" i="32"/>
  <c r="D26" i="32"/>
  <c r="C26" i="32"/>
  <c r="N11" i="29" l="1"/>
  <c r="D12" i="29"/>
  <c r="D13" i="29" s="1"/>
  <c r="H12" i="29"/>
  <c r="H13" i="29" s="1"/>
  <c r="L12" i="29"/>
  <c r="L13" i="29" s="1"/>
  <c r="I24" i="33"/>
  <c r="B12" i="29"/>
  <c r="F12" i="29"/>
  <c r="F13" i="29" s="1"/>
  <c r="J12" i="29"/>
  <c r="H23" i="33"/>
  <c r="H24" i="33" s="1"/>
  <c r="J24" i="33" s="1"/>
  <c r="N2" i="29"/>
  <c r="N3" i="29"/>
  <c r="N6" i="29"/>
  <c r="C12" i="29"/>
  <c r="C13" i="29" s="1"/>
  <c r="E12" i="29"/>
  <c r="E13" i="29" s="1"/>
  <c r="G12" i="29"/>
  <c r="G13" i="29" s="1"/>
  <c r="I12" i="29"/>
  <c r="I13" i="29" s="1"/>
  <c r="K12" i="29"/>
  <c r="K13" i="29" s="1"/>
  <c r="M12" i="29"/>
  <c r="M13" i="29" s="1"/>
  <c r="J13" i="29" l="1"/>
  <c r="N10" i="29"/>
  <c r="B13" i="29"/>
  <c r="N13" i="29" s="1"/>
  <c r="N9" i="29"/>
  <c r="N12" i="29"/>
  <c r="J49" i="34" l="1"/>
  <c r="F97" i="27"/>
  <c r="C13" i="28" s="1"/>
  <c r="C12" i="35" s="1"/>
  <c r="C14" i="35" s="1"/>
  <c r="G14" i="35" s="1"/>
  <c r="F37" i="27"/>
  <c r="F34" i="27"/>
  <c r="F10" i="7"/>
  <c r="G6" i="6"/>
  <c r="G4" i="6" l="1"/>
  <c r="F9" i="28" s="1"/>
  <c r="F8" i="35" s="1"/>
  <c r="F9" i="7"/>
  <c r="F5" i="4"/>
  <c r="F13" i="4" l="1"/>
  <c r="F15" i="28"/>
  <c r="C15" i="28"/>
  <c r="G15" i="28" l="1"/>
  <c r="F60" i="4"/>
  <c r="F12" i="9"/>
  <c r="F33" i="7"/>
  <c r="F19" i="7"/>
  <c r="F102" i="4"/>
  <c r="F97" i="4"/>
  <c r="F83" i="4"/>
  <c r="L84" i="4" s="1"/>
  <c r="F75" i="4"/>
  <c r="F71" i="4"/>
  <c r="K102" i="4" l="1"/>
  <c r="I102" i="4"/>
  <c r="L76" i="4"/>
  <c r="F95" i="4"/>
  <c r="K95" i="4" s="1"/>
  <c r="M97" i="4"/>
  <c r="F7" i="9"/>
  <c r="F4" i="7"/>
  <c r="F9" i="35" s="1"/>
  <c r="F36" i="4"/>
  <c r="F108" i="27"/>
  <c r="F101" i="27"/>
  <c r="F100" i="27" s="1"/>
  <c r="C10" i="28" s="1"/>
  <c r="C9" i="35" s="1"/>
  <c r="F94" i="27"/>
  <c r="F91" i="27"/>
  <c r="F87" i="27"/>
  <c r="F90" i="27" s="1"/>
  <c r="F83" i="27"/>
  <c r="F79" i="27"/>
  <c r="F68" i="27"/>
  <c r="F67" i="27" s="1"/>
  <c r="F59" i="27"/>
  <c r="F55" i="27"/>
  <c r="F51" i="27"/>
  <c r="F49" i="27"/>
  <c r="F39" i="27"/>
  <c r="F29" i="27" s="1"/>
  <c r="F6" i="27"/>
  <c r="F5" i="27" l="1"/>
  <c r="F5" i="9"/>
  <c r="F35" i="4"/>
  <c r="F4" i="4" s="1"/>
  <c r="I4" i="4" s="1"/>
  <c r="F8" i="28" s="1"/>
  <c r="K37" i="4"/>
  <c r="F107" i="27"/>
  <c r="F106" i="27" s="1"/>
  <c r="C18" i="28"/>
  <c r="F54" i="27"/>
  <c r="F48" i="27" s="1"/>
  <c r="F78" i="27"/>
  <c r="F66" i="27" s="1"/>
  <c r="F7" i="35" l="1"/>
  <c r="F10" i="35" s="1"/>
  <c r="F15" i="35" s="1"/>
  <c r="C8" i="28"/>
  <c r="I66" i="27"/>
  <c r="C17" i="35"/>
  <c r="G18" i="28"/>
  <c r="C6" i="28"/>
  <c r="C5" i="35" s="1"/>
  <c r="C7" i="28"/>
  <c r="C6" i="35" s="1"/>
  <c r="F4" i="9"/>
  <c r="C20" i="28"/>
  <c r="C21" i="35" s="1"/>
  <c r="F111" i="27"/>
  <c r="I111" i="27" s="1"/>
  <c r="F11" i="28" l="1"/>
  <c r="F16" i="28" s="1"/>
  <c r="C10" i="35"/>
  <c r="C15" i="35" s="1"/>
  <c r="C18" i="35" s="1"/>
  <c r="C11" i="28"/>
  <c r="F21" i="35" l="1"/>
  <c r="F23" i="35" s="1"/>
  <c r="G10" i="35"/>
  <c r="G15" i="35" s="1"/>
  <c r="G20" i="28"/>
  <c r="C16" i="28"/>
  <c r="C22" i="28" s="1"/>
  <c r="G11" i="28"/>
  <c r="F22" i="28"/>
  <c r="C23" i="35"/>
  <c r="L4" i="4"/>
  <c r="L6" i="4" s="1"/>
  <c r="G21" i="35" l="1"/>
  <c r="G23" i="35" s="1"/>
  <c r="G16" i="28" l="1"/>
  <c r="G22" i="28" s="1"/>
  <c r="Q12" i="43"/>
  <c r="K12" i="4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dr. Riegelman Henrik</author>
  </authors>
  <commentList>
    <comment ref="F109" authorId="0" shapeId="0" xr:uid="{44B112CC-C3B8-445F-8E49-39762F74F49A}">
      <text>
        <r>
          <rPr>
            <b/>
            <sz val="9"/>
            <color indexed="81"/>
            <rFont val="Tahoma"/>
            <family val="2"/>
            <charset val="238"/>
          </rPr>
          <t>dr. Riegelman Henrik:</t>
        </r>
        <r>
          <rPr>
            <sz val="9"/>
            <color indexed="81"/>
            <rFont val="Tahoma"/>
            <family val="2"/>
            <charset val="238"/>
          </rPr>
          <t xml:space="preserve">
114618123 - szennyvíztelep előleg a szállítónál + 107316715 a valós pénzmaradvány
Saját bejegyzés:ebből 2018 évi közmérdek.növ.támogatás felhasználása 2019-ben 116.000.-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dr. Riegelman Henrik</author>
  </authors>
  <commentList>
    <comment ref="D82" authorId="0" shapeId="0" xr:uid="{CCB7157B-C4F2-4479-AA5C-5F6339568FA5}">
      <text>
        <r>
          <rPr>
            <b/>
            <sz val="9"/>
            <color indexed="81"/>
            <rFont val="Tahoma"/>
            <family val="2"/>
            <charset val="238"/>
          </rPr>
          <t>dr. Riegelman Henrik:</t>
        </r>
        <r>
          <rPr>
            <sz val="9"/>
            <color indexed="81"/>
            <rFont val="Tahoma"/>
            <family val="2"/>
            <charset val="238"/>
          </rPr>
          <t xml:space="preserve">
projekt management, műszaki ellenőrzés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dr. Riegelman Henrik</author>
  </authors>
  <commentList>
    <comment ref="F6" authorId="0" shapeId="0" xr:uid="{260B72E4-1A20-4B89-89D4-540FF9253390}">
      <text>
        <r>
          <rPr>
            <b/>
            <sz val="9"/>
            <color indexed="81"/>
            <rFont val="Tahoma"/>
            <family val="2"/>
            <charset val="238"/>
          </rPr>
          <t>dr. Riegelman Henrik:</t>
        </r>
        <r>
          <rPr>
            <sz val="9"/>
            <color indexed="81"/>
            <rFont val="Tahoma"/>
            <family val="2"/>
            <charset val="238"/>
          </rPr>
          <t xml:space="preserve">
Szoc. normatíva visszafizetés</t>
        </r>
      </text>
    </comment>
    <comment ref="F8" authorId="0" shapeId="0" xr:uid="{D8559997-14A0-48B2-A7EE-66E7A7583132}">
      <text>
        <r>
          <rPr>
            <b/>
            <sz val="9"/>
            <color indexed="81"/>
            <rFont val="Tahoma"/>
            <family val="2"/>
            <charset val="238"/>
          </rPr>
          <t>dr. Riegelman Henrik:</t>
        </r>
        <r>
          <rPr>
            <sz val="9"/>
            <color indexed="81"/>
            <rFont val="Tahoma"/>
            <family val="2"/>
            <charset val="238"/>
          </rPr>
          <t xml:space="preserve">
3257568 (Szennyvíztelep előző évi számla) + 7285736 (Petőfi u. - Ér u. közműfejl.) </t>
        </r>
      </text>
    </comment>
    <comment ref="F35" authorId="0" shapeId="0" xr:uid="{F63800A5-BBF4-4A77-935F-2F0B60B2C31D}">
      <text>
        <r>
          <rPr>
            <b/>
            <sz val="9"/>
            <color indexed="81"/>
            <rFont val="Tahoma"/>
            <family val="2"/>
            <charset val="238"/>
          </rPr>
          <t>dr. Riegelman Henrik:</t>
        </r>
        <r>
          <rPr>
            <sz val="9"/>
            <color indexed="81"/>
            <rFont val="Tahoma"/>
            <family val="2"/>
            <charset val="238"/>
          </rPr>
          <t xml:space="preserve">
8440352 (a víziközmű alszámlán maradványként) - 3257568 (szennyvíztelep fordított Áfa összeget erről az alszámláról kellet volna fizetni)
2019.12.31.egyenleg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Kekezsu</author>
  </authors>
  <commentList>
    <comment ref="I3" authorId="0" shapeId="0" xr:uid="{00000000-0006-0000-0B00-000001000000}">
      <text>
        <r>
          <rPr>
            <sz val="9"/>
            <color indexed="81"/>
            <rFont val="Tahoma"/>
            <family val="2"/>
            <charset val="238"/>
          </rPr>
          <t>2013.07.01: 31.435 Ft
2013.07.15: 41.435 Ft</t>
        </r>
      </text>
    </comment>
  </commentList>
</comments>
</file>

<file path=xl/sharedStrings.xml><?xml version="1.0" encoding="utf-8"?>
<sst xmlns="http://schemas.openxmlformats.org/spreadsheetml/2006/main" count="3222" uniqueCount="1253">
  <si>
    <t>Megnevezés</t>
  </si>
  <si>
    <t>K335</t>
  </si>
  <si>
    <t>Ft</t>
  </si>
  <si>
    <t>K3</t>
  </si>
  <si>
    <t>Dologi kiadások</t>
  </si>
  <si>
    <t>K31</t>
  </si>
  <si>
    <t>Készletbeszerzés</t>
  </si>
  <si>
    <t>K312</t>
  </si>
  <si>
    <t>Üzemeltetési anyagok beszerzése</t>
  </si>
  <si>
    <t>K32</t>
  </si>
  <si>
    <t>Kommunikációs szolgáltatások</t>
  </si>
  <si>
    <t>K321</t>
  </si>
  <si>
    <t>K322</t>
  </si>
  <si>
    <t>Egyéb kommunikációs szolgáltatások</t>
  </si>
  <si>
    <t>K33</t>
  </si>
  <si>
    <t>Szolgáltatási kiadások</t>
  </si>
  <si>
    <t>K333</t>
  </si>
  <si>
    <t>Közvetített szolgáltatások</t>
  </si>
  <si>
    <t>K336</t>
  </si>
  <si>
    <t>Szakmai tevékenységet segítő szolgáltatás</t>
  </si>
  <si>
    <t>üzemorvos</t>
  </si>
  <si>
    <t>K337</t>
  </si>
  <si>
    <t>Egyéb szolgáltatások</t>
  </si>
  <si>
    <t>bankköltség</t>
  </si>
  <si>
    <t>K34</t>
  </si>
  <si>
    <t>Kiküldetések, reklám- és propagandakiadások</t>
  </si>
  <si>
    <t>K341</t>
  </si>
  <si>
    <t>K35</t>
  </si>
  <si>
    <t>Különféle befizetések és egyéb dologi kiadások</t>
  </si>
  <si>
    <t>K351</t>
  </si>
  <si>
    <t>Működési célú előzetesen felszámított ÁFA</t>
  </si>
  <si>
    <t>K355</t>
  </si>
  <si>
    <t>Egyéb dologi kiadások</t>
  </si>
  <si>
    <t>Áfa
kategória</t>
  </si>
  <si>
    <t>AHK</t>
  </si>
  <si>
    <t>AM</t>
  </si>
  <si>
    <t>18 -&gt; 5</t>
  </si>
  <si>
    <t>053111</t>
  </si>
  <si>
    <t>K311</t>
  </si>
  <si>
    <t>Szakmai anyagok beszerzése</t>
  </si>
  <si>
    <t>053121</t>
  </si>
  <si>
    <t>053211</t>
  </si>
  <si>
    <t>webtárhely</t>
  </si>
  <si>
    <t>053221</t>
  </si>
  <si>
    <t>053311</t>
  </si>
  <si>
    <t>K331</t>
  </si>
  <si>
    <t>Közüzemi díjak</t>
  </si>
  <si>
    <t>053331</t>
  </si>
  <si>
    <t>Bérleti és lízing díjak</t>
  </si>
  <si>
    <t>053341</t>
  </si>
  <si>
    <t>K334</t>
  </si>
  <si>
    <t>Karbantartási, kisjavítási szolgáltatás</t>
  </si>
  <si>
    <t>053351</t>
  </si>
  <si>
    <t>053361</t>
  </si>
  <si>
    <t>belső ellenőrzés</t>
  </si>
  <si>
    <t>ingatlan kataszter</t>
  </si>
  <si>
    <t>orvosi ügyelet</t>
  </si>
  <si>
    <t>településrendezés</t>
  </si>
  <si>
    <t>vérvétel</t>
  </si>
  <si>
    <t>053371</t>
  </si>
  <si>
    <t>gyepmester</t>
  </si>
  <si>
    <t>053411</t>
  </si>
  <si>
    <t>053421</t>
  </si>
  <si>
    <t>K342</t>
  </si>
  <si>
    <t>Reklám- és propaganda kiadások</t>
  </si>
  <si>
    <t>Kisbíró újság</t>
  </si>
  <si>
    <t>053511</t>
  </si>
  <si>
    <t>053521</t>
  </si>
  <si>
    <t>K352</t>
  </si>
  <si>
    <t>053551</t>
  </si>
  <si>
    <t>K4</t>
  </si>
  <si>
    <t>Ellátottak pénzbeli juttatásai</t>
  </si>
  <si>
    <t>K42</t>
  </si>
  <si>
    <t>Családi támogatások</t>
  </si>
  <si>
    <t>05481</t>
  </si>
  <si>
    <t>K48</t>
  </si>
  <si>
    <t>Egyéb nem intézményi ellátások</t>
  </si>
  <si>
    <t>Köztemetés</t>
  </si>
  <si>
    <t>Települési támogatás</t>
  </si>
  <si>
    <t>Önkormányzat által saját hatáskörben adott más ellátás kiadásai</t>
  </si>
  <si>
    <t>K5</t>
  </si>
  <si>
    <t>Egyéb működési célú kiadások</t>
  </si>
  <si>
    <t>K502</t>
  </si>
  <si>
    <t>Elvonások és befizetések</t>
  </si>
  <si>
    <t>0550211</t>
  </si>
  <si>
    <t>K5021</t>
  </si>
  <si>
    <t>A helyi önk. előző évi elszámolásából származó kiadások</t>
  </si>
  <si>
    <t>055061</t>
  </si>
  <si>
    <t>K506</t>
  </si>
  <si>
    <t>Egyéb működési célú támogatások államháztartáson belülre</t>
  </si>
  <si>
    <t>Társulásnak és költségvetési szervének egyéb működési támogatás</t>
  </si>
  <si>
    <t>055121</t>
  </si>
  <si>
    <t>K512</t>
  </si>
  <si>
    <t>Egyéb működési célú támogatások ÁHK</t>
  </si>
  <si>
    <t>Nonprofit társaságnak egyéb működési támogatás nyújtás</t>
  </si>
  <si>
    <t>Civil szervezetnek egyéb működési támogatás nyújtás</t>
  </si>
  <si>
    <t>055131</t>
  </si>
  <si>
    <t>K513</t>
  </si>
  <si>
    <t>Tartalékok</t>
  </si>
  <si>
    <t>adóhátralék miatti tartalék (kevés eséllyel behajtható)</t>
  </si>
  <si>
    <t>tartalék</t>
  </si>
  <si>
    <t>K6</t>
  </si>
  <si>
    <t>Beruházások</t>
  </si>
  <si>
    <t>05621</t>
  </si>
  <si>
    <t>K62</t>
  </si>
  <si>
    <t>Ingatlanok beszerzése, létesítése</t>
  </si>
  <si>
    <t>05631</t>
  </si>
  <si>
    <t>K63</t>
  </si>
  <si>
    <t>Informatikai eszközök beszerzése, létesítése</t>
  </si>
  <si>
    <t>05641</t>
  </si>
  <si>
    <t>K64</t>
  </si>
  <si>
    <t>Egyéb tárgyi eszközök beszerzése, létesítése</t>
  </si>
  <si>
    <t>05671</t>
  </si>
  <si>
    <t>K67</t>
  </si>
  <si>
    <t>Beruházási célú előzetesen felszámított általános forgalmi adó</t>
  </si>
  <si>
    <t>K7</t>
  </si>
  <si>
    <t>Felújítások</t>
  </si>
  <si>
    <t>05711</t>
  </si>
  <si>
    <t>K71</t>
  </si>
  <si>
    <t>Ingatlanok felújítása</t>
  </si>
  <si>
    <t>05721</t>
  </si>
  <si>
    <t>K72</t>
  </si>
  <si>
    <t>Informatikai eszközök felújítása</t>
  </si>
  <si>
    <t>05731</t>
  </si>
  <si>
    <t>K73</t>
  </si>
  <si>
    <t>Egyéb tárgyi eszközök felújítása</t>
  </si>
  <si>
    <t>05741</t>
  </si>
  <si>
    <t>K74</t>
  </si>
  <si>
    <t>Felújítási célú előzetesen felszámított ÁFA</t>
  </si>
  <si>
    <t>K9</t>
  </si>
  <si>
    <t>Finanszírozási kiadások</t>
  </si>
  <si>
    <t>K91</t>
  </si>
  <si>
    <t>Belföldi finanszírozás kiadásai</t>
  </si>
  <si>
    <t>059141</t>
  </si>
  <si>
    <t>K914</t>
  </si>
  <si>
    <t>Államháztartáson belüli megelőlegezések visszafizetése</t>
  </si>
  <si>
    <t>059151</t>
  </si>
  <si>
    <t>K915</t>
  </si>
  <si>
    <t>Központi, irányító szervi támogatás folyósítása</t>
  </si>
  <si>
    <t>B1</t>
  </si>
  <si>
    <t>Működési célú támogatások államháztartáson belülről</t>
  </si>
  <si>
    <t>B11</t>
  </si>
  <si>
    <t>Önkormányzatok működési támogatásai</t>
  </si>
  <si>
    <t>091111</t>
  </si>
  <si>
    <t>B111</t>
  </si>
  <si>
    <t>Helyi önkormányzatok működésének általános támogatása</t>
  </si>
  <si>
    <t>Hivatal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</si>
  <si>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</si>
  <si>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</si>
  <si>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</si>
  <si>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</si>
  <si>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</si>
  <si>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</si>
  <si>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091121</t>
  </si>
  <si>
    <t>B112</t>
  </si>
  <si>
    <t>Települési önkormányzatok egyes köznevelési feladatainak tám.</t>
  </si>
  <si>
    <t>091131</t>
  </si>
  <si>
    <t>B113</t>
  </si>
  <si>
    <t>Települési önkormányzatok szociális, gyermekjóléti és gyermekétkeztetési feladatainak támogatása</t>
  </si>
  <si>
    <t>Egyéb szociális feladatok</t>
  </si>
  <si>
    <t>Család- és gyermekjóléti szolgálat</t>
  </si>
  <si>
    <t>Gyermekétkeztetés</t>
  </si>
  <si>
    <t>091141</t>
  </si>
  <si>
    <t>B114</t>
  </si>
  <si>
    <t>Települési önkormányzatok kulturális feladatainak támogatása</t>
  </si>
  <si>
    <t>091151</t>
  </si>
  <si>
    <t>B115</t>
  </si>
  <si>
    <t>Működési célú költségvetési támogatások és kiegészítő tám.</t>
  </si>
  <si>
    <t>091161</t>
  </si>
  <si>
    <t>B116</t>
  </si>
  <si>
    <t>Elszámolásból származó bevételek</t>
  </si>
  <si>
    <t>09161</t>
  </si>
  <si>
    <t>B16</t>
  </si>
  <si>
    <t>Egyéb működési célú támogatások bevételei államháztartáson belülről</t>
  </si>
  <si>
    <t>TB pénzügyi alaptól kapott működési támogatás</t>
  </si>
  <si>
    <t>Elkülönített állami pénzalaptól kapott működési támogatás</t>
  </si>
  <si>
    <t>Újbarok Községi Önkormányzat - hivatal</t>
  </si>
  <si>
    <t>Újbarok Községi Önkormányzat - óvoda</t>
  </si>
  <si>
    <t>B3</t>
  </si>
  <si>
    <t>Közhatalmi bevételek</t>
  </si>
  <si>
    <t>B31</t>
  </si>
  <si>
    <t>Jövedelemadók</t>
  </si>
  <si>
    <t>B311</t>
  </si>
  <si>
    <t>Magánszemélyek jövedelemadói</t>
  </si>
  <si>
    <t>09341</t>
  </si>
  <si>
    <t>B34</t>
  </si>
  <si>
    <t>Vagyoni típusú adók</t>
  </si>
  <si>
    <t>Építményadó</t>
  </si>
  <si>
    <t>Telekadó</t>
  </si>
  <si>
    <t>B35</t>
  </si>
  <si>
    <t>Termékek és szolgáltatások adói</t>
  </si>
  <si>
    <t>093511</t>
  </si>
  <si>
    <t>B351</t>
  </si>
  <si>
    <t>Értékesítési és forgalmi adók</t>
  </si>
  <si>
    <t>Állandó jellegű tevékenység iparűzési adó</t>
  </si>
  <si>
    <t>Ideiglenes jellegű tevékenység iparűzési adó</t>
  </si>
  <si>
    <t>B354</t>
  </si>
  <si>
    <t>Gépjárműadók</t>
  </si>
  <si>
    <t>B355</t>
  </si>
  <si>
    <t>Egyéb áruhasználati és szolgáltatási adók</t>
  </si>
  <si>
    <t>09361</t>
  </si>
  <si>
    <t>B36</t>
  </si>
  <si>
    <t>Egyéb közhatalmi bevételek</t>
  </si>
  <si>
    <t>Helyszíni és szabálysértési bírság</t>
  </si>
  <si>
    <t>B4</t>
  </si>
  <si>
    <t>Működési bevételek</t>
  </si>
  <si>
    <t>094021</t>
  </si>
  <si>
    <t>B402</t>
  </si>
  <si>
    <t>Szolgáltatások ellenértéke</t>
  </si>
  <si>
    <t>Egyéb szolgáltatások nyújtása miatti bevételek</t>
  </si>
  <si>
    <t>esküvő</t>
  </si>
  <si>
    <t>hirdetés - Kisbíró</t>
  </si>
  <si>
    <t>közterület használati díj</t>
  </si>
  <si>
    <t>Sportcsarnok terembérleti díj</t>
  </si>
  <si>
    <t>094031</t>
  </si>
  <si>
    <t>B403</t>
  </si>
  <si>
    <t>Közvetített szolgáltatások ellenértéke</t>
  </si>
  <si>
    <t>ÁHB továbbszámlázott közvetített szolgáltatás</t>
  </si>
  <si>
    <t>Hivatal közüzemi díjai</t>
  </si>
  <si>
    <t>Újbarok Községi Önkormányzat</t>
  </si>
  <si>
    <t>ÁHK továbbszámlázott közvetített szolgáltatás</t>
  </si>
  <si>
    <t>köztemető közüzemi költségek</t>
  </si>
  <si>
    <t>orvosi rendelő közüzemi költségek</t>
  </si>
  <si>
    <t>Vörösmarty Mihály Könyvtár (továbbképzés)</t>
  </si>
  <si>
    <t>094041</t>
  </si>
  <si>
    <t>B404</t>
  </si>
  <si>
    <t>Tulajdonosi bevételek</t>
  </si>
  <si>
    <t>Önkormányzati vagyon üzemeltetéséből, koncesszióból származó bevétel</t>
  </si>
  <si>
    <t>Önkormányzati vagyon vagyonkezelésbe adásából származó bev.</t>
  </si>
  <si>
    <t>094061</t>
  </si>
  <si>
    <t>B406</t>
  </si>
  <si>
    <t>Kiszámlázott ÁFA</t>
  </si>
  <si>
    <t>B408</t>
  </si>
  <si>
    <t>Kamatbevételek és más nyereségjellegű bevételek</t>
  </si>
  <si>
    <t>0940821</t>
  </si>
  <si>
    <t>B4082</t>
  </si>
  <si>
    <t>Egyéb kapott (járó) kamatok és kamatjellegű bevételek</t>
  </si>
  <si>
    <t>094101</t>
  </si>
  <si>
    <t>B410</t>
  </si>
  <si>
    <t>Biztosító által fizetett kártérítés</t>
  </si>
  <si>
    <t>094111</t>
  </si>
  <si>
    <t>B411</t>
  </si>
  <si>
    <t>Egyéb működési bevételek</t>
  </si>
  <si>
    <t>Egyéb különféle működési bevételek</t>
  </si>
  <si>
    <t>B5</t>
  </si>
  <si>
    <t>Felhalmozási bevételek</t>
  </si>
  <si>
    <t>09521</t>
  </si>
  <si>
    <t>B52</t>
  </si>
  <si>
    <t>Ingatlanok értékesítése</t>
  </si>
  <si>
    <t>09531</t>
  </si>
  <si>
    <t>B53</t>
  </si>
  <si>
    <t>Egyéb tárgyi eszközök értékesítése</t>
  </si>
  <si>
    <t>B6</t>
  </si>
  <si>
    <t>Működési célú átvett pénzeszközök</t>
  </si>
  <si>
    <t>09651</t>
  </si>
  <si>
    <t>B65</t>
  </si>
  <si>
    <t>Egyéb működési célú átvett pénzeszközök</t>
  </si>
  <si>
    <t>Nonprofit társaságtól működési célú átvett pénzeszközök</t>
  </si>
  <si>
    <t>Civil szervezettől működési célú átvett pénzeszközök</t>
  </si>
  <si>
    <t>B8</t>
  </si>
  <si>
    <t>Finanszírozási bevételek</t>
  </si>
  <si>
    <t>B81</t>
  </si>
  <si>
    <t>Belföldi finanszírozás bevételei</t>
  </si>
  <si>
    <t>B813</t>
  </si>
  <si>
    <t>Maradvány igénybevétele</t>
  </si>
  <si>
    <t>0981311</t>
  </si>
  <si>
    <t>B8131</t>
  </si>
  <si>
    <t>Előző év költségvetési maradványának igénybevétele</t>
  </si>
  <si>
    <t>098141</t>
  </si>
  <si>
    <t>B814</t>
  </si>
  <si>
    <t>Államháztartáson belüli megelőlegezések</t>
  </si>
  <si>
    <t>BEVÉTELEK ÖSSZESEN</t>
  </si>
  <si>
    <t>konyha: internet</t>
  </si>
  <si>
    <t>konyha: vezetékes telefon</t>
  </si>
  <si>
    <t>27</t>
  </si>
  <si>
    <t>áram rendszerhasználati díj - MVM Zrt.</t>
  </si>
  <si>
    <t>bicskei orvosi ügyelet közüzemi díjai</t>
  </si>
  <si>
    <t>költségvetési levelek előfizetés</t>
  </si>
  <si>
    <t>konyha: Quadro Byte - Élelem program</t>
  </si>
  <si>
    <t>Cofog</t>
  </si>
  <si>
    <t>Működési támogatáshoz kapcsolódó kiegészítés</t>
  </si>
  <si>
    <t>Egyéb bírság (végrehajtási költség)</t>
  </si>
  <si>
    <t>Egyéb települési adók bevétele (talajterhelési díj)</t>
  </si>
  <si>
    <t>018010</t>
  </si>
  <si>
    <t>074031</t>
  </si>
  <si>
    <t>041233</t>
  </si>
  <si>
    <t>011130</t>
  </si>
  <si>
    <t>018030</t>
  </si>
  <si>
    <t>900020</t>
  </si>
  <si>
    <t>013350</t>
  </si>
  <si>
    <t>082044</t>
  </si>
  <si>
    <t>haszonbérleti díj</t>
  </si>
  <si>
    <t>082092</t>
  </si>
  <si>
    <t>Művelődési ház, régi óvoda bérleti díj</t>
  </si>
  <si>
    <t>081030</t>
  </si>
  <si>
    <t>052020</t>
  </si>
  <si>
    <t>013320</t>
  </si>
  <si>
    <t>072111</t>
  </si>
  <si>
    <t>084031</t>
  </si>
  <si>
    <t>066020</t>
  </si>
  <si>
    <t>051030</t>
  </si>
  <si>
    <t>szemeteszsák eladás</t>
  </si>
  <si>
    <t>Sportcsarnok: internet</t>
  </si>
  <si>
    <t>védőnő: internet</t>
  </si>
  <si>
    <t>Sportcsarnok: vezetékes telefon</t>
  </si>
  <si>
    <t>védőnő: vezetékes telefon</t>
  </si>
  <si>
    <t>szétosztva</t>
  </si>
  <si>
    <t>áramdíj - E.ON Zrt. - közvilágítás</t>
  </si>
  <si>
    <t>064010</t>
  </si>
  <si>
    <t>Petőfi Sándor Művelődési Ház: internet</t>
  </si>
  <si>
    <t>Petőfi Sándor Művelődési Ház: vezetékes telefon</t>
  </si>
  <si>
    <t>082044, 082092</t>
  </si>
  <si>
    <t>072111, 072311, 074031</t>
  </si>
  <si>
    <t>vízdíj - Fejérvíz Zrt. - Rákóczi F. u. 68.</t>
  </si>
  <si>
    <t>vízdíj - Fejérvíz Zrt. - Óvoda köz 3.</t>
  </si>
  <si>
    <t>vízdíj - Fejérvíz Zrt. - Rákóczi F. u. 102.</t>
  </si>
  <si>
    <t>vízdíj - Fejérvíz Zrt. - Rákóczi F. u. 53.</t>
  </si>
  <si>
    <t>vízdíj - Fejérvíz Zrt. - Forrás utca</t>
  </si>
  <si>
    <t>ballonos víz gépbérlet - hivatal</t>
  </si>
  <si>
    <t>ballonos víz gépbérlet - művház</t>
  </si>
  <si>
    <t>kisbusz használat</t>
  </si>
  <si>
    <t>mobil toalett</t>
  </si>
  <si>
    <t>anyakönyvvezetői díj</t>
  </si>
  <si>
    <t>biztosítás</t>
  </si>
  <si>
    <t>PentaNet - művház riasztó</t>
  </si>
  <si>
    <t>Forró Drót - sportcsarnok riasztó</t>
  </si>
  <si>
    <t>KEM Katasztrófavédelem - tűzjelző berendezés</t>
  </si>
  <si>
    <t>köztisztviselők napja</t>
  </si>
  <si>
    <t>beiskolázási támogatás</t>
  </si>
  <si>
    <t>gyógyszertámogatás</t>
  </si>
  <si>
    <t>lakásfenntartási támogatás</t>
  </si>
  <si>
    <t>rendkívüli települési támogatás</t>
  </si>
  <si>
    <t>szociális étkezés</t>
  </si>
  <si>
    <t>születési támogatás</t>
  </si>
  <si>
    <t>107060</t>
  </si>
  <si>
    <t>pályázati pénzek</t>
  </si>
  <si>
    <t>018020</t>
  </si>
  <si>
    <t>Magyar Vöröskereszt</t>
  </si>
  <si>
    <t>Ezüst Évek Nyugdíjasklub</t>
  </si>
  <si>
    <t>Szár Községi Polgárőrség</t>
  </si>
  <si>
    <t>Szári Csillag Mazsorett</t>
  </si>
  <si>
    <t>Szári Örökség Közhasznú Egyesület - tánccsoport</t>
  </si>
  <si>
    <t>Szári Közös Önkormányzati Hivatal</t>
  </si>
  <si>
    <t>Szári Napsugár Kindergarten Óvoda</t>
  </si>
  <si>
    <t>állami támogatás</t>
  </si>
  <si>
    <t>állami támogatás - óvoda</t>
  </si>
  <si>
    <t>állami támogatás - konyha</t>
  </si>
  <si>
    <t>vízdíj - Fejérvíz Zrt. - J. A. 68., M. Zs. 1., Petőfi S., Rákóczi F. utca</t>
  </si>
  <si>
    <t>KÖLTSÉGVETÉSI BEVÉTELEK</t>
  </si>
  <si>
    <t>KÖLTSÉGVETÉSI KIADÁSOK</t>
  </si>
  <si>
    <t>KÖLTSÉGVETÉSI EGYENLEG
(Költségvetési bevételek - Költségvetési kiadások)
("+" egyenleg többlet;
"-" egyenleg hiány)</t>
  </si>
  <si>
    <t>Bevételi előirányzatok</t>
  </si>
  <si>
    <t>Kiadási előirányzatok</t>
  </si>
  <si>
    <t>Működési kiadások</t>
  </si>
  <si>
    <t>Személyi juttatások</t>
  </si>
  <si>
    <t>Munkaadókat terhelő járulékok és szociális hozzájárulási adó</t>
  </si>
  <si>
    <t>Ellátottak pénzbeli jutattásai</t>
  </si>
  <si>
    <t>Működési bevételek összesen</t>
  </si>
  <si>
    <t>Működési kiadások összesen</t>
  </si>
  <si>
    <t>Felhalmozási célú támogatások államháztartáson belülről</t>
  </si>
  <si>
    <t>Felhalmozási kiadások</t>
  </si>
  <si>
    <t>Felhalmozási célú átvett pénzeszközök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</si>
  <si>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</si>
  <si>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</si>
  <si>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</si>
  <si>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</si>
  <si>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</si>
  <si>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</si>
  <si>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Költségvetési maradvány</t>
  </si>
  <si>
    <t>FINANSZÍROZÁSI BEVÉTELEK</t>
  </si>
  <si>
    <t>FINANSZÍROZÁSI KIADÁSOK</t>
  </si>
  <si>
    <t>BEVÉTELEK MINDÖSSZESEN</t>
  </si>
  <si>
    <t>KIADÁSOK MINDÖSSZESEN</t>
  </si>
  <si>
    <t>Összesen</t>
  </si>
  <si>
    <t>védőnői szoftver: (2018-ban váltás!)</t>
  </si>
  <si>
    <t>PentaNet - defibrillátor nyitásérzékelő</t>
  </si>
  <si>
    <t>ÁHK</t>
  </si>
  <si>
    <t>0542310</t>
  </si>
  <si>
    <t>Helyi önkormányzatnak és költségvetési szervének egyéb működési tám.: kárpátaljai fiatalok táboroztatása</t>
  </si>
  <si>
    <t>Bursa Hungarica</t>
  </si>
  <si>
    <t>Központi költségvetési szervnek egyéb működési támogatás</t>
  </si>
  <si>
    <t>Romhányi György Általános Iskola</t>
  </si>
  <si>
    <t>Vértes-Gerecse Vidékfejlesztési Közösség</t>
  </si>
  <si>
    <t>Duna-Vértes köze Regionális Hulladékgazdálkodási Társulás</t>
  </si>
  <si>
    <t>EZER-JÓ Vidékfejlesztési Egyesület</t>
  </si>
  <si>
    <t>Esély Alapítvány: Újbaroknak továbbszámlázott összeg</t>
  </si>
  <si>
    <t>Központi kezelésű előirányzattól kapott működési támogatás</t>
  </si>
  <si>
    <t>104051</t>
  </si>
  <si>
    <t>Nemzeti Egészségbiztosítási Alap: védőnői finanszírozás</t>
  </si>
  <si>
    <t>Előző évről áthúzódó bérkompenzáció támogatása</t>
  </si>
  <si>
    <t>fogorvosi ellátás: Bodmér, Szárliget, Újbarok</t>
  </si>
  <si>
    <t>Helyi önkormányzattól és költségvetési szervétől kapott működési tám.</t>
  </si>
  <si>
    <t>Korábbi évek megszűnt adónemeiből áthúzódó befizetések</t>
  </si>
  <si>
    <t>0931133</t>
  </si>
  <si>
    <t>093431</t>
  </si>
  <si>
    <t>093434</t>
  </si>
  <si>
    <t>0935137</t>
  </si>
  <si>
    <t>0935432</t>
  </si>
  <si>
    <t>09355317</t>
  </si>
  <si>
    <t>0936311</t>
  </si>
  <si>
    <t>0936312</t>
  </si>
  <si>
    <t>0936315</t>
  </si>
  <si>
    <t>09363</t>
  </si>
  <si>
    <t>Pótlék</t>
  </si>
  <si>
    <t>Kiadások visszatérítései</t>
  </si>
  <si>
    <t>0941132</t>
  </si>
  <si>
    <t>094113</t>
  </si>
  <si>
    <t>fénymásolás, nyomtatás - könyvtár</t>
  </si>
  <si>
    <t>Egyéb juttatások</t>
  </si>
  <si>
    <t>12. hó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</si>
  <si>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</si>
  <si>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</si>
  <si>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</si>
  <si>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</si>
  <si>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</si>
  <si>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</si>
  <si>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</si>
  <si>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</si>
  <si>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</si>
  <si>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</si>
  <si>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</si>
  <si>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Választott tisztségviselők juttatásai</t>
  </si>
  <si>
    <t>SZJA</t>
  </si>
  <si>
    <t>Mindösszesen</t>
  </si>
  <si>
    <t>Alap-
illetmény</t>
  </si>
  <si>
    <t>Illetmény
kiegészítés</t>
  </si>
  <si>
    <t>Kere-kítés</t>
  </si>
  <si>
    <t>Havi bér</t>
  </si>
  <si>
    <t>Bérkom-penzáció</t>
  </si>
  <si>
    <t>Össz. bér</t>
  </si>
  <si>
    <t>Szocho</t>
  </si>
  <si>
    <t>Jubileumi</t>
  </si>
  <si>
    <t>Munka törvénykönyves</t>
  </si>
  <si>
    <t>2017. december hó</t>
  </si>
  <si>
    <t>Megbízási szerződés</t>
  </si>
  <si>
    <t>Közfoglalkoztatott</t>
  </si>
  <si>
    <t>2018. év január-február</t>
  </si>
  <si>
    <t>F/10</t>
  </si>
  <si>
    <t>kötelező előrelépés dátuma: 2020.01.01.</t>
  </si>
  <si>
    <t>25 év</t>
  </si>
  <si>
    <t>2 havi illetmény</t>
  </si>
  <si>
    <t>30 év</t>
  </si>
  <si>
    <t>3 havi illetmény</t>
  </si>
  <si>
    <t>40 év</t>
  </si>
  <si>
    <t>5 havi illetmény</t>
  </si>
  <si>
    <t>takarítónő helyettesítés</t>
  </si>
  <si>
    <t>Törvény szerinti illetmények</t>
  </si>
  <si>
    <t>Megbízási díjak</t>
  </si>
  <si>
    <t>2017.10.31-ig hatályos</t>
  </si>
  <si>
    <t>2017.11.01-től hatályos</t>
  </si>
  <si>
    <t>7. melléklet a 256/2013. (VII. 5.) Korm. Rendelethez</t>
  </si>
  <si>
    <t>Egészségügyi szakdolgozók, egyes egészségügyben dolgozók illetmény-, illetve bértáblája</t>
  </si>
  <si>
    <t xml:space="preserve">(Ft/hó, bruttó) </t>
  </si>
  <si>
    <t>SZINT</t>
  </si>
  <si>
    <t>ÉVEK</t>
  </si>
  <si>
    <t>EGÉSZSÉGÜGYI SZAKDOLGOZÓK, EGYES EGÉSZSÉGÜGYBEN DOLGOZÓK BÉRTÁBLA</t>
  </si>
  <si>
    <t>FIZETÉSI OSZTÁLYOK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</si>
  <si>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</si>
  <si>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</si>
  <si>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</si>
  <si>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</si>
  <si>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</si>
  <si>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</si>
  <si>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</si>
  <si>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</si>
  <si>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</si>
  <si>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</si>
  <si>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0-3</t>
  </si>
  <si>
    <t>4–6</t>
  </si>
  <si>
    <t>7–9</t>
  </si>
  <si>
    <t>10–12</t>
  </si>
  <si>
    <t>13-15</t>
  </si>
  <si>
    <t>16-18</t>
  </si>
  <si>
    <t>19-21</t>
  </si>
  <si>
    <t>22-24</t>
  </si>
  <si>
    <t>25-27</t>
  </si>
  <si>
    <t>28-30</t>
  </si>
  <si>
    <t>31-33</t>
  </si>
  <si>
    <t>34-36</t>
  </si>
  <si>
    <t>37-39</t>
  </si>
  <si>
    <t>40-42</t>
  </si>
  <si>
    <t>43-45</t>
  </si>
  <si>
    <t>46-48</t>
  </si>
  <si>
    <t>49-51</t>
  </si>
  <si>
    <t>2017. év - 2016. évi XC. törvény</t>
  </si>
  <si>
    <t>Fizetési
fokozatok</t>
  </si>
  <si>
    <t>Év</t>
  </si>
  <si>
    <t>Fizetési osztályok</t>
  </si>
  <si>
    <t>1.</t>
  </si>
  <si>
    <t>0-2</t>
  </si>
  <si>
    <t>2.</t>
  </si>
  <si>
    <t>3-5</t>
  </si>
  <si>
    <t>3.</t>
  </si>
  <si>
    <t>6-8</t>
  </si>
  <si>
    <t>4.</t>
  </si>
  <si>
    <t>9-11</t>
  </si>
  <si>
    <t>5.</t>
  </si>
  <si>
    <t>12-14</t>
  </si>
  <si>
    <t>6.</t>
  </si>
  <si>
    <t>15-17</t>
  </si>
  <si>
    <t>7.</t>
  </si>
  <si>
    <t>18-20</t>
  </si>
  <si>
    <t>8.</t>
  </si>
  <si>
    <t>21-23</t>
  </si>
  <si>
    <t>9.</t>
  </si>
  <si>
    <t>24-26</t>
  </si>
  <si>
    <t>10.</t>
  </si>
  <si>
    <t>27-29</t>
  </si>
  <si>
    <t>11.</t>
  </si>
  <si>
    <t>30-32</t>
  </si>
  <si>
    <t>12.</t>
  </si>
  <si>
    <t>33-35</t>
  </si>
  <si>
    <t>13.</t>
  </si>
  <si>
    <t>36-38</t>
  </si>
  <si>
    <t>14.</t>
  </si>
  <si>
    <t>39-41</t>
  </si>
  <si>
    <t>15.</t>
  </si>
  <si>
    <t>42-44</t>
  </si>
  <si>
    <t>16.</t>
  </si>
  <si>
    <t>45-47</t>
  </si>
  <si>
    <t>17.</t>
  </si>
  <si>
    <t>48-</t>
  </si>
  <si>
    <t>Számított illetmény 2017. évre</t>
  </si>
  <si>
    <t>Dátum</t>
  </si>
  <si>
    <t>Besorolás</t>
  </si>
  <si>
    <t>Következő
előrelépés</t>
  </si>
  <si>
    <t>Jogszabályi hivatkozás</t>
  </si>
  <si>
    <t>Illetmény</t>
  </si>
  <si>
    <t>Illetménynövelés eü. ágazatban</t>
  </si>
  <si>
    <t>Kerekítés</t>
  </si>
  <si>
    <t>Jogszabályi
hivatkozás</t>
  </si>
  <si>
    <t>Kieg. munkáltatóti
döntés alapján</t>
  </si>
  <si>
    <t>Területi
pótlék</t>
  </si>
  <si>
    <t>Védőnő kiegészítés</t>
  </si>
  <si>
    <t>Bruttó bér</t>
  </si>
  <si>
    <t>Átsorolás</t>
  </si>
  <si>
    <t>F/08</t>
  </si>
  <si>
    <t>Kjt. 1. sz. mell.</t>
  </si>
  <si>
    <t>2011. évi CLXXXVIII. tv. 11. sz. mell.</t>
  </si>
  <si>
    <t>2003. évi LXXXIV. tv. eutev 11/a. § (6)</t>
  </si>
  <si>
    <t>Béremelés</t>
  </si>
  <si>
    <t>2003. évi LXXXIV. tv. 11/A. § (6)</t>
  </si>
  <si>
    <t>F/09</t>
  </si>
  <si>
    <t>2016.09.01.
- 2016.12.31.</t>
  </si>
  <si>
    <t>Módosítás</t>
  </si>
  <si>
    <t>Kjt. 66. § (7)-(8)</t>
  </si>
  <si>
    <t>Kellett volna</t>
  </si>
  <si>
    <t>Fix összegű díj</t>
  </si>
  <si>
    <t>Kapott ter.
pótlék</t>
  </si>
  <si>
    <t>Fejkvóta szerinti díj</t>
  </si>
  <si>
    <t>12%-os kiegészítés</t>
  </si>
  <si>
    <t>Kapott kiegészítés</t>
  </si>
  <si>
    <t>Emelés</t>
  </si>
  <si>
    <t>Meg nem
kapott ill.</t>
  </si>
  <si>
    <t>2012. 7. hótól</t>
  </si>
  <si>
    <t>2013. 1-6. hó</t>
  </si>
  <si>
    <t>2013.7-10. hó</t>
  </si>
  <si>
    <t>2013. 11-12. hó</t>
  </si>
  <si>
    <t>2014. 1-2. hó</t>
  </si>
  <si>
    <t>2014. 3-12. hó</t>
  </si>
  <si>
    <t>víziközmű</t>
  </si>
  <si>
    <t>közfoglalkoztatott 1.</t>
  </si>
  <si>
    <t>2018. márciustól</t>
  </si>
  <si>
    <t>közfoglalkoztatott 2.</t>
  </si>
  <si>
    <t>Petőfi utca útburkolat felújítása</t>
  </si>
  <si>
    <t>Konyha felújítása</t>
  </si>
  <si>
    <t>Sportcsarnok menekülő ajtók beszerelése</t>
  </si>
  <si>
    <t>Bölcsőde létrehozás</t>
  </si>
  <si>
    <t>Hivatal felújítása</t>
  </si>
  <si>
    <t>játszótér kerítés</t>
  </si>
  <si>
    <t>József Attila utca vízellátás</t>
  </si>
  <si>
    <t>B2</t>
  </si>
  <si>
    <t>B21</t>
  </si>
  <si>
    <t>Felhalmozási célú önkormányzati támogatások</t>
  </si>
  <si>
    <t>Informatikai szolgáltatások igénybevétele</t>
  </si>
  <si>
    <t>ÖNV</t>
  </si>
  <si>
    <t>Észak- és Közép-Dunántúli szennyvíz-elvezetési és -kezelési fejlesztés</t>
  </si>
  <si>
    <t>2019. év</t>
  </si>
  <si>
    <t>Polgármesteri illetmény támogatás</t>
  </si>
  <si>
    <t>Kiegyenlítő bérrendezési alapból (Hivatal köztisztviselői)</t>
  </si>
  <si>
    <t>ASP pályázatból</t>
  </si>
  <si>
    <t>Bérek 2019</t>
  </si>
  <si>
    <t>2018. december hó</t>
  </si>
  <si>
    <t>Polgármester mb.</t>
  </si>
  <si>
    <t>07 hó 3x254265=762795</t>
  </si>
  <si>
    <t>F/05           kötelező előrelépés dátuma: 2019.01.01.</t>
  </si>
  <si>
    <t>Polgármester (cafeteria)</t>
  </si>
  <si>
    <t>áramdíj - E.ON Zrt. - Arany J. u. 1. (temető)</t>
  </si>
  <si>
    <t>áramdíj - E.ON Zrt. - Forrás utca 469 hrsz. (sportcsarnok)</t>
  </si>
  <si>
    <t>áramdíj - E.ON Zrt. - Petőfi S. u. 19. (térfigyelő kamera)</t>
  </si>
  <si>
    <t>áramdíj - E.ON Zrt. - Rákóczi F. u. 102. (Művelődési Ház)</t>
  </si>
  <si>
    <t>áramdíj - E.ON Zrt. - Rákóczi F. u. 43/b (szabadtéri színpad)</t>
  </si>
  <si>
    <t>áramdíj - E.ON Zrt. - Rákóczi F. u. 53. (régi ovi)</t>
  </si>
  <si>
    <t>áramdíj - E.ON Zrt. - Rákóczi F. u. 68. (hivatal)</t>
  </si>
  <si>
    <t>áramdíj - E.ON Zrt. - Rákóczi F. u. 70 A ép. (orvosi rendelő)</t>
  </si>
  <si>
    <t>gázdíj - ELMŰ (sportcsarnok)</t>
  </si>
  <si>
    <t>gázdíj - NKM Zrt. - Óvoda köz 1. (orvosi rendelő)</t>
  </si>
  <si>
    <t>gázdíj - NKM Zrt. - Rákóczi F. u. 102. (Művelődési Ház)</t>
  </si>
  <si>
    <t>gázdíj - NKM Zrt. - Rákóczi F. u. 53. (régi óvoda)</t>
  </si>
  <si>
    <t>gázdíj - NKM Zrt. - Rákóczi F. u. 68. (hivatal)</t>
  </si>
  <si>
    <t>NHSZ Tatabánya Zrt. (veszélyes hulladék)</t>
  </si>
  <si>
    <t>Fizetendő ÁFA (Fejér víznek bérleti díj, vagyon kez. díj Áfa tartalma)</t>
  </si>
  <si>
    <t>Illegális hulladéklerakó felszámolására pályázati támogatás</t>
  </si>
  <si>
    <t>Polgármester (Grósz Gábor alpolgármester)</t>
  </si>
  <si>
    <t>2019. január - március</t>
  </si>
  <si>
    <t>2019. április - december</t>
  </si>
  <si>
    <t>költségtérítés</t>
  </si>
  <si>
    <t>Illegális hulladéklerakó felszámolása</t>
  </si>
  <si>
    <t>Útfelújításra alap</t>
  </si>
  <si>
    <t>Hivatal felújítás (TOP)</t>
  </si>
  <si>
    <t>xy</t>
  </si>
  <si>
    <t>Jubileumi jutalom</t>
  </si>
  <si>
    <t>Riasztó + kamera telepítés (konyha, P+R parkoló)</t>
  </si>
  <si>
    <t>szocho</t>
  </si>
  <si>
    <t>kb.30 nap</t>
  </si>
  <si>
    <t>Mini bölcsőde - támogatás visszafizetése</t>
  </si>
  <si>
    <t>Mini bölcsőde kialakításra pályázat</t>
  </si>
  <si>
    <t>Maradvánnyal korrigált költségvetési bevételek összesen</t>
  </si>
  <si>
    <t>Maradvánnyal korrigált költségvetési kiadás összesen</t>
  </si>
  <si>
    <t xml:space="preserve">egyéb kiadások </t>
  </si>
  <si>
    <t>Előző évi beruházáshoz kapcsolódó fordított ÁFA befizetés</t>
  </si>
  <si>
    <t>Konyha</t>
  </si>
  <si>
    <t>Az Önkormányzat Gst. 3. § (1) bekezdése szerinti adósságot keletkeztető ügyletekrőlől és kezességvállalásokból fennálló kötelezettségeiről az adósságot keletkeztető ügyletek futamidejének végéig, illetve a kezesség érvényesíthetőségéig (ezer forintban)</t>
  </si>
  <si>
    <t>Kötelezettség megnevezése, azonosító adatai</t>
  </si>
  <si>
    <t>futamidő/kezesség</t>
  </si>
  <si>
    <t>kötelezettség</t>
  </si>
  <si>
    <t xml:space="preserve">2020. évi </t>
  </si>
  <si>
    <t xml:space="preserve">2021. évi </t>
  </si>
  <si>
    <t xml:space="preserve">2022. évi </t>
  </si>
  <si>
    <t>összesen</t>
  </si>
  <si>
    <t>fennálló tartozás</t>
  </si>
  <si>
    <t>törlesztés</t>
  </si>
  <si>
    <t>összege</t>
  </si>
  <si>
    <t>I. Hitelek:</t>
  </si>
  <si>
    <t>II. Értékpapír forgalomba hozatal:</t>
  </si>
  <si>
    <t>III: Váltó kibocsátása</t>
  </si>
  <si>
    <t>IV: Pénzügyi lizing</t>
  </si>
  <si>
    <t>V. Legalább 365 nap időtartamú halasztott fizetés</t>
  </si>
  <si>
    <t>Adósságot keletkeztető ügylet összesen:</t>
  </si>
  <si>
    <t>A figyelembe vehető saját bevételek:</t>
  </si>
  <si>
    <t>Saját bevétel megnevezése, azonosító adatai</t>
  </si>
  <si>
    <t>Rendszeressége,</t>
  </si>
  <si>
    <t>esedékessége</t>
  </si>
  <si>
    <t>1. Helyi adók</t>
  </si>
  <si>
    <t>évente 1/2 03. és 1/2 09. hóban</t>
  </si>
  <si>
    <t>2. Települési adó</t>
  </si>
  <si>
    <t>2. Gépjárműadó</t>
  </si>
  <si>
    <t>3. Kamatbevételek</t>
  </si>
  <si>
    <t>4. Bírság</t>
  </si>
  <si>
    <t xml:space="preserve">5. Vagyon bérbeadásából, hasznobérbeadásából, üzemeltetéséből származó díjbevétel (kivétel viziközművek bérleti díja) </t>
  </si>
  <si>
    <t>nem meghatározott</t>
  </si>
  <si>
    <t>Egyéb sajátos bevételek</t>
  </si>
  <si>
    <t>Költségvetési szerv megnevezése</t>
  </si>
  <si>
    <t>Engedélyezett létszám (fő)</t>
  </si>
  <si>
    <t>Kormányzati funkció</t>
  </si>
  <si>
    <t>Polgármester</t>
  </si>
  <si>
    <t>Karbantartó</t>
  </si>
  <si>
    <t>Védőnői szolgálat</t>
  </si>
  <si>
    <t>Községi művelődési ház</t>
  </si>
  <si>
    <t>Egyéb foglalkoztatott</t>
  </si>
  <si>
    <t>011130, 072111, 072311, 074031</t>
  </si>
  <si>
    <t>Szár Községi Önkormányzat</t>
  </si>
  <si>
    <t>Jegyző</t>
  </si>
  <si>
    <t>Köztisztviselők - igazgatás</t>
  </si>
  <si>
    <t>Köztisztviselők - adóigazgatás</t>
  </si>
  <si>
    <t>096015, 096025, 900020</t>
  </si>
  <si>
    <t>Óvodavezető</t>
  </si>
  <si>
    <t>091130</t>
  </si>
  <si>
    <t>Óvónő - 4 órás</t>
  </si>
  <si>
    <t>Óvónő - 8 órás</t>
  </si>
  <si>
    <t>Dajka</t>
  </si>
  <si>
    <t>Eredeti előirányzat</t>
  </si>
  <si>
    <t>Módosított Előirányzat</t>
  </si>
  <si>
    <t>K353</t>
  </si>
  <si>
    <t>Kamatkiadások</t>
  </si>
  <si>
    <t>Szociális tüzelőanyag vásárlás</t>
  </si>
  <si>
    <t>K5022</t>
  </si>
  <si>
    <t>K5023</t>
  </si>
  <si>
    <t>K1</t>
  </si>
  <si>
    <t>K11</t>
  </si>
  <si>
    <t>Foglalkoztatottak személyi juttatásai</t>
  </si>
  <si>
    <t>0511011</t>
  </si>
  <si>
    <t>K1101</t>
  </si>
  <si>
    <t>Törvény szerinti illetmények, munkabérek</t>
  </si>
  <si>
    <t>0511021</t>
  </si>
  <si>
    <t>K1102</t>
  </si>
  <si>
    <t>Normatív jutalmak</t>
  </si>
  <si>
    <t>0511031</t>
  </si>
  <si>
    <t>K1103</t>
  </si>
  <si>
    <t>Céljuttatás, projektprémium</t>
  </si>
  <si>
    <t>0511041</t>
  </si>
  <si>
    <t>K1104</t>
  </si>
  <si>
    <t>Készenlét, ügyelet, helyettesítés, túlóra</t>
  </si>
  <si>
    <t>0511051</t>
  </si>
  <si>
    <t>K1105</t>
  </si>
  <si>
    <t>Végkielégítés</t>
  </si>
  <si>
    <t>0511061</t>
  </si>
  <si>
    <t>K1106</t>
  </si>
  <si>
    <t>Jubíleumi jutalom</t>
  </si>
  <si>
    <t>0511071</t>
  </si>
  <si>
    <t>K1107</t>
  </si>
  <si>
    <t>Béren kívüli juttatások</t>
  </si>
  <si>
    <t>0511081</t>
  </si>
  <si>
    <t>K1108</t>
  </si>
  <si>
    <t>Ruházati költségtérítés</t>
  </si>
  <si>
    <t>0511091</t>
  </si>
  <si>
    <t>K1109</t>
  </si>
  <si>
    <t>Közlekedési költségtérítés/kiküldetés</t>
  </si>
  <si>
    <t>0511101</t>
  </si>
  <si>
    <t>K1110</t>
  </si>
  <si>
    <t>Egyéb költségtérítés</t>
  </si>
  <si>
    <t>0511111</t>
  </si>
  <si>
    <t>K1111</t>
  </si>
  <si>
    <t>Lakhatási támogatás</t>
  </si>
  <si>
    <t>0511121</t>
  </si>
  <si>
    <t>K1112</t>
  </si>
  <si>
    <t>Szociális támogatások</t>
  </si>
  <si>
    <t>0511131</t>
  </si>
  <si>
    <t>K1113</t>
  </si>
  <si>
    <t>Foglalkoztatottak egyéb személyi juttatásai</t>
  </si>
  <si>
    <t>K12</t>
  </si>
  <si>
    <t>Külső személyi juttatások</t>
  </si>
  <si>
    <t>051211</t>
  </si>
  <si>
    <t>K121</t>
  </si>
  <si>
    <t>051221</t>
  </si>
  <si>
    <t>K122</t>
  </si>
  <si>
    <t>Munkavégzésre irányuló egyéb jogviszonyban nem saját foglalkoztatottnak fizetett juttatások</t>
  </si>
  <si>
    <t>051231</t>
  </si>
  <si>
    <t>K123</t>
  </si>
  <si>
    <t>Egyéb külső személyi juttatások (repi)</t>
  </si>
  <si>
    <t>0521</t>
  </si>
  <si>
    <t>K2</t>
  </si>
  <si>
    <t>Munkaadókat terhelő járulékok és szoc. hozzájárulási adó</t>
  </si>
  <si>
    <t>05231</t>
  </si>
  <si>
    <t>Szociális hozzájárulási adó</t>
  </si>
  <si>
    <t>Rehab.hozzáj.</t>
  </si>
  <si>
    <t>Korkedvezmény-biztosítási járulék</t>
  </si>
  <si>
    <t>05235</t>
  </si>
  <si>
    <t>Táppénz hozzájárulás</t>
  </si>
  <si>
    <t>Egyéb munkaadókat terhelő járulék</t>
  </si>
  <si>
    <t>Munkáltatót terhelő SZJA</t>
  </si>
  <si>
    <t>B25</t>
  </si>
  <si>
    <t>B7</t>
  </si>
  <si>
    <t>B75</t>
  </si>
  <si>
    <t>Egyéb felhalmozási célú átvett pénzeszközök</t>
  </si>
  <si>
    <t>09751</t>
  </si>
  <si>
    <t>0011130</t>
  </si>
  <si>
    <t>Teljesítés 09.23-ig</t>
  </si>
  <si>
    <t>Pénzbeni gyermekvédelmi támogatás</t>
  </si>
  <si>
    <t>Nemzeti Foglalkoztatási Alap:( közfoglalkoztatási bértámogatás)nyári diákmunka</t>
  </si>
  <si>
    <t>(041233)011130</t>
  </si>
  <si>
    <t>062020</t>
  </si>
  <si>
    <t>Foglalkozatottak egyéb szem.juttatásai</t>
  </si>
  <si>
    <t>Közlekedési költségtérítés Pappné Turány Margit
(Vértesboglár - Szár: 8 km)+ Dr. Hamvasné Harpauer Henriett (Bicske)</t>
  </si>
  <si>
    <t>Szár Község Német Kisebbségi Oktatásáért És Kultúrájáért Egyesület (Baráti kör)</t>
  </si>
  <si>
    <t>Saarer Grundschule Alapítvány</t>
  </si>
  <si>
    <t>Segítő szívvel, jó szándékkal Közhasznú Alapítvány</t>
  </si>
  <si>
    <t>fogorvosi eszközök beszerzése</t>
  </si>
  <si>
    <t>Törvény szerinti illetmények - közfoglalkoztatás/diákmunka</t>
  </si>
  <si>
    <t>Szár Községi Sportegyesület/asztalitenisz szakosztály</t>
  </si>
  <si>
    <t>Egyéb szervezet</t>
  </si>
  <si>
    <t>játszótér létesítés</t>
  </si>
  <si>
    <t>Egyéb fejezeti kezelésű előirányzatoktól kapott működési támogatás</t>
  </si>
  <si>
    <t>Egyéb felhalmozási célú támogatások ( Magyar Falu program)</t>
  </si>
  <si>
    <t>rendezvény Advent</t>
  </si>
  <si>
    <t>066020,074031.011130,081030,082092</t>
  </si>
  <si>
    <t>Szár község összevont költségvetési összesítő - 2020. év</t>
  </si>
  <si>
    <t>Szár Községi Önkormányzat költségvetési összesítő - 2020. év terv</t>
  </si>
  <si>
    <t>Szár Községi Önkormányzat 2020</t>
  </si>
  <si>
    <t>2020. év</t>
  </si>
  <si>
    <t xml:space="preserve">2020.01.01-jén  </t>
  </si>
  <si>
    <t xml:space="preserve">2023. évi </t>
  </si>
  <si>
    <t>Gyermekjóléti szolgálat</t>
  </si>
  <si>
    <t>104042</t>
  </si>
  <si>
    <t>Közfoglalkoztatott nincs</t>
  </si>
  <si>
    <t>Konyha költségei(élelmezési program+telefon)</t>
  </si>
  <si>
    <t>bérleti díjak(Fejérvíz)</t>
  </si>
  <si>
    <t>Szári Közös Önkormányzati Hivatal költségvetési összesítő - 2020. év terv</t>
  </si>
  <si>
    <t>név</t>
  </si>
  <si>
    <t>Köv.lépés</t>
  </si>
  <si>
    <t>alapbér</t>
  </si>
  <si>
    <t>Illetménykieg.</t>
  </si>
  <si>
    <t xml:space="preserve">Pótlék </t>
  </si>
  <si>
    <t>Egyéb</t>
  </si>
  <si>
    <t>Bér összesen</t>
  </si>
  <si>
    <t>Szabadság áthozatal 2019ről</t>
  </si>
  <si>
    <t>Baráti Ferencné</t>
  </si>
  <si>
    <t>megbízás</t>
  </si>
  <si>
    <t>helyettesítés</t>
  </si>
  <si>
    <t>Lacza Albert</t>
  </si>
  <si>
    <t>Nagy Ferencné</t>
  </si>
  <si>
    <t>MT</t>
  </si>
  <si>
    <t>Pappné Turány Margit</t>
  </si>
  <si>
    <t>F/11</t>
  </si>
  <si>
    <t>közlekedési ktg.térítés</t>
  </si>
  <si>
    <t>Szabó István</t>
  </si>
  <si>
    <t>Iváncsik Csaba</t>
  </si>
  <si>
    <t>Sonkoly László</t>
  </si>
  <si>
    <t>Menyhért Ferenc</t>
  </si>
  <si>
    <t>dr. Hamvasné Harpauer Henriett</t>
  </si>
  <si>
    <t>F/05</t>
  </si>
  <si>
    <t>Németh Norbert</t>
  </si>
  <si>
    <t>vál.tisztségvis.</t>
  </si>
  <si>
    <t>cafetéria</t>
  </si>
  <si>
    <t>Szoboszlai Zoltán</t>
  </si>
  <si>
    <t>Lovasi-Kovács Andrea</t>
  </si>
  <si>
    <t>Lantos József</t>
  </si>
  <si>
    <t>Orbán Zsolt</t>
  </si>
  <si>
    <t>May Balázs</t>
  </si>
  <si>
    <t>Edelényi Gábor</t>
  </si>
  <si>
    <t>szoc.hozzájárulás</t>
  </si>
  <si>
    <t>közlekedési ktgtérítés</t>
  </si>
  <si>
    <t>közművelődés,könyvtár 082044,082092</t>
  </si>
  <si>
    <t>sportcsarnok 081030</t>
  </si>
  <si>
    <t>önkormányzat és hivtal 011130</t>
  </si>
  <si>
    <t>védőnő 074031</t>
  </si>
  <si>
    <t>községgazdálkodás 066020, közvilágítás064010, közú 045160</t>
  </si>
  <si>
    <t>DP Uniti Kft./Tóth Endre Informatikai szolgáltatás</t>
  </si>
  <si>
    <t>családjóléti mobil</t>
  </si>
  <si>
    <t>községgazdálkodás mobil</t>
  </si>
  <si>
    <t>hivatal mobil</t>
  </si>
  <si>
    <t>önkormányzat mobil</t>
  </si>
  <si>
    <t>védőnő mobil</t>
  </si>
  <si>
    <t>egyéb karbantartás</t>
  </si>
  <si>
    <t>egyéb ( polgárőrség,posta-könyvtár,iratrendezés)</t>
  </si>
  <si>
    <t>PentaNet - hivatali + konyha + PR parkoló riasztó+kultúr+rendelők+játszótér</t>
  </si>
  <si>
    <t>Hivatal TOP</t>
  </si>
  <si>
    <t>Hivatal BM</t>
  </si>
  <si>
    <t>Év közben felmerülő kiadások:</t>
  </si>
  <si>
    <t xml:space="preserve">önkormányzati hozzájárulás - óvoda Szár </t>
  </si>
  <si>
    <t>önkormányzati hozzájárulás - óvoda Újbarok</t>
  </si>
  <si>
    <t>önkormányzati hozzájárulás - konyha Szár</t>
  </si>
  <si>
    <t>önkormányzati hozzájárulás Szár</t>
  </si>
  <si>
    <t>önkormányzati hozzájárulás Újbarok</t>
  </si>
  <si>
    <t xml:space="preserve">weboldal karbantartás </t>
  </si>
  <si>
    <t>Kiküldetések kiadásai</t>
  </si>
  <si>
    <t xml:space="preserve">temető kerítés </t>
  </si>
  <si>
    <t xml:space="preserve"> eszközbeszerzés,telefon, laptop</t>
  </si>
  <si>
    <t>egyéb eszközök</t>
  </si>
  <si>
    <t>munkagép beszerzése</t>
  </si>
  <si>
    <t>rendezvények(babaköszöntő, idősek napja, véradás,nemzeti ünnepek,szüreti napok,majális,gyereknap,kulturális rendezvények)</t>
  </si>
  <si>
    <t>0450160</t>
  </si>
  <si>
    <t>önkormányzat és hivatal</t>
  </si>
  <si>
    <t xml:space="preserve">közutak </t>
  </si>
  <si>
    <t xml:space="preserve">községgazdálkodás </t>
  </si>
  <si>
    <t xml:space="preserve">sportcsarnok </t>
  </si>
  <si>
    <t>Kötelező feladatok</t>
  </si>
  <si>
    <t>Önként vállalt feladatok</t>
  </si>
  <si>
    <t>Államigazgatási feladatok</t>
  </si>
  <si>
    <t>I. negyedév</t>
  </si>
  <si>
    <t>II. negyedév</t>
  </si>
  <si>
    <t>III. negyedév</t>
  </si>
  <si>
    <t>IV. negyedév</t>
  </si>
  <si>
    <t>Előirányzat tervezett ütemezése</t>
  </si>
  <si>
    <t>082044/082092/104042</t>
  </si>
  <si>
    <t>011130/066020/074031</t>
  </si>
  <si>
    <t>Előirányzat tervezett n.évi  ütemezése</t>
  </si>
  <si>
    <t xml:space="preserve">I.n.év </t>
  </si>
  <si>
    <t>II.n.év</t>
  </si>
  <si>
    <t>III.n.év</t>
  </si>
  <si>
    <t>IV.n.év</t>
  </si>
  <si>
    <t>016010</t>
  </si>
  <si>
    <t>EP Választás</t>
  </si>
  <si>
    <t>Időközi polgm.választás</t>
  </si>
  <si>
    <t>Általános polgárm. választás</t>
  </si>
  <si>
    <t>anyakönyvvezetői díj továbbszámlázása</t>
  </si>
  <si>
    <t>Költségek visszatérítései</t>
  </si>
  <si>
    <t>Egyéb különféle működési bevételek: fénymásolás, kerekítés</t>
  </si>
  <si>
    <t>098161</t>
  </si>
  <si>
    <t>B816</t>
  </si>
  <si>
    <t>Központi, irányító szervi támogatás</t>
  </si>
  <si>
    <t>kiegyenlítő bérrendezési alapból</t>
  </si>
  <si>
    <t>0</t>
  </si>
  <si>
    <t>önkormányzati hozzájárulások összesen</t>
  </si>
  <si>
    <t>c</t>
  </si>
  <si>
    <t>2018. év</t>
  </si>
  <si>
    <t xml:space="preserve"> I. negyedév</t>
  </si>
  <si>
    <t xml:space="preserve"> II. negyedév</t>
  </si>
  <si>
    <t xml:space="preserve"> III. negyedév</t>
  </si>
  <si>
    <t xml:space="preserve"> IV. negyedév</t>
  </si>
  <si>
    <t>Összeg</t>
  </si>
  <si>
    <t>Ütemezés</t>
  </si>
  <si>
    <t>Teljesítés</t>
  </si>
  <si>
    <t>Kötelező Feladatok</t>
  </si>
  <si>
    <t>Előirányzat tervezett teljesítés ütemezése</t>
  </si>
  <si>
    <t>Egyéb működési célú támogatások</t>
  </si>
  <si>
    <t>Fejér Megyei Önk. Hivatal</t>
  </si>
  <si>
    <t>084020</t>
  </si>
  <si>
    <t>Német Nemzetiségi Önk. Újbarok</t>
  </si>
  <si>
    <t>terembérleti díj</t>
  </si>
  <si>
    <t>B405</t>
  </si>
  <si>
    <t>Ellátási díjak</t>
  </si>
  <si>
    <t>gyermekétkeztetés</t>
  </si>
  <si>
    <t>munkahelyi étkeztetés</t>
  </si>
  <si>
    <t>óvónő</t>
  </si>
  <si>
    <t>Egyéb különféle működési bevételek: kerekítés</t>
  </si>
  <si>
    <t>dajka</t>
  </si>
  <si>
    <t>műk</t>
  </si>
  <si>
    <t>Óvoda</t>
  </si>
  <si>
    <t>önkormányzati hozzájárulás - Szár</t>
  </si>
  <si>
    <t>nemz</t>
  </si>
  <si>
    <t>önkormányzati hozzájárulás - Újbarok</t>
  </si>
  <si>
    <t>3/2018. (II.12.) önk. rend.</t>
  </si>
  <si>
    <t>4/2018. (III.12.) önk. rend.</t>
  </si>
  <si>
    <t>5/2018. (V.7.) önk. rend.</t>
  </si>
  <si>
    <t>ASP</t>
  </si>
  <si>
    <t>Teljesítések</t>
  </si>
  <si>
    <t>Módosított előirányzat havi ütemezése</t>
  </si>
  <si>
    <t>Egyéb külső személyi juttatások</t>
  </si>
  <si>
    <t>Rehabilitációs hozzájárulás</t>
  </si>
  <si>
    <t>Egészségügyi hozzájárulás</t>
  </si>
  <si>
    <t>053131</t>
  </si>
  <si>
    <t>K313</t>
  </si>
  <si>
    <t>Árubeszerzés</t>
  </si>
  <si>
    <t>Informatikai szolgáltatások igénybevétel</t>
  </si>
  <si>
    <t>053321</t>
  </si>
  <si>
    <t>K332</t>
  </si>
  <si>
    <t>Vásárolt élelmezés</t>
  </si>
  <si>
    <t>ÁH belüli közvetített szolgáltatások</t>
  </si>
  <si>
    <t>ÁH kívüli közvetített szolgáltatások</t>
  </si>
  <si>
    <t>Fizetendő ÁFA</t>
  </si>
  <si>
    <t>053531</t>
  </si>
  <si>
    <t>053541</t>
  </si>
  <si>
    <t>K354</t>
  </si>
  <si>
    <t>Egyéb pénzügyi műveletek kiadásai</t>
  </si>
  <si>
    <t>05411</t>
  </si>
  <si>
    <t>K41</t>
  </si>
  <si>
    <t>Társadalombiztosítási ellátások</t>
  </si>
  <si>
    <t>05421</t>
  </si>
  <si>
    <t>Gyermekvédelmi támogatás</t>
  </si>
  <si>
    <t>05431</t>
  </si>
  <si>
    <t>K43</t>
  </si>
  <si>
    <t>Pénzbeli kárpótlások, kártérítések</t>
  </si>
  <si>
    <t>05441</t>
  </si>
  <si>
    <t>K44</t>
  </si>
  <si>
    <t>Betegséggel kapcsolatos (nem társadalombiztosítási) ellátások</t>
  </si>
  <si>
    <t>05451</t>
  </si>
  <si>
    <t>K45</t>
  </si>
  <si>
    <t>Foglalkoztatással, munkanélküliséggel kapcsolatos ellátások</t>
  </si>
  <si>
    <t>05461</t>
  </si>
  <si>
    <t>K46</t>
  </si>
  <si>
    <t>Lakhatással kapcsolatos ellátások</t>
  </si>
  <si>
    <t>05471</t>
  </si>
  <si>
    <t>K47</t>
  </si>
  <si>
    <t>Intézményi ellátottak pénzbeli juttatása</t>
  </si>
  <si>
    <t>Állami gondozottak pénzbeli juttatásai</t>
  </si>
  <si>
    <t>Oktatásban részt vevők pénzb.juttatásai</t>
  </si>
  <si>
    <t>Egyéb pénzbeli juttatások</t>
  </si>
  <si>
    <t>Egyéb, az önkormányzat rendeletében megállapított juttatás</t>
  </si>
  <si>
    <t>055011</t>
  </si>
  <si>
    <t>K501</t>
  </si>
  <si>
    <t>Nemzetközi kötelezettségek</t>
  </si>
  <si>
    <t>Európai Uniós kötelezettségek</t>
  </si>
  <si>
    <t>Egyéb nemzetközi kötelezettségek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</si>
  <si>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</si>
  <si>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</si>
  <si>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</si>
  <si>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</si>
  <si>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</si>
  <si>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K503</t>
  </si>
  <si>
    <t>Működési célú garancia- és kezességvállalásból származó kifizetés ÁHB</t>
  </si>
  <si>
    <t>055041</t>
  </si>
  <si>
    <t>K504</t>
  </si>
  <si>
    <t>Működési célú visszatérítendő tám., kölcsönök nyújtása ÁHB</t>
  </si>
  <si>
    <t>Központi költségvetési szervnek működési támogatás nyújtás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</si>
  <si>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</si>
  <si>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</si>
  <si>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</si>
  <si>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</si>
  <si>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</si>
  <si>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</si>
  <si>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Társulásnak és költségvetési szervének működési tám.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</si>
  <si>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</si>
  <si>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</si>
  <si>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055051</t>
  </si>
  <si>
    <t>K505</t>
  </si>
  <si>
    <t>Működési célú visszatérítendő tám., kölcsönök törlesztése ÁHB</t>
  </si>
  <si>
    <t>Központi költségvetési szervnek működési támogatás törlesztés</t>
  </si>
  <si>
    <t>Központi kezelésű előirányzatnak működési támogatás törlesztés</t>
  </si>
  <si>
    <t>EU-s programok miatti működési támogatás törlesztés</t>
  </si>
  <si>
    <t>Egyéb fejezeti kezelésű előirányzatnak működési tám. törlesztés</t>
  </si>
  <si>
    <t>TB pénzügyi alapjainak működési támogatás törlesztés</t>
  </si>
  <si>
    <t>Elkülönített állami pénzalapnak működési támogatás törlesztés</t>
  </si>
  <si>
    <t>Helyi önkormányzatnak és költségvetési szervének működési támogatás törlesztés</t>
  </si>
  <si>
    <t>Társulásnak és költségvetési szervének működési tám. törlesztés</t>
  </si>
  <si>
    <t>Nemzetiségi önkormányzatnak és költségvetési szervének működési támogatás törlesztés</t>
  </si>
  <si>
    <t>Térségi fejlesztési tanácsnak és költségvetési szervének működési támogatás törlesztés</t>
  </si>
  <si>
    <t>Központi kezelésű előirányzatnak egyéb működési támogatás</t>
  </si>
  <si>
    <t>EU-s programok miatti egyéb működési támogatás</t>
  </si>
  <si>
    <t>Egyéb fejezeti kezelésű előirányzatnak egyéb működési támogatás</t>
  </si>
  <si>
    <t>TB pénzügyi alapjainak egyéb működési támogatás</t>
  </si>
  <si>
    <t>Elkülönített állami pénzalapnak egyéb működési támogatás</t>
  </si>
  <si>
    <t>Helyi önkormányzatnak és költségvetési szervének egyéb működési támogatás</t>
  </si>
  <si>
    <t>Nemzetiségi önkormányzatnak és költségvetési szervének egyéb működési támogatás</t>
  </si>
  <si>
    <t>Térségi fejlesztési tanácsnak és költségvetési szervének egyéb működési támogatás</t>
  </si>
  <si>
    <t>055071</t>
  </si>
  <si>
    <t>K507</t>
  </si>
  <si>
    <t>Működési célú garancia- és kezességvállalásból származó kifizetés államháztartáson kívülre</t>
  </si>
  <si>
    <t>Működési célú garancia- és kezességvállalásból származó kifizetés</t>
  </si>
  <si>
    <t>Egyéb működési célú garancia- és kezességvállalásból származó kifizetés</t>
  </si>
  <si>
    <t>055081</t>
  </si>
  <si>
    <t>K508</t>
  </si>
  <si>
    <t>Működési célú visszatérítendő tám., kölcsönök nyújtása ÁHK</t>
  </si>
  <si>
    <t>Egyháznak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</si>
  <si>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</si>
  <si>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</si>
  <si>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Háztartásnak visszatérítendő működési támogatás nyújtás</t>
  </si>
  <si>
    <t>Pénzügyi vállalkozásnak visszatérítendő működési tám. nyújtás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</si>
  <si>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</si>
  <si>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</si>
  <si>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Egyéb vállalkozásnak visszatérítendő működési támogatás nyújtás</t>
  </si>
  <si>
    <t>EU-nak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</si>
  <si>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</si>
  <si>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</si>
  <si>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055091</t>
  </si>
  <si>
    <t>K509</t>
  </si>
  <si>
    <t>Árkiegészítések, ártámogatások</t>
  </si>
  <si>
    <t>055101</t>
  </si>
  <si>
    <t>K510</t>
  </si>
  <si>
    <t>Kamattámogatások</t>
  </si>
  <si>
    <t>055111</t>
  </si>
  <si>
    <t>K511</t>
  </si>
  <si>
    <t>Működési célú támogatások az Európai Uniónak</t>
  </si>
  <si>
    <t>Egyháznak egyéb működési támogatás nyújtás</t>
  </si>
  <si>
    <t>Háztartásnak egyéb működési támogatás nyújtás</t>
  </si>
  <si>
    <t>Pénzügyi vállalkozásnak egyéb működési támogatás nyújtás</t>
  </si>
  <si>
    <t>Állami többségi tulajdonú nem pénzügyi vállalkozásnak egyéb működési támogatás nyújtás</t>
  </si>
  <si>
    <t>Önkormányzati többségi tulajdonú nem pénzügyi vállalkozásnak egyéb működési támogatás nyújtás</t>
  </si>
  <si>
    <t>Egyéb vállalkozásnak egyéb működési támogatás nyújtás</t>
  </si>
  <si>
    <t>Kormányoknak és nemzetközi szervezeteknek egyéb működési támogatás nyújtás</t>
  </si>
  <si>
    <t>Egyéb külföldieknek egyéb működési támogatás nyújtás</t>
  </si>
  <si>
    <t>05611</t>
  </si>
  <si>
    <t>K61</t>
  </si>
  <si>
    <t>Immateriális javak beszerzése, létesítése</t>
  </si>
  <si>
    <t>Termőföld beszerzés</t>
  </si>
  <si>
    <t>05651</t>
  </si>
  <si>
    <t>K65</t>
  </si>
  <si>
    <t>Részesedések beszerzése</t>
  </si>
  <si>
    <t>05661</t>
  </si>
  <si>
    <t>K66</t>
  </si>
  <si>
    <t>Meglévő részesedések növelése</t>
  </si>
  <si>
    <t>K8</t>
  </si>
  <si>
    <t>Egyéb felhalmozási célú kiadások</t>
  </si>
  <si>
    <t>05811</t>
  </si>
  <si>
    <t>K81</t>
  </si>
  <si>
    <t>Felhalmozási célú garancia- és kezességvállalásból származó kifizetés ÁHB</t>
  </si>
  <si>
    <t>05821</t>
  </si>
  <si>
    <t>K82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</si>
  <si>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</si>
  <si>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</si>
  <si>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</si>
  <si>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EU-s programok miatti felhalmozási célú támogatás nyújtás</t>
  </si>
  <si>
    <t>Egyéb fejezeti kezelésű előirányzatnak felhalmozási célú támogatás nyújtás</t>
  </si>
  <si>
    <t>TB pénzügyi alapjainak felhalmozási célú támogatás nyújtás</t>
  </si>
  <si>
    <t>Elkülönített állami pénzalapnak felhalmozási célú támogatás nyújtás</t>
  </si>
  <si>
    <t>Helyi önkormányzatnak és költségvetési szervének felhalmozási célú támogatás nyújtás</t>
  </si>
  <si>
    <t>Társulásnak és költségvetési szervének felhalmozási célú támogatás nyújtás</t>
  </si>
  <si>
    <t>Nemzetiségi önkormányzatnak és költségvetési szervének felhalmozási célú támogatás nyújtás</t>
  </si>
  <si>
    <t>Térségi fejlesztési tanácsnak és költségvetési szervének felhalmozási célú támogatás nyújtás</t>
  </si>
  <si>
    <t>05831</t>
  </si>
  <si>
    <t>K83</t>
  </si>
  <si>
    <t>Felhalmozási célú visszatérítendő támogatások, kölcsönök törlesztése államháztartáson belülre</t>
  </si>
  <si>
    <t>Központi költségvetési szervnek felhalmozási célú tám. törlesztés</t>
  </si>
  <si>
    <t>Központi kezelésű előirányzatnak felhalmozási célú tám. törlesztés</t>
  </si>
  <si>
    <t>EU-s programok miatti felhalmozási célú támogatás törlesztés</t>
  </si>
  <si>
    <t>Egyéb fejezeti kezelésű előirányzatnak felhalmozási célú támogatás törlesztés</t>
  </si>
  <si>
    <t>TB pénzügyi alapjainak felhalmozási célú támogatás törlesztés</t>
  </si>
  <si>
    <t>Elkülönített állami pénzalapnak felhalmozási célú tám. törlesztés</t>
  </si>
  <si>
    <t>Helyi önkormányzatnak és költségvetési szervének felhalmozási célú támogatás törlesztés</t>
  </si>
  <si>
    <t>Társulásnak és költségvetési szervének felhalmozási célú támogatás törlesztés</t>
  </si>
  <si>
    <t>Nemzetiségi önkormányzatnak és költségvetési szervének felhalmozási célú támogatás törlesztés</t>
  </si>
  <si>
    <t>Térségi fejlesztési tanácsnak és költségvetési szervének felhalmozási célú támogatás törlesztés</t>
  </si>
  <si>
    <t>05841</t>
  </si>
  <si>
    <t>K84</t>
  </si>
  <si>
    <t>Egyéb felhalmozási célú támogatások államháztartáson belülre</t>
  </si>
  <si>
    <t>Központi költségvetési szervnek egyéb felhalmozási támogatás</t>
  </si>
  <si>
    <t>Központi kezelésű előirányzatnak egyéb felhalmozási támogatás</t>
  </si>
  <si>
    <t>EU-s programok miatti egyéb felhalmozási támogatás</t>
  </si>
  <si>
    <t>Egyéb fejezeti kezelésű előirányzatnak egyéb felhalmozási tám.</t>
  </si>
  <si>
    <t>TB pénzügyi alapjainak egyéb felhalmozási támogatás</t>
  </si>
  <si>
    <t>Elkülönített állami pénzalapnak egyéb felhalmozási támogatás</t>
  </si>
  <si>
    <t>Helyi önkormányzatnak és költségvetési szervének egyéb felhalmozási támogatás</t>
  </si>
  <si>
    <t>Társulásnak és költségvetési szervének egyéb felhalmozási tám.</t>
  </si>
  <si>
    <t>Nemzetiségi önkormányzatnak és költségvetési szervének egyéb felhalmozási támogatás</t>
  </si>
  <si>
    <t>Térségi fejlesztési tanácsnak és költségvetési szervének egyéb felhalmozási támogatás</t>
  </si>
  <si>
    <t>05851</t>
  </si>
  <si>
    <t>K85</t>
  </si>
  <si>
    <t>Felhalmozási célú garancia- és kezességvállalásból származó kifizetés államháztartáson kívülre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</si>
  <si>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</si>
  <si>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</si>
  <si>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05861</t>
  </si>
  <si>
    <t>K86</t>
  </si>
  <si>
    <t>Felhalmozási célú visszatérítendő tám., kölcsönök nyújtása ÁHK</t>
  </si>
  <si>
    <t>Egyháznak visszatérítendő felhalmozási támogatás nyújtás</t>
  </si>
  <si>
    <t>Nonprofit társaságnak visszatérítendő felhalmozási tám. nyújtás</t>
  </si>
  <si>
    <t>Civil szervezetnek visszatérítendő felhalmozási támogatás nyújtás</t>
  </si>
  <si>
    <t>Háztartásnak visszatérítendő felhalmozási támogatás nyújtás</t>
  </si>
  <si>
    <t>Pénzügyi vállalkozásnak visszatérítendő felhalmozási tám. nyújtás</t>
  </si>
  <si>
    <t>Állami többségi tulajdonú nem pénzügyi vállalkozásnak visszatérítendő felhalmozási támogatás nyújtás</t>
  </si>
  <si>
    <t>Önkormányzati többségi tulajdonú nem pénzügyi vállalkozásnak visszatérítendő felhalmozási támogatás nyújtás</t>
  </si>
  <si>
    <t>Egyéb vállalkozásnak visszatérítendő felhalmozási tám. nyújtás</t>
  </si>
  <si>
    <t>EU-nak visszatérítendő felhalmozási támogatás nyújtás</t>
  </si>
  <si>
    <t>Nemzetközi szervezetnek visszatérítendő felhalmozási tám. nyújtás</t>
  </si>
  <si>
    <t>Egyéb külföldieknek visszatérítendő felhalmozási támogatás nyújtás</t>
  </si>
  <si>
    <t>05871</t>
  </si>
  <si>
    <t>K87</t>
  </si>
  <si>
    <t>Lakástámogatás</t>
  </si>
  <si>
    <t>05881</t>
  </si>
  <si>
    <t>K88</t>
  </si>
  <si>
    <t>Felhalmozási célú támogatások az Európai Uniónak</t>
  </si>
  <si>
    <t>05891</t>
  </si>
  <si>
    <t>K89</t>
  </si>
  <si>
    <t>Egyéb felhalmozási célú támogatások államháztartáson kívülre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</si>
  <si>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</si>
  <si>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</si>
  <si>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</si>
  <si>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</si>
  <si>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</si>
  <si>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Állami többségi tulajdonú nem pénzügyi vállalkozásnak egyéb felhalmozási támogatás nyújtás</t>
  </si>
  <si>
    <t>Önkormányzati többségi tulajdonú nem 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</si>
  <si>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</si>
  <si>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</si>
  <si>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Egyéb külföldieknek egyéb felhalmozási támogatás nyújtás</t>
  </si>
  <si>
    <t>0591111</t>
  </si>
  <si>
    <t>K9111</t>
  </si>
  <si>
    <t>Hosszú lejáratú hitelek, kölcsönök törlesztése</t>
  </si>
  <si>
    <t>0591121</t>
  </si>
  <si>
    <t>K9112</t>
  </si>
  <si>
    <t>Likviditási célú hitelek, kölcsönök törlesztése</t>
  </si>
  <si>
    <t>0591131</t>
  </si>
  <si>
    <t>K9113</t>
  </si>
  <si>
    <t>Rövid lejáratú hitelek, kölcsönök törlesztése</t>
  </si>
  <si>
    <t>K912</t>
  </si>
  <si>
    <t>Belföldi értékpapírok kiadásai</t>
  </si>
  <si>
    <t>0591211</t>
  </si>
  <si>
    <t>K9121</t>
  </si>
  <si>
    <t>Forgatási célú belföldi értékpapír vásárlás</t>
  </si>
  <si>
    <t>0591221</t>
  </si>
  <si>
    <t>K9122</t>
  </si>
  <si>
    <t>Befektetési célú belföldi értékpapírok vásárlása</t>
  </si>
  <si>
    <t>0591231</t>
  </si>
  <si>
    <t>K9123</t>
  </si>
  <si>
    <t>Kincstárjegyek beváltása</t>
  </si>
  <si>
    <t>0591241</t>
  </si>
  <si>
    <t>K9124</t>
  </si>
  <si>
    <t>Éven belüli belföldi értékpapír beváltás</t>
  </si>
  <si>
    <t>0591251</t>
  </si>
  <si>
    <t>K9125</t>
  </si>
  <si>
    <t>Belföldi kötvények beváltása</t>
  </si>
  <si>
    <t>0591261</t>
  </si>
  <si>
    <t>K9126</t>
  </si>
  <si>
    <t>Éven túli lejáratú belföldi értékpapírok beváltása</t>
  </si>
  <si>
    <t>059131</t>
  </si>
  <si>
    <t>K913</t>
  </si>
  <si>
    <t>Államháztartáson belüli megelőlegezések folyósítása</t>
  </si>
  <si>
    <t>059161</t>
  </si>
  <si>
    <t>K916</t>
  </si>
  <si>
    <t>Pénzeszközök lekötött bankbetétként elhelyezése</t>
  </si>
  <si>
    <t>059171</t>
  </si>
  <si>
    <t>K917</t>
  </si>
  <si>
    <t>Pénzügyi lízing kiadásai</t>
  </si>
  <si>
    <t>059181</t>
  </si>
  <si>
    <t>K918</t>
  </si>
  <si>
    <t>Központi költségvetés sajátos finanszírozási kiadásai</t>
  </si>
  <si>
    <t>K919</t>
  </si>
  <si>
    <t>Tulajdonosi kölcsönök kiadásai</t>
  </si>
  <si>
    <t>0591911</t>
  </si>
  <si>
    <t>K9191</t>
  </si>
  <si>
    <t>Hosszú lejáratú tulajdonosi kölcsönök kiadásai</t>
  </si>
  <si>
    <t>0591921</t>
  </si>
  <si>
    <t>K9192</t>
  </si>
  <si>
    <t>Rövid lejáratú tulajdonosi kölcsönök kiadásai</t>
  </si>
  <si>
    <t>K92</t>
  </si>
  <si>
    <t>Külföldi finanszírozás kiadásai</t>
  </si>
  <si>
    <t>059211</t>
  </si>
  <si>
    <t>K921</t>
  </si>
  <si>
    <t>Forgatási célú külföldi értékpapír vásárlás</t>
  </si>
  <si>
    <t>059221</t>
  </si>
  <si>
    <t>K922</t>
  </si>
  <si>
    <t>Befektetési célú külföldi értékpapír vásárlás</t>
  </si>
  <si>
    <t>059231</t>
  </si>
  <si>
    <t>K923</t>
  </si>
  <si>
    <t>Külföldi értékpapírok beváltása</t>
  </si>
  <si>
    <t>059241</t>
  </si>
  <si>
    <t>K924</t>
  </si>
  <si>
    <t>Hitelek, kölcsönök törlesztése külföldre</t>
  </si>
  <si>
    <t>059251</t>
  </si>
  <si>
    <t>K925</t>
  </si>
  <si>
    <t>Hitelek, kölcsönök törlesztése külföldi pénzintézetnek</t>
  </si>
  <si>
    <t>05931</t>
  </si>
  <si>
    <t>K93</t>
  </si>
  <si>
    <t>Adóssághoz nem kapcsolódó származékos ügyletek kiadásai</t>
  </si>
  <si>
    <t>05941</t>
  </si>
  <si>
    <t>K94</t>
  </si>
  <si>
    <t>Váltókiadások</t>
  </si>
  <si>
    <t>KIADÁSOK ÖSSZESEN</t>
  </si>
  <si>
    <t xml:space="preserve"> </t>
  </si>
  <si>
    <t>Központi irányítószervi támogatás folyósítása</t>
  </si>
  <si>
    <t>Általános- és céltartalékok (Ft)</t>
  </si>
  <si>
    <t>Rovat megnevezése</t>
  </si>
  <si>
    <t>Rovat-szám</t>
  </si>
  <si>
    <t>ÖNKORMÁNYZATI ELŐIRÁNYZATOK</t>
  </si>
  <si>
    <t>KÖZÖS HIVATAL</t>
  </si>
  <si>
    <t>KASTÉLY ÓVODA ÉS BÖLCSŐDE</t>
  </si>
  <si>
    <t>MINDÖSSZESEN</t>
  </si>
  <si>
    <t>Általános tartalékok</t>
  </si>
  <si>
    <t>Szár Községi Önkormányzat 2020. évi költségvetése</t>
  </si>
  <si>
    <t>SZÁRI KÖZÖS ÖNKORMÁNYZATI HIVATAL</t>
  </si>
  <si>
    <t>SZÁRI NAPSUGÁR KINDERGARTEN ÓVODA ÉS BÖLCSŐDE</t>
  </si>
  <si>
    <t>a költségvetési év azon fejlesztési céljai, amelyek megvalósításához a Stabilitási tv. 3. § (1) bekezdése szerinti adósságot keletkeztető ügylet megkötése válik vagy válhat szükségessé ( Ft)</t>
  </si>
  <si>
    <t>Önkormányzati előirányzatok</t>
  </si>
  <si>
    <t>Rovatszám</t>
  </si>
  <si>
    <t>Kiadási előirányzat</t>
  </si>
  <si>
    <t>ebből kiadási előirányzat fedezete saját forrásból</t>
  </si>
  <si>
    <t>ebből kiadási előirányzat fedezete adósságot keletkeztető ügyletből</t>
  </si>
  <si>
    <t>Meglévő részesedések növeléséhez kapcsolódó kiadások</t>
  </si>
  <si>
    <t>BERUHÁZÁSOK</t>
  </si>
  <si>
    <t>Felújítási célú előzetesen felszámított általános forgalmi adó</t>
  </si>
  <si>
    <t>FELÚJÍTÁSOK</t>
  </si>
  <si>
    <t>Bevétel összege 2020</t>
  </si>
  <si>
    <t>Bevétel összege 2021</t>
  </si>
  <si>
    <t>Bevétel összege 2022</t>
  </si>
  <si>
    <t>Bevétel összege 2023</t>
  </si>
  <si>
    <t>Szári Napsugár Kindergarten Óvoda és Bölcsőde költségvetési összesítő - 2020. év terv</t>
  </si>
  <si>
    <t>Szár Községi Önkormányzat Bevételei 2020</t>
  </si>
  <si>
    <t>Szári Napsugár Kindergarten Óvoda és Bölcsőde Bevételei 2020. év</t>
  </si>
  <si>
    <t>Szár Községi Önkormányzat Kiadásai 2020. év</t>
  </si>
  <si>
    <t>Szári Közös Önkormányzati Hivatal Kiadásai 2020. év</t>
  </si>
  <si>
    <t>Szári Napsugár Kindergarten Óvoda és Bölcsőde Kiadásai 2020. év</t>
  </si>
  <si>
    <t>Szári Közös Önkormányzati Hivatal Bevételei 2020. év</t>
  </si>
  <si>
    <t>Hivatal előző évek megtakarításai</t>
  </si>
  <si>
    <t>Céltartalékok</t>
  </si>
  <si>
    <t>Szár Község
2020. évi költségvetési létszámkeret</t>
  </si>
  <si>
    <t xml:space="preserve">2. számú melléklet </t>
  </si>
  <si>
    <t xml:space="preserve"> 4 /2020. (III.11.) önkorm.rend.</t>
  </si>
  <si>
    <t xml:space="preserve">3 .számú melléklet </t>
  </si>
  <si>
    <t xml:space="preserve">4. számú melléklet </t>
  </si>
  <si>
    <t>4 /2020. (III.11.) önkorm.rend.</t>
  </si>
  <si>
    <t xml:space="preserve">5. számú melléklet </t>
  </si>
  <si>
    <t>4/2020. (III.11.) önkorm.rend.</t>
  </si>
  <si>
    <t xml:space="preserve">6. számú melléklet </t>
  </si>
  <si>
    <t xml:space="preserve">7. számú melléklet </t>
  </si>
  <si>
    <t>8. számú melléklet</t>
  </si>
  <si>
    <t xml:space="preserve">9. számú melléklet </t>
  </si>
  <si>
    <t xml:space="preserve">10. számú melléklet </t>
  </si>
  <si>
    <t xml:space="preserve">11. számú melléklet </t>
  </si>
  <si>
    <t>4/2020. (III.11.) ömkorm.rend.</t>
  </si>
  <si>
    <t>12. számú melléklet                                                                                                                                                                                                  4/2020. (III.11.) önkorm.rend.</t>
  </si>
  <si>
    <t xml:space="preserve">13. számú melléklet </t>
  </si>
  <si>
    <t xml:space="preserve">14. számú melléklet </t>
  </si>
  <si>
    <t>4 / 2020. (III.11.) önkormányzati rendelet</t>
  </si>
  <si>
    <t>4 / 2020. (III.11.) számú önkormányzati rendelet</t>
  </si>
  <si>
    <t>4 / 2020.( III.11.) önkormányzati rendelet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</si>
</sst>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\ &quot;Ft&quot;"/>
    <numFmt numFmtId="166" formatCode="#,##0\ _F_t"/>
  </numFmts>
  <fonts count="5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2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i/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1"/>
      <color theme="3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charset val="238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i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i/>
      <sz val="12"/>
      <name val="Times New Roman"/>
      <family val="1"/>
      <charset val="238"/>
    </font>
    <font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4"/>
      <color indexed="8"/>
      <name val="Bookman Old Style"/>
      <family val="1"/>
      <charset val="238"/>
    </font>
    <font>
      <b/>
      <i/>
      <sz val="14"/>
      <color indexed="8"/>
      <name val="Bookman Old Style"/>
      <family val="1"/>
      <charset val="238"/>
    </font>
    <font>
      <b/>
      <sz val="10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b/>
      <sz val="10"/>
      <name val="Bookman Old Style"/>
      <family val="1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2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10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Up="1" diagonalDown="1">
      <left/>
      <right/>
      <top/>
      <bottom/>
      <diagonal style="thin">
        <color auto="1"/>
      </diagonal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7" fillId="0" borderId="0"/>
  </cellStyleXfs>
  <cellXfs count="1593">
    <xf numFmtId="0" fontId="0" fillId="0" borderId="0" xfId="0"/>
    <xf numFmtId="0" fontId="5" fillId="0" borderId="0" xfId="0" applyFont="1"/>
    <xf numFmtId="49" fontId="3" fillId="0" borderId="0" xfId="1" applyNumberFormat="1" applyFont="1" applyAlignment="1">
      <alignment vertical="center"/>
    </xf>
    <xf numFmtId="49" fontId="6" fillId="0" borderId="0" xfId="0" applyNumberFormat="1" applyFont="1" applyAlignment="1">
      <alignment vertical="center"/>
    </xf>
    <xf numFmtId="0" fontId="6" fillId="0" borderId="0" xfId="1" applyFont="1" applyAlignment="1">
      <alignment vertical="center"/>
    </xf>
    <xf numFmtId="0" fontId="2" fillId="0" borderId="0" xfId="0" applyFont="1" applyAlignment="1">
      <alignment vertical="center"/>
    </xf>
    <xf numFmtId="49" fontId="7" fillId="0" borderId="0" xfId="0" applyNumberFormat="1" applyFont="1" applyAlignment="1">
      <alignment vertical="center"/>
    </xf>
    <xf numFmtId="0" fontId="7" fillId="0" borderId="0" xfId="1" applyFont="1" applyAlignment="1">
      <alignment vertical="center"/>
    </xf>
    <xf numFmtId="49" fontId="2" fillId="0" borderId="0" xfId="1" applyNumberFormat="1" applyFont="1" applyAlignment="1">
      <alignment vertical="center"/>
    </xf>
    <xf numFmtId="0" fontId="2" fillId="0" borderId="0" xfId="1" applyFont="1" applyAlignment="1">
      <alignment vertical="center"/>
    </xf>
    <xf numFmtId="49" fontId="6" fillId="0" borderId="0" xfId="1" applyNumberFormat="1" applyFont="1" applyAlignment="1">
      <alignment vertical="center"/>
    </xf>
    <xf numFmtId="49" fontId="7" fillId="0" borderId="0" xfId="1" applyNumberFormat="1" applyFont="1" applyAlignment="1">
      <alignment vertical="center"/>
    </xf>
    <xf numFmtId="49" fontId="10" fillId="0" borderId="0" xfId="1" applyNumberFormat="1" applyFont="1" applyAlignment="1">
      <alignment vertical="center"/>
    </xf>
    <xf numFmtId="0" fontId="10" fillId="0" borderId="0" xfId="1" applyFont="1" applyAlignment="1">
      <alignment vertical="center"/>
    </xf>
    <xf numFmtId="49" fontId="8" fillId="0" borderId="0" xfId="1" applyNumberFormat="1" applyFont="1" applyAlignment="1">
      <alignment vertical="center"/>
    </xf>
    <xf numFmtId="0" fontId="8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49" fontId="4" fillId="2" borderId="6" xfId="0" applyNumberFormat="1" applyFont="1" applyFill="1" applyBorder="1" applyAlignment="1">
      <alignment vertical="center"/>
    </xf>
    <xf numFmtId="49" fontId="2" fillId="0" borderId="0" xfId="0" applyNumberFormat="1" applyFont="1"/>
    <xf numFmtId="49" fontId="5" fillId="0" borderId="0" xfId="0" applyNumberFormat="1" applyFont="1"/>
    <xf numFmtId="49" fontId="2" fillId="0" borderId="0" xfId="0" applyNumberFormat="1" applyFont="1" applyAlignment="1">
      <alignment vertical="center"/>
    </xf>
    <xf numFmtId="0" fontId="2" fillId="0" borderId="8" xfId="0" applyFont="1" applyBorder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2" fillId="0" borderId="23" xfId="0" applyFont="1" applyBorder="1" applyAlignment="1">
      <alignment horizontal="left" vertical="center"/>
    </xf>
    <xf numFmtId="0" fontId="2" fillId="0" borderId="8" xfId="1" applyFont="1" applyBorder="1" applyAlignment="1">
      <alignment horizontal="left" vertical="center"/>
    </xf>
    <xf numFmtId="49" fontId="9" fillId="0" borderId="4" xfId="1" applyNumberFormat="1" applyFont="1" applyBorder="1" applyAlignment="1">
      <alignment vertical="center"/>
    </xf>
    <xf numFmtId="49" fontId="2" fillId="0" borderId="4" xfId="1" applyNumberFormat="1" applyFont="1" applyBorder="1" applyAlignment="1">
      <alignment vertical="center"/>
    </xf>
    <xf numFmtId="49" fontId="2" fillId="0" borderId="22" xfId="1" applyNumberFormat="1" applyFont="1" applyBorder="1" applyAlignment="1">
      <alignment vertical="center"/>
    </xf>
    <xf numFmtId="49" fontId="6" fillId="3" borderId="4" xfId="1" applyNumberFormat="1" applyFont="1" applyFill="1" applyBorder="1" applyAlignment="1">
      <alignment vertical="center"/>
    </xf>
    <xf numFmtId="49" fontId="4" fillId="2" borderId="6" xfId="1" applyNumberFormat="1" applyFont="1" applyFill="1" applyBorder="1" applyAlignment="1">
      <alignment vertical="center"/>
    </xf>
    <xf numFmtId="49" fontId="9" fillId="3" borderId="4" xfId="1" applyNumberFormat="1" applyFont="1" applyFill="1" applyBorder="1" applyAlignment="1">
      <alignment vertical="center"/>
    </xf>
    <xf numFmtId="49" fontId="6" fillId="3" borderId="28" xfId="1" applyNumberFormat="1" applyFont="1" applyFill="1" applyBorder="1" applyAlignment="1">
      <alignment vertical="center"/>
    </xf>
    <xf numFmtId="49" fontId="6" fillId="3" borderId="28" xfId="0" applyNumberFormat="1" applyFont="1" applyFill="1" applyBorder="1" applyAlignment="1">
      <alignment vertical="center"/>
    </xf>
    <xf numFmtId="49" fontId="9" fillId="3" borderId="28" xfId="1" applyNumberFormat="1" applyFont="1" applyFill="1" applyBorder="1" applyAlignment="1">
      <alignment vertical="center"/>
    </xf>
    <xf numFmtId="0" fontId="2" fillId="0" borderId="12" xfId="1" applyFont="1" applyBorder="1" applyAlignment="1">
      <alignment horizontal="left" vertical="center"/>
    </xf>
    <xf numFmtId="0" fontId="9" fillId="0" borderId="8" xfId="0" applyFont="1" applyBorder="1" applyAlignment="1">
      <alignment vertical="center"/>
    </xf>
    <xf numFmtId="0" fontId="9" fillId="0" borderId="8" xfId="0" applyFont="1" applyBorder="1" applyAlignment="1">
      <alignment horizontal="left" vertical="center"/>
    </xf>
    <xf numFmtId="49" fontId="7" fillId="0" borderId="4" xfId="1" applyNumberFormat="1" applyFont="1" applyBorder="1" applyAlignment="1">
      <alignment vertical="center"/>
    </xf>
    <xf numFmtId="0" fontId="7" fillId="0" borderId="8" xfId="0" applyFont="1" applyBorder="1" applyAlignment="1">
      <alignment horizontal="left" vertical="center"/>
    </xf>
    <xf numFmtId="0" fontId="7" fillId="0" borderId="8" xfId="1" applyFont="1" applyBorder="1" applyAlignment="1">
      <alignment vertical="center"/>
    </xf>
    <xf numFmtId="0" fontId="9" fillId="0" borderId="12" xfId="1" applyFont="1" applyBorder="1" applyAlignment="1">
      <alignment vertical="center"/>
    </xf>
    <xf numFmtId="0" fontId="7" fillId="0" borderId="12" xfId="1" applyFont="1" applyBorder="1" applyAlignment="1">
      <alignment horizontal="left" vertical="center"/>
    </xf>
    <xf numFmtId="0" fontId="7" fillId="0" borderId="8" xfId="1" applyFont="1" applyBorder="1" applyAlignment="1">
      <alignment horizontal="left" vertical="center"/>
    </xf>
    <xf numFmtId="0" fontId="7" fillId="0" borderId="12" xfId="1" applyFont="1" applyBorder="1" applyAlignment="1">
      <alignment vertical="center"/>
    </xf>
    <xf numFmtId="49" fontId="6" fillId="0" borderId="28" xfId="1" applyNumberFormat="1" applyFont="1" applyBorder="1" applyAlignment="1">
      <alignment vertical="center"/>
    </xf>
    <xf numFmtId="49" fontId="6" fillId="0" borderId="4" xfId="1" applyNumberFormat="1" applyFont="1" applyBorder="1" applyAlignment="1">
      <alignment vertical="center"/>
    </xf>
    <xf numFmtId="49" fontId="2" fillId="0" borderId="3" xfId="1" applyNumberFormat="1" applyFont="1" applyBorder="1" applyAlignment="1">
      <alignment vertical="center"/>
    </xf>
    <xf numFmtId="0" fontId="2" fillId="0" borderId="9" xfId="1" applyFont="1" applyBorder="1" applyAlignment="1">
      <alignment horizontal="left" vertical="center"/>
    </xf>
    <xf numFmtId="0" fontId="2" fillId="0" borderId="13" xfId="1" applyFont="1" applyBorder="1" applyAlignment="1">
      <alignment horizontal="left" vertical="center"/>
    </xf>
    <xf numFmtId="49" fontId="7" fillId="0" borderId="0" xfId="0" applyNumberFormat="1" applyFont="1"/>
    <xf numFmtId="49" fontId="2" fillId="0" borderId="28" xfId="1" applyNumberFormat="1" applyFont="1" applyBorder="1" applyAlignment="1">
      <alignment vertical="center"/>
    </xf>
    <xf numFmtId="0" fontId="2" fillId="0" borderId="29" xfId="1" applyFont="1" applyBorder="1" applyAlignment="1">
      <alignment horizontal="left" vertical="center"/>
    </xf>
    <xf numFmtId="0" fontId="2" fillId="0" borderId="30" xfId="1" applyFont="1" applyBorder="1" applyAlignment="1">
      <alignment horizontal="left" vertical="center"/>
    </xf>
    <xf numFmtId="0" fontId="0" fillId="0" borderId="0" xfId="0" applyAlignment="1">
      <alignment horizontal="center"/>
    </xf>
    <xf numFmtId="49" fontId="4" fillId="2" borderId="6" xfId="1" applyNumberFormat="1" applyFont="1" applyFill="1" applyBorder="1" applyAlignment="1">
      <alignment horizontal="center" vertical="center"/>
    </xf>
    <xf numFmtId="0" fontId="12" fillId="0" borderId="0" xfId="0" applyFont="1"/>
    <xf numFmtId="49" fontId="4" fillId="2" borderId="39" xfId="0" applyNumberFormat="1" applyFont="1" applyFill="1" applyBorder="1" applyAlignment="1">
      <alignment vertical="center"/>
    </xf>
    <xf numFmtId="0" fontId="2" fillId="0" borderId="12" xfId="1" applyFont="1" applyBorder="1" applyAlignment="1">
      <alignment horizontal="left" vertical="center" wrapText="1"/>
    </xf>
    <xf numFmtId="49" fontId="12" fillId="0" borderId="0" xfId="0" applyNumberFormat="1" applyFont="1" applyAlignment="1">
      <alignment horizontal="center"/>
    </xf>
    <xf numFmtId="49" fontId="4" fillId="2" borderId="38" xfId="0" applyNumberFormat="1" applyFont="1" applyFill="1" applyBorder="1" applyAlignment="1">
      <alignment horizontal="center" vertical="center"/>
    </xf>
    <xf numFmtId="49" fontId="4" fillId="3" borderId="46" xfId="0" applyNumberFormat="1" applyFont="1" applyFill="1" applyBorder="1" applyAlignment="1">
      <alignment horizontal="center" vertical="center"/>
    </xf>
    <xf numFmtId="49" fontId="10" fillId="0" borderId="47" xfId="0" applyNumberFormat="1" applyFont="1" applyBorder="1" applyAlignment="1">
      <alignment horizontal="center" vertical="center"/>
    </xf>
    <xf numFmtId="49" fontId="3" fillId="0" borderId="47" xfId="0" applyNumberFormat="1" applyFont="1" applyBorder="1" applyAlignment="1">
      <alignment horizontal="center" vertical="center"/>
    </xf>
    <xf numFmtId="49" fontId="4" fillId="3" borderId="47" xfId="0" applyNumberFormat="1" applyFont="1" applyFill="1" applyBorder="1" applyAlignment="1">
      <alignment horizontal="center" vertical="center"/>
    </xf>
    <xf numFmtId="49" fontId="10" fillId="3" borderId="47" xfId="0" applyNumberFormat="1" applyFont="1" applyFill="1" applyBorder="1" applyAlignment="1">
      <alignment horizontal="center" vertical="center"/>
    </xf>
    <xf numFmtId="49" fontId="8" fillId="0" borderId="47" xfId="0" applyNumberFormat="1" applyFont="1" applyBorder="1" applyAlignment="1">
      <alignment horizontal="center" vertical="center"/>
    </xf>
    <xf numFmtId="49" fontId="11" fillId="2" borderId="38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horizontal="center" vertical="center"/>
    </xf>
    <xf numFmtId="49" fontId="4" fillId="2" borderId="16" xfId="1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/>
    </xf>
    <xf numFmtId="0" fontId="14" fillId="0" borderId="0" xfId="0" applyFont="1"/>
    <xf numFmtId="3" fontId="4" fillId="2" borderId="16" xfId="1" applyNumberFormat="1" applyFont="1" applyFill="1" applyBorder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3" fontId="0" fillId="0" borderId="0" xfId="0" applyNumberFormat="1" applyAlignment="1">
      <alignment horizontal="right"/>
    </xf>
    <xf numFmtId="49" fontId="6" fillId="0" borderId="3" xfId="1" applyNumberFormat="1" applyFont="1" applyBorder="1" applyAlignment="1">
      <alignment vertical="center"/>
    </xf>
    <xf numFmtId="49" fontId="6" fillId="3" borderId="48" xfId="1" applyNumberFormat="1" applyFont="1" applyFill="1" applyBorder="1" applyAlignment="1">
      <alignment vertical="center"/>
    </xf>
    <xf numFmtId="0" fontId="2" fillId="0" borderId="23" xfId="1" applyFont="1" applyBorder="1" applyAlignment="1">
      <alignment horizontal="left" vertical="center"/>
    </xf>
    <xf numFmtId="3" fontId="0" fillId="0" borderId="0" xfId="0" applyNumberFormat="1"/>
    <xf numFmtId="0" fontId="12" fillId="0" borderId="0" xfId="0" applyFont="1" applyAlignment="1">
      <alignment vertical="center" wrapText="1"/>
    </xf>
    <xf numFmtId="0" fontId="13" fillId="0" borderId="0" xfId="0" applyFont="1" applyAlignment="1">
      <alignment horizontal="right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55" xfId="0" applyNumberFormat="1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3" fontId="17" fillId="0" borderId="1" xfId="0" applyNumberFormat="1" applyFont="1" applyBorder="1" applyAlignment="1">
      <alignment horizontal="right" vertical="center" wrapText="1"/>
    </xf>
    <xf numFmtId="3" fontId="17" fillId="0" borderId="55" xfId="0" applyNumberFormat="1" applyFont="1" applyBorder="1" applyAlignment="1">
      <alignment vertical="center" wrapText="1"/>
    </xf>
    <xf numFmtId="3" fontId="13" fillId="0" borderId="21" xfId="0" applyNumberFormat="1" applyFont="1" applyBorder="1" applyAlignment="1">
      <alignment horizontal="right" vertical="center" wrapText="1"/>
    </xf>
    <xf numFmtId="3" fontId="13" fillId="0" borderId="57" xfId="0" applyNumberFormat="1" applyFont="1" applyBorder="1" applyAlignment="1">
      <alignment vertical="center" wrapText="1"/>
    </xf>
    <xf numFmtId="0" fontId="13" fillId="0" borderId="54" xfId="0" applyFont="1" applyBorder="1" applyAlignment="1">
      <alignment vertical="center" wrapText="1"/>
    </xf>
    <xf numFmtId="3" fontId="13" fillId="0" borderId="1" xfId="0" applyNumberFormat="1" applyFont="1" applyBorder="1" applyAlignment="1">
      <alignment horizontal="right" vertical="center" wrapText="1"/>
    </xf>
    <xf numFmtId="3" fontId="13" fillId="0" borderId="55" xfId="0" applyNumberFormat="1" applyFont="1" applyBorder="1" applyAlignment="1">
      <alignment vertical="center" wrapText="1"/>
    </xf>
    <xf numFmtId="0" fontId="13" fillId="0" borderId="55" xfId="0" applyFont="1" applyBorder="1" applyAlignment="1">
      <alignment vertical="center" wrapText="1"/>
    </xf>
    <xf numFmtId="3" fontId="4" fillId="3" borderId="17" xfId="1" applyNumberFormat="1" applyFont="1" applyFill="1" applyBorder="1" applyAlignment="1">
      <alignment horizontal="right" vertical="center"/>
    </xf>
    <xf numFmtId="49" fontId="4" fillId="3" borderId="17" xfId="1" applyNumberFormat="1" applyFont="1" applyFill="1" applyBorder="1" applyAlignment="1">
      <alignment horizontal="center" vertical="center"/>
    </xf>
    <xf numFmtId="3" fontId="10" fillId="0" borderId="18" xfId="1" applyNumberFormat="1" applyFont="1" applyBorder="1" applyAlignment="1">
      <alignment vertical="center"/>
    </xf>
    <xf numFmtId="3" fontId="10" fillId="0" borderId="18" xfId="1" applyNumberFormat="1" applyFont="1" applyBorder="1" applyAlignment="1">
      <alignment horizontal="right" vertical="center"/>
    </xf>
    <xf numFmtId="49" fontId="10" fillId="0" borderId="18" xfId="1" applyNumberFormat="1" applyFont="1" applyBorder="1" applyAlignment="1">
      <alignment horizontal="center" vertical="center"/>
    </xf>
    <xf numFmtId="3" fontId="3" fillId="0" borderId="18" xfId="1" applyNumberFormat="1" applyFont="1" applyBorder="1" applyAlignment="1">
      <alignment vertical="center"/>
    </xf>
    <xf numFmtId="49" fontId="3" fillId="0" borderId="18" xfId="1" applyNumberFormat="1" applyFont="1" applyBorder="1" applyAlignment="1">
      <alignment horizontal="center" vertical="center"/>
    </xf>
    <xf numFmtId="3" fontId="3" fillId="0" borderId="18" xfId="1" applyNumberFormat="1" applyFont="1" applyBorder="1" applyAlignment="1">
      <alignment horizontal="right" vertical="center"/>
    </xf>
    <xf numFmtId="49" fontId="3" fillId="0" borderId="4" xfId="1" applyNumberFormat="1" applyFont="1" applyBorder="1" applyAlignment="1">
      <alignment horizontal="center" vertical="center"/>
    </xf>
    <xf numFmtId="49" fontId="3" fillId="0" borderId="18" xfId="0" applyNumberFormat="1" applyFont="1" applyBorder="1" applyAlignment="1">
      <alignment horizontal="center" vertical="center"/>
    </xf>
    <xf numFmtId="49" fontId="8" fillId="0" borderId="18" xfId="0" applyNumberFormat="1" applyFont="1" applyBorder="1" applyAlignment="1">
      <alignment horizontal="center" vertical="center"/>
    </xf>
    <xf numFmtId="49" fontId="8" fillId="0" borderId="4" xfId="1" applyNumberFormat="1" applyFont="1" applyBorder="1" applyAlignment="1">
      <alignment horizontal="center" vertical="center"/>
    </xf>
    <xf numFmtId="49" fontId="10" fillId="3" borderId="28" xfId="1" applyNumberFormat="1" applyFont="1" applyFill="1" applyBorder="1" applyAlignment="1">
      <alignment horizontal="center" vertical="center"/>
    </xf>
    <xf numFmtId="49" fontId="10" fillId="3" borderId="27" xfId="1" applyNumberFormat="1" applyFont="1" applyFill="1" applyBorder="1" applyAlignment="1">
      <alignment horizontal="center" vertical="center"/>
    </xf>
    <xf numFmtId="49" fontId="8" fillId="0" borderId="18" xfId="1" applyNumberFormat="1" applyFont="1" applyBorder="1" applyAlignment="1">
      <alignment horizontal="center" vertical="center"/>
    </xf>
    <xf numFmtId="49" fontId="10" fillId="3" borderId="4" xfId="1" applyNumberFormat="1" applyFont="1" applyFill="1" applyBorder="1" applyAlignment="1">
      <alignment horizontal="center" vertical="center"/>
    </xf>
    <xf numFmtId="49" fontId="10" fillId="3" borderId="18" xfId="1" applyNumberFormat="1" applyFont="1" applyFill="1" applyBorder="1" applyAlignment="1">
      <alignment horizontal="center" vertical="center"/>
    </xf>
    <xf numFmtId="49" fontId="3" fillId="0" borderId="28" xfId="1" applyNumberFormat="1" applyFont="1" applyBorder="1" applyAlignment="1">
      <alignment horizontal="center" vertical="center"/>
    </xf>
    <xf numFmtId="49" fontId="3" fillId="0" borderId="27" xfId="1" applyNumberFormat="1" applyFont="1" applyBorder="1" applyAlignment="1">
      <alignment horizontal="center" vertical="center"/>
    </xf>
    <xf numFmtId="49" fontId="3" fillId="0" borderId="3" xfId="1" applyNumberFormat="1" applyFont="1" applyBorder="1" applyAlignment="1">
      <alignment horizontal="center" vertical="center"/>
    </xf>
    <xf numFmtId="49" fontId="3" fillId="0" borderId="19" xfId="1" applyNumberFormat="1" applyFont="1" applyBorder="1" applyAlignment="1">
      <alignment horizontal="center" vertical="center"/>
    </xf>
    <xf numFmtId="3" fontId="8" fillId="0" borderId="18" xfId="1" applyNumberFormat="1" applyFont="1" applyBorder="1" applyAlignment="1">
      <alignment vertical="center"/>
    </xf>
    <xf numFmtId="3" fontId="10" fillId="3" borderId="18" xfId="1" applyNumberFormat="1" applyFont="1" applyFill="1" applyBorder="1" applyAlignment="1">
      <alignment horizontal="right" vertical="center"/>
    </xf>
    <xf numFmtId="3" fontId="8" fillId="0" borderId="18" xfId="1" applyNumberFormat="1" applyFont="1" applyBorder="1" applyAlignment="1">
      <alignment horizontal="right" vertical="center"/>
    </xf>
    <xf numFmtId="3" fontId="3" fillId="0" borderId="18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6" fillId="3" borderId="8" xfId="1" applyFont="1" applyFill="1" applyBorder="1" applyAlignment="1">
      <alignment vertical="center"/>
    </xf>
    <xf numFmtId="49" fontId="11" fillId="2" borderId="14" xfId="1" applyNumberFormat="1" applyFont="1" applyFill="1" applyBorder="1" applyAlignment="1">
      <alignment vertical="center"/>
    </xf>
    <xf numFmtId="49" fontId="11" fillId="2" borderId="5" xfId="1" applyNumberFormat="1" applyFont="1" applyFill="1" applyBorder="1" applyAlignment="1">
      <alignment vertical="center"/>
    </xf>
    <xf numFmtId="0" fontId="7" fillId="0" borderId="12" xfId="1" applyFont="1" applyBorder="1" applyAlignment="1">
      <alignment horizontal="left" vertical="center" wrapText="1"/>
    </xf>
    <xf numFmtId="49" fontId="3" fillId="0" borderId="25" xfId="1" applyNumberFormat="1" applyFont="1" applyBorder="1" applyAlignment="1">
      <alignment horizontal="center" vertical="center"/>
    </xf>
    <xf numFmtId="0" fontId="18" fillId="0" borderId="0" xfId="0" applyFont="1"/>
    <xf numFmtId="0" fontId="7" fillId="0" borderId="8" xfId="0" applyFont="1" applyBorder="1" applyAlignment="1">
      <alignment vertical="center"/>
    </xf>
    <xf numFmtId="0" fontId="12" fillId="0" borderId="0" xfId="0" applyFont="1" applyAlignment="1">
      <alignment horizontal="center"/>
    </xf>
    <xf numFmtId="3" fontId="10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0" fontId="9" fillId="3" borderId="49" xfId="1" applyFont="1" applyFill="1" applyBorder="1" applyAlignment="1">
      <alignment vertical="center"/>
    </xf>
    <xf numFmtId="0" fontId="9" fillId="3" borderId="8" xfId="1" applyFont="1" applyFill="1" applyBorder="1" applyAlignment="1">
      <alignment vertical="center"/>
    </xf>
    <xf numFmtId="0" fontId="9" fillId="0" borderId="9" xfId="1" applyFont="1" applyBorder="1" applyAlignment="1">
      <alignment vertical="center"/>
    </xf>
    <xf numFmtId="49" fontId="19" fillId="0" borderId="0" xfId="0" applyNumberFormat="1" applyFont="1"/>
    <xf numFmtId="49" fontId="20" fillId="0" borderId="0" xfId="0" applyNumberFormat="1" applyFont="1"/>
    <xf numFmtId="3" fontId="10" fillId="0" borderId="45" xfId="0" applyNumberFormat="1" applyFont="1" applyBorder="1" applyAlignment="1">
      <alignment horizontal="center" vertical="center"/>
    </xf>
    <xf numFmtId="3" fontId="4" fillId="3" borderId="45" xfId="0" applyNumberFormat="1" applyFont="1" applyFill="1" applyBorder="1" applyAlignment="1">
      <alignment horizontal="center" vertical="center"/>
    </xf>
    <xf numFmtId="3" fontId="3" fillId="0" borderId="45" xfId="0" applyNumberFormat="1" applyFont="1" applyBorder="1" applyAlignment="1">
      <alignment horizontal="center" vertical="center"/>
    </xf>
    <xf numFmtId="3" fontId="4" fillId="2" borderId="43" xfId="0" applyNumberFormat="1" applyFont="1" applyFill="1" applyBorder="1" applyAlignment="1">
      <alignment horizontal="center" vertical="center"/>
    </xf>
    <xf numFmtId="3" fontId="4" fillId="3" borderId="44" xfId="0" applyNumberFormat="1" applyFont="1" applyFill="1" applyBorder="1" applyAlignment="1">
      <alignment horizontal="center" vertical="center"/>
    </xf>
    <xf numFmtId="3" fontId="10" fillId="3" borderId="45" xfId="0" applyNumberFormat="1" applyFont="1" applyFill="1" applyBorder="1" applyAlignment="1">
      <alignment horizontal="center" vertical="center"/>
    </xf>
    <xf numFmtId="3" fontId="8" fillId="0" borderId="45" xfId="0" applyNumberFormat="1" applyFont="1" applyBorder="1" applyAlignment="1">
      <alignment horizontal="center" vertical="center"/>
    </xf>
    <xf numFmtId="3" fontId="11" fillId="2" borderId="43" xfId="0" applyNumberFormat="1" applyFont="1" applyFill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47" xfId="0" applyFont="1" applyBorder="1" applyAlignment="1">
      <alignment horizontal="center" vertical="center"/>
    </xf>
    <xf numFmtId="3" fontId="13" fillId="0" borderId="47" xfId="0" applyNumberFormat="1" applyFont="1" applyBorder="1" applyAlignment="1">
      <alignment vertical="center"/>
    </xf>
    <xf numFmtId="0" fontId="13" fillId="0" borderId="0" xfId="0" applyFont="1" applyAlignment="1">
      <alignment vertical="center"/>
    </xf>
    <xf numFmtId="0" fontId="19" fillId="0" borderId="47" xfId="0" applyFont="1" applyBorder="1" applyAlignment="1">
      <alignment horizontal="center" vertical="center" wrapText="1"/>
    </xf>
    <xf numFmtId="3" fontId="19" fillId="0" borderId="45" xfId="0" applyNumberFormat="1" applyFont="1" applyBorder="1" applyAlignment="1">
      <alignment horizontal="right" vertical="center"/>
    </xf>
    <xf numFmtId="3" fontId="19" fillId="0" borderId="1" xfId="0" applyNumberFormat="1" applyFont="1" applyBorder="1" applyAlignment="1">
      <alignment horizontal="right" vertical="center"/>
    </xf>
    <xf numFmtId="3" fontId="19" fillId="0" borderId="1" xfId="0" applyNumberFormat="1" applyFont="1" applyBorder="1" applyAlignment="1">
      <alignment vertical="center"/>
    </xf>
    <xf numFmtId="3" fontId="19" fillId="0" borderId="8" xfId="0" applyNumberFormat="1" applyFont="1" applyBorder="1" applyAlignment="1">
      <alignment vertical="center"/>
    </xf>
    <xf numFmtId="0" fontId="19" fillId="0" borderId="0" xfId="0" applyFont="1" applyAlignment="1">
      <alignment vertical="center"/>
    </xf>
    <xf numFmtId="0" fontId="13" fillId="0" borderId="59" xfId="0" applyFont="1" applyBorder="1" applyAlignment="1">
      <alignment horizontal="center" vertical="center"/>
    </xf>
    <xf numFmtId="3" fontId="13" fillId="0" borderId="60" xfId="0" applyNumberFormat="1" applyFont="1" applyBorder="1" applyAlignment="1">
      <alignment horizontal="right" vertical="center"/>
    </xf>
    <xf numFmtId="3" fontId="13" fillId="0" borderId="24" xfId="0" applyNumberFormat="1" applyFont="1" applyBorder="1" applyAlignment="1">
      <alignment horizontal="right" vertical="center"/>
    </xf>
    <xf numFmtId="3" fontId="13" fillId="0" borderId="24" xfId="0" applyNumberFormat="1" applyFont="1" applyBorder="1" applyAlignment="1">
      <alignment vertical="center"/>
    </xf>
    <xf numFmtId="3" fontId="13" fillId="0" borderId="23" xfId="0" applyNumberFormat="1" applyFont="1" applyBorder="1" applyAlignment="1">
      <alignment vertical="center"/>
    </xf>
    <xf numFmtId="3" fontId="13" fillId="0" borderId="59" xfId="0" applyNumberFormat="1" applyFont="1" applyBorder="1" applyAlignment="1">
      <alignment vertical="center"/>
    </xf>
    <xf numFmtId="0" fontId="19" fillId="0" borderId="47" xfId="0" applyFont="1" applyBorder="1" applyAlignment="1">
      <alignment horizontal="center" vertical="center"/>
    </xf>
    <xf numFmtId="3" fontId="13" fillId="0" borderId="43" xfId="0" applyNumberFormat="1" applyFont="1" applyBorder="1" applyAlignment="1">
      <alignment horizontal="right" vertical="center"/>
    </xf>
    <xf numFmtId="3" fontId="13" fillId="0" borderId="2" xfId="0" applyNumberFormat="1" applyFont="1" applyBorder="1" applyAlignment="1">
      <alignment horizontal="right" vertical="center"/>
    </xf>
    <xf numFmtId="3" fontId="13" fillId="0" borderId="2" xfId="0" applyNumberFormat="1" applyFont="1" applyBorder="1" applyAlignment="1">
      <alignment vertical="center"/>
    </xf>
    <xf numFmtId="3" fontId="13" fillId="0" borderId="7" xfId="0" applyNumberFormat="1" applyFont="1" applyBorder="1" applyAlignment="1">
      <alignment vertical="center"/>
    </xf>
    <xf numFmtId="3" fontId="13" fillId="0" borderId="38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3" fontId="12" fillId="0" borderId="45" xfId="0" applyNumberFormat="1" applyFont="1" applyBorder="1" applyAlignment="1">
      <alignment horizontal="right" vertical="center"/>
    </xf>
    <xf numFmtId="3" fontId="12" fillId="0" borderId="1" xfId="0" applyNumberFormat="1" applyFont="1" applyBorder="1" applyAlignment="1">
      <alignment vertical="center"/>
    </xf>
    <xf numFmtId="3" fontId="12" fillId="0" borderId="8" xfId="0" applyNumberFormat="1" applyFont="1" applyBorder="1" applyAlignment="1">
      <alignment vertical="center"/>
    </xf>
    <xf numFmtId="3" fontId="12" fillId="0" borderId="60" xfId="0" applyNumberFormat="1" applyFont="1" applyBorder="1" applyAlignment="1">
      <alignment horizontal="right" vertical="center"/>
    </xf>
    <xf numFmtId="3" fontId="12" fillId="0" borderId="24" xfId="0" applyNumberFormat="1" applyFont="1" applyBorder="1" applyAlignment="1">
      <alignment vertical="center"/>
    </xf>
    <xf numFmtId="3" fontId="12" fillId="0" borderId="23" xfId="0" applyNumberFormat="1" applyFont="1" applyBorder="1" applyAlignment="1">
      <alignment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7" fillId="0" borderId="38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14" fontId="13" fillId="0" borderId="0" xfId="0" applyNumberFormat="1" applyFont="1" applyAlignment="1">
      <alignment horizontal="center" vertical="center"/>
    </xf>
    <xf numFmtId="0" fontId="13" fillId="0" borderId="48" xfId="0" applyFont="1" applyBorder="1" applyAlignment="1">
      <alignment horizontal="left" vertical="center"/>
    </xf>
    <xf numFmtId="14" fontId="12" fillId="0" borderId="0" xfId="0" applyNumberFormat="1" applyFont="1" applyAlignment="1">
      <alignment vertical="center"/>
    </xf>
    <xf numFmtId="164" fontId="12" fillId="0" borderId="0" xfId="0" applyNumberFormat="1" applyFont="1" applyAlignment="1">
      <alignment vertical="center"/>
    </xf>
    <xf numFmtId="0" fontId="12" fillId="0" borderId="4" xfId="0" applyFont="1" applyBorder="1" applyAlignment="1">
      <alignment horizontal="center" vertical="center"/>
    </xf>
    <xf numFmtId="3" fontId="17" fillId="0" borderId="47" xfId="0" applyNumberFormat="1" applyFont="1" applyBorder="1" applyAlignment="1">
      <alignment vertical="center"/>
    </xf>
    <xf numFmtId="0" fontId="12" fillId="0" borderId="3" xfId="0" applyFont="1" applyBorder="1" applyAlignment="1">
      <alignment horizontal="center" vertical="center"/>
    </xf>
    <xf numFmtId="3" fontId="12" fillId="0" borderId="21" xfId="0" applyNumberFormat="1" applyFont="1" applyBorder="1" applyAlignment="1">
      <alignment vertical="center"/>
    </xf>
    <xf numFmtId="3" fontId="12" fillId="0" borderId="9" xfId="0" applyNumberFormat="1" applyFont="1" applyBorder="1" applyAlignment="1">
      <alignment vertical="center"/>
    </xf>
    <xf numFmtId="3" fontId="17" fillId="0" borderId="62" xfId="0" applyNumberFormat="1" applyFont="1" applyBorder="1" applyAlignment="1">
      <alignment vertical="center"/>
    </xf>
    <xf numFmtId="3" fontId="13" fillId="0" borderId="62" xfId="0" applyNumberFormat="1" applyFont="1" applyBorder="1" applyAlignment="1">
      <alignment vertical="center"/>
    </xf>
    <xf numFmtId="0" fontId="13" fillId="0" borderId="28" xfId="0" applyFont="1" applyBorder="1" applyAlignment="1">
      <alignment horizontal="left" vertical="center"/>
    </xf>
    <xf numFmtId="0" fontId="12" fillId="0" borderId="22" xfId="0" applyFont="1" applyBorder="1" applyAlignment="1">
      <alignment horizontal="center" vertical="center"/>
    </xf>
    <xf numFmtId="3" fontId="17" fillId="0" borderId="59" xfId="0" applyNumberFormat="1" applyFont="1" applyBorder="1" applyAlignment="1">
      <alignment vertical="center"/>
    </xf>
    <xf numFmtId="0" fontId="12" fillId="0" borderId="20" xfId="0" applyFont="1" applyBorder="1" applyAlignment="1">
      <alignment horizontal="left" vertical="center"/>
    </xf>
    <xf numFmtId="0" fontId="0" fillId="0" borderId="50" xfId="0" applyBorder="1" applyAlignment="1">
      <alignment horizontal="left"/>
    </xf>
    <xf numFmtId="0" fontId="12" fillId="0" borderId="20" xfId="0" applyFont="1" applyBorder="1" applyAlignment="1">
      <alignment horizontal="center" vertical="center"/>
    </xf>
    <xf numFmtId="3" fontId="13" fillId="0" borderId="64" xfId="0" applyNumberFormat="1" applyFont="1" applyBorder="1" applyAlignment="1">
      <alignment vertical="center"/>
    </xf>
    <xf numFmtId="3" fontId="13" fillId="0" borderId="42" xfId="0" applyNumberFormat="1" applyFont="1" applyBorder="1" applyAlignment="1">
      <alignment vertical="center"/>
    </xf>
    <xf numFmtId="0" fontId="17" fillId="0" borderId="0" xfId="0" applyFont="1" applyAlignment="1">
      <alignment vertical="center"/>
    </xf>
    <xf numFmtId="0" fontId="12" fillId="0" borderId="3" xfId="0" applyFont="1" applyBorder="1" applyAlignment="1">
      <alignment wrapText="1"/>
    </xf>
    <xf numFmtId="0" fontId="12" fillId="0" borderId="19" xfId="0" applyFont="1" applyBorder="1" applyAlignment="1">
      <alignment wrapText="1"/>
    </xf>
    <xf numFmtId="0" fontId="12" fillId="0" borderId="67" xfId="0" applyFont="1" applyBorder="1" applyAlignment="1">
      <alignment horizontal="center" wrapText="1"/>
    </xf>
    <xf numFmtId="0" fontId="12" fillId="0" borderId="21" xfId="0" applyFont="1" applyBorder="1" applyAlignment="1">
      <alignment horizontal="center" wrapText="1"/>
    </xf>
    <xf numFmtId="0" fontId="12" fillId="0" borderId="19" xfId="0" applyFont="1" applyBorder="1" applyAlignment="1">
      <alignment horizontal="center" wrapText="1"/>
    </xf>
    <xf numFmtId="0" fontId="12" fillId="0" borderId="0" xfId="0" applyFont="1" applyAlignment="1">
      <alignment wrapText="1"/>
    </xf>
    <xf numFmtId="0" fontId="12" fillId="0" borderId="28" xfId="0" applyFont="1" applyBorder="1" applyAlignment="1">
      <alignment horizontal="center" wrapText="1"/>
    </xf>
    <xf numFmtId="0" fontId="12" fillId="0" borderId="27" xfId="0" applyFont="1" applyBorder="1" applyAlignment="1">
      <alignment horizontal="center" wrapText="1"/>
    </xf>
    <xf numFmtId="3" fontId="12" fillId="0" borderId="44" xfId="0" applyNumberFormat="1" applyFont="1" applyBorder="1" applyAlignment="1">
      <alignment horizontal="center" wrapText="1"/>
    </xf>
    <xf numFmtId="3" fontId="12" fillId="0" borderId="26" xfId="0" applyNumberFormat="1" applyFont="1" applyBorder="1" applyAlignment="1">
      <alignment horizontal="center" wrapText="1"/>
    </xf>
    <xf numFmtId="3" fontId="12" fillId="0" borderId="27" xfId="0" applyNumberFormat="1" applyFont="1" applyBorder="1" applyAlignment="1">
      <alignment horizontal="center" wrapText="1"/>
    </xf>
    <xf numFmtId="0" fontId="12" fillId="0" borderId="4" xfId="0" applyFont="1" applyBorder="1" applyAlignment="1">
      <alignment horizontal="center" wrapText="1"/>
    </xf>
    <xf numFmtId="0" fontId="12" fillId="0" borderId="18" xfId="0" applyFont="1" applyBorder="1" applyAlignment="1">
      <alignment horizontal="center" wrapText="1"/>
    </xf>
    <xf numFmtId="3" fontId="12" fillId="0" borderId="45" xfId="0" applyNumberFormat="1" applyFont="1" applyBorder="1" applyAlignment="1">
      <alignment horizontal="center" wrapText="1"/>
    </xf>
    <xf numFmtId="3" fontId="12" fillId="0" borderId="1" xfId="0" applyNumberFormat="1" applyFont="1" applyBorder="1" applyAlignment="1">
      <alignment horizontal="center" wrapText="1"/>
    </xf>
    <xf numFmtId="3" fontId="12" fillId="0" borderId="18" xfId="0" applyNumberFormat="1" applyFont="1" applyBorder="1" applyAlignment="1">
      <alignment horizontal="center" wrapText="1"/>
    </xf>
    <xf numFmtId="0" fontId="12" fillId="0" borderId="3" xfId="0" applyFont="1" applyBorder="1" applyAlignment="1">
      <alignment horizontal="center" wrapText="1"/>
    </xf>
    <xf numFmtId="3" fontId="12" fillId="0" borderId="67" xfId="0" applyNumberFormat="1" applyFont="1" applyBorder="1" applyAlignment="1">
      <alignment horizontal="center" wrapText="1"/>
    </xf>
    <xf numFmtId="3" fontId="12" fillId="0" borderId="21" xfId="0" applyNumberFormat="1" applyFont="1" applyBorder="1" applyAlignment="1">
      <alignment horizontal="center" wrapText="1"/>
    </xf>
    <xf numFmtId="3" fontId="12" fillId="0" borderId="19" xfId="0" applyNumberFormat="1" applyFont="1" applyBorder="1" applyAlignment="1">
      <alignment horizontal="center" wrapText="1"/>
    </xf>
    <xf numFmtId="0" fontId="13" fillId="0" borderId="67" xfId="0" applyFont="1" applyBorder="1" applyAlignment="1">
      <alignment horizontal="center" wrapText="1"/>
    </xf>
    <xf numFmtId="0" fontId="13" fillId="0" borderId="21" xfId="0" applyFont="1" applyBorder="1" applyAlignment="1">
      <alignment horizontal="center" wrapText="1"/>
    </xf>
    <xf numFmtId="0" fontId="13" fillId="0" borderId="19" xfId="0" applyFont="1" applyBorder="1" applyAlignment="1">
      <alignment horizontal="center" wrapText="1"/>
    </xf>
    <xf numFmtId="0" fontId="13" fillId="0" borderId="58" xfId="0" applyFont="1" applyBorder="1" applyAlignment="1">
      <alignment horizontal="center" wrapText="1"/>
    </xf>
    <xf numFmtId="49" fontId="13" fillId="0" borderId="27" xfId="0" applyNumberFormat="1" applyFont="1" applyBorder="1" applyAlignment="1">
      <alignment horizontal="center" wrapText="1"/>
    </xf>
    <xf numFmtId="3" fontId="12" fillId="0" borderId="44" xfId="0" applyNumberFormat="1" applyFont="1" applyBorder="1" applyAlignment="1">
      <alignment horizontal="right" wrapText="1"/>
    </xf>
    <xf numFmtId="3" fontId="12" fillId="0" borderId="26" xfId="0" applyNumberFormat="1" applyFont="1" applyBorder="1" applyAlignment="1">
      <alignment horizontal="right" wrapText="1"/>
    </xf>
    <xf numFmtId="3" fontId="12" fillId="0" borderId="27" xfId="0" applyNumberFormat="1" applyFont="1" applyBorder="1" applyAlignment="1">
      <alignment horizontal="right" wrapText="1"/>
    </xf>
    <xf numFmtId="0" fontId="13" fillId="0" borderId="53" xfId="0" applyFont="1" applyBorder="1" applyAlignment="1">
      <alignment horizontal="center" wrapText="1"/>
    </xf>
    <xf numFmtId="49" fontId="13" fillId="0" borderId="18" xfId="0" applyNumberFormat="1" applyFont="1" applyBorder="1" applyAlignment="1">
      <alignment horizontal="center" wrapText="1"/>
    </xf>
    <xf numFmtId="0" fontId="12" fillId="0" borderId="45" xfId="0" applyFont="1" applyBorder="1" applyAlignment="1">
      <alignment horizontal="right" wrapText="1"/>
    </xf>
    <xf numFmtId="0" fontId="12" fillId="0" borderId="1" xfId="0" applyFont="1" applyBorder="1" applyAlignment="1">
      <alignment horizontal="right" wrapText="1"/>
    </xf>
    <xf numFmtId="0" fontId="12" fillId="0" borderId="18" xfId="0" applyFont="1" applyBorder="1" applyAlignment="1">
      <alignment horizontal="right" wrapText="1"/>
    </xf>
    <xf numFmtId="0" fontId="13" fillId="0" borderId="65" xfId="0" applyFont="1" applyBorder="1" applyAlignment="1">
      <alignment horizontal="center" wrapText="1"/>
    </xf>
    <xf numFmtId="49" fontId="13" fillId="0" borderId="19" xfId="0" applyNumberFormat="1" applyFont="1" applyBorder="1" applyAlignment="1">
      <alignment horizontal="center" wrapText="1"/>
    </xf>
    <xf numFmtId="0" fontId="12" fillId="0" borderId="67" xfId="0" applyFont="1" applyBorder="1" applyAlignment="1">
      <alignment horizontal="right" wrapText="1"/>
    </xf>
    <xf numFmtId="0" fontId="12" fillId="0" borderId="21" xfId="0" applyFont="1" applyBorder="1" applyAlignment="1">
      <alignment horizontal="right" wrapText="1"/>
    </xf>
    <xf numFmtId="0" fontId="12" fillId="0" borderId="19" xfId="0" applyFont="1" applyBorder="1" applyAlignment="1">
      <alignment horizontal="right" wrapText="1"/>
    </xf>
    <xf numFmtId="3" fontId="12" fillId="0" borderId="45" xfId="0" applyNumberFormat="1" applyFont="1" applyBorder="1" applyAlignment="1">
      <alignment horizontal="right" wrapText="1"/>
    </xf>
    <xf numFmtId="3" fontId="12" fillId="0" borderId="1" xfId="0" applyNumberFormat="1" applyFont="1" applyBorder="1" applyAlignment="1">
      <alignment horizontal="right" wrapText="1"/>
    </xf>
    <xf numFmtId="3" fontId="12" fillId="0" borderId="18" xfId="0" applyNumberFormat="1" applyFont="1" applyBorder="1" applyAlignment="1">
      <alignment horizontal="right" wrapText="1"/>
    </xf>
    <xf numFmtId="3" fontId="12" fillId="0" borderId="67" xfId="0" applyNumberFormat="1" applyFont="1" applyBorder="1" applyAlignment="1">
      <alignment horizontal="right" wrapText="1"/>
    </xf>
    <xf numFmtId="3" fontId="12" fillId="0" borderId="21" xfId="0" applyNumberFormat="1" applyFont="1" applyBorder="1" applyAlignment="1">
      <alignment horizontal="right" wrapText="1"/>
    </xf>
    <xf numFmtId="3" fontId="12" fillId="0" borderId="19" xfId="0" applyNumberFormat="1" applyFont="1" applyBorder="1" applyAlignment="1">
      <alignment horizontal="right" wrapText="1"/>
    </xf>
    <xf numFmtId="0" fontId="13" fillId="0" borderId="0" xfId="0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3" fontId="12" fillId="0" borderId="0" xfId="0" applyNumberFormat="1" applyFont="1" applyAlignment="1">
      <alignment vertical="center"/>
    </xf>
    <xf numFmtId="3" fontId="12" fillId="0" borderId="69" xfId="0" applyNumberFormat="1" applyFont="1" applyBorder="1" applyAlignment="1">
      <alignment vertical="center"/>
    </xf>
    <xf numFmtId="3" fontId="13" fillId="0" borderId="0" xfId="0" applyNumberFormat="1" applyFont="1" applyAlignment="1">
      <alignment vertical="center"/>
    </xf>
    <xf numFmtId="0" fontId="12" fillId="5" borderId="0" xfId="0" applyFont="1" applyFill="1" applyAlignment="1">
      <alignment horizontal="center" vertical="center"/>
    </xf>
    <xf numFmtId="14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4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3" fontId="17" fillId="0" borderId="0" xfId="0" applyNumberFormat="1" applyFont="1" applyAlignment="1">
      <alignment vertical="center"/>
    </xf>
    <xf numFmtId="3" fontId="12" fillId="0" borderId="0" xfId="0" applyNumberFormat="1" applyFont="1" applyAlignment="1">
      <alignment horizontal="right" vertical="center"/>
    </xf>
    <xf numFmtId="3" fontId="12" fillId="6" borderId="0" xfId="0" applyNumberFormat="1" applyFont="1" applyFill="1" applyAlignment="1">
      <alignment vertical="center"/>
    </xf>
    <xf numFmtId="49" fontId="4" fillId="0" borderId="4" xfId="1" applyNumberFormat="1" applyFont="1" applyBorder="1" applyAlignment="1">
      <alignment horizontal="center" vertical="center"/>
    </xf>
    <xf numFmtId="49" fontId="4" fillId="0" borderId="18" xfId="1" applyNumberFormat="1" applyFont="1" applyBorder="1" applyAlignment="1">
      <alignment horizontal="center" vertical="center"/>
    </xf>
    <xf numFmtId="49" fontId="4" fillId="0" borderId="28" xfId="1" applyNumberFormat="1" applyFont="1" applyBorder="1" applyAlignment="1">
      <alignment horizontal="center" vertical="center"/>
    </xf>
    <xf numFmtId="49" fontId="4" fillId="0" borderId="27" xfId="1" applyNumberFormat="1" applyFont="1" applyBorder="1" applyAlignment="1">
      <alignment horizontal="center" vertical="center"/>
    </xf>
    <xf numFmtId="49" fontId="4" fillId="0" borderId="3" xfId="1" applyNumberFormat="1" applyFont="1" applyBorder="1" applyAlignment="1">
      <alignment horizontal="center" vertical="center"/>
    </xf>
    <xf numFmtId="49" fontId="4" fillId="0" borderId="19" xfId="1" applyNumberFormat="1" applyFont="1" applyBorder="1" applyAlignment="1">
      <alignment horizontal="center" vertical="center"/>
    </xf>
    <xf numFmtId="3" fontId="12" fillId="0" borderId="40" xfId="0" applyNumberFormat="1" applyFont="1" applyBorder="1" applyAlignment="1">
      <alignment vertical="center"/>
    </xf>
    <xf numFmtId="3" fontId="12" fillId="0" borderId="71" xfId="0" applyNumberFormat="1" applyFont="1" applyBorder="1" applyAlignment="1">
      <alignment vertical="center"/>
    </xf>
    <xf numFmtId="3" fontId="17" fillId="0" borderId="42" xfId="0" applyNumberFormat="1" applyFont="1" applyBorder="1" applyAlignment="1">
      <alignment vertical="center"/>
    </xf>
    <xf numFmtId="49" fontId="2" fillId="0" borderId="56" xfId="1" applyNumberFormat="1" applyFont="1" applyBorder="1" applyAlignment="1">
      <alignment vertical="center"/>
    </xf>
    <xf numFmtId="0" fontId="2" fillId="0" borderId="70" xfId="0" applyFont="1" applyBorder="1" applyAlignment="1">
      <alignment vertical="center"/>
    </xf>
    <xf numFmtId="3" fontId="3" fillId="0" borderId="73" xfId="0" applyNumberFormat="1" applyFont="1" applyBorder="1" applyAlignment="1">
      <alignment horizontal="center" vertical="center"/>
    </xf>
    <xf numFmtId="49" fontId="3" fillId="0" borderId="74" xfId="0" applyNumberFormat="1" applyFont="1" applyBorder="1" applyAlignment="1">
      <alignment horizontal="center" vertical="center"/>
    </xf>
    <xf numFmtId="0" fontId="12" fillId="0" borderId="49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48" xfId="0" applyFont="1" applyBorder="1" applyAlignment="1">
      <alignment horizontal="left" vertical="center"/>
    </xf>
    <xf numFmtId="3" fontId="13" fillId="7" borderId="62" xfId="0" applyNumberFormat="1" applyFont="1" applyFill="1" applyBorder="1" applyAlignment="1">
      <alignment vertical="center"/>
    </xf>
    <xf numFmtId="3" fontId="12" fillId="8" borderId="40" xfId="0" applyNumberFormat="1" applyFont="1" applyFill="1" applyBorder="1" applyAlignment="1">
      <alignment vertical="center"/>
    </xf>
    <xf numFmtId="3" fontId="13" fillId="5" borderId="62" xfId="0" applyNumberFormat="1" applyFont="1" applyFill="1" applyBorder="1" applyAlignment="1">
      <alignment vertical="center"/>
    </xf>
    <xf numFmtId="3" fontId="12" fillId="8" borderId="24" xfId="0" applyNumberFormat="1" applyFont="1" applyFill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164" fontId="24" fillId="0" borderId="0" xfId="0" applyNumberFormat="1" applyFont="1" applyAlignment="1">
      <alignment vertical="center"/>
    </xf>
    <xf numFmtId="3" fontId="12" fillId="8" borderId="21" xfId="0" applyNumberFormat="1" applyFont="1" applyFill="1" applyBorder="1" applyAlignment="1">
      <alignment vertical="center"/>
    </xf>
    <xf numFmtId="0" fontId="13" fillId="0" borderId="48" xfId="0" applyFont="1" applyBorder="1" applyAlignment="1">
      <alignment horizontal="left" vertical="center" shrinkToFit="1"/>
    </xf>
    <xf numFmtId="3" fontId="13" fillId="6" borderId="62" xfId="0" applyNumberFormat="1" applyFont="1" applyFill="1" applyBorder="1" applyAlignment="1">
      <alignment vertical="center"/>
    </xf>
    <xf numFmtId="0" fontId="12" fillId="0" borderId="56" xfId="0" applyFont="1" applyBorder="1" applyAlignment="1">
      <alignment horizontal="center" vertical="center"/>
    </xf>
    <xf numFmtId="3" fontId="12" fillId="0" borderId="70" xfId="0" applyNumberFormat="1" applyFont="1" applyBorder="1" applyAlignment="1">
      <alignment vertical="center"/>
    </xf>
    <xf numFmtId="3" fontId="13" fillId="5" borderId="0" xfId="0" applyNumberFormat="1" applyFont="1" applyFill="1" applyAlignment="1">
      <alignment vertical="center"/>
    </xf>
    <xf numFmtId="0" fontId="19" fillId="0" borderId="74" xfId="0" applyFont="1" applyBorder="1" applyAlignment="1">
      <alignment horizontal="center" vertical="center"/>
    </xf>
    <xf numFmtId="3" fontId="19" fillId="0" borderId="73" xfId="0" applyNumberFormat="1" applyFont="1" applyBorder="1" applyAlignment="1">
      <alignment horizontal="right" vertical="center"/>
    </xf>
    <xf numFmtId="3" fontId="19" fillId="0" borderId="72" xfId="0" applyNumberFormat="1" applyFont="1" applyBorder="1" applyAlignment="1">
      <alignment horizontal="right" vertical="center"/>
    </xf>
    <xf numFmtId="0" fontId="19" fillId="0" borderId="59" xfId="0" applyFont="1" applyBorder="1" applyAlignment="1">
      <alignment horizontal="center" vertical="center" wrapText="1"/>
    </xf>
    <xf numFmtId="3" fontId="19" fillId="0" borderId="60" xfId="0" applyNumberFormat="1" applyFont="1" applyBorder="1" applyAlignment="1">
      <alignment horizontal="right" vertical="center"/>
    </xf>
    <xf numFmtId="3" fontId="19" fillId="0" borderId="24" xfId="0" applyNumberFormat="1" applyFont="1" applyBorder="1" applyAlignment="1">
      <alignment horizontal="right" vertical="center"/>
    </xf>
    <xf numFmtId="3" fontId="19" fillId="0" borderId="24" xfId="0" applyNumberFormat="1" applyFont="1" applyBorder="1" applyAlignment="1">
      <alignment vertical="center"/>
    </xf>
    <xf numFmtId="3" fontId="19" fillId="0" borderId="23" xfId="0" applyNumberFormat="1" applyFont="1" applyBorder="1" applyAlignment="1">
      <alignment vertical="center"/>
    </xf>
    <xf numFmtId="0" fontId="12" fillId="0" borderId="26" xfId="0" applyFont="1" applyBorder="1" applyAlignment="1">
      <alignment vertical="center" wrapText="1"/>
    </xf>
    <xf numFmtId="0" fontId="25" fillId="0" borderId="0" xfId="0" applyFont="1"/>
    <xf numFmtId="3" fontId="25" fillId="0" borderId="0" xfId="0" applyNumberFormat="1" applyFont="1"/>
    <xf numFmtId="0" fontId="3" fillId="0" borderId="0" xfId="3" applyFont="1"/>
    <xf numFmtId="0" fontId="3" fillId="0" borderId="0" xfId="3" applyFont="1" applyAlignment="1">
      <alignment horizontal="justify"/>
    </xf>
    <xf numFmtId="3" fontId="3" fillId="0" borderId="0" xfId="3" applyNumberFormat="1" applyFont="1"/>
    <xf numFmtId="0" fontId="4" fillId="0" borderId="10" xfId="3" applyFont="1" applyBorder="1"/>
    <xf numFmtId="0" fontId="4" fillId="0" borderId="77" xfId="3" applyFont="1" applyBorder="1"/>
    <xf numFmtId="0" fontId="4" fillId="0" borderId="36" xfId="3" applyFont="1" applyBorder="1" applyAlignment="1">
      <alignment horizontal="center" wrapText="1"/>
    </xf>
    <xf numFmtId="0" fontId="4" fillId="0" borderId="34" xfId="3" applyFont="1" applyBorder="1"/>
    <xf numFmtId="0" fontId="3" fillId="0" borderId="42" xfId="3" applyFont="1" applyBorder="1" applyAlignment="1">
      <alignment horizontal="left" wrapText="1"/>
    </xf>
    <xf numFmtId="3" fontId="3" fillId="0" borderId="32" xfId="3" applyNumberFormat="1" applyFont="1" applyBorder="1" applyAlignment="1">
      <alignment wrapText="1"/>
    </xf>
    <xf numFmtId="0" fontId="3" fillId="0" borderId="34" xfId="3" applyFont="1" applyBorder="1"/>
    <xf numFmtId="0" fontId="3" fillId="0" borderId="42" xfId="3" applyFont="1" applyBorder="1"/>
    <xf numFmtId="0" fontId="3" fillId="0" borderId="42" xfId="3" applyFont="1" applyBorder="1" applyAlignment="1">
      <alignment horizontal="justify" vertical="top" wrapText="1"/>
    </xf>
    <xf numFmtId="14" fontId="3" fillId="0" borderId="36" xfId="3" applyNumberFormat="1" applyFont="1" applyBorder="1" applyAlignment="1">
      <alignment horizontal="justify" vertical="top" wrapText="1"/>
    </xf>
    <xf numFmtId="3" fontId="3" fillId="0" borderId="36" xfId="3" applyNumberFormat="1" applyFont="1" applyBorder="1" applyAlignment="1">
      <alignment horizontal="right" vertical="top" wrapText="1"/>
    </xf>
    <xf numFmtId="3" fontId="3" fillId="0" borderId="38" xfId="3" applyNumberFormat="1" applyFont="1" applyBorder="1"/>
    <xf numFmtId="0" fontId="3" fillId="0" borderId="38" xfId="3" applyFont="1" applyBorder="1"/>
    <xf numFmtId="0" fontId="3" fillId="0" borderId="4" xfId="4" applyFont="1" applyBorder="1" applyAlignment="1">
      <alignment horizontal="left"/>
    </xf>
    <xf numFmtId="3" fontId="4" fillId="11" borderId="42" xfId="3" applyNumberFormat="1" applyFont="1" applyFill="1" applyBorder="1" applyAlignment="1">
      <alignment horizontal="justify" vertical="center" wrapText="1"/>
    </xf>
    <xf numFmtId="3" fontId="4" fillId="11" borderId="36" xfId="3" applyNumberFormat="1" applyFont="1" applyFill="1" applyBorder="1" applyAlignment="1">
      <alignment horizontal="justify" vertical="top" wrapText="1"/>
    </xf>
    <xf numFmtId="3" fontId="4" fillId="11" borderId="38" xfId="3" applyNumberFormat="1" applyFont="1" applyFill="1" applyBorder="1"/>
    <xf numFmtId="0" fontId="4" fillId="0" borderId="0" xfId="3" applyFont="1" applyAlignment="1">
      <alignment horizontal="justify"/>
    </xf>
    <xf numFmtId="0" fontId="3" fillId="0" borderId="0" xfId="3" applyFont="1" applyAlignment="1">
      <alignment vertical="top"/>
    </xf>
    <xf numFmtId="0" fontId="3" fillId="0" borderId="42" xfId="3" applyFont="1" applyBorder="1" applyAlignment="1">
      <alignment horizontal="left" vertical="top" wrapText="1"/>
    </xf>
    <xf numFmtId="0" fontId="3" fillId="0" borderId="74" xfId="3" applyFont="1" applyBorder="1" applyAlignment="1">
      <alignment horizontal="justify" vertical="top" wrapText="1"/>
    </xf>
    <xf numFmtId="9" fontId="10" fillId="0" borderId="38" xfId="3" applyNumberFormat="1" applyFont="1" applyBorder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49" fontId="13" fillId="0" borderId="16" xfId="0" applyNumberFormat="1" applyFont="1" applyBorder="1" applyAlignment="1">
      <alignment horizontal="center" vertical="center"/>
    </xf>
    <xf numFmtId="0" fontId="12" fillId="0" borderId="28" xfId="0" applyFont="1" applyBorder="1" applyAlignment="1">
      <alignment vertical="center"/>
    </xf>
    <xf numFmtId="0" fontId="12" fillId="0" borderId="26" xfId="0" applyFont="1" applyBorder="1" applyAlignment="1">
      <alignment horizontal="center" vertical="center"/>
    </xf>
    <xf numFmtId="49" fontId="12" fillId="0" borderId="27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49" fontId="12" fillId="0" borderId="1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center" vertical="center"/>
    </xf>
    <xf numFmtId="0" fontId="17" fillId="0" borderId="6" xfId="0" applyFont="1" applyBorder="1" applyAlignment="1">
      <alignment vertical="center"/>
    </xf>
    <xf numFmtId="0" fontId="17" fillId="0" borderId="2" xfId="0" applyFont="1" applyBorder="1" applyAlignment="1">
      <alignment horizontal="center" vertical="center"/>
    </xf>
    <xf numFmtId="49" fontId="17" fillId="0" borderId="16" xfId="0" applyNumberFormat="1" applyFont="1" applyBorder="1" applyAlignment="1">
      <alignment horizontal="center" vertical="center"/>
    </xf>
    <xf numFmtId="0" fontId="12" fillId="0" borderId="48" xfId="0" applyFont="1" applyBorder="1" applyAlignment="1">
      <alignment vertical="center"/>
    </xf>
    <xf numFmtId="49" fontId="12" fillId="0" borderId="17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vertical="center"/>
    </xf>
    <xf numFmtId="0" fontId="12" fillId="0" borderId="21" xfId="0" applyFont="1" applyBorder="1" applyAlignment="1">
      <alignment horizontal="center" vertical="center"/>
    </xf>
    <xf numFmtId="49" fontId="12" fillId="0" borderId="19" xfId="0" applyNumberFormat="1" applyFont="1" applyBorder="1" applyAlignment="1">
      <alignment horizontal="center" vertical="center"/>
    </xf>
    <xf numFmtId="0" fontId="12" fillId="0" borderId="56" xfId="0" applyFont="1" applyBorder="1" applyAlignment="1">
      <alignment vertical="center"/>
    </xf>
    <xf numFmtId="0" fontId="12" fillId="0" borderId="72" xfId="0" applyFont="1" applyBorder="1" applyAlignment="1">
      <alignment horizontal="center" vertical="center"/>
    </xf>
    <xf numFmtId="49" fontId="12" fillId="0" borderId="78" xfId="0" applyNumberFormat="1" applyFont="1" applyBorder="1" applyAlignment="1">
      <alignment horizontal="center" vertical="center"/>
    </xf>
    <xf numFmtId="0" fontId="15" fillId="0" borderId="39" xfId="0" applyFont="1" applyBorder="1" applyAlignment="1">
      <alignment vertical="center"/>
    </xf>
    <xf numFmtId="0" fontId="15" fillId="0" borderId="40" xfId="0" applyFont="1" applyBorder="1" applyAlignment="1">
      <alignment horizontal="center" vertical="center"/>
    </xf>
    <xf numFmtId="49" fontId="15" fillId="0" borderId="68" xfId="0" applyNumberFormat="1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 wrapText="1"/>
    </xf>
    <xf numFmtId="3" fontId="4" fillId="3" borderId="20" xfId="0" applyNumberFormat="1" applyFont="1" applyFill="1" applyBorder="1" applyAlignment="1">
      <alignment vertical="center"/>
    </xf>
    <xf numFmtId="3" fontId="10" fillId="0" borderId="1" xfId="0" applyNumberFormat="1" applyFont="1" applyBorder="1" applyAlignment="1">
      <alignment vertical="center"/>
    </xf>
    <xf numFmtId="3" fontId="3" fillId="0" borderId="1" xfId="0" applyNumberFormat="1" applyFont="1" applyBorder="1" applyAlignment="1">
      <alignment vertical="center"/>
    </xf>
    <xf numFmtId="3" fontId="4" fillId="0" borderId="1" xfId="0" applyNumberFormat="1" applyFont="1" applyBorder="1" applyAlignment="1">
      <alignment vertical="center"/>
    </xf>
    <xf numFmtId="3" fontId="4" fillId="3" borderId="1" xfId="0" applyNumberFormat="1" applyFont="1" applyFill="1" applyBorder="1" applyAlignment="1">
      <alignment vertical="center"/>
    </xf>
    <xf numFmtId="3" fontId="4" fillId="2" borderId="2" xfId="0" applyNumberFormat="1" applyFont="1" applyFill="1" applyBorder="1" applyAlignment="1">
      <alignment vertical="center"/>
    </xf>
    <xf numFmtId="3" fontId="4" fillId="3" borderId="26" xfId="0" applyNumberFormat="1" applyFont="1" applyFill="1" applyBorder="1" applyAlignment="1">
      <alignment vertical="center"/>
    </xf>
    <xf numFmtId="3" fontId="10" fillId="3" borderId="1" xfId="0" applyNumberFormat="1" applyFont="1" applyFill="1" applyBorder="1" applyAlignment="1">
      <alignment vertical="center"/>
    </xf>
    <xf numFmtId="3" fontId="8" fillId="0" borderId="1" xfId="0" applyNumberFormat="1" applyFont="1" applyBorder="1" applyAlignment="1">
      <alignment vertical="center"/>
    </xf>
    <xf numFmtId="3" fontId="11" fillId="2" borderId="2" xfId="0" applyNumberFormat="1" applyFont="1" applyFill="1" applyBorder="1" applyAlignment="1">
      <alignment vertical="center"/>
    </xf>
    <xf numFmtId="165" fontId="12" fillId="0" borderId="0" xfId="0" applyNumberFormat="1" applyFont="1"/>
    <xf numFmtId="165" fontId="18" fillId="0" borderId="0" xfId="0" applyNumberFormat="1" applyFont="1"/>
    <xf numFmtId="3" fontId="12" fillId="0" borderId="0" xfId="0" applyNumberFormat="1" applyFont="1" applyBorder="1" applyAlignment="1">
      <alignment vertical="center"/>
    </xf>
    <xf numFmtId="0" fontId="13" fillId="0" borderId="5" xfId="0" applyFont="1" applyBorder="1" applyAlignment="1">
      <alignment horizontal="center" vertical="center"/>
    </xf>
    <xf numFmtId="3" fontId="12" fillId="0" borderId="13" xfId="0" applyNumberFormat="1" applyFont="1" applyBorder="1" applyAlignment="1">
      <alignment vertical="center"/>
    </xf>
    <xf numFmtId="3" fontId="12" fillId="0" borderId="12" xfId="0" applyNumberFormat="1" applyFont="1" applyBorder="1" applyAlignment="1">
      <alignment vertical="center"/>
    </xf>
    <xf numFmtId="3" fontId="12" fillId="0" borderId="32" xfId="0" applyNumberFormat="1" applyFont="1" applyBorder="1" applyAlignment="1">
      <alignment vertical="center"/>
    </xf>
    <xf numFmtId="3" fontId="12" fillId="0" borderId="31" xfId="0" applyNumberFormat="1" applyFont="1" applyBorder="1" applyAlignment="1">
      <alignment vertical="center"/>
    </xf>
    <xf numFmtId="3" fontId="12" fillId="0" borderId="50" xfId="0" applyNumberFormat="1" applyFont="1" applyBorder="1" applyAlignment="1">
      <alignment vertical="center"/>
    </xf>
    <xf numFmtId="3" fontId="12" fillId="0" borderId="30" xfId="0" applyNumberFormat="1" applyFont="1" applyBorder="1" applyAlignment="1">
      <alignment vertical="center"/>
    </xf>
    <xf numFmtId="0" fontId="12" fillId="0" borderId="47" xfId="0" applyFont="1" applyBorder="1" applyAlignment="1">
      <alignment horizontal="left" vertical="center"/>
    </xf>
    <xf numFmtId="3" fontId="12" fillId="0" borderId="47" xfId="0" applyNumberFormat="1" applyFont="1" applyBorder="1" applyAlignment="1">
      <alignment vertical="center"/>
    </xf>
    <xf numFmtId="0" fontId="0" fillId="0" borderId="47" xfId="0" applyBorder="1" applyAlignment="1">
      <alignment horizontal="left"/>
    </xf>
    <xf numFmtId="0" fontId="12" fillId="0" borderId="47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3" fillId="0" borderId="38" xfId="0" applyFont="1" applyBorder="1" applyAlignment="1">
      <alignment vertical="center"/>
    </xf>
    <xf numFmtId="0" fontId="13" fillId="0" borderId="5" xfId="0" applyFont="1" applyBorder="1" applyAlignment="1">
      <alignment horizontal="center" vertical="center" wrapText="1"/>
    </xf>
    <xf numFmtId="3" fontId="12" fillId="0" borderId="62" xfId="0" applyNumberFormat="1" applyFont="1" applyBorder="1" applyAlignment="1">
      <alignment vertical="center"/>
    </xf>
    <xf numFmtId="3" fontId="13" fillId="0" borderId="36" xfId="0" applyNumberFormat="1" applyFont="1" applyBorder="1" applyAlignment="1">
      <alignment vertical="center"/>
    </xf>
    <xf numFmtId="3" fontId="13" fillId="0" borderId="14" xfId="0" applyNumberFormat="1" applyFont="1" applyBorder="1" applyAlignment="1">
      <alignment vertical="center"/>
    </xf>
    <xf numFmtId="0" fontId="12" fillId="0" borderId="46" xfId="0" applyFont="1" applyBorder="1" applyAlignment="1">
      <alignment horizontal="left" vertical="center"/>
    </xf>
    <xf numFmtId="166" fontId="12" fillId="0" borderId="0" xfId="0" applyNumberFormat="1" applyFont="1"/>
    <xf numFmtId="166" fontId="12" fillId="0" borderId="0" xfId="0" applyNumberFormat="1" applyFont="1" applyAlignment="1">
      <alignment horizontal="center"/>
    </xf>
    <xf numFmtId="0" fontId="4" fillId="0" borderId="56" xfId="0" applyFont="1" applyBorder="1" applyAlignment="1">
      <alignment horizontal="center" vertical="center" wrapText="1"/>
    </xf>
    <xf numFmtId="0" fontId="4" fillId="0" borderId="78" xfId="0" applyFont="1" applyBorder="1" applyAlignment="1">
      <alignment horizontal="center" vertical="center" wrapText="1"/>
    </xf>
    <xf numFmtId="3" fontId="4" fillId="0" borderId="78" xfId="0" applyNumberFormat="1" applyFont="1" applyBorder="1" applyAlignment="1">
      <alignment horizontal="center" vertical="center" wrapText="1"/>
    </xf>
    <xf numFmtId="49" fontId="3" fillId="0" borderId="0" xfId="0" applyNumberFormat="1" applyFont="1"/>
    <xf numFmtId="49" fontId="2" fillId="0" borderId="28" xfId="0" applyNumberFormat="1" applyFont="1" applyBorder="1" applyAlignment="1">
      <alignment vertical="center"/>
    </xf>
    <xf numFmtId="49" fontId="2" fillId="0" borderId="4" xfId="0" applyNumberFormat="1" applyFont="1" applyBorder="1" applyAlignment="1">
      <alignment vertical="center"/>
    </xf>
    <xf numFmtId="49" fontId="2" fillId="0" borderId="3" xfId="0" applyNumberFormat="1" applyFont="1" applyBorder="1" applyAlignment="1">
      <alignment vertical="center"/>
    </xf>
    <xf numFmtId="3" fontId="4" fillId="2" borderId="38" xfId="0" applyNumberFormat="1" applyFont="1" applyFill="1" applyBorder="1" applyAlignment="1">
      <alignment horizontal="right" vertical="center"/>
    </xf>
    <xf numFmtId="3" fontId="4" fillId="3" borderId="46" xfId="1" applyNumberFormat="1" applyFont="1" applyFill="1" applyBorder="1" applyAlignment="1">
      <alignment horizontal="right" vertical="center"/>
    </xf>
    <xf numFmtId="166" fontId="8" fillId="0" borderId="47" xfId="1" applyNumberFormat="1" applyFont="1" applyBorder="1" applyAlignment="1">
      <alignment horizontal="right" vertical="center"/>
    </xf>
    <xf numFmtId="166" fontId="8" fillId="0" borderId="62" xfId="1" applyNumberFormat="1" applyFont="1" applyBorder="1" applyAlignment="1">
      <alignment horizontal="right" vertical="center"/>
    </xf>
    <xf numFmtId="49" fontId="6" fillId="3" borderId="56" xfId="1" applyNumberFormat="1" applyFont="1" applyFill="1" applyBorder="1" applyAlignment="1">
      <alignment vertical="center"/>
    </xf>
    <xf numFmtId="0" fontId="2" fillId="3" borderId="70" xfId="0" applyFont="1" applyFill="1" applyBorder="1" applyAlignment="1">
      <alignment vertical="center"/>
    </xf>
    <xf numFmtId="3" fontId="3" fillId="3" borderId="73" xfId="0" applyNumberFormat="1" applyFont="1" applyFill="1" applyBorder="1" applyAlignment="1">
      <alignment horizontal="center" vertical="center"/>
    </xf>
    <xf numFmtId="3" fontId="3" fillId="3" borderId="72" xfId="0" applyNumberFormat="1" applyFont="1" applyFill="1" applyBorder="1" applyAlignment="1">
      <alignment vertical="center"/>
    </xf>
    <xf numFmtId="49" fontId="3" fillId="3" borderId="74" xfId="0" applyNumberFormat="1" applyFont="1" applyFill="1" applyBorder="1" applyAlignment="1">
      <alignment horizontal="center" vertical="center"/>
    </xf>
    <xf numFmtId="0" fontId="6" fillId="3" borderId="70" xfId="0" applyFont="1" applyFill="1" applyBorder="1" applyAlignment="1">
      <alignment horizontal="left" vertical="center"/>
    </xf>
    <xf numFmtId="3" fontId="3" fillId="0" borderId="60" xfId="0" applyNumberFormat="1" applyFont="1" applyBorder="1" applyAlignment="1">
      <alignment horizontal="center" vertical="center"/>
    </xf>
    <xf numFmtId="3" fontId="3" fillId="0" borderId="24" xfId="0" applyNumberFormat="1" applyFont="1" applyBorder="1" applyAlignment="1">
      <alignment vertical="center"/>
    </xf>
    <xf numFmtId="49" fontId="3" fillId="0" borderId="59" xfId="0" applyNumberFormat="1" applyFont="1" applyBorder="1" applyAlignment="1">
      <alignment horizontal="center" vertical="center"/>
    </xf>
    <xf numFmtId="49" fontId="6" fillId="2" borderId="6" xfId="1" applyNumberFormat="1" applyFont="1" applyFill="1" applyBorder="1" applyAlignment="1">
      <alignment vertical="center"/>
    </xf>
    <xf numFmtId="0" fontId="6" fillId="2" borderId="7" xfId="0" applyFont="1" applyFill="1" applyBorder="1" applyAlignment="1">
      <alignment horizontal="left" vertical="center"/>
    </xf>
    <xf numFmtId="3" fontId="3" fillId="2" borderId="43" xfId="0" applyNumberFormat="1" applyFont="1" applyFill="1" applyBorder="1" applyAlignment="1">
      <alignment horizontal="center" vertical="center"/>
    </xf>
    <xf numFmtId="3" fontId="3" fillId="2" borderId="2" xfId="0" applyNumberFormat="1" applyFont="1" applyFill="1" applyBorder="1" applyAlignment="1">
      <alignment vertical="center"/>
    </xf>
    <xf numFmtId="49" fontId="3" fillId="2" borderId="38" xfId="0" applyNumberFormat="1" applyFont="1" applyFill="1" applyBorder="1" applyAlignment="1">
      <alignment horizontal="center" vertical="center"/>
    </xf>
    <xf numFmtId="3" fontId="3" fillId="8" borderId="1" xfId="0" applyNumberFormat="1" applyFont="1" applyFill="1" applyBorder="1" applyAlignment="1">
      <alignment vertical="center"/>
    </xf>
    <xf numFmtId="3" fontId="13" fillId="6" borderId="47" xfId="0" applyNumberFormat="1" applyFont="1" applyFill="1" applyBorder="1" applyAlignment="1">
      <alignment vertical="center"/>
    </xf>
    <xf numFmtId="3" fontId="13" fillId="6" borderId="64" xfId="0" applyNumberFormat="1" applyFont="1" applyFill="1" applyBorder="1" applyAlignment="1">
      <alignment vertical="center"/>
    </xf>
    <xf numFmtId="3" fontId="13" fillId="6" borderId="46" xfId="0" applyNumberFormat="1" applyFont="1" applyFill="1" applyBorder="1" applyAlignment="1">
      <alignment vertical="center"/>
    </xf>
    <xf numFmtId="3" fontId="12" fillId="6" borderId="47" xfId="0" applyNumberFormat="1" applyFont="1" applyFill="1" applyBorder="1" applyAlignment="1">
      <alignment vertical="center"/>
    </xf>
    <xf numFmtId="3" fontId="12" fillId="6" borderId="62" xfId="0" applyNumberFormat="1" applyFont="1" applyFill="1" applyBorder="1" applyAlignment="1">
      <alignment vertical="center"/>
    </xf>
    <xf numFmtId="0" fontId="13" fillId="8" borderId="38" xfId="0" applyFont="1" applyFill="1" applyBorder="1" applyAlignment="1">
      <alignment horizontal="center" vertical="center"/>
    </xf>
    <xf numFmtId="3" fontId="13" fillId="8" borderId="45" xfId="0" applyNumberFormat="1" applyFont="1" applyFill="1" applyBorder="1" applyAlignment="1">
      <alignment horizontal="right" vertical="center"/>
    </xf>
    <xf numFmtId="0" fontId="13" fillId="8" borderId="0" xfId="0" applyFont="1" applyFill="1" applyAlignment="1">
      <alignment vertical="center"/>
    </xf>
    <xf numFmtId="0" fontId="13" fillId="8" borderId="14" xfId="0" applyFont="1" applyFill="1" applyBorder="1" applyAlignment="1">
      <alignment horizontal="center" vertical="center"/>
    </xf>
    <xf numFmtId="3" fontId="13" fillId="8" borderId="53" xfId="0" applyNumberFormat="1" applyFont="1" applyFill="1" applyBorder="1" applyAlignment="1">
      <alignment vertical="center"/>
    </xf>
    <xf numFmtId="3" fontId="16" fillId="8" borderId="53" xfId="0" applyNumberFormat="1" applyFont="1" applyFill="1" applyBorder="1" applyAlignment="1">
      <alignment vertical="center"/>
    </xf>
    <xf numFmtId="3" fontId="16" fillId="8" borderId="81" xfId="0" applyNumberFormat="1" applyFont="1" applyFill="1" applyBorder="1" applyAlignment="1">
      <alignment vertical="center"/>
    </xf>
    <xf numFmtId="3" fontId="13" fillId="8" borderId="81" xfId="0" applyNumberFormat="1" applyFont="1" applyFill="1" applyBorder="1" applyAlignment="1">
      <alignment vertical="center"/>
    </xf>
    <xf numFmtId="3" fontId="16" fillId="8" borderId="77" xfId="0" applyNumberFormat="1" applyFont="1" applyFill="1" applyBorder="1" applyAlignment="1">
      <alignment vertical="center"/>
    </xf>
    <xf numFmtId="3" fontId="13" fillId="8" borderId="14" xfId="0" applyNumberFormat="1" applyFont="1" applyFill="1" applyBorder="1" applyAlignment="1">
      <alignment vertical="center"/>
    </xf>
    <xf numFmtId="3" fontId="13" fillId="8" borderId="33" xfId="0" applyNumberFormat="1" applyFont="1" applyFill="1" applyBorder="1" applyAlignment="1">
      <alignment vertical="center"/>
    </xf>
    <xf numFmtId="0" fontId="19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13" fillId="8" borderId="26" xfId="0" applyFont="1" applyFill="1" applyBorder="1" applyAlignment="1">
      <alignment vertical="center"/>
    </xf>
    <xf numFmtId="0" fontId="13" fillId="0" borderId="21" xfId="0" applyFont="1" applyBorder="1" applyAlignment="1">
      <alignment horizontal="center" vertical="center"/>
    </xf>
    <xf numFmtId="0" fontId="12" fillId="0" borderId="26" xfId="0" applyFont="1" applyBorder="1" applyAlignment="1">
      <alignment vertical="center"/>
    </xf>
    <xf numFmtId="0" fontId="12" fillId="0" borderId="21" xfId="0" applyFont="1" applyBorder="1" applyAlignment="1">
      <alignment vertical="center"/>
    </xf>
    <xf numFmtId="0" fontId="13" fillId="0" borderId="40" xfId="0" applyFont="1" applyBorder="1" applyAlignment="1">
      <alignment vertical="center"/>
    </xf>
    <xf numFmtId="0" fontId="12" fillId="0" borderId="40" xfId="0" applyFont="1" applyBorder="1" applyAlignment="1">
      <alignment vertical="center"/>
    </xf>
    <xf numFmtId="0" fontId="19" fillId="0" borderId="21" xfId="0" applyFont="1" applyBorder="1" applyAlignment="1">
      <alignment vertical="center"/>
    </xf>
    <xf numFmtId="0" fontId="13" fillId="8" borderId="37" xfId="0" applyFont="1" applyFill="1" applyBorder="1" applyAlignment="1">
      <alignment horizontal="center" vertical="center"/>
    </xf>
    <xf numFmtId="3" fontId="16" fillId="8" borderId="33" xfId="0" applyNumberFormat="1" applyFont="1" applyFill="1" applyBorder="1" applyAlignment="1">
      <alignment vertical="center"/>
    </xf>
    <xf numFmtId="3" fontId="16" fillId="8" borderId="82" xfId="0" applyNumberFormat="1" applyFont="1" applyFill="1" applyBorder="1" applyAlignment="1">
      <alignment vertical="center"/>
    </xf>
    <xf numFmtId="3" fontId="13" fillId="8" borderId="82" xfId="0" applyNumberFormat="1" applyFont="1" applyFill="1" applyBorder="1" applyAlignment="1">
      <alignment vertical="center"/>
    </xf>
    <xf numFmtId="3" fontId="16" fillId="8" borderId="75" xfId="0" applyNumberFormat="1" applyFont="1" applyFill="1" applyBorder="1" applyAlignment="1">
      <alignment vertical="center"/>
    </xf>
    <xf numFmtId="3" fontId="13" fillId="8" borderId="37" xfId="0" applyNumberFormat="1" applyFont="1" applyFill="1" applyBorder="1" applyAlignment="1">
      <alignment vertical="center"/>
    </xf>
    <xf numFmtId="0" fontId="0" fillId="0" borderId="0" xfId="0" applyFill="1"/>
    <xf numFmtId="0" fontId="0" fillId="8" borderId="0" xfId="0" applyFill="1" applyBorder="1"/>
    <xf numFmtId="49" fontId="3" fillId="8" borderId="47" xfId="0" applyNumberFormat="1" applyFont="1" applyFill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3" fontId="3" fillId="8" borderId="18" xfId="1" applyNumberFormat="1" applyFont="1" applyFill="1" applyBorder="1" applyAlignment="1">
      <alignment horizontal="right" vertical="center"/>
    </xf>
    <xf numFmtId="0" fontId="3" fillId="0" borderId="4" xfId="1" applyFont="1" applyBorder="1" applyAlignment="1">
      <alignment horizontal="center" vertical="center"/>
    </xf>
    <xf numFmtId="0" fontId="9" fillId="0" borderId="8" xfId="1" applyFont="1" applyBorder="1" applyAlignment="1">
      <alignment vertical="center"/>
    </xf>
    <xf numFmtId="0" fontId="9" fillId="0" borderId="45" xfId="1" applyFont="1" applyBorder="1" applyAlignment="1">
      <alignment vertical="center"/>
    </xf>
    <xf numFmtId="0" fontId="2" fillId="0" borderId="45" xfId="1" applyFont="1" applyBorder="1" applyAlignment="1">
      <alignment vertical="center"/>
    </xf>
    <xf numFmtId="0" fontId="13" fillId="0" borderId="0" xfId="0" applyFont="1"/>
    <xf numFmtId="0" fontId="12" fillId="8" borderId="28" xfId="0" applyFont="1" applyFill="1" applyBorder="1" applyAlignment="1">
      <alignment vertical="center"/>
    </xf>
    <xf numFmtId="0" fontId="12" fillId="8" borderId="4" xfId="0" applyFont="1" applyFill="1" applyBorder="1" applyAlignment="1">
      <alignment vertical="center"/>
    </xf>
    <xf numFmtId="0" fontId="12" fillId="8" borderId="4" xfId="0" applyFont="1" applyFill="1" applyBorder="1" applyAlignment="1">
      <alignment vertical="center" wrapText="1"/>
    </xf>
    <xf numFmtId="0" fontId="12" fillId="8" borderId="22" xfId="0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3" fillId="0" borderId="1" xfId="1" applyNumberFormat="1" applyFont="1" applyFill="1" applyBorder="1" applyAlignment="1">
      <alignment horizontal="right" vertical="center"/>
    </xf>
    <xf numFmtId="3" fontId="3" fillId="12" borderId="72" xfId="0" applyNumberFormat="1" applyFont="1" applyFill="1" applyBorder="1" applyAlignment="1">
      <alignment vertical="center"/>
    </xf>
    <xf numFmtId="3" fontId="12" fillId="0" borderId="1" xfId="0" applyNumberFormat="1" applyFont="1" applyBorder="1" applyAlignment="1">
      <alignment horizontal="right" vertical="center" wrapText="1"/>
    </xf>
    <xf numFmtId="0" fontId="15" fillId="0" borderId="1" xfId="0" applyFont="1" applyBorder="1"/>
    <xf numFmtId="0" fontId="15" fillId="0" borderId="1" xfId="0" applyFont="1" applyBorder="1" applyAlignment="1">
      <alignment wrapText="1"/>
    </xf>
    <xf numFmtId="3" fontId="15" fillId="0" borderId="1" xfId="0" applyNumberFormat="1" applyFont="1" applyBorder="1" applyAlignment="1">
      <alignment wrapText="1"/>
    </xf>
    <xf numFmtId="0" fontId="30" fillId="0" borderId="0" xfId="0" applyFont="1"/>
    <xf numFmtId="3" fontId="31" fillId="0" borderId="1" xfId="0" applyNumberFormat="1" applyFont="1" applyBorder="1"/>
    <xf numFmtId="0" fontId="30" fillId="0" borderId="1" xfId="0" applyFont="1" applyBorder="1" applyAlignment="1">
      <alignment horizontal="left" vertical="center"/>
    </xf>
    <xf numFmtId="0" fontId="30" fillId="0" borderId="1" xfId="0" applyFont="1" applyBorder="1"/>
    <xf numFmtId="14" fontId="30" fillId="0" borderId="1" xfId="0" applyNumberFormat="1" applyFont="1" applyBorder="1"/>
    <xf numFmtId="3" fontId="30" fillId="0" borderId="1" xfId="0" applyNumberFormat="1" applyFont="1" applyBorder="1"/>
    <xf numFmtId="0" fontId="32" fillId="0" borderId="1" xfId="0" applyFont="1" applyBorder="1" applyAlignment="1">
      <alignment horizontal="right" vertical="center"/>
    </xf>
    <xf numFmtId="0" fontId="32" fillId="0" borderId="1" xfId="0" applyFont="1" applyBorder="1"/>
    <xf numFmtId="14" fontId="32" fillId="0" borderId="1" xfId="0" applyNumberFormat="1" applyFont="1" applyBorder="1"/>
    <xf numFmtId="3" fontId="32" fillId="0" borderId="1" xfId="0" applyNumberFormat="1" applyFont="1" applyBorder="1"/>
    <xf numFmtId="0" fontId="32" fillId="0" borderId="0" xfId="0" applyFont="1"/>
    <xf numFmtId="0" fontId="31" fillId="0" borderId="1" xfId="0" applyFont="1" applyBorder="1" applyAlignment="1">
      <alignment horizontal="left" vertical="center"/>
    </xf>
    <xf numFmtId="0" fontId="30" fillId="0" borderId="1" xfId="0" applyFont="1" applyBorder="1" applyAlignment="1">
      <alignment wrapText="1"/>
    </xf>
    <xf numFmtId="0" fontId="30" fillId="0" borderId="24" xfId="0" applyFont="1" applyBorder="1"/>
    <xf numFmtId="3" fontId="30" fillId="0" borderId="0" xfId="0" applyNumberFormat="1" applyFont="1"/>
    <xf numFmtId="1" fontId="30" fillId="0" borderId="0" xfId="0" applyNumberFormat="1" applyFont="1"/>
    <xf numFmtId="0" fontId="0" fillId="0" borderId="0" xfId="0" applyFill="1" applyBorder="1"/>
    <xf numFmtId="3" fontId="0" fillId="0" borderId="0" xfId="0" applyNumberFormat="1" applyFill="1" applyBorder="1" applyAlignment="1">
      <alignment horizontal="center" vertical="center"/>
    </xf>
    <xf numFmtId="166" fontId="0" fillId="0" borderId="0" xfId="0" applyNumberFormat="1" applyFill="1" applyBorder="1"/>
    <xf numFmtId="0" fontId="28" fillId="0" borderId="0" xfId="0" applyFont="1" applyFill="1" applyBorder="1"/>
    <xf numFmtId="3" fontId="0" fillId="0" borderId="0" xfId="0" applyNumberFormat="1" applyFill="1" applyBorder="1"/>
    <xf numFmtId="3" fontId="3" fillId="0" borderId="18" xfId="1" applyNumberFormat="1" applyFont="1" applyFill="1" applyBorder="1" applyAlignment="1">
      <alignment horizontal="right" vertical="center"/>
    </xf>
    <xf numFmtId="0" fontId="14" fillId="0" borderId="0" xfId="0" applyFont="1" applyFill="1"/>
    <xf numFmtId="3" fontId="8" fillId="0" borderId="18" xfId="1" applyNumberFormat="1" applyFont="1" applyFill="1" applyBorder="1" applyAlignment="1">
      <alignment horizontal="right" vertical="center"/>
    </xf>
    <xf numFmtId="3" fontId="3" fillId="0" borderId="18" xfId="1" applyNumberFormat="1" applyFont="1" applyFill="1" applyBorder="1" applyAlignment="1">
      <alignment vertical="center"/>
    </xf>
    <xf numFmtId="3" fontId="8" fillId="0" borderId="18" xfId="1" applyNumberFormat="1" applyFont="1" applyFill="1" applyBorder="1" applyAlignment="1">
      <alignment vertical="center"/>
    </xf>
    <xf numFmtId="3" fontId="3" fillId="0" borderId="25" xfId="1" applyNumberFormat="1" applyFont="1" applyFill="1" applyBorder="1" applyAlignment="1">
      <alignment horizontal="right" vertical="center"/>
    </xf>
    <xf numFmtId="3" fontId="3" fillId="0" borderId="19" xfId="1" applyNumberFormat="1" applyFont="1" applyFill="1" applyBorder="1" applyAlignment="1">
      <alignment horizontal="right" vertical="center"/>
    </xf>
    <xf numFmtId="3" fontId="3" fillId="0" borderId="27" xfId="1" applyNumberFormat="1" applyFont="1" applyFill="1" applyBorder="1" applyAlignment="1">
      <alignment horizontal="right" vertical="center"/>
    </xf>
    <xf numFmtId="166" fontId="8" fillId="0" borderId="79" xfId="1" applyNumberFormat="1" applyFont="1" applyFill="1" applyBorder="1" applyAlignment="1">
      <alignment horizontal="right" vertical="center"/>
    </xf>
    <xf numFmtId="166" fontId="8" fillId="0" borderId="47" xfId="1" applyNumberFormat="1" applyFont="1" applyFill="1" applyBorder="1" applyAlignment="1">
      <alignment horizontal="right" vertical="center"/>
    </xf>
    <xf numFmtId="166" fontId="3" fillId="0" borderId="55" xfId="0" applyNumberFormat="1" applyFont="1" applyFill="1" applyBorder="1" applyAlignment="1">
      <alignment vertical="center"/>
    </xf>
    <xf numFmtId="166" fontId="3" fillId="0" borderId="83" xfId="0" applyNumberFormat="1" applyFont="1" applyFill="1" applyBorder="1" applyAlignment="1">
      <alignment vertical="center"/>
    </xf>
    <xf numFmtId="166" fontId="8" fillId="0" borderId="80" xfId="1" applyNumberFormat="1" applyFont="1" applyFill="1" applyBorder="1" applyAlignment="1">
      <alignment horizontal="right" vertical="center"/>
    </xf>
    <xf numFmtId="165" fontId="12" fillId="0" borderId="0" xfId="0" applyNumberFormat="1" applyFont="1" applyFill="1"/>
    <xf numFmtId="165" fontId="18" fillId="0" borderId="0" xfId="0" applyNumberFormat="1" applyFont="1" applyFill="1"/>
    <xf numFmtId="3" fontId="10" fillId="0" borderId="1" xfId="0" applyNumberFormat="1" applyFont="1" applyFill="1" applyBorder="1" applyAlignment="1">
      <alignment vertical="center"/>
    </xf>
    <xf numFmtId="3" fontId="4" fillId="0" borderId="1" xfId="0" applyNumberFormat="1" applyFont="1" applyFill="1" applyBorder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12" fillId="0" borderId="26" xfId="0" applyNumberFormat="1" applyFont="1" applyBorder="1" applyAlignment="1">
      <alignment horizontal="right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49" fontId="2" fillId="0" borderId="0" xfId="1" applyNumberFormat="1" applyFont="1" applyBorder="1" applyAlignment="1">
      <alignment vertical="center"/>
    </xf>
    <xf numFmtId="0" fontId="2" fillId="0" borderId="0" xfId="1" applyFont="1" applyBorder="1" applyAlignment="1">
      <alignment horizontal="left" vertical="center"/>
    </xf>
    <xf numFmtId="0" fontId="3" fillId="0" borderId="0" xfId="1" applyFont="1" applyBorder="1" applyAlignment="1">
      <alignment horizontal="center" vertical="center"/>
    </xf>
    <xf numFmtId="3" fontId="3" fillId="0" borderId="0" xfId="1" applyNumberFormat="1" applyFont="1" applyFill="1" applyBorder="1" applyAlignment="1">
      <alignment horizontal="right" vertical="center"/>
    </xf>
    <xf numFmtId="49" fontId="3" fillId="0" borderId="0" xfId="1" applyNumberFormat="1" applyFont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166" fontId="12" fillId="0" borderId="0" xfId="0" applyNumberFormat="1" applyFont="1" applyFill="1" applyAlignment="1">
      <alignment horizontal="center" vertical="center"/>
    </xf>
    <xf numFmtId="49" fontId="4" fillId="3" borderId="66" xfId="1" applyNumberFormat="1" applyFont="1" applyFill="1" applyBorder="1" applyAlignment="1">
      <alignment vertical="center"/>
    </xf>
    <xf numFmtId="49" fontId="10" fillId="0" borderId="45" xfId="1" applyNumberFormat="1" applyFont="1" applyBorder="1" applyAlignment="1">
      <alignment vertical="center"/>
    </xf>
    <xf numFmtId="49" fontId="8" fillId="0" borderId="45" xfId="1" applyNumberFormat="1" applyFont="1" applyBorder="1" applyAlignment="1">
      <alignment vertical="center"/>
    </xf>
    <xf numFmtId="0" fontId="3" fillId="0" borderId="45" xfId="1" applyFont="1" applyBorder="1" applyAlignment="1">
      <alignment horizontal="center" vertical="center"/>
    </xf>
    <xf numFmtId="0" fontId="8" fillId="0" borderId="45" xfId="1" applyFont="1" applyBorder="1" applyAlignment="1">
      <alignment horizontal="center" vertical="center"/>
    </xf>
    <xf numFmtId="0" fontId="3" fillId="0" borderId="60" xfId="1" applyFont="1" applyBorder="1" applyAlignment="1">
      <alignment horizontal="center" vertical="center"/>
    </xf>
    <xf numFmtId="0" fontId="3" fillId="0" borderId="67" xfId="1" applyFont="1" applyBorder="1" applyAlignment="1">
      <alignment horizontal="center" vertical="center"/>
    </xf>
    <xf numFmtId="0" fontId="7" fillId="0" borderId="33" xfId="1" applyFont="1" applyBorder="1" applyAlignment="1">
      <alignment horizontal="left" vertical="center"/>
    </xf>
    <xf numFmtId="0" fontId="2" fillId="0" borderId="33" xfId="1" applyFont="1" applyBorder="1" applyAlignment="1">
      <alignment horizontal="left" vertical="center"/>
    </xf>
    <xf numFmtId="0" fontId="2" fillId="0" borderId="82" xfId="1" applyFont="1" applyBorder="1" applyAlignment="1">
      <alignment horizontal="left" vertical="center"/>
    </xf>
    <xf numFmtId="0" fontId="2" fillId="0" borderId="36" xfId="1" applyFont="1" applyBorder="1" applyAlignment="1">
      <alignment horizontal="left" vertical="center"/>
    </xf>
    <xf numFmtId="0" fontId="33" fillId="0" borderId="0" xfId="0" applyFont="1"/>
    <xf numFmtId="0" fontId="34" fillId="0" borderId="0" xfId="0" applyFont="1"/>
    <xf numFmtId="0" fontId="33" fillId="0" borderId="0" xfId="0" applyFont="1" applyAlignment="1">
      <alignment horizontal="center"/>
    </xf>
    <xf numFmtId="0" fontId="11" fillId="0" borderId="0" xfId="0" applyFont="1" applyAlignment="1">
      <alignment horizontal="right" vertical="center"/>
    </xf>
    <xf numFmtId="49" fontId="11" fillId="0" borderId="0" xfId="0" applyNumberFormat="1" applyFont="1" applyAlignment="1">
      <alignment horizontal="right" vertical="center"/>
    </xf>
    <xf numFmtId="0" fontId="11" fillId="0" borderId="56" xfId="0" applyFont="1" applyBorder="1" applyAlignment="1">
      <alignment horizontal="center" vertical="center" wrapText="1"/>
    </xf>
    <xf numFmtId="0" fontId="11" fillId="0" borderId="78" xfId="0" applyFont="1" applyBorder="1" applyAlignment="1">
      <alignment horizontal="center" vertical="center" wrapText="1"/>
    </xf>
    <xf numFmtId="49" fontId="11" fillId="2" borderId="6" xfId="0" applyNumberFormat="1" applyFont="1" applyFill="1" applyBorder="1" applyAlignment="1">
      <alignment vertical="center"/>
    </xf>
    <xf numFmtId="49" fontId="11" fillId="2" borderId="6" xfId="0" applyNumberFormat="1" applyFont="1" applyFill="1" applyBorder="1" applyAlignment="1">
      <alignment horizontal="center" vertical="center"/>
    </xf>
    <xf numFmtId="3" fontId="11" fillId="2" borderId="16" xfId="1" applyNumberFormat="1" applyFont="1" applyFill="1" applyBorder="1" applyAlignment="1">
      <alignment horizontal="right" vertical="center"/>
    </xf>
    <xf numFmtId="49" fontId="11" fillId="2" borderId="16" xfId="1" applyNumberFormat="1" applyFont="1" applyFill="1" applyBorder="1" applyAlignment="1">
      <alignment horizontal="center" vertical="center"/>
    </xf>
    <xf numFmtId="49" fontId="31" fillId="0" borderId="0" xfId="0" applyNumberFormat="1" applyFont="1"/>
    <xf numFmtId="49" fontId="11" fillId="3" borderId="28" xfId="1" applyNumberFormat="1" applyFont="1" applyFill="1" applyBorder="1" applyAlignment="1">
      <alignment vertical="center"/>
    </xf>
    <xf numFmtId="49" fontId="11" fillId="3" borderId="28" xfId="1" applyNumberFormat="1" applyFont="1" applyFill="1" applyBorder="1" applyAlignment="1">
      <alignment horizontal="center" vertical="center"/>
    </xf>
    <xf numFmtId="3" fontId="11" fillId="3" borderId="18" xfId="1" applyNumberFormat="1" applyFont="1" applyFill="1" applyBorder="1" applyAlignment="1">
      <alignment horizontal="right" vertical="center"/>
    </xf>
    <xf numFmtId="49" fontId="11" fillId="3" borderId="27" xfId="1" applyNumberFormat="1" applyFont="1" applyFill="1" applyBorder="1" applyAlignment="1">
      <alignment horizontal="center" vertical="center"/>
    </xf>
    <xf numFmtId="0" fontId="33" fillId="6" borderId="0" xfId="0" applyFont="1" applyFill="1"/>
    <xf numFmtId="0" fontId="35" fillId="0" borderId="0" xfId="0" applyFont="1"/>
    <xf numFmtId="49" fontId="11" fillId="3" borderId="4" xfId="1" applyNumberFormat="1" applyFont="1" applyFill="1" applyBorder="1" applyAlignment="1">
      <alignment vertical="center"/>
    </xf>
    <xf numFmtId="49" fontId="11" fillId="3" borderId="4" xfId="1" applyNumberFormat="1" applyFont="1" applyFill="1" applyBorder="1" applyAlignment="1">
      <alignment horizontal="center" vertical="center"/>
    </xf>
    <xf numFmtId="49" fontId="11" fillId="3" borderId="18" xfId="1" applyNumberFormat="1" applyFont="1" applyFill="1" applyBorder="1" applyAlignment="1">
      <alignment horizontal="center" vertical="center"/>
    </xf>
    <xf numFmtId="0" fontId="36" fillId="0" borderId="0" xfId="0" applyFont="1"/>
    <xf numFmtId="49" fontId="37" fillId="0" borderId="4" xfId="1" applyNumberFormat="1" applyFont="1" applyBorder="1" applyAlignment="1">
      <alignment vertical="center"/>
    </xf>
    <xf numFmtId="0" fontId="37" fillId="0" borderId="8" xfId="0" applyFont="1" applyBorder="1" applyAlignment="1">
      <alignment horizontal="left" vertical="center"/>
    </xf>
    <xf numFmtId="0" fontId="37" fillId="0" borderId="12" xfId="1" applyFont="1" applyBorder="1" applyAlignment="1">
      <alignment horizontal="left" vertical="center"/>
    </xf>
    <xf numFmtId="49" fontId="37" fillId="0" borderId="4" xfId="1" applyNumberFormat="1" applyFont="1" applyBorder="1" applyAlignment="1">
      <alignment horizontal="center" vertical="center"/>
    </xf>
    <xf numFmtId="3" fontId="37" fillId="0" borderId="18" xfId="0" applyNumberFormat="1" applyFont="1" applyBorder="1" applyAlignment="1">
      <alignment horizontal="right" vertical="center"/>
    </xf>
    <xf numFmtId="49" fontId="37" fillId="0" borderId="18" xfId="0" applyNumberFormat="1" applyFont="1" applyBorder="1" applyAlignment="1">
      <alignment horizontal="center" vertical="center"/>
    </xf>
    <xf numFmtId="3" fontId="36" fillId="0" borderId="0" xfId="0" applyNumberFormat="1" applyFont="1"/>
    <xf numFmtId="0" fontId="36" fillId="0" borderId="0" xfId="0" applyFont="1" applyFill="1"/>
    <xf numFmtId="49" fontId="31" fillId="0" borderId="22" xfId="1" applyNumberFormat="1" applyFont="1" applyBorder="1" applyAlignment="1">
      <alignment vertical="center"/>
    </xf>
    <xf numFmtId="0" fontId="31" fillId="0" borderId="23" xfId="0" applyFont="1" applyBorder="1" applyAlignment="1">
      <alignment horizontal="left" vertical="center"/>
    </xf>
    <xf numFmtId="0" fontId="31" fillId="0" borderId="31" xfId="0" applyFont="1" applyBorder="1" applyAlignment="1">
      <alignment horizontal="left" vertical="center"/>
    </xf>
    <xf numFmtId="0" fontId="31" fillId="0" borderId="31" xfId="1" applyFont="1" applyBorder="1" applyAlignment="1">
      <alignment horizontal="left" vertical="center"/>
    </xf>
    <xf numFmtId="49" fontId="31" fillId="0" borderId="4" xfId="1" applyNumberFormat="1" applyFont="1" applyBorder="1" applyAlignment="1">
      <alignment horizontal="center" vertical="center"/>
    </xf>
    <xf numFmtId="3" fontId="31" fillId="0" borderId="25" xfId="0" applyNumberFormat="1" applyFont="1" applyFill="1" applyBorder="1" applyAlignment="1">
      <alignment horizontal="right" vertical="center"/>
    </xf>
    <xf numFmtId="49" fontId="31" fillId="0" borderId="25" xfId="0" applyNumberFormat="1" applyFont="1" applyBorder="1" applyAlignment="1">
      <alignment horizontal="center" vertical="center"/>
    </xf>
    <xf numFmtId="0" fontId="33" fillId="0" borderId="0" xfId="0" applyFont="1" applyFill="1" applyBorder="1"/>
    <xf numFmtId="0" fontId="33" fillId="0" borderId="0" xfId="0" applyFont="1" applyFill="1"/>
    <xf numFmtId="49" fontId="37" fillId="0" borderId="3" xfId="1" applyNumberFormat="1" applyFont="1" applyBorder="1" applyAlignment="1">
      <alignment vertical="center"/>
    </xf>
    <xf numFmtId="0" fontId="37" fillId="0" borderId="9" xfId="0" applyFont="1" applyBorder="1" applyAlignment="1">
      <alignment horizontal="left" vertical="center"/>
    </xf>
    <xf numFmtId="0" fontId="37" fillId="0" borderId="13" xfId="1" applyFont="1" applyBorder="1" applyAlignment="1">
      <alignment horizontal="left" vertical="center"/>
    </xf>
    <xf numFmtId="49" fontId="31" fillId="0" borderId="3" xfId="1" applyNumberFormat="1" applyFont="1" applyBorder="1" applyAlignment="1">
      <alignment horizontal="center" vertical="center"/>
    </xf>
    <xf numFmtId="3" fontId="37" fillId="0" borderId="19" xfId="0" applyNumberFormat="1" applyFont="1" applyFill="1" applyBorder="1" applyAlignment="1">
      <alignment horizontal="right" vertical="center"/>
    </xf>
    <xf numFmtId="49" fontId="37" fillId="0" borderId="19" xfId="0" applyNumberFormat="1" applyFont="1" applyBorder="1" applyAlignment="1">
      <alignment horizontal="center" vertical="center"/>
    </xf>
    <xf numFmtId="0" fontId="36" fillId="0" borderId="0" xfId="0" applyFont="1" applyFill="1" applyBorder="1"/>
    <xf numFmtId="49" fontId="38" fillId="0" borderId="0" xfId="0" applyNumberFormat="1" applyFont="1"/>
    <xf numFmtId="49" fontId="31" fillId="0" borderId="0" xfId="1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33" fillId="0" borderId="0" xfId="0" applyFont="1" applyAlignment="1">
      <alignment horizontal="right"/>
    </xf>
    <xf numFmtId="49" fontId="33" fillId="0" borderId="0" xfId="0" applyNumberFormat="1" applyFont="1" applyAlignment="1">
      <alignment horizontal="center"/>
    </xf>
    <xf numFmtId="0" fontId="31" fillId="0" borderId="0" xfId="1" applyFont="1" applyAlignment="1">
      <alignment vertical="center"/>
    </xf>
    <xf numFmtId="49" fontId="11" fillId="0" borderId="0" xfId="1" applyNumberFormat="1" applyFont="1" applyAlignment="1">
      <alignment vertical="center"/>
    </xf>
    <xf numFmtId="0" fontId="11" fillId="0" borderId="0" xfId="1" applyFont="1" applyAlignment="1">
      <alignment vertical="center"/>
    </xf>
    <xf numFmtId="49" fontId="39" fillId="0" borderId="0" xfId="1" applyNumberFormat="1" applyFont="1" applyAlignment="1">
      <alignment vertical="center"/>
    </xf>
    <xf numFmtId="0" fontId="39" fillId="0" borderId="0" xfId="1" applyFont="1" applyAlignment="1">
      <alignment vertical="center"/>
    </xf>
    <xf numFmtId="49" fontId="37" fillId="0" borderId="0" xfId="1" applyNumberFormat="1" applyFont="1" applyAlignment="1">
      <alignment vertical="center"/>
    </xf>
    <xf numFmtId="0" fontId="37" fillId="0" borderId="0" xfId="1" applyFont="1" applyAlignment="1">
      <alignment vertical="center"/>
    </xf>
    <xf numFmtId="49" fontId="31" fillId="0" borderId="0" xfId="0" applyNumberFormat="1" applyFont="1" applyAlignment="1">
      <alignment vertical="center"/>
    </xf>
    <xf numFmtId="0" fontId="38" fillId="0" borderId="0" xfId="0" applyFont="1"/>
    <xf numFmtId="3" fontId="11" fillId="0" borderId="0" xfId="0" applyNumberFormat="1" applyFont="1" applyAlignment="1">
      <alignment horizontal="right" vertical="center"/>
    </xf>
    <xf numFmtId="49" fontId="31" fillId="0" borderId="0" xfId="0" applyNumberFormat="1" applyFont="1" applyAlignment="1">
      <alignment horizontal="right" vertical="center"/>
    </xf>
    <xf numFmtId="165" fontId="33" fillId="0" borderId="0" xfId="0" applyNumberFormat="1" applyFont="1"/>
    <xf numFmtId="3" fontId="11" fillId="2" borderId="6" xfId="0" applyNumberFormat="1" applyFont="1" applyFill="1" applyBorder="1" applyAlignment="1">
      <alignment horizontal="center" vertical="center"/>
    </xf>
    <xf numFmtId="3" fontId="33" fillId="0" borderId="0" xfId="0" applyNumberFormat="1" applyFont="1"/>
    <xf numFmtId="49" fontId="11" fillId="3" borderId="48" xfId="0" applyNumberFormat="1" applyFont="1" applyFill="1" applyBorder="1" applyAlignment="1">
      <alignment vertical="center"/>
    </xf>
    <xf numFmtId="3" fontId="11" fillId="3" borderId="48" xfId="0" applyNumberFormat="1" applyFont="1" applyFill="1" applyBorder="1" applyAlignment="1">
      <alignment horizontal="center" vertical="center"/>
    </xf>
    <xf numFmtId="3" fontId="11" fillId="3" borderId="17" xfId="1" applyNumberFormat="1" applyFont="1" applyFill="1" applyBorder="1" applyAlignment="1">
      <alignment horizontal="right" vertical="center"/>
    </xf>
    <xf numFmtId="49" fontId="11" fillId="3" borderId="17" xfId="1" applyNumberFormat="1" applyFont="1" applyFill="1" applyBorder="1" applyAlignment="1">
      <alignment horizontal="center" vertical="center"/>
    </xf>
    <xf numFmtId="49" fontId="39" fillId="0" borderId="4" xfId="1" applyNumberFormat="1" applyFont="1" applyBorder="1" applyAlignment="1">
      <alignment vertical="center"/>
    </xf>
    <xf numFmtId="3" fontId="39" fillId="0" borderId="4" xfId="1" applyNumberFormat="1" applyFont="1" applyBorder="1" applyAlignment="1">
      <alignment horizontal="center" vertical="center"/>
    </xf>
    <xf numFmtId="3" fontId="39" fillId="0" borderId="18" xfId="1" applyNumberFormat="1" applyFont="1" applyFill="1" applyBorder="1" applyAlignment="1">
      <alignment horizontal="right" vertical="center"/>
    </xf>
    <xf numFmtId="49" fontId="39" fillId="0" borderId="18" xfId="1" applyNumberFormat="1" applyFont="1" applyBorder="1" applyAlignment="1">
      <alignment horizontal="center" vertical="center"/>
    </xf>
    <xf numFmtId="3" fontId="39" fillId="0" borderId="18" xfId="1" applyNumberFormat="1" applyFont="1" applyBorder="1" applyAlignment="1">
      <alignment horizontal="right" vertical="center"/>
    </xf>
    <xf numFmtId="0" fontId="33" fillId="8" borderId="0" xfId="0" applyFont="1" applyFill="1"/>
    <xf numFmtId="0" fontId="39" fillId="0" borderId="8" xfId="1" applyFont="1" applyBorder="1" applyAlignment="1">
      <alignment vertical="center"/>
    </xf>
    <xf numFmtId="0" fontId="39" fillId="0" borderId="12" xfId="1" applyFont="1" applyBorder="1" applyAlignment="1">
      <alignment vertical="center"/>
    </xf>
    <xf numFmtId="3" fontId="11" fillId="3" borderId="4" xfId="1" applyNumberFormat="1" applyFont="1" applyFill="1" applyBorder="1" applyAlignment="1">
      <alignment horizontal="center" vertical="center"/>
    </xf>
    <xf numFmtId="49" fontId="31" fillId="0" borderId="4" xfId="1" applyNumberFormat="1" applyFont="1" applyBorder="1" applyAlignment="1">
      <alignment vertical="center"/>
    </xf>
    <xf numFmtId="0" fontId="31" fillId="0" borderId="8" xfId="1" applyFont="1" applyBorder="1" applyAlignment="1">
      <alignment vertical="center"/>
    </xf>
    <xf numFmtId="0" fontId="31" fillId="0" borderId="12" xfId="1" applyFont="1" applyBorder="1" applyAlignment="1">
      <alignment vertical="center"/>
    </xf>
    <xf numFmtId="3" fontId="31" fillId="0" borderId="4" xfId="1" applyNumberFormat="1" applyFont="1" applyBorder="1" applyAlignment="1">
      <alignment horizontal="center" vertical="center"/>
    </xf>
    <xf numFmtId="3" fontId="31" fillId="0" borderId="18" xfId="1" applyNumberFormat="1" applyFont="1" applyFill="1" applyBorder="1" applyAlignment="1">
      <alignment horizontal="right" vertical="center"/>
    </xf>
    <xf numFmtId="49" fontId="31" fillId="0" borderId="18" xfId="1" applyNumberFormat="1" applyFont="1" applyBorder="1" applyAlignment="1">
      <alignment horizontal="center" vertical="center"/>
    </xf>
    <xf numFmtId="0" fontId="31" fillId="0" borderId="33" xfId="1" applyFont="1" applyBorder="1" applyAlignment="1">
      <alignment vertical="center"/>
    </xf>
    <xf numFmtId="3" fontId="31" fillId="0" borderId="18" xfId="1" applyNumberFormat="1" applyFont="1" applyBorder="1" applyAlignment="1">
      <alignment horizontal="right" vertical="center"/>
    </xf>
    <xf numFmtId="0" fontId="31" fillId="0" borderId="8" xfId="1" applyFont="1" applyBorder="1" applyAlignment="1">
      <alignment horizontal="left" vertical="center"/>
    </xf>
    <xf numFmtId="0" fontId="31" fillId="0" borderId="12" xfId="1" applyFont="1" applyBorder="1" applyAlignment="1">
      <alignment horizontal="left" vertical="center"/>
    </xf>
    <xf numFmtId="3" fontId="39" fillId="0" borderId="18" xfId="1" applyNumberFormat="1" applyFont="1" applyFill="1" applyBorder="1" applyAlignment="1">
      <alignment vertical="center"/>
    </xf>
    <xf numFmtId="3" fontId="11" fillId="3" borderId="18" xfId="1" applyNumberFormat="1" applyFont="1" applyFill="1" applyBorder="1" applyAlignment="1">
      <alignment vertical="center"/>
    </xf>
    <xf numFmtId="3" fontId="39" fillId="0" borderId="18" xfId="1" applyNumberFormat="1" applyFont="1" applyBorder="1" applyAlignment="1">
      <alignment vertical="center"/>
    </xf>
    <xf numFmtId="0" fontId="33" fillId="5" borderId="0" xfId="0" applyFont="1" applyFill="1"/>
    <xf numFmtId="0" fontId="31" fillId="0" borderId="12" xfId="1" applyFont="1" applyFill="1" applyBorder="1" applyAlignment="1">
      <alignment horizontal="left" vertical="center"/>
    </xf>
    <xf numFmtId="49" fontId="39" fillId="0" borderId="22" xfId="1" applyNumberFormat="1" applyFont="1" applyBorder="1" applyAlignment="1">
      <alignment vertical="center"/>
    </xf>
    <xf numFmtId="3" fontId="39" fillId="0" borderId="22" xfId="1" applyNumberFormat="1" applyFont="1" applyBorder="1" applyAlignment="1">
      <alignment horizontal="center" vertical="center"/>
    </xf>
    <xf numFmtId="3" fontId="39" fillId="0" borderId="25" xfId="1" applyNumberFormat="1" applyFont="1" applyBorder="1" applyAlignment="1">
      <alignment horizontal="right" vertical="center"/>
    </xf>
    <xf numFmtId="49" fontId="39" fillId="0" borderId="25" xfId="1" applyNumberFormat="1" applyFont="1" applyBorder="1" applyAlignment="1">
      <alignment horizontal="center" vertical="center"/>
    </xf>
    <xf numFmtId="49" fontId="39" fillId="0" borderId="3" xfId="1" applyNumberFormat="1" applyFont="1" applyBorder="1" applyAlignment="1">
      <alignment vertical="center"/>
    </xf>
    <xf numFmtId="3" fontId="39" fillId="0" borderId="3" xfId="1" applyNumberFormat="1" applyFont="1" applyBorder="1" applyAlignment="1">
      <alignment horizontal="center" vertical="center"/>
    </xf>
    <xf numFmtId="3" fontId="39" fillId="0" borderId="19" xfId="1" applyNumberFormat="1" applyFont="1" applyBorder="1" applyAlignment="1">
      <alignment horizontal="right" vertical="center"/>
    </xf>
    <xf numFmtId="49" fontId="39" fillId="0" borderId="19" xfId="1" applyNumberFormat="1" applyFont="1" applyBorder="1" applyAlignment="1">
      <alignment horizontal="center" vertical="center"/>
    </xf>
    <xf numFmtId="49" fontId="11" fillId="0" borderId="0" xfId="0" applyNumberFormat="1" applyFont="1" applyAlignment="1">
      <alignment vertical="center"/>
    </xf>
    <xf numFmtId="3" fontId="33" fillId="0" borderId="0" xfId="0" applyNumberFormat="1" applyFont="1" applyAlignment="1">
      <alignment horizontal="right"/>
    </xf>
    <xf numFmtId="49" fontId="37" fillId="0" borderId="0" xfId="0" applyNumberFormat="1" applyFont="1" applyAlignment="1">
      <alignment vertical="center"/>
    </xf>
    <xf numFmtId="0" fontId="4" fillId="0" borderId="38" xfId="0" applyFont="1" applyBorder="1" applyAlignment="1">
      <alignment horizontal="center" vertical="center" wrapText="1"/>
    </xf>
    <xf numFmtId="0" fontId="6" fillId="3" borderId="49" xfId="1" applyFont="1" applyFill="1" applyBorder="1" applyAlignment="1">
      <alignment vertical="center"/>
    </xf>
    <xf numFmtId="0" fontId="6" fillId="3" borderId="66" xfId="1" applyFont="1" applyFill="1" applyBorder="1" applyAlignment="1">
      <alignment vertical="center"/>
    </xf>
    <xf numFmtId="0" fontId="4" fillId="0" borderId="3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/>
    </xf>
    <xf numFmtId="0" fontId="4" fillId="2" borderId="7" xfId="1" applyFont="1" applyFill="1" applyBorder="1" applyAlignment="1">
      <alignment vertical="center"/>
    </xf>
    <xf numFmtId="0" fontId="4" fillId="0" borderId="38" xfId="0" applyFont="1" applyBorder="1" applyAlignment="1">
      <alignment horizontal="center" vertical="center" wrapText="1"/>
    </xf>
    <xf numFmtId="3" fontId="4" fillId="2" borderId="5" xfId="0" applyNumberFormat="1" applyFont="1" applyFill="1" applyBorder="1" applyAlignment="1">
      <alignment vertical="center"/>
    </xf>
    <xf numFmtId="3" fontId="4" fillId="3" borderId="30" xfId="0" applyNumberFormat="1" applyFont="1" applyFill="1" applyBorder="1" applyAlignment="1">
      <alignment vertical="center"/>
    </xf>
    <xf numFmtId="3" fontId="10" fillId="0" borderId="12" xfId="0" applyNumberFormat="1" applyFont="1" applyFill="1" applyBorder="1" applyAlignment="1">
      <alignment vertical="center"/>
    </xf>
    <xf numFmtId="3" fontId="3" fillId="0" borderId="12" xfId="0" applyNumberFormat="1" applyFont="1" applyFill="1" applyBorder="1" applyAlignment="1">
      <alignment vertical="center"/>
    </xf>
    <xf numFmtId="3" fontId="3" fillId="8" borderId="12" xfId="0" applyNumberFormat="1" applyFont="1" applyFill="1" applyBorder="1" applyAlignment="1">
      <alignment vertical="center"/>
    </xf>
    <xf numFmtId="3" fontId="3" fillId="0" borderId="12" xfId="1" applyNumberFormat="1" applyFont="1" applyFill="1" applyBorder="1" applyAlignment="1">
      <alignment horizontal="right" vertical="center"/>
    </xf>
    <xf numFmtId="3" fontId="4" fillId="0" borderId="12" xfId="0" applyNumberFormat="1" applyFont="1" applyFill="1" applyBorder="1" applyAlignment="1">
      <alignment vertical="center"/>
    </xf>
    <xf numFmtId="3" fontId="4" fillId="3" borderId="12" xfId="0" applyNumberFormat="1" applyFont="1" applyFill="1" applyBorder="1" applyAlignment="1">
      <alignment vertical="center"/>
    </xf>
    <xf numFmtId="3" fontId="4" fillId="0" borderId="12" xfId="0" applyNumberFormat="1" applyFont="1" applyBorder="1" applyAlignment="1">
      <alignment vertical="center"/>
    </xf>
    <xf numFmtId="3" fontId="3" fillId="0" borderId="12" xfId="0" applyNumberFormat="1" applyFont="1" applyBorder="1" applyAlignment="1">
      <alignment vertical="center"/>
    </xf>
    <xf numFmtId="3" fontId="3" fillId="12" borderId="0" xfId="0" applyNumberFormat="1" applyFont="1" applyFill="1" applyBorder="1" applyAlignment="1">
      <alignment vertical="center"/>
    </xf>
    <xf numFmtId="3" fontId="3" fillId="3" borderId="0" xfId="0" applyNumberFormat="1" applyFont="1" applyFill="1" applyBorder="1" applyAlignment="1">
      <alignment vertical="center"/>
    </xf>
    <xf numFmtId="3" fontId="10" fillId="0" borderId="12" xfId="0" applyNumberFormat="1" applyFont="1" applyBorder="1" applyAlignment="1">
      <alignment vertical="center"/>
    </xf>
    <xf numFmtId="3" fontId="10" fillId="3" borderId="12" xfId="0" applyNumberFormat="1" applyFont="1" applyFill="1" applyBorder="1" applyAlignment="1">
      <alignment vertical="center"/>
    </xf>
    <xf numFmtId="3" fontId="8" fillId="0" borderId="12" xfId="0" applyNumberFormat="1" applyFont="1" applyFill="1" applyBorder="1" applyAlignment="1">
      <alignment vertical="center"/>
    </xf>
    <xf numFmtId="3" fontId="8" fillId="0" borderId="12" xfId="0" applyNumberFormat="1" applyFont="1" applyBorder="1" applyAlignment="1">
      <alignment vertical="center"/>
    </xf>
    <xf numFmtId="3" fontId="3" fillId="0" borderId="31" xfId="0" applyNumberFormat="1" applyFont="1" applyBorder="1" applyAlignment="1">
      <alignment vertical="center"/>
    </xf>
    <xf numFmtId="3" fontId="3" fillId="2" borderId="5" xfId="0" applyNumberFormat="1" applyFont="1" applyFill="1" applyBorder="1" applyAlignment="1">
      <alignment vertical="center"/>
    </xf>
    <xf numFmtId="3" fontId="11" fillId="2" borderId="5" xfId="0" applyNumberFormat="1" applyFont="1" applyFill="1" applyBorder="1" applyAlignment="1">
      <alignment vertical="center"/>
    </xf>
    <xf numFmtId="0" fontId="4" fillId="0" borderId="37" xfId="0" applyFont="1" applyBorder="1" applyAlignment="1">
      <alignment horizontal="center" vertical="center" wrapText="1"/>
    </xf>
    <xf numFmtId="166" fontId="8" fillId="0" borderId="12" xfId="1" applyNumberFormat="1" applyFont="1" applyBorder="1" applyAlignment="1">
      <alignment horizontal="right" vertical="center"/>
    </xf>
    <xf numFmtId="166" fontId="8" fillId="0" borderId="13" xfId="1" applyNumberFormat="1" applyFont="1" applyBorder="1" applyAlignment="1">
      <alignment horizontal="right" vertical="center"/>
    </xf>
    <xf numFmtId="3" fontId="4" fillId="2" borderId="6" xfId="0" applyNumberFormat="1" applyFont="1" applyFill="1" applyBorder="1" applyAlignment="1">
      <alignment horizontal="right" vertical="center"/>
    </xf>
    <xf numFmtId="3" fontId="4" fillId="3" borderId="28" xfId="1" applyNumberFormat="1" applyFont="1" applyFill="1" applyBorder="1" applyAlignment="1">
      <alignment horizontal="right" vertical="center"/>
    </xf>
    <xf numFmtId="166" fontId="8" fillId="0" borderId="4" xfId="1" applyNumberFormat="1" applyFont="1" applyBorder="1" applyAlignment="1">
      <alignment horizontal="right" vertical="center"/>
    </xf>
    <xf numFmtId="166" fontId="8" fillId="0" borderId="3" xfId="1" applyNumberFormat="1" applyFont="1" applyBorder="1" applyAlignment="1">
      <alignment horizontal="right" vertical="center"/>
    </xf>
    <xf numFmtId="3" fontId="4" fillId="2" borderId="2" xfId="0" applyNumberFormat="1" applyFont="1" applyFill="1" applyBorder="1" applyAlignment="1">
      <alignment horizontal="right" vertical="center"/>
    </xf>
    <xf numFmtId="3" fontId="4" fillId="3" borderId="26" xfId="1" applyNumberFormat="1" applyFont="1" applyFill="1" applyBorder="1" applyAlignment="1">
      <alignment horizontal="right" vertical="center"/>
    </xf>
    <xf numFmtId="166" fontId="8" fillId="0" borderId="1" xfId="1" applyNumberFormat="1" applyFont="1" applyBorder="1" applyAlignment="1">
      <alignment horizontal="right" vertical="center"/>
    </xf>
    <xf numFmtId="166" fontId="8" fillId="0" borderId="21" xfId="1" applyNumberFormat="1" applyFont="1" applyBorder="1" applyAlignment="1">
      <alignment horizontal="right" vertical="center"/>
    </xf>
    <xf numFmtId="0" fontId="4" fillId="0" borderId="6" xfId="0" applyFont="1" applyBorder="1" applyAlignment="1">
      <alignment horizontal="center" vertical="center" wrapText="1"/>
    </xf>
    <xf numFmtId="3" fontId="4" fillId="2" borderId="43" xfId="0" applyNumberFormat="1" applyFont="1" applyFill="1" applyBorder="1" applyAlignment="1">
      <alignment horizontal="right" vertical="center"/>
    </xf>
    <xf numFmtId="3" fontId="4" fillId="3" borderId="44" xfId="1" applyNumberFormat="1" applyFont="1" applyFill="1" applyBorder="1" applyAlignment="1">
      <alignment horizontal="right" vertical="center"/>
    </xf>
    <xf numFmtId="166" fontId="8" fillId="0" borderId="45" xfId="1" applyNumberFormat="1" applyFont="1" applyBorder="1" applyAlignment="1">
      <alignment horizontal="right" vertical="center"/>
    </xf>
    <xf numFmtId="166" fontId="8" fillId="0" borderId="67" xfId="1" applyNumberFormat="1" applyFont="1" applyBorder="1" applyAlignment="1">
      <alignment horizontal="right" vertical="center"/>
    </xf>
    <xf numFmtId="49" fontId="4" fillId="3" borderId="4" xfId="1" applyNumberFormat="1" applyFont="1" applyFill="1" applyBorder="1" applyAlignment="1">
      <alignment vertical="center"/>
    </xf>
    <xf numFmtId="166" fontId="0" fillId="0" borderId="0" xfId="0" applyNumberFormat="1" applyFont="1" applyFill="1" applyBorder="1"/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/>
    <xf numFmtId="49" fontId="10" fillId="0" borderId="4" xfId="1" applyNumberFormat="1" applyFont="1" applyBorder="1" applyAlignment="1">
      <alignment vertical="center"/>
    </xf>
    <xf numFmtId="49" fontId="3" fillId="8" borderId="0" xfId="0" applyNumberFormat="1" applyFont="1" applyFill="1"/>
    <xf numFmtId="49" fontId="10" fillId="8" borderId="22" xfId="1" applyNumberFormat="1" applyFont="1" applyFill="1" applyBorder="1" applyAlignment="1">
      <alignment vertical="center"/>
    </xf>
    <xf numFmtId="0" fontId="0" fillId="8" borderId="0" xfId="0" applyFont="1" applyFill="1"/>
    <xf numFmtId="3" fontId="8" fillId="0" borderId="47" xfId="1" applyNumberFormat="1" applyFont="1" applyBorder="1" applyAlignment="1">
      <alignment horizontal="right" vertical="center"/>
    </xf>
    <xf numFmtId="3" fontId="4" fillId="3" borderId="47" xfId="1" applyNumberFormat="1" applyFont="1" applyFill="1" applyBorder="1" applyAlignment="1">
      <alignment horizontal="right" vertical="center"/>
    </xf>
    <xf numFmtId="3" fontId="8" fillId="8" borderId="47" xfId="1" applyNumberFormat="1" applyFont="1" applyFill="1" applyBorder="1" applyAlignment="1">
      <alignment horizontal="right" vertical="center"/>
    </xf>
    <xf numFmtId="3" fontId="4" fillId="2" borderId="38" xfId="1" applyNumberFormat="1" applyFont="1" applyFill="1" applyBorder="1" applyAlignment="1">
      <alignment horizontal="right" vertical="center"/>
    </xf>
    <xf numFmtId="3" fontId="4" fillId="3" borderId="45" xfId="1" applyNumberFormat="1" applyFont="1" applyFill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3" fontId="4" fillId="2" borderId="37" xfId="0" applyNumberFormat="1" applyFont="1" applyFill="1" applyBorder="1" applyAlignment="1">
      <alignment horizontal="right" vertical="center"/>
    </xf>
    <xf numFmtId="3" fontId="4" fillId="3" borderId="63" xfId="1" applyNumberFormat="1" applyFont="1" applyFill="1" applyBorder="1" applyAlignment="1">
      <alignment horizontal="right" vertical="center"/>
    </xf>
    <xf numFmtId="3" fontId="8" fillId="0" borderId="1" xfId="1" applyNumberFormat="1" applyFont="1" applyFill="1" applyBorder="1" applyAlignment="1">
      <alignment horizontal="right" vertical="center"/>
    </xf>
    <xf numFmtId="3" fontId="4" fillId="3" borderId="1" xfId="1" applyNumberFormat="1" applyFont="1" applyFill="1" applyBorder="1" applyAlignment="1">
      <alignment vertical="center"/>
    </xf>
    <xf numFmtId="3" fontId="4" fillId="2" borderId="2" xfId="1" applyNumberFormat="1" applyFont="1" applyFill="1" applyBorder="1" applyAlignment="1">
      <alignment vertical="center"/>
    </xf>
    <xf numFmtId="3" fontId="4" fillId="0" borderId="2" xfId="0" applyNumberFormat="1" applyFont="1" applyBorder="1" applyAlignment="1">
      <alignment horizontal="center" vertical="center" wrapText="1"/>
    </xf>
    <xf numFmtId="3" fontId="8" fillId="0" borderId="33" xfId="1" applyNumberFormat="1" applyFont="1" applyFill="1" applyBorder="1" applyAlignment="1">
      <alignment horizontal="right" vertical="center"/>
    </xf>
    <xf numFmtId="3" fontId="4" fillId="3" borderId="33" xfId="1" applyNumberFormat="1" applyFont="1" applyFill="1" applyBorder="1" applyAlignment="1">
      <alignment vertical="center"/>
    </xf>
    <xf numFmtId="3" fontId="4" fillId="2" borderId="37" xfId="1" applyNumberFormat="1" applyFont="1" applyFill="1" applyBorder="1" applyAlignment="1">
      <alignment vertical="center"/>
    </xf>
    <xf numFmtId="3" fontId="8" fillId="0" borderId="4" xfId="1" applyNumberFormat="1" applyFont="1" applyBorder="1" applyAlignment="1">
      <alignment horizontal="right" vertical="center"/>
    </xf>
    <xf numFmtId="3" fontId="4" fillId="3" borderId="4" xfId="1" applyNumberFormat="1" applyFont="1" applyFill="1" applyBorder="1" applyAlignment="1">
      <alignment vertical="center"/>
    </xf>
    <xf numFmtId="3" fontId="8" fillId="8" borderId="4" xfId="1" applyNumberFormat="1" applyFont="1" applyFill="1" applyBorder="1" applyAlignment="1">
      <alignment horizontal="right" vertical="center"/>
    </xf>
    <xf numFmtId="3" fontId="4" fillId="2" borderId="6" xfId="1" applyNumberFormat="1" applyFont="1" applyFill="1" applyBorder="1" applyAlignment="1">
      <alignment horizontal="right" vertical="center"/>
    </xf>
    <xf numFmtId="3" fontId="8" fillId="0" borderId="1" xfId="1" applyNumberFormat="1" applyFont="1" applyBorder="1" applyAlignment="1">
      <alignment horizontal="right" vertical="center"/>
    </xf>
    <xf numFmtId="3" fontId="8" fillId="8" borderId="1" xfId="1" applyNumberFormat="1" applyFont="1" applyFill="1" applyBorder="1" applyAlignment="1">
      <alignment horizontal="right" vertical="center"/>
    </xf>
    <xf numFmtId="3" fontId="4" fillId="2" borderId="2" xfId="1" applyNumberFormat="1" applyFont="1" applyFill="1" applyBorder="1" applyAlignment="1">
      <alignment horizontal="right" vertical="center"/>
    </xf>
    <xf numFmtId="3" fontId="11" fillId="0" borderId="42" xfId="0" applyNumberFormat="1" applyFont="1" applyBorder="1" applyAlignment="1">
      <alignment horizontal="center" vertical="center" wrapText="1"/>
    </xf>
    <xf numFmtId="0" fontId="11" fillId="0" borderId="42" xfId="0" applyFont="1" applyBorder="1" applyAlignment="1">
      <alignment horizontal="center" vertical="center" wrapText="1"/>
    </xf>
    <xf numFmtId="0" fontId="4" fillId="0" borderId="75" xfId="0" applyFont="1" applyBorder="1" applyAlignment="1">
      <alignment horizontal="center" vertical="center" wrapText="1"/>
    </xf>
    <xf numFmtId="3" fontId="10" fillId="3" borderId="27" xfId="1" applyNumberFormat="1" applyFont="1" applyFill="1" applyBorder="1" applyAlignment="1">
      <alignment horizontal="right" vertical="center"/>
    </xf>
    <xf numFmtId="0" fontId="4" fillId="0" borderId="43" xfId="0" applyFont="1" applyBorder="1" applyAlignment="1">
      <alignment horizontal="center" vertical="center" wrapText="1"/>
    </xf>
    <xf numFmtId="3" fontId="8" fillId="0" borderId="45" xfId="1" applyNumberFormat="1" applyFont="1" applyFill="1" applyBorder="1" applyAlignment="1">
      <alignment horizontal="right" vertical="center"/>
    </xf>
    <xf numFmtId="3" fontId="4" fillId="2" borderId="43" xfId="1" applyNumberFormat="1" applyFont="1" applyFill="1" applyBorder="1" applyAlignment="1">
      <alignment vertical="center"/>
    </xf>
    <xf numFmtId="49" fontId="4" fillId="2" borderId="37" xfId="0" applyNumberFormat="1" applyFont="1" applyFill="1" applyBorder="1" applyAlignment="1">
      <alignment horizontal="right" vertical="center"/>
    </xf>
    <xf numFmtId="166" fontId="8" fillId="0" borderId="33" xfId="1" applyNumberFormat="1" applyFont="1" applyBorder="1" applyAlignment="1">
      <alignment horizontal="right" vertical="center"/>
    </xf>
    <xf numFmtId="166" fontId="4" fillId="3" borderId="33" xfId="1" applyNumberFormat="1" applyFont="1" applyFill="1" applyBorder="1" applyAlignment="1">
      <alignment vertical="center"/>
    </xf>
    <xf numFmtId="166" fontId="8" fillId="8" borderId="33" xfId="1" applyNumberFormat="1" applyFont="1" applyFill="1" applyBorder="1" applyAlignment="1">
      <alignment horizontal="right" vertical="center"/>
    </xf>
    <xf numFmtId="166" fontId="4" fillId="2" borderId="37" xfId="1" applyNumberFormat="1" applyFont="1" applyFill="1" applyBorder="1" applyAlignment="1">
      <alignment horizontal="right" vertical="center"/>
    </xf>
    <xf numFmtId="3" fontId="8" fillId="0" borderId="33" xfId="1" applyNumberFormat="1" applyFont="1" applyBorder="1" applyAlignment="1">
      <alignment horizontal="right" vertical="center"/>
    </xf>
    <xf numFmtId="3" fontId="8" fillId="8" borderId="33" xfId="1" applyNumberFormat="1" applyFont="1" applyFill="1" applyBorder="1" applyAlignment="1">
      <alignment horizontal="right" vertical="center"/>
    </xf>
    <xf numFmtId="3" fontId="4" fillId="2" borderId="37" xfId="1" applyNumberFormat="1" applyFont="1" applyFill="1" applyBorder="1" applyAlignment="1">
      <alignment horizontal="right" vertical="center"/>
    </xf>
    <xf numFmtId="3" fontId="4" fillId="0" borderId="33" xfId="1" applyNumberFormat="1" applyFont="1" applyBorder="1" applyAlignment="1">
      <alignment vertical="center"/>
    </xf>
    <xf numFmtId="3" fontId="3" fillId="0" borderId="33" xfId="1" applyNumberFormat="1" applyFont="1" applyBorder="1" applyAlignment="1">
      <alignment vertical="center"/>
    </xf>
    <xf numFmtId="3" fontId="3" fillId="0" borderId="33" xfId="1" applyNumberFormat="1" applyFont="1" applyFill="1" applyBorder="1" applyAlignment="1">
      <alignment vertical="center"/>
    </xf>
    <xf numFmtId="3" fontId="4" fillId="0" borderId="63" xfId="1" applyNumberFormat="1" applyFont="1" applyBorder="1" applyAlignment="1">
      <alignment vertical="center"/>
    </xf>
    <xf numFmtId="3" fontId="3" fillId="0" borderId="63" xfId="1" applyNumberFormat="1" applyFont="1" applyBorder="1" applyAlignment="1">
      <alignment vertical="center"/>
    </xf>
    <xf numFmtId="3" fontId="3" fillId="0" borderId="63" xfId="1" applyNumberFormat="1" applyFont="1" applyFill="1" applyBorder="1" applyAlignment="1">
      <alignment vertical="center"/>
    </xf>
    <xf numFmtId="3" fontId="4" fillId="0" borderId="84" xfId="1" applyNumberFormat="1" applyFont="1" applyBorder="1" applyAlignment="1">
      <alignment vertical="center"/>
    </xf>
    <xf numFmtId="3" fontId="4" fillId="0" borderId="1" xfId="1" applyNumberFormat="1" applyFont="1" applyBorder="1" applyAlignment="1">
      <alignment vertical="center"/>
    </xf>
    <xf numFmtId="3" fontId="3" fillId="0" borderId="1" xfId="1" applyNumberFormat="1" applyFont="1" applyBorder="1" applyAlignment="1">
      <alignment vertical="center"/>
    </xf>
    <xf numFmtId="3" fontId="3" fillId="0" borderId="1" xfId="1" applyNumberFormat="1" applyFont="1" applyFill="1" applyBorder="1" applyAlignment="1">
      <alignment vertical="center"/>
    </xf>
    <xf numFmtId="3" fontId="4" fillId="0" borderId="20" xfId="1" applyNumberFormat="1" applyFont="1" applyBorder="1" applyAlignment="1">
      <alignment vertical="center"/>
    </xf>
    <xf numFmtId="3" fontId="3" fillId="0" borderId="26" xfId="1" applyNumberFormat="1" applyFont="1" applyBorder="1" applyAlignment="1">
      <alignment vertical="center"/>
    </xf>
    <xf numFmtId="3" fontId="3" fillId="0" borderId="26" xfId="1" applyNumberFormat="1" applyFont="1" applyFill="1" applyBorder="1" applyAlignment="1">
      <alignment vertical="center"/>
    </xf>
    <xf numFmtId="3" fontId="4" fillId="0" borderId="21" xfId="1" applyNumberFormat="1" applyFont="1" applyBorder="1" applyAlignment="1">
      <alignment vertical="center"/>
    </xf>
    <xf numFmtId="0" fontId="4" fillId="0" borderId="85" xfId="0" applyFont="1" applyBorder="1" applyAlignment="1">
      <alignment horizontal="center" vertical="center" wrapText="1"/>
    </xf>
    <xf numFmtId="3" fontId="4" fillId="0" borderId="26" xfId="1" applyNumberFormat="1" applyFont="1" applyBorder="1" applyAlignment="1">
      <alignment vertical="center"/>
    </xf>
    <xf numFmtId="3" fontId="4" fillId="0" borderId="75" xfId="0" applyNumberFormat="1" applyFont="1" applyBorder="1" applyAlignment="1">
      <alignment horizontal="center" vertical="center" wrapText="1"/>
    </xf>
    <xf numFmtId="0" fontId="4" fillId="0" borderId="38" xfId="0" applyFont="1" applyBorder="1" applyAlignment="1">
      <alignment vertical="center" wrapText="1"/>
    </xf>
    <xf numFmtId="1" fontId="12" fillId="0" borderId="0" xfId="0" applyNumberFormat="1" applyFont="1"/>
    <xf numFmtId="1" fontId="13" fillId="0" borderId="41" xfId="0" applyNumberFormat="1" applyFont="1" applyBorder="1" applyAlignment="1">
      <alignment horizontal="center" vertical="center"/>
    </xf>
    <xf numFmtId="0" fontId="4" fillId="2" borderId="58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38" xfId="0" applyFont="1" applyFill="1" applyBorder="1" applyAlignment="1">
      <alignment vertical="center" wrapText="1"/>
    </xf>
    <xf numFmtId="0" fontId="4" fillId="2" borderId="42" xfId="0" applyFont="1" applyFill="1" applyBorder="1" applyAlignment="1">
      <alignment vertical="center" wrapText="1"/>
    </xf>
    <xf numFmtId="49" fontId="13" fillId="2" borderId="42" xfId="0" applyNumberFormat="1" applyFont="1" applyFill="1" applyBorder="1" applyAlignment="1">
      <alignment horizontal="center" vertical="center"/>
    </xf>
    <xf numFmtId="1" fontId="12" fillId="2" borderId="6" xfId="0" applyNumberFormat="1" applyFont="1" applyFill="1" applyBorder="1"/>
    <xf numFmtId="0" fontId="12" fillId="2" borderId="2" xfId="0" applyFont="1" applyFill="1" applyBorder="1"/>
    <xf numFmtId="0" fontId="12" fillId="2" borderId="16" xfId="0" applyFont="1" applyFill="1" applyBorder="1"/>
    <xf numFmtId="0" fontId="4" fillId="0" borderId="53" xfId="0" applyFont="1" applyBorder="1" applyAlignment="1">
      <alignment horizontal="left" vertical="center" wrapText="1"/>
    </xf>
    <xf numFmtId="0" fontId="4" fillId="0" borderId="42" xfId="0" applyFont="1" applyBorder="1" applyAlignment="1">
      <alignment vertical="center" wrapText="1"/>
    </xf>
    <xf numFmtId="49" fontId="13" fillId="0" borderId="42" xfId="0" applyNumberFormat="1" applyFont="1" applyBorder="1" applyAlignment="1">
      <alignment horizontal="center" vertical="center"/>
    </xf>
    <xf numFmtId="1" fontId="12" fillId="0" borderId="6" xfId="0" applyNumberFormat="1" applyFont="1" applyBorder="1"/>
    <xf numFmtId="0" fontId="12" fillId="0" borderId="2" xfId="0" applyFont="1" applyBorder="1"/>
    <xf numFmtId="0" fontId="12" fillId="0" borderId="16" xfId="0" applyFont="1" applyBorder="1"/>
    <xf numFmtId="0" fontId="4" fillId="0" borderId="53" xfId="0" applyFont="1" applyBorder="1" applyAlignment="1">
      <alignment horizontal="center" vertical="center" wrapText="1"/>
    </xf>
    <xf numFmtId="0" fontId="12" fillId="0" borderId="37" xfId="0" applyFont="1" applyBorder="1"/>
    <xf numFmtId="0" fontId="4" fillId="0" borderId="77" xfId="0" applyFont="1" applyBorder="1" applyAlignment="1">
      <alignment horizontal="center" vertical="center" wrapText="1"/>
    </xf>
    <xf numFmtId="0" fontId="12" fillId="0" borderId="43" xfId="0" applyFont="1" applyBorder="1"/>
    <xf numFmtId="49" fontId="4" fillId="2" borderId="34" xfId="1" applyNumberFormat="1" applyFont="1" applyFill="1" applyBorder="1" applyAlignment="1">
      <alignment vertical="center"/>
    </xf>
    <xf numFmtId="3" fontId="4" fillId="2" borderId="5" xfId="0" applyNumberFormat="1" applyFont="1" applyFill="1" applyBorder="1" applyAlignment="1">
      <alignment horizontal="center" vertical="center"/>
    </xf>
    <xf numFmtId="3" fontId="4" fillId="2" borderId="38" xfId="0" applyNumberFormat="1" applyFont="1" applyFill="1" applyBorder="1" applyAlignment="1">
      <alignment vertical="center"/>
    </xf>
    <xf numFmtId="49" fontId="6" fillId="2" borderId="77" xfId="1" applyNumberFormat="1" applyFont="1" applyFill="1" applyBorder="1" applyAlignment="1">
      <alignment vertical="center"/>
    </xf>
    <xf numFmtId="3" fontId="4" fillId="2" borderId="74" xfId="0" applyNumberFormat="1" applyFont="1" applyFill="1" applyBorder="1" applyAlignment="1">
      <alignment vertical="center"/>
    </xf>
    <xf numFmtId="49" fontId="4" fillId="2" borderId="74" xfId="0" applyNumberFormat="1" applyFont="1" applyFill="1" applyBorder="1" applyAlignment="1">
      <alignment horizontal="center" vertical="center"/>
    </xf>
    <xf numFmtId="0" fontId="12" fillId="2" borderId="37" xfId="0" applyFont="1" applyFill="1" applyBorder="1"/>
    <xf numFmtId="1" fontId="12" fillId="3" borderId="6" xfId="0" applyNumberFormat="1" applyFont="1" applyFill="1" applyBorder="1"/>
    <xf numFmtId="0" fontId="12" fillId="3" borderId="2" xfId="0" applyFont="1" applyFill="1" applyBorder="1"/>
    <xf numFmtId="0" fontId="12" fillId="3" borderId="37" xfId="0" applyFont="1" applyFill="1" applyBorder="1"/>
    <xf numFmtId="49" fontId="2" fillId="0" borderId="53" xfId="1" applyNumberFormat="1" applyFont="1" applyBorder="1" applyAlignment="1">
      <alignment vertical="center"/>
    </xf>
    <xf numFmtId="0" fontId="2" fillId="0" borderId="53" xfId="0" applyFont="1" applyBorder="1" applyAlignment="1">
      <alignment horizontal="left" vertical="center"/>
    </xf>
    <xf numFmtId="3" fontId="3" fillId="0" borderId="12" xfId="0" applyNumberFormat="1" applyFont="1" applyBorder="1" applyAlignment="1">
      <alignment horizontal="center" vertical="center"/>
    </xf>
    <xf numFmtId="3" fontId="3" fillId="8" borderId="47" xfId="0" applyNumberFormat="1" applyFont="1" applyFill="1" applyBorder="1" applyAlignment="1">
      <alignment vertical="center"/>
    </xf>
    <xf numFmtId="0" fontId="12" fillId="3" borderId="6" xfId="0" applyFont="1" applyFill="1" applyBorder="1"/>
    <xf numFmtId="0" fontId="12" fillId="3" borderId="38" xfId="0" applyFont="1" applyFill="1" applyBorder="1"/>
    <xf numFmtId="49" fontId="7" fillId="0" borderId="53" xfId="1" applyNumberFormat="1" applyFont="1" applyBorder="1" applyAlignment="1">
      <alignment vertical="center"/>
    </xf>
    <xf numFmtId="0" fontId="7" fillId="0" borderId="53" xfId="1" applyFont="1" applyBorder="1" applyAlignment="1">
      <alignment vertical="center"/>
    </xf>
    <xf numFmtId="3" fontId="8" fillId="0" borderId="12" xfId="0" applyNumberFormat="1" applyFont="1" applyBorder="1" applyAlignment="1">
      <alignment horizontal="center" vertical="center"/>
    </xf>
    <xf numFmtId="1" fontId="18" fillId="0" borderId="6" xfId="0" applyNumberFormat="1" applyFont="1" applyBorder="1"/>
    <xf numFmtId="0" fontId="18" fillId="0" borderId="2" xfId="0" applyFont="1" applyBorder="1"/>
    <xf numFmtId="0" fontId="18" fillId="0" borderId="37" xfId="0" applyFont="1" applyBorder="1"/>
    <xf numFmtId="1" fontId="18" fillId="0" borderId="0" xfId="0" applyNumberFormat="1" applyFont="1"/>
    <xf numFmtId="49" fontId="2" fillId="0" borderId="81" xfId="1" applyNumberFormat="1" applyFont="1" applyBorder="1" applyAlignment="1">
      <alignment vertical="center"/>
    </xf>
    <xf numFmtId="0" fontId="2" fillId="0" borderId="81" xfId="0" applyFont="1" applyBorder="1" applyAlignment="1">
      <alignment horizontal="left" vertical="center"/>
    </xf>
    <xf numFmtId="49" fontId="4" fillId="2" borderId="14" xfId="1" applyNumberFormat="1" applyFont="1" applyFill="1" applyBorder="1" applyAlignment="1">
      <alignment vertical="center"/>
    </xf>
    <xf numFmtId="0" fontId="12" fillId="2" borderId="6" xfId="0" applyFont="1" applyFill="1" applyBorder="1"/>
    <xf numFmtId="0" fontId="12" fillId="2" borderId="38" xfId="0" applyFont="1" applyFill="1" applyBorder="1"/>
    <xf numFmtId="49" fontId="6" fillId="3" borderId="58" xfId="1" applyNumberFormat="1" applyFont="1" applyFill="1" applyBorder="1" applyAlignment="1">
      <alignment vertical="center"/>
    </xf>
    <xf numFmtId="3" fontId="4" fillId="3" borderId="30" xfId="0" applyNumberFormat="1" applyFont="1" applyFill="1" applyBorder="1" applyAlignment="1">
      <alignment horizontal="center" vertical="center"/>
    </xf>
    <xf numFmtId="3" fontId="4" fillId="3" borderId="46" xfId="0" applyNumberFormat="1" applyFont="1" applyFill="1" applyBorder="1" applyAlignment="1">
      <alignment vertical="center"/>
    </xf>
    <xf numFmtId="49" fontId="9" fillId="0" borderId="53" xfId="1" applyNumberFormat="1" applyFont="1" applyBorder="1" applyAlignment="1">
      <alignment vertical="center"/>
    </xf>
    <xf numFmtId="3" fontId="10" fillId="0" borderId="12" xfId="0" applyNumberFormat="1" applyFont="1" applyBorder="1" applyAlignment="1">
      <alignment horizontal="center" vertical="center"/>
    </xf>
    <xf numFmtId="3" fontId="10" fillId="0" borderId="47" xfId="0" applyNumberFormat="1" applyFont="1" applyBorder="1" applyAlignment="1">
      <alignment vertical="center"/>
    </xf>
    <xf numFmtId="3" fontId="12" fillId="0" borderId="2" xfId="0" applyNumberFormat="1" applyFont="1" applyBorder="1"/>
    <xf numFmtId="3" fontId="8" fillId="0" borderId="47" xfId="0" applyNumberFormat="1" applyFont="1" applyBorder="1" applyAlignment="1">
      <alignment vertical="center"/>
    </xf>
    <xf numFmtId="1" fontId="17" fillId="0" borderId="6" xfId="0" applyNumberFormat="1" applyFont="1" applyBorder="1"/>
    <xf numFmtId="0" fontId="17" fillId="0" borderId="0" xfId="0" applyFont="1"/>
    <xf numFmtId="1" fontId="17" fillId="0" borderId="0" xfId="0" applyNumberFormat="1" applyFont="1"/>
    <xf numFmtId="0" fontId="2" fillId="0" borderId="53" xfId="1" applyFont="1" applyBorder="1" applyAlignment="1">
      <alignment vertical="center"/>
    </xf>
    <xf numFmtId="3" fontId="3" fillId="0" borderId="47" xfId="0" applyNumberFormat="1" applyFont="1" applyBorder="1" applyAlignment="1">
      <alignment vertical="center"/>
    </xf>
    <xf numFmtId="0" fontId="2" fillId="0" borderId="81" xfId="1" applyFont="1" applyBorder="1" applyAlignment="1">
      <alignment vertical="center"/>
    </xf>
    <xf numFmtId="49" fontId="12" fillId="0" borderId="0" xfId="0" applyNumberFormat="1" applyFont="1" applyAlignment="1">
      <alignment horizontal="right"/>
    </xf>
    <xf numFmtId="0" fontId="2" fillId="0" borderId="36" xfId="1" applyFont="1" applyBorder="1" applyAlignment="1">
      <alignment vertical="center"/>
    </xf>
    <xf numFmtId="3" fontId="11" fillId="2" borderId="5" xfId="0" applyNumberFormat="1" applyFont="1" applyFill="1" applyBorder="1" applyAlignment="1">
      <alignment horizontal="center" vertical="center"/>
    </xf>
    <xf numFmtId="3" fontId="11" fillId="2" borderId="38" xfId="0" applyNumberFormat="1" applyFont="1" applyFill="1" applyBorder="1" applyAlignment="1">
      <alignment vertical="center"/>
    </xf>
    <xf numFmtId="1" fontId="3" fillId="2" borderId="39" xfId="0" applyNumberFormat="1" applyFont="1" applyFill="1" applyBorder="1"/>
    <xf numFmtId="0" fontId="24" fillId="0" borderId="0" xfId="0" applyFont="1"/>
    <xf numFmtId="3" fontId="4" fillId="2" borderId="0" xfId="0" applyNumberFormat="1" applyFont="1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3" fontId="4" fillId="2" borderId="6" xfId="0" applyNumberFormat="1" applyFont="1" applyFill="1" applyBorder="1" applyAlignment="1">
      <alignment vertical="center"/>
    </xf>
    <xf numFmtId="3" fontId="4" fillId="2" borderId="2" xfId="0" applyNumberFormat="1" applyFont="1" applyFill="1" applyBorder="1" applyAlignment="1">
      <alignment horizontal="center" vertical="center"/>
    </xf>
    <xf numFmtId="3" fontId="4" fillId="2" borderId="16" xfId="0" applyNumberFormat="1" applyFont="1" applyFill="1" applyBorder="1" applyAlignment="1">
      <alignment vertical="center"/>
    </xf>
    <xf numFmtId="3" fontId="4" fillId="2" borderId="40" xfId="0" applyNumberFormat="1" applyFont="1" applyFill="1" applyBorder="1" applyAlignment="1">
      <alignment vertical="center"/>
    </xf>
    <xf numFmtId="3" fontId="4" fillId="2" borderId="71" xfId="0" applyNumberFormat="1" applyFont="1" applyFill="1" applyBorder="1" applyAlignment="1">
      <alignment vertical="center"/>
    </xf>
    <xf numFmtId="49" fontId="4" fillId="2" borderId="37" xfId="0" applyNumberFormat="1" applyFont="1" applyFill="1" applyBorder="1" applyAlignment="1">
      <alignment horizontal="center" vertical="center"/>
    </xf>
    <xf numFmtId="3" fontId="3" fillId="0" borderId="4" xfId="0" applyNumberFormat="1" applyFont="1" applyBorder="1" applyAlignment="1">
      <alignment vertical="center"/>
    </xf>
    <xf numFmtId="3" fontId="3" fillId="0" borderId="18" xfId="0" applyNumberFormat="1" applyFont="1" applyBorder="1" applyAlignment="1">
      <alignment vertical="center"/>
    </xf>
    <xf numFmtId="3" fontId="3" fillId="0" borderId="8" xfId="0" applyNumberFormat="1" applyFont="1" applyBorder="1" applyAlignment="1">
      <alignment vertical="center"/>
    </xf>
    <xf numFmtId="49" fontId="3" fillId="0" borderId="33" xfId="0" applyNumberFormat="1" applyFont="1" applyBorder="1" applyAlignment="1">
      <alignment horizontal="center" vertical="center"/>
    </xf>
    <xf numFmtId="3" fontId="4" fillId="2" borderId="7" xfId="0" applyNumberFormat="1" applyFont="1" applyFill="1" applyBorder="1" applyAlignment="1">
      <alignment vertical="center"/>
    </xf>
    <xf numFmtId="3" fontId="10" fillId="3" borderId="18" xfId="0" applyNumberFormat="1" applyFont="1" applyFill="1" applyBorder="1" applyAlignment="1">
      <alignment vertical="center"/>
    </xf>
    <xf numFmtId="3" fontId="8" fillId="0" borderId="4" xfId="0" applyNumberFormat="1" applyFont="1" applyBorder="1" applyAlignment="1">
      <alignment vertical="center"/>
    </xf>
    <xf numFmtId="3" fontId="8" fillId="0" borderId="18" xfId="0" applyNumberFormat="1" applyFont="1" applyBorder="1" applyAlignment="1">
      <alignment vertical="center"/>
    </xf>
    <xf numFmtId="3" fontId="8" fillId="0" borderId="8" xfId="0" applyNumberFormat="1" applyFont="1" applyBorder="1" applyAlignment="1">
      <alignment vertical="center"/>
    </xf>
    <xf numFmtId="49" fontId="8" fillId="0" borderId="33" xfId="0" applyNumberFormat="1" applyFont="1" applyBorder="1" applyAlignment="1">
      <alignment horizontal="center" vertical="center"/>
    </xf>
    <xf numFmtId="0" fontId="2" fillId="0" borderId="31" xfId="1" applyFont="1" applyBorder="1" applyAlignment="1">
      <alignment horizontal="left" vertical="center"/>
    </xf>
    <xf numFmtId="3" fontId="4" fillId="3" borderId="48" xfId="0" applyNumberFormat="1" applyFont="1" applyFill="1" applyBorder="1" applyAlignment="1">
      <alignment vertical="center"/>
    </xf>
    <xf numFmtId="3" fontId="4" fillId="3" borderId="20" xfId="0" applyNumberFormat="1" applyFont="1" applyFill="1" applyBorder="1" applyAlignment="1">
      <alignment horizontal="center" vertical="center"/>
    </xf>
    <xf numFmtId="3" fontId="4" fillId="3" borderId="49" xfId="0" applyNumberFormat="1" applyFont="1" applyFill="1" applyBorder="1" applyAlignment="1">
      <alignment vertical="center"/>
    </xf>
    <xf numFmtId="3" fontId="4" fillId="3" borderId="48" xfId="0" applyNumberFormat="1" applyFont="1" applyFill="1" applyBorder="1" applyAlignment="1">
      <alignment horizontal="center" vertical="center"/>
    </xf>
    <xf numFmtId="3" fontId="4" fillId="3" borderId="17" xfId="0" applyNumberFormat="1" applyFont="1" applyFill="1" applyBorder="1" applyAlignment="1">
      <alignment vertical="center"/>
    </xf>
    <xf numFmtId="3" fontId="4" fillId="3" borderId="66" xfId="0" applyNumberFormat="1" applyFont="1" applyFill="1" applyBorder="1" applyAlignment="1">
      <alignment vertical="center"/>
    </xf>
    <xf numFmtId="49" fontId="4" fillId="3" borderId="61" xfId="0" applyNumberFormat="1" applyFont="1" applyFill="1" applyBorder="1" applyAlignment="1">
      <alignment horizontal="center" vertical="center"/>
    </xf>
    <xf numFmtId="3" fontId="4" fillId="3" borderId="64" xfId="0" applyNumberFormat="1" applyFont="1" applyFill="1" applyBorder="1" applyAlignment="1">
      <alignment vertical="center"/>
    </xf>
    <xf numFmtId="3" fontId="10" fillId="0" borderId="4" xfId="0" applyNumberFormat="1" applyFont="1" applyBorder="1" applyAlignment="1">
      <alignment vertical="center"/>
    </xf>
    <xf numFmtId="3" fontId="10" fillId="0" borderId="8" xfId="0" applyNumberFormat="1" applyFont="1" applyBorder="1" applyAlignment="1">
      <alignment vertical="center"/>
    </xf>
    <xf numFmtId="3" fontId="10" fillId="0" borderId="4" xfId="0" applyNumberFormat="1" applyFont="1" applyBorder="1" applyAlignment="1">
      <alignment horizontal="center" vertical="center"/>
    </xf>
    <xf numFmtId="3" fontId="10" fillId="0" borderId="18" xfId="0" applyNumberFormat="1" applyFont="1" applyBorder="1" applyAlignment="1">
      <alignment vertical="center"/>
    </xf>
    <xf numFmtId="3" fontId="10" fillId="0" borderId="45" xfId="0" applyNumberFormat="1" applyFont="1" applyBorder="1" applyAlignment="1">
      <alignment vertical="center"/>
    </xf>
    <xf numFmtId="49" fontId="10" fillId="0" borderId="33" xfId="0" applyNumberFormat="1" applyFont="1" applyBorder="1" applyAlignment="1">
      <alignment horizontal="center" vertical="center"/>
    </xf>
    <xf numFmtId="3" fontId="8" fillId="0" borderId="4" xfId="0" applyNumberFormat="1" applyFont="1" applyBorder="1" applyAlignment="1">
      <alignment horizontal="center" vertical="center"/>
    </xf>
    <xf numFmtId="3" fontId="8" fillId="0" borderId="45" xfId="0" applyNumberFormat="1" applyFont="1" applyBorder="1" applyAlignment="1">
      <alignment vertical="center"/>
    </xf>
    <xf numFmtId="0" fontId="2" fillId="0" borderId="8" xfId="1" applyFont="1" applyBorder="1" applyAlignment="1">
      <alignment vertical="center"/>
    </xf>
    <xf numFmtId="3" fontId="3" fillId="0" borderId="4" xfId="0" applyNumberFormat="1" applyFont="1" applyBorder="1" applyAlignment="1">
      <alignment horizontal="center" vertical="center"/>
    </xf>
    <xf numFmtId="3" fontId="3" fillId="0" borderId="45" xfId="0" applyNumberFormat="1" applyFont="1" applyBorder="1" applyAlignment="1">
      <alignment vertical="center"/>
    </xf>
    <xf numFmtId="0" fontId="2" fillId="0" borderId="23" xfId="1" applyFont="1" applyBorder="1" applyAlignment="1">
      <alignment vertical="center"/>
    </xf>
    <xf numFmtId="0" fontId="2" fillId="0" borderId="33" xfId="1" applyFont="1" applyBorder="1" applyAlignment="1">
      <alignment vertical="center"/>
    </xf>
    <xf numFmtId="0" fontId="9" fillId="0" borderId="29" xfId="1" applyFont="1" applyBorder="1" applyAlignment="1">
      <alignment vertical="center"/>
    </xf>
    <xf numFmtId="3" fontId="3" fillId="0" borderId="56" xfId="0" applyNumberFormat="1" applyFont="1" applyBorder="1" applyAlignment="1">
      <alignment vertical="center"/>
    </xf>
    <xf numFmtId="3" fontId="3" fillId="0" borderId="72" xfId="0" applyNumberFormat="1" applyFont="1" applyBorder="1" applyAlignment="1">
      <alignment horizontal="center" vertical="center"/>
    </xf>
    <xf numFmtId="3" fontId="3" fillId="0" borderId="70" xfId="0" applyNumberFormat="1" applyFont="1" applyBorder="1" applyAlignment="1">
      <alignment vertical="center"/>
    </xf>
    <xf numFmtId="3" fontId="3" fillId="0" borderId="74" xfId="0" applyNumberFormat="1" applyFont="1" applyBorder="1" applyAlignment="1">
      <alignment vertical="center"/>
    </xf>
    <xf numFmtId="49" fontId="2" fillId="0" borderId="39" xfId="1" applyNumberFormat="1" applyFont="1" applyBorder="1" applyAlignment="1">
      <alignment vertical="center"/>
    </xf>
    <xf numFmtId="0" fontId="2" fillId="0" borderId="32" xfId="1" applyFont="1" applyBorder="1" applyAlignment="1">
      <alignment vertical="center"/>
    </xf>
    <xf numFmtId="3" fontId="3" fillId="0" borderId="39" xfId="0" applyNumberFormat="1" applyFont="1" applyBorder="1" applyAlignment="1">
      <alignment vertical="center"/>
    </xf>
    <xf numFmtId="3" fontId="3" fillId="0" borderId="40" xfId="0" applyNumberFormat="1" applyFont="1" applyBorder="1" applyAlignment="1">
      <alignment horizontal="center" vertical="center"/>
    </xf>
    <xf numFmtId="3" fontId="3" fillId="0" borderId="71" xfId="0" applyNumberFormat="1" applyFont="1" applyBorder="1" applyAlignment="1">
      <alignment vertical="center"/>
    </xf>
    <xf numFmtId="3" fontId="3" fillId="0" borderId="39" xfId="0" applyNumberFormat="1" applyFont="1" applyBorder="1" applyAlignment="1">
      <alignment horizontal="center" vertical="center"/>
    </xf>
    <xf numFmtId="3" fontId="3" fillId="0" borderId="68" xfId="0" applyNumberFormat="1" applyFont="1" applyBorder="1" applyAlignment="1">
      <alignment vertical="center"/>
    </xf>
    <xf numFmtId="3" fontId="3" fillId="0" borderId="86" xfId="0" applyNumberFormat="1" applyFont="1" applyBorder="1" applyAlignment="1">
      <alignment vertical="center"/>
    </xf>
    <xf numFmtId="3" fontId="3" fillId="0" borderId="40" xfId="0" applyNumberFormat="1" applyFont="1" applyBorder="1" applyAlignment="1">
      <alignment vertical="center"/>
    </xf>
    <xf numFmtId="49" fontId="3" fillId="0" borderId="36" xfId="0" applyNumberFormat="1" applyFont="1" applyBorder="1" applyAlignment="1">
      <alignment horizontal="center" vertical="center"/>
    </xf>
    <xf numFmtId="3" fontId="3" fillId="0" borderId="42" xfId="0" applyNumberFormat="1" applyFont="1" applyBorder="1" applyAlignment="1">
      <alignment vertical="center"/>
    </xf>
    <xf numFmtId="3" fontId="11" fillId="2" borderId="6" xfId="0" applyNumberFormat="1" applyFont="1" applyFill="1" applyBorder="1" applyAlignment="1">
      <alignment vertical="center"/>
    </xf>
    <xf numFmtId="3" fontId="11" fillId="2" borderId="2" xfId="0" applyNumberFormat="1" applyFont="1" applyFill="1" applyBorder="1" applyAlignment="1">
      <alignment horizontal="center" vertical="center"/>
    </xf>
    <xf numFmtId="3" fontId="11" fillId="2" borderId="16" xfId="0" applyNumberFormat="1" applyFont="1" applyFill="1" applyBorder="1" applyAlignment="1">
      <alignment vertical="center"/>
    </xf>
    <xf numFmtId="3" fontId="11" fillId="2" borderId="7" xfId="0" applyNumberFormat="1" applyFont="1" applyFill="1" applyBorder="1" applyAlignment="1">
      <alignment vertical="center"/>
    </xf>
    <xf numFmtId="49" fontId="11" fillId="2" borderId="37" xfId="0" applyNumberFormat="1" applyFont="1" applyFill="1" applyBorder="1" applyAlignment="1">
      <alignment horizontal="center" vertical="center"/>
    </xf>
    <xf numFmtId="3" fontId="3" fillId="0" borderId="0" xfId="0" applyNumberFormat="1" applyFont="1" applyAlignment="1">
      <alignment vertical="center"/>
    </xf>
    <xf numFmtId="3" fontId="8" fillId="0" borderId="0" xfId="0" applyNumberFormat="1" applyFont="1" applyAlignment="1">
      <alignment vertical="center"/>
    </xf>
    <xf numFmtId="3" fontId="2" fillId="0" borderId="0" xfId="0" applyNumberFormat="1" applyFont="1" applyAlignment="1">
      <alignment vertical="center"/>
    </xf>
    <xf numFmtId="3" fontId="7" fillId="0" borderId="0" xfId="0" applyNumberFormat="1" applyFont="1" applyAlignment="1">
      <alignment vertical="center"/>
    </xf>
    <xf numFmtId="49" fontId="9" fillId="0" borderId="22" xfId="1" applyNumberFormat="1" applyFont="1" applyBorder="1" applyAlignment="1">
      <alignment vertical="center"/>
    </xf>
    <xf numFmtId="49" fontId="2" fillId="0" borderId="22" xfId="0" applyNumberFormat="1" applyFont="1" applyBorder="1" applyAlignment="1">
      <alignment vertical="center"/>
    </xf>
    <xf numFmtId="49" fontId="2" fillId="8" borderId="0" xfId="0" applyNumberFormat="1" applyFont="1" applyFill="1"/>
    <xf numFmtId="49" fontId="6" fillId="0" borderId="22" xfId="1" applyNumberFormat="1" applyFont="1" applyBorder="1" applyAlignment="1">
      <alignment vertical="center"/>
    </xf>
    <xf numFmtId="3" fontId="2" fillId="0" borderId="0" xfId="1" applyNumberFormat="1" applyFont="1" applyAlignment="1">
      <alignment vertical="center"/>
    </xf>
    <xf numFmtId="0" fontId="7" fillId="0" borderId="0" xfId="0" applyFont="1" applyAlignment="1">
      <alignment vertical="center"/>
    </xf>
    <xf numFmtId="49" fontId="6" fillId="0" borderId="4" xfId="1" applyNumberFormat="1" applyFont="1" applyFill="1" applyBorder="1" applyAlignment="1">
      <alignment vertical="center"/>
    </xf>
    <xf numFmtId="49" fontId="2" fillId="0" borderId="4" xfId="1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horizontal="left" vertical="center"/>
    </xf>
    <xf numFmtId="0" fontId="2" fillId="0" borderId="12" xfId="1" applyFont="1" applyFill="1" applyBorder="1" applyAlignment="1">
      <alignment horizontal="left" vertical="center"/>
    </xf>
    <xf numFmtId="49" fontId="6" fillId="0" borderId="22" xfId="1" applyNumberFormat="1" applyFont="1" applyFill="1" applyBorder="1" applyAlignment="1">
      <alignment vertical="center"/>
    </xf>
    <xf numFmtId="49" fontId="7" fillId="0" borderId="4" xfId="1" applyNumberFormat="1" applyFont="1" applyFill="1" applyBorder="1" applyAlignment="1">
      <alignment vertical="center"/>
    </xf>
    <xf numFmtId="0" fontId="7" fillId="0" borderId="8" xfId="1" applyFont="1" applyFill="1" applyBorder="1" applyAlignment="1">
      <alignment vertical="center"/>
    </xf>
    <xf numFmtId="0" fontId="7" fillId="0" borderId="12" xfId="1" applyFont="1" applyFill="1" applyBorder="1" applyAlignment="1">
      <alignment vertical="center"/>
    </xf>
    <xf numFmtId="49" fontId="9" fillId="0" borderId="4" xfId="1" applyNumberFormat="1" applyFont="1" applyFill="1" applyBorder="1" applyAlignment="1">
      <alignment vertical="center"/>
    </xf>
    <xf numFmtId="49" fontId="6" fillId="0" borderId="28" xfId="1" applyNumberFormat="1" applyFont="1" applyFill="1" applyBorder="1" applyAlignment="1">
      <alignment vertical="center"/>
    </xf>
    <xf numFmtId="0" fontId="2" fillId="0" borderId="29" xfId="1" applyFont="1" applyFill="1" applyBorder="1" applyAlignment="1">
      <alignment horizontal="left" vertical="center"/>
    </xf>
    <xf numFmtId="0" fontId="2" fillId="0" borderId="30" xfId="1" applyFont="1" applyFill="1" applyBorder="1" applyAlignment="1">
      <alignment horizontal="left" vertical="center"/>
    </xf>
    <xf numFmtId="0" fontId="6" fillId="0" borderId="30" xfId="1" applyFont="1" applyFill="1" applyBorder="1" applyAlignment="1">
      <alignment horizontal="left" vertical="center"/>
    </xf>
    <xf numFmtId="49" fontId="6" fillId="0" borderId="28" xfId="0" applyNumberFormat="1" applyFont="1" applyFill="1" applyBorder="1" applyAlignment="1">
      <alignment vertical="center"/>
    </xf>
    <xf numFmtId="0" fontId="2" fillId="0" borderId="8" xfId="1" applyFont="1" applyFill="1" applyBorder="1" applyAlignment="1">
      <alignment horizontal="left" vertical="center"/>
    </xf>
    <xf numFmtId="0" fontId="7" fillId="0" borderId="8" xfId="1" applyFont="1" applyFill="1" applyBorder="1" applyAlignment="1">
      <alignment vertical="center"/>
    </xf>
    <xf numFmtId="0" fontId="7" fillId="0" borderId="12" xfId="1" applyFont="1" applyFill="1" applyBorder="1" applyAlignment="1">
      <alignment vertical="center"/>
    </xf>
    <xf numFmtId="49" fontId="7" fillId="0" borderId="22" xfId="1" applyNumberFormat="1" applyFont="1" applyFill="1" applyBorder="1" applyAlignment="1">
      <alignment vertical="center"/>
    </xf>
    <xf numFmtId="49" fontId="7" fillId="0" borderId="22" xfId="1" applyNumberFormat="1" applyFont="1" applyBorder="1" applyAlignment="1">
      <alignment vertical="center"/>
    </xf>
    <xf numFmtId="49" fontId="7" fillId="0" borderId="28" xfId="1" applyNumberFormat="1" applyFont="1" applyFill="1" applyBorder="1" applyAlignment="1">
      <alignment vertical="center"/>
    </xf>
    <xf numFmtId="0" fontId="7" fillId="0" borderId="93" xfId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40" fillId="0" borderId="0" xfId="0" applyFont="1"/>
    <xf numFmtId="0" fontId="6" fillId="0" borderId="86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49" fontId="6" fillId="2" borderId="6" xfId="0" applyNumberFormat="1" applyFont="1" applyFill="1" applyBorder="1" applyAlignment="1">
      <alignment vertical="center"/>
    </xf>
    <xf numFmtId="3" fontId="6" fillId="2" borderId="90" xfId="0" applyNumberFormat="1" applyFont="1" applyFill="1" applyBorder="1" applyAlignment="1">
      <alignment vertical="center"/>
    </xf>
    <xf numFmtId="3" fontId="6" fillId="0" borderId="90" xfId="0" applyNumberFormat="1" applyFont="1" applyBorder="1" applyAlignment="1">
      <alignment vertical="center"/>
    </xf>
    <xf numFmtId="3" fontId="6" fillId="13" borderId="90" xfId="0" applyNumberFormat="1" applyFont="1" applyFill="1" applyBorder="1" applyAlignment="1">
      <alignment vertical="center"/>
    </xf>
    <xf numFmtId="3" fontId="6" fillId="13" borderId="98" xfId="0" applyNumberFormat="1" applyFont="1" applyFill="1" applyBorder="1" applyAlignment="1">
      <alignment vertical="center"/>
    </xf>
    <xf numFmtId="3" fontId="6" fillId="13" borderId="43" xfId="0" applyNumberFormat="1" applyFont="1" applyFill="1" applyBorder="1" applyAlignment="1">
      <alignment vertical="center"/>
    </xf>
    <xf numFmtId="3" fontId="6" fillId="13" borderId="2" xfId="0" applyNumberFormat="1" applyFont="1" applyFill="1" applyBorder="1" applyAlignment="1">
      <alignment vertical="center"/>
    </xf>
    <xf numFmtId="3" fontId="6" fillId="13" borderId="7" xfId="0" applyNumberFormat="1" applyFont="1" applyFill="1" applyBorder="1" applyAlignment="1">
      <alignment vertical="center"/>
    </xf>
    <xf numFmtId="3" fontId="6" fillId="13" borderId="16" xfId="0" applyNumberFormat="1" applyFont="1" applyFill="1" applyBorder="1" applyAlignment="1">
      <alignment vertical="center"/>
    </xf>
    <xf numFmtId="3" fontId="6" fillId="13" borderId="5" xfId="0" applyNumberFormat="1" applyFont="1" applyFill="1" applyBorder="1" applyAlignment="1">
      <alignment vertical="center"/>
    </xf>
    <xf numFmtId="3" fontId="40" fillId="0" borderId="0" xfId="0" applyNumberFormat="1" applyFont="1"/>
    <xf numFmtId="3" fontId="6" fillId="0" borderId="91" xfId="0" applyNumberFormat="1" applyFont="1" applyFill="1" applyBorder="1" applyAlignment="1">
      <alignment vertical="center"/>
    </xf>
    <xf numFmtId="3" fontId="6" fillId="0" borderId="54" xfId="0" applyNumberFormat="1" applyFont="1" applyFill="1" applyBorder="1" applyAlignment="1">
      <alignment vertical="center"/>
    </xf>
    <xf numFmtId="3" fontId="6" fillId="3" borderId="44" xfId="0" applyNumberFormat="1" applyFont="1" applyFill="1" applyBorder="1" applyAlignment="1">
      <alignment vertical="center"/>
    </xf>
    <xf numFmtId="3" fontId="6" fillId="3" borderId="26" xfId="0" applyNumberFormat="1" applyFont="1" applyFill="1" applyBorder="1" applyAlignment="1">
      <alignment vertical="center"/>
    </xf>
    <xf numFmtId="3" fontId="6" fillId="3" borderId="29" xfId="0" applyNumberFormat="1" applyFont="1" applyFill="1" applyBorder="1" applyAlignment="1">
      <alignment vertical="center"/>
    </xf>
    <xf numFmtId="3" fontId="6" fillId="3" borderId="27" xfId="0" applyNumberFormat="1" applyFont="1" applyFill="1" applyBorder="1" applyAlignment="1">
      <alignment vertical="center"/>
    </xf>
    <xf numFmtId="3" fontId="6" fillId="3" borderId="30" xfId="0" applyNumberFormat="1" applyFont="1" applyFill="1" applyBorder="1" applyAlignment="1">
      <alignment vertical="center"/>
    </xf>
    <xf numFmtId="3" fontId="7" fillId="0" borderId="92" xfId="0" applyNumberFormat="1" applyFont="1" applyFill="1" applyBorder="1" applyAlignment="1">
      <alignment vertical="center"/>
    </xf>
    <xf numFmtId="3" fontId="7" fillId="0" borderId="55" xfId="0" applyNumberFormat="1" applyFont="1" applyFill="1" applyBorder="1" applyAlignment="1">
      <alignment vertical="center"/>
    </xf>
    <xf numFmtId="3" fontId="7" fillId="0" borderId="45" xfId="0" applyNumberFormat="1" applyFont="1" applyBorder="1" applyAlignment="1">
      <alignment vertical="center"/>
    </xf>
    <xf numFmtId="3" fontId="7" fillId="0" borderId="1" xfId="0" applyNumberFormat="1" applyFont="1" applyBorder="1" applyAlignment="1">
      <alignment vertical="center"/>
    </xf>
    <xf numFmtId="3" fontId="7" fillId="0" borderId="8" xfId="0" applyNumberFormat="1" applyFont="1" applyBorder="1" applyAlignment="1">
      <alignment vertical="center"/>
    </xf>
    <xf numFmtId="3" fontId="7" fillId="0" borderId="18" xfId="0" applyNumberFormat="1" applyFont="1" applyBorder="1" applyAlignment="1">
      <alignment vertical="center"/>
    </xf>
    <xf numFmtId="3" fontId="7" fillId="0" borderId="12" xfId="0" applyNumberFormat="1" applyFont="1" applyBorder="1" applyAlignment="1">
      <alignment vertical="center"/>
    </xf>
    <xf numFmtId="0" fontId="41" fillId="0" borderId="0" xfId="0" applyFont="1"/>
    <xf numFmtId="3" fontId="7" fillId="0" borderId="12" xfId="0" applyNumberFormat="1" applyFont="1" applyFill="1" applyBorder="1" applyAlignment="1">
      <alignment vertical="center"/>
    </xf>
    <xf numFmtId="3" fontId="7" fillId="0" borderId="4" xfId="1" applyNumberFormat="1" applyFont="1" applyFill="1" applyBorder="1" applyAlignment="1">
      <alignment horizontal="right" vertical="center"/>
    </xf>
    <xf numFmtId="3" fontId="7" fillId="0" borderId="8" xfId="1" applyNumberFormat="1" applyFont="1" applyFill="1" applyBorder="1" applyAlignment="1">
      <alignment horizontal="right" vertical="center"/>
    </xf>
    <xf numFmtId="3" fontId="7" fillId="0" borderId="12" xfId="1" applyNumberFormat="1" applyFont="1" applyFill="1" applyBorder="1" applyAlignment="1">
      <alignment horizontal="right" vertical="center"/>
    </xf>
    <xf numFmtId="3" fontId="7" fillId="0" borderId="95" xfId="0" applyNumberFormat="1" applyFont="1" applyFill="1" applyBorder="1" applyAlignment="1">
      <alignment vertical="center"/>
    </xf>
    <xf numFmtId="3" fontId="7" fillId="0" borderId="94" xfId="1" applyNumberFormat="1" applyFont="1" applyFill="1" applyBorder="1" applyAlignment="1">
      <alignment horizontal="right" vertical="center"/>
    </xf>
    <xf numFmtId="3" fontId="7" fillId="0" borderId="96" xfId="1" applyNumberFormat="1" applyFont="1" applyFill="1" applyBorder="1" applyAlignment="1">
      <alignment horizontal="right" vertical="center"/>
    </xf>
    <xf numFmtId="3" fontId="6" fillId="0" borderId="92" xfId="0" applyNumberFormat="1" applyFont="1" applyFill="1" applyBorder="1" applyAlignment="1">
      <alignment vertical="center"/>
    </xf>
    <xf numFmtId="3" fontId="6" fillId="0" borderId="55" xfId="0" applyNumberFormat="1" applyFont="1" applyFill="1" applyBorder="1" applyAlignment="1">
      <alignment vertical="center"/>
    </xf>
    <xf numFmtId="3" fontId="6" fillId="3" borderId="45" xfId="0" applyNumberFormat="1" applyFont="1" applyFill="1" applyBorder="1" applyAlignment="1">
      <alignment vertical="center"/>
    </xf>
    <xf numFmtId="3" fontId="6" fillId="3" borderId="1" xfId="0" applyNumberFormat="1" applyFont="1" applyFill="1" applyBorder="1" applyAlignment="1">
      <alignment vertical="center"/>
    </xf>
    <xf numFmtId="3" fontId="6" fillId="3" borderId="8" xfId="0" applyNumberFormat="1" applyFont="1" applyFill="1" applyBorder="1" applyAlignment="1">
      <alignment vertical="center"/>
    </xf>
    <xf numFmtId="3" fontId="6" fillId="3" borderId="18" xfId="0" applyNumberFormat="1" applyFont="1" applyFill="1" applyBorder="1" applyAlignment="1">
      <alignment vertical="center"/>
    </xf>
    <xf numFmtId="3" fontId="6" fillId="3" borderId="12" xfId="0" applyNumberFormat="1" applyFont="1" applyFill="1" applyBorder="1" applyAlignment="1">
      <alignment vertical="center"/>
    </xf>
    <xf numFmtId="3" fontId="9" fillId="0" borderId="45" xfId="0" applyNumberFormat="1" applyFont="1" applyBorder="1" applyAlignment="1">
      <alignment vertical="center"/>
    </xf>
    <xf numFmtId="3" fontId="9" fillId="0" borderId="1" xfId="0" applyNumberFormat="1" applyFont="1" applyBorder="1" applyAlignment="1">
      <alignment vertical="center"/>
    </xf>
    <xf numFmtId="3" fontId="9" fillId="0" borderId="8" xfId="0" applyNumberFormat="1" applyFont="1" applyBorder="1" applyAlignment="1">
      <alignment vertical="center"/>
    </xf>
    <xf numFmtId="3" fontId="9" fillId="0" borderId="18" xfId="0" applyNumberFormat="1" applyFont="1" applyBorder="1" applyAlignment="1">
      <alignment vertical="center"/>
    </xf>
    <xf numFmtId="3" fontId="9" fillId="0" borderId="12" xfId="0" applyNumberFormat="1" applyFont="1" applyBorder="1" applyAlignment="1">
      <alignment vertical="center"/>
    </xf>
    <xf numFmtId="0" fontId="42" fillId="0" borderId="0" xfId="0" applyFont="1"/>
    <xf numFmtId="3" fontId="7" fillId="0" borderId="92" xfId="0" applyNumberFormat="1" applyFont="1" applyBorder="1" applyAlignment="1">
      <alignment vertical="center"/>
    </xf>
    <xf numFmtId="3" fontId="7" fillId="0" borderId="55" xfId="0" applyNumberFormat="1" applyFont="1" applyBorder="1" applyAlignment="1">
      <alignment vertical="center"/>
    </xf>
    <xf numFmtId="3" fontId="6" fillId="2" borderId="98" xfId="0" applyNumberFormat="1" applyFont="1" applyFill="1" applyBorder="1" applyAlignment="1">
      <alignment vertical="center"/>
    </xf>
    <xf numFmtId="3" fontId="6" fillId="2" borderId="43" xfId="0" applyNumberFormat="1" applyFont="1" applyFill="1" applyBorder="1" applyAlignment="1">
      <alignment vertical="center"/>
    </xf>
    <xf numFmtId="3" fontId="6" fillId="2" borderId="2" xfId="0" applyNumberFormat="1" applyFont="1" applyFill="1" applyBorder="1" applyAlignment="1">
      <alignment vertical="center"/>
    </xf>
    <xf numFmtId="3" fontId="6" fillId="2" borderId="7" xfId="0" applyNumberFormat="1" applyFont="1" applyFill="1" applyBorder="1" applyAlignment="1">
      <alignment vertical="center"/>
    </xf>
    <xf numFmtId="3" fontId="6" fillId="2" borderId="16" xfId="0" applyNumberFormat="1" applyFont="1" applyFill="1" applyBorder="1" applyAlignment="1">
      <alignment vertical="center"/>
    </xf>
    <xf numFmtId="3" fontId="6" fillId="2" borderId="5" xfId="0" applyNumberFormat="1" applyFont="1" applyFill="1" applyBorder="1" applyAlignment="1">
      <alignment vertical="center"/>
    </xf>
    <xf numFmtId="3" fontId="2" fillId="0" borderId="92" xfId="0" applyNumberFormat="1" applyFont="1" applyBorder="1" applyAlignment="1">
      <alignment vertical="center"/>
    </xf>
    <xf numFmtId="3" fontId="2" fillId="0" borderId="55" xfId="0" applyNumberFormat="1" applyFont="1" applyBorder="1" applyAlignment="1">
      <alignment vertical="center"/>
    </xf>
    <xf numFmtId="3" fontId="2" fillId="0" borderId="45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3" fontId="2" fillId="0" borderId="8" xfId="0" applyNumberFormat="1" applyFont="1" applyBorder="1" applyAlignment="1">
      <alignment vertical="center"/>
    </xf>
    <xf numFmtId="3" fontId="2" fillId="0" borderId="18" xfId="0" applyNumberFormat="1" applyFont="1" applyBorder="1" applyAlignment="1">
      <alignment vertical="center"/>
    </xf>
    <xf numFmtId="3" fontId="2" fillId="0" borderId="12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horizontal="right" vertical="center"/>
    </xf>
    <xf numFmtId="3" fontId="2" fillId="0" borderId="8" xfId="0" applyNumberFormat="1" applyFont="1" applyBorder="1" applyAlignment="1">
      <alignment horizontal="right" vertical="center"/>
    </xf>
    <xf numFmtId="3" fontId="2" fillId="0" borderId="12" xfId="0" applyNumberFormat="1" applyFont="1" applyBorder="1" applyAlignment="1">
      <alignment horizontal="right" vertical="center"/>
    </xf>
    <xf numFmtId="3" fontId="9" fillId="0" borderId="92" xfId="0" applyNumberFormat="1" applyFont="1" applyFill="1" applyBorder="1" applyAlignment="1">
      <alignment vertical="center"/>
    </xf>
    <xf numFmtId="3" fontId="9" fillId="0" borderId="12" xfId="0" applyNumberFormat="1" applyFont="1" applyFill="1" applyBorder="1" applyAlignment="1">
      <alignment vertical="center"/>
    </xf>
    <xf numFmtId="3" fontId="9" fillId="0" borderId="4" xfId="1" applyNumberFormat="1" applyFont="1" applyFill="1" applyBorder="1" applyAlignment="1">
      <alignment horizontal="right" vertical="center"/>
    </xf>
    <xf numFmtId="3" fontId="9" fillId="0" borderId="8" xfId="1" applyNumberFormat="1" applyFont="1" applyFill="1" applyBorder="1" applyAlignment="1">
      <alignment horizontal="right" vertical="center"/>
    </xf>
    <xf numFmtId="3" fontId="9" fillId="0" borderId="12" xfId="1" applyNumberFormat="1" applyFont="1" applyFill="1" applyBorder="1" applyAlignment="1">
      <alignment horizontal="right" vertical="center"/>
    </xf>
    <xf numFmtId="3" fontId="9" fillId="0" borderId="55" xfId="0" applyNumberFormat="1" applyFont="1" applyFill="1" applyBorder="1" applyAlignment="1">
      <alignment vertical="center"/>
    </xf>
    <xf numFmtId="3" fontId="6" fillId="3" borderId="95" xfId="0" applyNumberFormat="1" applyFont="1" applyFill="1" applyBorder="1" applyAlignment="1">
      <alignment vertical="center"/>
    </xf>
    <xf numFmtId="3" fontId="6" fillId="3" borderId="92" xfId="0" applyNumberFormat="1" applyFont="1" applyFill="1" applyBorder="1" applyAlignment="1">
      <alignment vertical="center"/>
    </xf>
    <xf numFmtId="3" fontId="6" fillId="0" borderId="0" xfId="0" applyNumberFormat="1" applyFont="1" applyAlignment="1">
      <alignment vertical="center"/>
    </xf>
    <xf numFmtId="0" fontId="43" fillId="0" borderId="0" xfId="0" applyFont="1"/>
    <xf numFmtId="3" fontId="2" fillId="0" borderId="92" xfId="0" applyNumberFormat="1" applyFont="1" applyFill="1" applyBorder="1" applyAlignment="1">
      <alignment vertical="center"/>
    </xf>
    <xf numFmtId="3" fontId="2" fillId="0" borderId="55" xfId="0" applyNumberFormat="1" applyFont="1" applyFill="1" applyBorder="1" applyAlignment="1">
      <alignment vertical="center"/>
    </xf>
    <xf numFmtId="3" fontId="42" fillId="0" borderId="0" xfId="0" applyNumberFormat="1" applyFont="1"/>
    <xf numFmtId="3" fontId="6" fillId="0" borderId="92" xfId="0" applyNumberFormat="1" applyFont="1" applyBorder="1" applyAlignment="1">
      <alignment vertical="center"/>
    </xf>
    <xf numFmtId="3" fontId="6" fillId="3" borderId="55" xfId="0" applyNumberFormat="1" applyFont="1" applyFill="1" applyBorder="1" applyAlignment="1">
      <alignment vertical="center"/>
    </xf>
    <xf numFmtId="3" fontId="6" fillId="8" borderId="45" xfId="0" applyNumberFormat="1" applyFont="1" applyFill="1" applyBorder="1" applyAlignment="1">
      <alignment vertical="center"/>
    </xf>
    <xf numFmtId="3" fontId="6" fillId="8" borderId="1" xfId="0" applyNumberFormat="1" applyFont="1" applyFill="1" applyBorder="1" applyAlignment="1">
      <alignment vertical="center"/>
    </xf>
    <xf numFmtId="3" fontId="6" fillId="8" borderId="8" xfId="0" applyNumberFormat="1" applyFont="1" applyFill="1" applyBorder="1" applyAlignment="1">
      <alignment vertical="center"/>
    </xf>
    <xf numFmtId="3" fontId="6" fillId="8" borderId="18" xfId="0" applyNumberFormat="1" applyFont="1" applyFill="1" applyBorder="1" applyAlignment="1">
      <alignment vertical="center"/>
    </xf>
    <xf numFmtId="3" fontId="6" fillId="8" borderId="12" xfId="0" applyNumberFormat="1" applyFont="1" applyFill="1" applyBorder="1" applyAlignment="1">
      <alignment vertical="center"/>
    </xf>
    <xf numFmtId="0" fontId="43" fillId="8" borderId="0" xfId="0" applyFont="1" applyFill="1"/>
    <xf numFmtId="49" fontId="2" fillId="0" borderId="0" xfId="1" applyNumberFormat="1" applyFont="1" applyAlignment="1">
      <alignment horizontal="left" vertical="center"/>
    </xf>
    <xf numFmtId="3" fontId="2" fillId="0" borderId="12" xfId="0" applyNumberFormat="1" applyFont="1" applyFill="1" applyBorder="1" applyAlignment="1">
      <alignment vertical="center"/>
    </xf>
    <xf numFmtId="3" fontId="2" fillId="0" borderId="4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2" fillId="0" borderId="12" xfId="1" applyNumberFormat="1" applyFont="1" applyFill="1" applyBorder="1" applyAlignment="1">
      <alignment horizontal="right" vertical="center"/>
    </xf>
    <xf numFmtId="3" fontId="9" fillId="3" borderId="91" xfId="0" applyNumberFormat="1" applyFont="1" applyFill="1" applyBorder="1" applyAlignment="1">
      <alignment vertical="center"/>
    </xf>
    <xf numFmtId="3" fontId="9" fillId="0" borderId="91" xfId="0" applyNumberFormat="1" applyFont="1" applyBorder="1" applyAlignment="1">
      <alignment vertical="center"/>
    </xf>
    <xf numFmtId="3" fontId="9" fillId="3" borderId="54" xfId="0" applyNumberFormat="1" applyFont="1" applyFill="1" applyBorder="1" applyAlignment="1">
      <alignment vertical="center"/>
    </xf>
    <xf numFmtId="3" fontId="9" fillId="3" borderId="44" xfId="0" applyNumberFormat="1" applyFont="1" applyFill="1" applyBorder="1" applyAlignment="1">
      <alignment vertical="center"/>
    </xf>
    <xf numFmtId="3" fontId="9" fillId="3" borderId="26" xfId="0" applyNumberFormat="1" applyFont="1" applyFill="1" applyBorder="1" applyAlignment="1">
      <alignment vertical="center"/>
    </xf>
    <xf numFmtId="3" fontId="9" fillId="3" borderId="29" xfId="0" applyNumberFormat="1" applyFont="1" applyFill="1" applyBorder="1" applyAlignment="1">
      <alignment vertical="center"/>
    </xf>
    <xf numFmtId="3" fontId="9" fillId="3" borderId="27" xfId="0" applyNumberFormat="1" applyFont="1" applyFill="1" applyBorder="1" applyAlignment="1">
      <alignment vertical="center"/>
    </xf>
    <xf numFmtId="3" fontId="9" fillId="3" borderId="30" xfId="0" applyNumberFormat="1" applyFont="1" applyFill="1" applyBorder="1" applyAlignment="1">
      <alignment vertical="center"/>
    </xf>
    <xf numFmtId="3" fontId="7" fillId="0" borderId="91" xfId="0" applyNumberFormat="1" applyFont="1" applyFill="1" applyBorder="1" applyAlignment="1">
      <alignment vertical="center"/>
    </xf>
    <xf numFmtId="3" fontId="7" fillId="0" borderId="54" xfId="0" applyNumberFormat="1" applyFont="1" applyFill="1" applyBorder="1" applyAlignment="1">
      <alignment vertical="center"/>
    </xf>
    <xf numFmtId="3" fontId="9" fillId="3" borderId="45" xfId="0" applyNumberFormat="1" applyFont="1" applyFill="1" applyBorder="1" applyAlignment="1">
      <alignment vertical="center"/>
    </xf>
    <xf numFmtId="3" fontId="9" fillId="3" borderId="1" xfId="0" applyNumberFormat="1" applyFont="1" applyFill="1" applyBorder="1" applyAlignment="1">
      <alignment vertical="center"/>
    </xf>
    <xf numFmtId="3" fontId="9" fillId="3" borderId="8" xfId="0" applyNumberFormat="1" applyFont="1" applyFill="1" applyBorder="1" applyAlignment="1">
      <alignment vertical="center"/>
    </xf>
    <xf numFmtId="3" fontId="9" fillId="3" borderId="18" xfId="0" applyNumberFormat="1" applyFont="1" applyFill="1" applyBorder="1" applyAlignment="1">
      <alignment vertical="center"/>
    </xf>
    <xf numFmtId="3" fontId="9" fillId="3" borderId="12" xfId="0" applyNumberFormat="1" applyFont="1" applyFill="1" applyBorder="1" applyAlignment="1">
      <alignment vertical="center"/>
    </xf>
    <xf numFmtId="3" fontId="2" fillId="0" borderId="4" xfId="1" applyNumberFormat="1" applyFont="1" applyFill="1" applyBorder="1" applyAlignment="1">
      <alignment horizontal="right" vertical="center" wrapText="1"/>
    </xf>
    <xf numFmtId="3" fontId="2" fillId="0" borderId="8" xfId="1" applyNumberFormat="1" applyFont="1" applyFill="1" applyBorder="1" applyAlignment="1">
      <alignment horizontal="right" vertical="center" wrapText="1"/>
    </xf>
    <xf numFmtId="3" fontId="2" fillId="0" borderId="12" xfId="1" applyNumberFormat="1" applyFont="1" applyFill="1" applyBorder="1" applyAlignment="1">
      <alignment horizontal="right" vertical="center" wrapText="1"/>
    </xf>
    <xf numFmtId="3" fontId="7" fillId="0" borderId="4" xfId="1" applyNumberFormat="1" applyFont="1" applyFill="1" applyBorder="1" applyAlignment="1">
      <alignment horizontal="right" vertical="center" wrapText="1"/>
    </xf>
    <xf numFmtId="3" fontId="7" fillId="0" borderId="8" xfId="1" applyNumberFormat="1" applyFont="1" applyFill="1" applyBorder="1" applyAlignment="1">
      <alignment horizontal="right" vertical="center" wrapText="1"/>
    </xf>
    <xf numFmtId="3" fontId="7" fillId="0" borderId="12" xfId="1" applyNumberFormat="1" applyFont="1" applyFill="1" applyBorder="1" applyAlignment="1">
      <alignment horizontal="right" vertical="center" wrapText="1"/>
    </xf>
    <xf numFmtId="3" fontId="6" fillId="0" borderId="55" xfId="0" applyNumberFormat="1" applyFont="1" applyBorder="1" applyAlignment="1">
      <alignment vertical="center"/>
    </xf>
    <xf numFmtId="3" fontId="6" fillId="0" borderId="45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8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2" xfId="0" applyNumberFormat="1" applyFont="1" applyBorder="1" applyAlignment="1">
      <alignment vertical="center"/>
    </xf>
    <xf numFmtId="3" fontId="2" fillId="0" borderId="4" xfId="1" applyNumberFormat="1" applyFont="1" applyBorder="1" applyAlignment="1">
      <alignment horizontal="right" vertical="center"/>
    </xf>
    <xf numFmtId="3" fontId="2" fillId="0" borderId="8" xfId="1" applyNumberFormat="1" applyFont="1" applyBorder="1" applyAlignment="1">
      <alignment horizontal="right" vertical="center"/>
    </xf>
    <xf numFmtId="3" fontId="2" fillId="0" borderId="12" xfId="1" applyNumberFormat="1" applyFont="1" applyBorder="1" applyAlignment="1">
      <alignment horizontal="right" vertical="center"/>
    </xf>
    <xf numFmtId="3" fontId="2" fillId="0" borderId="4" xfId="1" applyNumberFormat="1" applyFont="1" applyBorder="1" applyAlignment="1">
      <alignment horizontal="right" vertical="center" wrapText="1"/>
    </xf>
    <xf numFmtId="3" fontId="2" fillId="0" borderId="8" xfId="1" applyNumberFormat="1" applyFont="1" applyBorder="1" applyAlignment="1">
      <alignment horizontal="right" vertical="center" wrapText="1"/>
    </xf>
    <xf numFmtId="3" fontId="2" fillId="0" borderId="12" xfId="1" applyNumberFormat="1" applyFont="1" applyBorder="1" applyAlignment="1">
      <alignment horizontal="right" vertical="center" wrapText="1"/>
    </xf>
    <xf numFmtId="3" fontId="2" fillId="0" borderId="31" xfId="0" applyNumberFormat="1" applyFont="1" applyBorder="1" applyAlignment="1">
      <alignment vertical="center"/>
    </xf>
    <xf numFmtId="3" fontId="2" fillId="0" borderId="22" xfId="1" applyNumberFormat="1" applyFont="1" applyBorder="1" applyAlignment="1">
      <alignment horizontal="right" vertical="center"/>
    </xf>
    <xf numFmtId="3" fontId="2" fillId="0" borderId="23" xfId="1" applyNumberFormat="1" applyFont="1" applyBorder="1" applyAlignment="1">
      <alignment horizontal="right" vertical="center"/>
    </xf>
    <xf numFmtId="3" fontId="2" fillId="0" borderId="31" xfId="1" applyNumberFormat="1" applyFont="1" applyBorder="1" applyAlignment="1">
      <alignment horizontal="right" vertical="center"/>
    </xf>
    <xf numFmtId="3" fontId="6" fillId="3" borderId="91" xfId="0" applyNumberFormat="1" applyFont="1" applyFill="1" applyBorder="1" applyAlignment="1">
      <alignment vertical="center"/>
    </xf>
    <xf numFmtId="3" fontId="6" fillId="0" borderId="91" xfId="0" applyNumberFormat="1" applyFont="1" applyBorder="1" applyAlignment="1">
      <alignment vertical="center"/>
    </xf>
    <xf numFmtId="3" fontId="6" fillId="3" borderId="54" xfId="0" applyNumberFormat="1" applyFont="1" applyFill="1" applyBorder="1" applyAlignment="1">
      <alignment vertical="center"/>
    </xf>
    <xf numFmtId="3" fontId="9" fillId="0" borderId="92" xfId="0" applyNumberFormat="1" applyFont="1" applyBorder="1" applyAlignment="1">
      <alignment vertical="center"/>
    </xf>
    <xf numFmtId="3" fontId="9" fillId="0" borderId="4" xfId="1" applyNumberFormat="1" applyFont="1" applyBorder="1" applyAlignment="1">
      <alignment horizontal="right" vertical="center"/>
    </xf>
    <xf numFmtId="3" fontId="9" fillId="0" borderId="8" xfId="1" applyNumberFormat="1" applyFont="1" applyBorder="1" applyAlignment="1">
      <alignment horizontal="right" vertical="center"/>
    </xf>
    <xf numFmtId="3" fontId="9" fillId="0" borderId="12" xfId="1" applyNumberFormat="1" applyFont="1" applyBorder="1" applyAlignment="1">
      <alignment horizontal="right" vertical="center"/>
    </xf>
    <xf numFmtId="3" fontId="9" fillId="0" borderId="55" xfId="0" applyNumberFormat="1" applyFont="1" applyBorder="1" applyAlignment="1">
      <alignment vertical="center"/>
    </xf>
    <xf numFmtId="3" fontId="9" fillId="0" borderId="33" xfId="0" applyNumberFormat="1" applyFont="1" applyBorder="1" applyAlignment="1">
      <alignment vertical="center"/>
    </xf>
    <xf numFmtId="3" fontId="7" fillId="0" borderId="4" xfId="1" applyNumberFormat="1" applyFont="1" applyBorder="1" applyAlignment="1">
      <alignment horizontal="right" vertical="center"/>
    </xf>
    <xf numFmtId="3" fontId="7" fillId="0" borderId="8" xfId="1" applyNumberFormat="1" applyFont="1" applyBorder="1" applyAlignment="1">
      <alignment horizontal="right" vertical="center"/>
    </xf>
    <xf numFmtId="3" fontId="7" fillId="0" borderId="12" xfId="1" applyNumberFormat="1" applyFont="1" applyBorder="1" applyAlignment="1">
      <alignment horizontal="right" vertical="center"/>
    </xf>
    <xf numFmtId="3" fontId="7" fillId="0" borderId="33" xfId="0" applyNumberFormat="1" applyFont="1" applyBorder="1" applyAlignment="1">
      <alignment vertical="center"/>
    </xf>
    <xf numFmtId="3" fontId="6" fillId="3" borderId="4" xfId="1" applyNumberFormat="1" applyFont="1" applyFill="1" applyBorder="1" applyAlignment="1">
      <alignment horizontal="right" vertical="center"/>
    </xf>
    <xf numFmtId="3" fontId="6" fillId="3" borderId="8" xfId="1" applyNumberFormat="1" applyFont="1" applyFill="1" applyBorder="1" applyAlignment="1">
      <alignment horizontal="right" vertical="center"/>
    </xf>
    <xf numFmtId="3" fontId="6" fillId="3" borderId="12" xfId="1" applyNumberFormat="1" applyFont="1" applyFill="1" applyBorder="1" applyAlignment="1">
      <alignment horizontal="right" vertical="center"/>
    </xf>
    <xf numFmtId="3" fontId="6" fillId="3" borderId="33" xfId="0" applyNumberFormat="1" applyFont="1" applyFill="1" applyBorder="1" applyAlignment="1">
      <alignment vertical="center"/>
    </xf>
    <xf numFmtId="3" fontId="9" fillId="0" borderId="88" xfId="0" applyNumberFormat="1" applyFont="1" applyBorder="1" applyAlignment="1">
      <alignment vertical="center"/>
    </xf>
    <xf numFmtId="3" fontId="9" fillId="0" borderId="31" xfId="0" applyNumberFormat="1" applyFont="1" applyBorder="1" applyAlignment="1">
      <alignment vertical="center"/>
    </xf>
    <xf numFmtId="3" fontId="9" fillId="0" borderId="22" xfId="1" applyNumberFormat="1" applyFont="1" applyBorder="1" applyAlignment="1">
      <alignment horizontal="right" vertical="center"/>
    </xf>
    <xf numFmtId="3" fontId="9" fillId="0" borderId="23" xfId="1" applyNumberFormat="1" applyFont="1" applyBorder="1" applyAlignment="1">
      <alignment horizontal="right" vertical="center"/>
    </xf>
    <xf numFmtId="3" fontId="9" fillId="0" borderId="31" xfId="1" applyNumberFormat="1" applyFont="1" applyBorder="1" applyAlignment="1">
      <alignment horizontal="right" vertical="center"/>
    </xf>
    <xf numFmtId="3" fontId="9" fillId="0" borderId="76" xfId="0" applyNumberFormat="1" applyFont="1" applyBorder="1" applyAlignment="1">
      <alignment vertical="center"/>
    </xf>
    <xf numFmtId="3" fontId="9" fillId="0" borderId="60" xfId="0" applyNumberFormat="1" applyFont="1" applyBorder="1" applyAlignment="1">
      <alignment vertical="center"/>
    </xf>
    <xf numFmtId="3" fontId="9" fillId="0" borderId="24" xfId="0" applyNumberFormat="1" applyFont="1" applyBorder="1" applyAlignment="1">
      <alignment vertical="center"/>
    </xf>
    <xf numFmtId="3" fontId="9" fillId="0" borderId="23" xfId="0" applyNumberFormat="1" applyFont="1" applyBorder="1" applyAlignment="1">
      <alignment vertical="center"/>
    </xf>
    <xf numFmtId="3" fontId="9" fillId="0" borderId="25" xfId="0" applyNumberFormat="1" applyFont="1" applyBorder="1" applyAlignment="1">
      <alignment vertical="center"/>
    </xf>
    <xf numFmtId="3" fontId="9" fillId="0" borderId="82" xfId="0" applyNumberFormat="1" applyFont="1" applyBorder="1" applyAlignment="1">
      <alignment vertical="center"/>
    </xf>
    <xf numFmtId="3" fontId="6" fillId="2" borderId="37" xfId="0" applyNumberFormat="1" applyFont="1" applyFill="1" applyBorder="1" applyAlignment="1">
      <alignment vertical="center"/>
    </xf>
    <xf numFmtId="49" fontId="40" fillId="0" borderId="0" xfId="0" applyNumberFormat="1" applyFont="1"/>
    <xf numFmtId="49" fontId="9" fillId="0" borderId="0" xfId="1" applyNumberFormat="1" applyFont="1" applyAlignment="1">
      <alignment vertical="center"/>
    </xf>
    <xf numFmtId="0" fontId="9" fillId="0" borderId="0" xfId="1" applyFont="1" applyAlignment="1">
      <alignment vertical="center"/>
    </xf>
    <xf numFmtId="0" fontId="2" fillId="0" borderId="45" xfId="1" applyFont="1" applyBorder="1" applyAlignment="1">
      <alignment horizontal="left" vertical="center"/>
    </xf>
    <xf numFmtId="0" fontId="2" fillId="0" borderId="45" xfId="0" applyFont="1" applyBorder="1" applyAlignment="1">
      <alignment horizontal="left" vertical="center"/>
    </xf>
    <xf numFmtId="0" fontId="6" fillId="3" borderId="45" xfId="1" applyFont="1" applyFill="1" applyBorder="1" applyAlignment="1">
      <alignment vertical="center"/>
    </xf>
    <xf numFmtId="0" fontId="6" fillId="0" borderId="45" xfId="1" applyFont="1" applyBorder="1" applyAlignment="1">
      <alignment vertical="center"/>
    </xf>
    <xf numFmtId="0" fontId="9" fillId="0" borderId="45" xfId="1" applyFont="1" applyBorder="1" applyAlignment="1">
      <alignment horizontal="left" vertical="center"/>
    </xf>
    <xf numFmtId="0" fontId="9" fillId="0" borderId="45" xfId="1" applyFont="1" applyBorder="1" applyAlignment="1">
      <alignment vertical="center" wrapText="1"/>
    </xf>
    <xf numFmtId="0" fontId="2" fillId="0" borderId="45" xfId="1" applyFont="1" applyBorder="1" applyAlignment="1">
      <alignment horizontal="left" vertical="center" wrapText="1"/>
    </xf>
    <xf numFmtId="0" fontId="4" fillId="2" borderId="43" xfId="1" applyFont="1" applyFill="1" applyBorder="1" applyAlignment="1">
      <alignment vertical="center"/>
    </xf>
    <xf numFmtId="0" fontId="2" fillId="0" borderId="73" xfId="1" applyFont="1" applyBorder="1" applyAlignment="1">
      <alignment horizontal="left" vertical="center" wrapText="1"/>
    </xf>
    <xf numFmtId="0" fontId="2" fillId="3" borderId="73" xfId="1" applyFont="1" applyFill="1" applyBorder="1" applyAlignment="1">
      <alignment horizontal="left" vertical="center" wrapText="1"/>
    </xf>
    <xf numFmtId="0" fontId="2" fillId="0" borderId="67" xfId="1" applyFont="1" applyBorder="1" applyAlignment="1">
      <alignment vertical="center"/>
    </xf>
    <xf numFmtId="0" fontId="9" fillId="3" borderId="66" xfId="1" applyFont="1" applyFill="1" applyBorder="1" applyAlignment="1">
      <alignment vertical="center"/>
    </xf>
    <xf numFmtId="0" fontId="7" fillId="0" borderId="45" xfId="1" applyFont="1" applyBorder="1" applyAlignment="1">
      <alignment vertical="center"/>
    </xf>
    <xf numFmtId="0" fontId="9" fillId="3" borderId="45" xfId="1" applyFont="1" applyFill="1" applyBorder="1" applyAlignment="1">
      <alignment vertical="center"/>
    </xf>
    <xf numFmtId="0" fontId="2" fillId="0" borderId="45" xfId="1" applyFont="1" applyFill="1" applyBorder="1" applyAlignment="1">
      <alignment horizontal="left" vertical="center"/>
    </xf>
    <xf numFmtId="0" fontId="2" fillId="0" borderId="45" xfId="1" applyFont="1" applyBorder="1" applyAlignment="1">
      <alignment vertical="center" wrapText="1"/>
    </xf>
    <xf numFmtId="0" fontId="2" fillId="0" borderId="60" xfId="1" applyFont="1" applyBorder="1" applyAlignment="1">
      <alignment vertical="center"/>
    </xf>
    <xf numFmtId="0" fontId="6" fillId="2" borderId="43" xfId="1" applyFont="1" applyFill="1" applyBorder="1" applyAlignment="1">
      <alignment vertical="center"/>
    </xf>
    <xf numFmtId="0" fontId="6" fillId="3" borderId="86" xfId="1" applyFont="1" applyFill="1" applyBorder="1" applyAlignment="1">
      <alignment vertical="center"/>
    </xf>
    <xf numFmtId="0" fontId="9" fillId="0" borderId="67" xfId="1" applyFont="1" applyBorder="1" applyAlignment="1">
      <alignment vertical="center"/>
    </xf>
    <xf numFmtId="49" fontId="11" fillId="2" borderId="43" xfId="1" applyNumberFormat="1" applyFont="1" applyFill="1" applyBorder="1" applyAlignment="1">
      <alignment vertical="center"/>
    </xf>
    <xf numFmtId="49" fontId="6" fillId="0" borderId="28" xfId="0" applyNumberFormat="1" applyFont="1" applyBorder="1" applyAlignment="1">
      <alignment vertical="center"/>
    </xf>
    <xf numFmtId="3" fontId="6" fillId="0" borderId="54" xfId="0" applyNumberFormat="1" applyFont="1" applyBorder="1" applyAlignment="1">
      <alignment vertical="center"/>
    </xf>
    <xf numFmtId="3" fontId="7" fillId="0" borderId="95" xfId="0" applyNumberFormat="1" applyFont="1" applyBorder="1" applyAlignment="1">
      <alignment vertical="center"/>
    </xf>
    <xf numFmtId="3" fontId="7" fillId="0" borderId="91" xfId="0" applyNumberFormat="1" applyFont="1" applyBorder="1" applyAlignment="1">
      <alignment vertical="center"/>
    </xf>
    <xf numFmtId="3" fontId="7" fillId="0" borderId="54" xfId="0" applyNumberFormat="1" applyFont="1" applyBorder="1" applyAlignment="1">
      <alignment vertical="center"/>
    </xf>
    <xf numFmtId="3" fontId="2" fillId="0" borderId="94" xfId="1" applyNumberFormat="1" applyFont="1" applyFill="1" applyBorder="1" applyAlignment="1">
      <alignment horizontal="right" vertical="center" wrapText="1"/>
    </xf>
    <xf numFmtId="3" fontId="2" fillId="0" borderId="96" xfId="1" applyNumberFormat="1" applyFont="1" applyFill="1" applyBorder="1" applyAlignment="1">
      <alignment horizontal="right" vertical="center" wrapText="1"/>
    </xf>
    <xf numFmtId="0" fontId="45" fillId="0" borderId="0" xfId="0" applyFont="1"/>
    <xf numFmtId="0" fontId="0" fillId="0" borderId="1" xfId="0" applyBorder="1"/>
    <xf numFmtId="0" fontId="46" fillId="0" borderId="1" xfId="0" applyFont="1" applyBorder="1" applyAlignment="1">
      <alignment horizontal="left" vertical="center"/>
    </xf>
    <xf numFmtId="3" fontId="49" fillId="0" borderId="1" xfId="0" applyNumberFormat="1" applyFont="1" applyBorder="1"/>
    <xf numFmtId="3" fontId="50" fillId="0" borderId="1" xfId="0" applyNumberFormat="1" applyFont="1" applyBorder="1"/>
    <xf numFmtId="3" fontId="0" fillId="0" borderId="1" xfId="0" applyNumberFormat="1" applyBorder="1"/>
    <xf numFmtId="0" fontId="46" fillId="0" borderId="48" xfId="0" applyFont="1" applyBorder="1" applyAlignment="1">
      <alignment horizontal="center" vertical="center"/>
    </xf>
    <xf numFmtId="0" fontId="46" fillId="0" borderId="20" xfId="0" applyFont="1" applyBorder="1" applyAlignment="1">
      <alignment horizontal="center" vertical="center" wrapText="1"/>
    </xf>
    <xf numFmtId="0" fontId="47" fillId="0" borderId="20" xfId="0" applyFont="1" applyBorder="1" applyAlignment="1">
      <alignment horizontal="center" vertical="center" wrapText="1"/>
    </xf>
    <xf numFmtId="0" fontId="47" fillId="0" borderId="20" xfId="0" applyFont="1" applyBorder="1" applyAlignment="1">
      <alignment wrapText="1"/>
    </xf>
    <xf numFmtId="0" fontId="46" fillId="0" borderId="17" xfId="0" applyFont="1" applyBorder="1" applyAlignment="1">
      <alignment horizontal="center" vertical="center" wrapText="1"/>
    </xf>
    <xf numFmtId="0" fontId="0" fillId="0" borderId="4" xfId="0" applyBorder="1"/>
    <xf numFmtId="0" fontId="0" fillId="0" borderId="18" xfId="0" applyBorder="1"/>
    <xf numFmtId="0" fontId="48" fillId="0" borderId="4" xfId="0" applyFont="1" applyBorder="1" applyAlignment="1">
      <alignment horizontal="left" vertical="center" wrapText="1"/>
    </xf>
    <xf numFmtId="3" fontId="50" fillId="0" borderId="18" xfId="0" applyNumberFormat="1" applyFont="1" applyBorder="1"/>
    <xf numFmtId="0" fontId="51" fillId="0" borderId="0" xfId="0" applyFont="1"/>
    <xf numFmtId="0" fontId="51" fillId="0" borderId="0" xfId="0" applyFont="1" applyAlignment="1">
      <alignment vertical="center"/>
    </xf>
    <xf numFmtId="0" fontId="51" fillId="0" borderId="0" xfId="0" applyFont="1" applyAlignment="1">
      <alignment horizontal="center"/>
    </xf>
    <xf numFmtId="0" fontId="4" fillId="0" borderId="11" xfId="3" applyFont="1" applyBorder="1" applyAlignment="1">
      <alignment horizontal="center" wrapText="1"/>
    </xf>
    <xf numFmtId="0" fontId="4" fillId="0" borderId="32" xfId="3" applyFont="1" applyBorder="1" applyAlignment="1">
      <alignment horizontal="center" wrapText="1"/>
    </xf>
    <xf numFmtId="0" fontId="3" fillId="0" borderId="32" xfId="3" applyFont="1" applyBorder="1" applyAlignment="1">
      <alignment horizontal="justify" vertical="top" wrapText="1"/>
    </xf>
    <xf numFmtId="0" fontId="3" fillId="0" borderId="0" xfId="3" applyFont="1" applyBorder="1" applyAlignment="1">
      <alignment horizontal="justify" vertical="top" wrapText="1"/>
    </xf>
    <xf numFmtId="0" fontId="3" fillId="0" borderId="14" xfId="3" applyFont="1" applyBorder="1"/>
    <xf numFmtId="3" fontId="3" fillId="0" borderId="40" xfId="3" applyNumberFormat="1" applyFont="1" applyBorder="1" applyAlignment="1">
      <alignment horizontal="right" wrapText="1"/>
    </xf>
    <xf numFmtId="3" fontId="3" fillId="0" borderId="40" xfId="3" applyNumberFormat="1" applyFont="1" applyBorder="1" applyAlignment="1">
      <alignment horizontal="right" vertical="top" wrapText="1"/>
    </xf>
    <xf numFmtId="3" fontId="3" fillId="0" borderId="72" xfId="3" applyNumberFormat="1" applyFont="1" applyBorder="1" applyAlignment="1">
      <alignment horizontal="right" vertical="top" wrapText="1"/>
    </xf>
    <xf numFmtId="3" fontId="3" fillId="0" borderId="68" xfId="3" applyNumberFormat="1" applyFont="1" applyBorder="1" applyAlignment="1">
      <alignment horizontal="right" wrapText="1"/>
    </xf>
    <xf numFmtId="3" fontId="3" fillId="0" borderId="68" xfId="3" applyNumberFormat="1" applyFont="1" applyBorder="1" applyAlignment="1">
      <alignment horizontal="right" vertical="top" wrapText="1"/>
    </xf>
    <xf numFmtId="3" fontId="3" fillId="0" borderId="78" xfId="3" applyNumberFormat="1" applyFont="1" applyBorder="1" applyAlignment="1">
      <alignment horizontal="right" vertical="top" wrapText="1"/>
    </xf>
    <xf numFmtId="3" fontId="4" fillId="0" borderId="2" xfId="3" applyNumberFormat="1" applyFont="1" applyBorder="1"/>
    <xf numFmtId="3" fontId="4" fillId="0" borderId="16" xfId="3" applyNumberFormat="1" applyFont="1" applyBorder="1"/>
    <xf numFmtId="0" fontId="12" fillId="0" borderId="1" xfId="0" applyFont="1" applyFill="1" applyBorder="1" applyAlignment="1">
      <alignment vertical="center" wrapText="1"/>
    </xf>
    <xf numFmtId="3" fontId="3" fillId="0" borderId="2" xfId="3" applyNumberFormat="1" applyFont="1" applyBorder="1" applyAlignment="1">
      <alignment horizontal="right" wrapText="1"/>
    </xf>
    <xf numFmtId="49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49" fontId="30" fillId="0" borderId="0" xfId="0" applyNumberFormat="1" applyFont="1"/>
    <xf numFmtId="0" fontId="30" fillId="0" borderId="0" xfId="0" applyFont="1" applyAlignment="1">
      <alignment horizontal="center"/>
    </xf>
    <xf numFmtId="49" fontId="30" fillId="0" borderId="0" xfId="0" applyNumberFormat="1" applyFont="1" applyAlignment="1">
      <alignment horizontal="center"/>
    </xf>
    <xf numFmtId="0" fontId="30" fillId="0" borderId="0" xfId="0" applyFont="1" applyFill="1" applyAlignment="1">
      <alignment horizontal="center" vertical="center"/>
    </xf>
    <xf numFmtId="165" fontId="30" fillId="0" borderId="0" xfId="0" applyNumberFormat="1" applyFont="1"/>
    <xf numFmtId="165" fontId="30" fillId="0" borderId="0" xfId="0" applyNumberFormat="1" applyFont="1" applyFill="1"/>
    <xf numFmtId="49" fontId="9" fillId="0" borderId="53" xfId="1" applyNumberFormat="1" applyFont="1" applyFill="1" applyBorder="1" applyAlignment="1">
      <alignment vertical="center"/>
    </xf>
    <xf numFmtId="3" fontId="10" fillId="0" borderId="12" xfId="0" applyNumberFormat="1" applyFont="1" applyFill="1" applyBorder="1" applyAlignment="1">
      <alignment horizontal="center" vertical="center"/>
    </xf>
    <xf numFmtId="3" fontId="10" fillId="0" borderId="47" xfId="0" applyNumberFormat="1" applyFont="1" applyFill="1" applyBorder="1" applyAlignment="1">
      <alignment vertical="center"/>
    </xf>
    <xf numFmtId="49" fontId="10" fillId="0" borderId="47" xfId="0" applyNumberFormat="1" applyFont="1" applyFill="1" applyBorder="1" applyAlignment="1">
      <alignment horizontal="center" vertical="center"/>
    </xf>
    <xf numFmtId="49" fontId="2" fillId="0" borderId="53" xfId="1" applyNumberFormat="1" applyFont="1" applyFill="1" applyBorder="1" applyAlignment="1">
      <alignment vertical="center"/>
    </xf>
    <xf numFmtId="0" fontId="2" fillId="0" borderId="53" xfId="0" applyFont="1" applyFill="1" applyBorder="1" applyAlignment="1">
      <alignment horizontal="left" vertical="center"/>
    </xf>
    <xf numFmtId="0" fontId="2" fillId="0" borderId="33" xfId="1" applyFont="1" applyFill="1" applyBorder="1" applyAlignment="1">
      <alignment horizontal="left" vertical="center"/>
    </xf>
    <xf numFmtId="3" fontId="3" fillId="0" borderId="12" xfId="0" applyNumberFormat="1" applyFont="1" applyFill="1" applyBorder="1" applyAlignment="1">
      <alignment horizontal="center" vertical="center"/>
    </xf>
    <xf numFmtId="3" fontId="3" fillId="0" borderId="47" xfId="0" applyNumberFormat="1" applyFont="1" applyFill="1" applyBorder="1" applyAlignment="1">
      <alignment vertical="center"/>
    </xf>
    <xf numFmtId="49" fontId="3" fillId="0" borderId="47" xfId="0" applyNumberFormat="1" applyFont="1" applyFill="1" applyBorder="1" applyAlignment="1">
      <alignment horizontal="center" vertical="center"/>
    </xf>
    <xf numFmtId="49" fontId="7" fillId="0" borderId="53" xfId="1" applyNumberFormat="1" applyFont="1" applyFill="1" applyBorder="1" applyAlignment="1">
      <alignment vertical="center"/>
    </xf>
    <xf numFmtId="0" fontId="7" fillId="0" borderId="53" xfId="1" applyFont="1" applyFill="1" applyBorder="1" applyAlignment="1">
      <alignment vertical="center"/>
    </xf>
    <xf numFmtId="0" fontId="7" fillId="0" borderId="33" xfId="1" applyFont="1" applyFill="1" applyBorder="1" applyAlignment="1">
      <alignment vertical="center"/>
    </xf>
    <xf numFmtId="3" fontId="8" fillId="0" borderId="12" xfId="0" applyNumberFormat="1" applyFont="1" applyFill="1" applyBorder="1" applyAlignment="1">
      <alignment horizontal="center" vertical="center"/>
    </xf>
    <xf numFmtId="3" fontId="8" fillId="0" borderId="47" xfId="0" applyNumberFormat="1" applyFont="1" applyFill="1" applyBorder="1" applyAlignment="1">
      <alignment vertical="center"/>
    </xf>
    <xf numFmtId="49" fontId="8" fillId="0" borderId="47" xfId="0" applyNumberFormat="1" applyFont="1" applyFill="1" applyBorder="1" applyAlignment="1">
      <alignment horizontal="center" vertical="center"/>
    </xf>
    <xf numFmtId="0" fontId="2" fillId="0" borderId="34" xfId="1" applyFont="1" applyBorder="1" applyAlignment="1">
      <alignment vertical="center"/>
    </xf>
    <xf numFmtId="0" fontId="2" fillId="0" borderId="70" xfId="1" applyFont="1" applyBorder="1" applyAlignment="1">
      <alignment vertical="center"/>
    </xf>
    <xf numFmtId="3" fontId="10" fillId="0" borderId="4" xfId="0" applyNumberFormat="1" applyFont="1" applyFill="1" applyBorder="1" applyAlignment="1">
      <alignment vertical="center"/>
    </xf>
    <xf numFmtId="3" fontId="10" fillId="0" borderId="1" xfId="0" applyNumberFormat="1" applyFont="1" applyFill="1" applyBorder="1" applyAlignment="1">
      <alignment horizontal="center" vertical="center"/>
    </xf>
    <xf numFmtId="3" fontId="10" fillId="0" borderId="18" xfId="0" applyNumberFormat="1" applyFont="1" applyFill="1" applyBorder="1" applyAlignment="1">
      <alignment vertical="center"/>
    </xf>
    <xf numFmtId="3" fontId="10" fillId="0" borderId="45" xfId="0" applyNumberFormat="1" applyFont="1" applyFill="1" applyBorder="1" applyAlignment="1">
      <alignment horizontal="center" vertical="center"/>
    </xf>
    <xf numFmtId="3" fontId="10" fillId="0" borderId="8" xfId="0" applyNumberFormat="1" applyFont="1" applyFill="1" applyBorder="1" applyAlignment="1">
      <alignment vertical="center"/>
    </xf>
    <xf numFmtId="49" fontId="10" fillId="0" borderId="33" xfId="0" applyNumberFormat="1" applyFont="1" applyFill="1" applyBorder="1" applyAlignment="1">
      <alignment horizontal="center" vertical="center"/>
    </xf>
    <xf numFmtId="3" fontId="3" fillId="0" borderId="4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horizontal="center" vertical="center"/>
    </xf>
    <xf numFmtId="3" fontId="3" fillId="0" borderId="18" xfId="0" applyNumberFormat="1" applyFont="1" applyFill="1" applyBorder="1" applyAlignment="1">
      <alignment vertical="center"/>
    </xf>
    <xf numFmtId="3" fontId="3" fillId="0" borderId="45" xfId="0" applyNumberFormat="1" applyFont="1" applyFill="1" applyBorder="1" applyAlignment="1">
      <alignment horizontal="center" vertical="center"/>
    </xf>
    <xf numFmtId="3" fontId="3" fillId="0" borderId="8" xfId="0" applyNumberFormat="1" applyFont="1" applyFill="1" applyBorder="1" applyAlignment="1">
      <alignment vertical="center"/>
    </xf>
    <xf numFmtId="49" fontId="3" fillId="0" borderId="33" xfId="0" applyNumberFormat="1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left" vertical="center"/>
    </xf>
    <xf numFmtId="0" fontId="9" fillId="0" borderId="12" xfId="1" applyFont="1" applyFill="1" applyBorder="1" applyAlignment="1">
      <alignment horizontal="left" vertical="center"/>
    </xf>
    <xf numFmtId="3" fontId="8" fillId="0" borderId="4" xfId="0" applyNumberFormat="1" applyFont="1" applyFill="1" applyBorder="1" applyAlignment="1">
      <alignment vertical="center"/>
    </xf>
    <xf numFmtId="3" fontId="8" fillId="0" borderId="1" xfId="0" applyNumberFormat="1" applyFont="1" applyFill="1" applyBorder="1" applyAlignment="1">
      <alignment horizontal="center" vertical="center"/>
    </xf>
    <xf numFmtId="3" fontId="8" fillId="0" borderId="18" xfId="0" applyNumberFormat="1" applyFont="1" applyFill="1" applyBorder="1" applyAlignment="1">
      <alignment vertical="center"/>
    </xf>
    <xf numFmtId="3" fontId="8" fillId="0" borderId="45" xfId="0" applyNumberFormat="1" applyFont="1" applyFill="1" applyBorder="1" applyAlignment="1">
      <alignment horizontal="center" vertical="center"/>
    </xf>
    <xf numFmtId="3" fontId="8" fillId="0" borderId="8" xfId="0" applyNumberFormat="1" applyFont="1" applyFill="1" applyBorder="1" applyAlignment="1">
      <alignment vertical="center"/>
    </xf>
    <xf numFmtId="49" fontId="8" fillId="0" borderId="33" xfId="0" applyNumberFormat="1" applyFont="1" applyFill="1" applyBorder="1" applyAlignment="1">
      <alignment horizontal="center" vertical="center"/>
    </xf>
    <xf numFmtId="49" fontId="2" fillId="0" borderId="22" xfId="1" applyNumberFormat="1" applyFont="1" applyFill="1" applyBorder="1" applyAlignment="1">
      <alignment vertical="center"/>
    </xf>
    <xf numFmtId="0" fontId="2" fillId="0" borderId="23" xfId="0" applyFont="1" applyFill="1" applyBorder="1" applyAlignment="1">
      <alignment horizontal="left" vertical="center"/>
    </xf>
    <xf numFmtId="0" fontId="2" fillId="0" borderId="31" xfId="1" applyFont="1" applyFill="1" applyBorder="1" applyAlignment="1">
      <alignment horizontal="left" vertical="center"/>
    </xf>
    <xf numFmtId="0" fontId="0" fillId="0" borderId="32" xfId="0" applyBorder="1"/>
    <xf numFmtId="0" fontId="0" fillId="0" borderId="3" xfId="0" applyBorder="1"/>
    <xf numFmtId="0" fontId="0" fillId="0" borderId="21" xfId="0" applyBorder="1"/>
    <xf numFmtId="0" fontId="0" fillId="0" borderId="67" xfId="0" applyBorder="1"/>
    <xf numFmtId="3" fontId="25" fillId="0" borderId="36" xfId="0" applyNumberFormat="1" applyFont="1" applyBorder="1"/>
    <xf numFmtId="0" fontId="15" fillId="0" borderId="0" xfId="0" applyFont="1" applyAlignment="1">
      <alignment horizontal="center"/>
    </xf>
    <xf numFmtId="0" fontId="13" fillId="0" borderId="26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9" fontId="15" fillId="0" borderId="0" xfId="0" applyNumberFormat="1" applyFont="1"/>
    <xf numFmtId="0" fontId="15" fillId="0" borderId="0" xfId="0" applyFont="1"/>
    <xf numFmtId="0" fontId="15" fillId="0" borderId="0" xfId="0" applyFont="1" applyFill="1" applyAlignment="1">
      <alignment horizontal="center" vertical="center"/>
    </xf>
    <xf numFmtId="165" fontId="15" fillId="0" borderId="0" xfId="0" applyNumberFormat="1" applyFont="1"/>
    <xf numFmtId="165" fontId="15" fillId="0" borderId="0" xfId="0" applyNumberFormat="1" applyFont="1" applyFill="1"/>
    <xf numFmtId="0" fontId="13" fillId="0" borderId="0" xfId="0" applyFont="1" applyAlignment="1">
      <alignment horizontal="center"/>
    </xf>
    <xf numFmtId="1" fontId="13" fillId="0" borderId="0" xfId="0" applyNumberFormat="1" applyFont="1"/>
    <xf numFmtId="0" fontId="25" fillId="0" borderId="0" xfId="0" applyFont="1" applyAlignment="1"/>
    <xf numFmtId="49" fontId="4" fillId="0" borderId="0" xfId="0" applyNumberFormat="1" applyFont="1"/>
    <xf numFmtId="49" fontId="4" fillId="0" borderId="0" xfId="0" applyNumberFormat="1" applyFont="1" applyAlignment="1">
      <alignment vertical="center"/>
    </xf>
    <xf numFmtId="0" fontId="53" fillId="0" borderId="0" xfId="0" applyFont="1"/>
    <xf numFmtId="0" fontId="4" fillId="0" borderId="0" xfId="3" applyFont="1"/>
    <xf numFmtId="0" fontId="11" fillId="10" borderId="0" xfId="2" applyFont="1" applyFill="1" applyAlignment="1">
      <alignment horizontal="left"/>
    </xf>
    <xf numFmtId="0" fontId="4" fillId="0" borderId="41" xfId="3" applyFont="1" applyBorder="1" applyAlignment="1">
      <alignment horizontal="center" vertical="center"/>
    </xf>
    <xf numFmtId="0" fontId="4" fillId="0" borderId="74" xfId="3" applyFont="1" applyBorder="1" applyAlignment="1">
      <alignment horizontal="center" vertical="center"/>
    </xf>
    <xf numFmtId="0" fontId="4" fillId="0" borderId="42" xfId="3" applyFont="1" applyBorder="1" applyAlignment="1">
      <alignment horizontal="center" vertical="center"/>
    </xf>
    <xf numFmtId="0" fontId="52" fillId="0" borderId="0" xfId="0" applyFont="1"/>
    <xf numFmtId="0" fontId="52" fillId="0" borderId="0" xfId="0" applyFont="1" applyAlignment="1">
      <alignment horizontal="center"/>
    </xf>
    <xf numFmtId="0" fontId="25" fillId="0" borderId="0" xfId="0" applyFont="1" applyAlignment="1">
      <alignment horizontal="right"/>
    </xf>
    <xf numFmtId="0" fontId="15" fillId="0" borderId="0" xfId="0" applyFont="1" applyAlignment="1"/>
    <xf numFmtId="0" fontId="13" fillId="0" borderId="0" xfId="0" applyFont="1" applyAlignment="1"/>
    <xf numFmtId="0" fontId="13" fillId="0" borderId="3" xfId="0" applyFont="1" applyBorder="1" applyAlignment="1">
      <alignment horizontal="left" vertical="center" wrapText="1"/>
    </xf>
    <xf numFmtId="0" fontId="13" fillId="0" borderId="21" xfId="0" applyFont="1" applyBorder="1" applyAlignment="1">
      <alignment horizontal="left" vertical="center" wrapText="1"/>
    </xf>
    <xf numFmtId="3" fontId="13" fillId="0" borderId="76" xfId="0" applyNumberFormat="1" applyFont="1" applyBorder="1" applyAlignment="1">
      <alignment horizontal="right" vertical="center" wrapText="1"/>
    </xf>
    <xf numFmtId="3" fontId="13" fillId="0" borderId="54" xfId="0" applyNumberFormat="1" applyFont="1" applyBorder="1" applyAlignment="1">
      <alignment horizontal="right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3" fontId="13" fillId="0" borderId="24" xfId="0" applyNumberFormat="1" applyFont="1" applyBorder="1" applyAlignment="1">
      <alignment horizontal="right" vertical="center" wrapText="1"/>
    </xf>
    <xf numFmtId="3" fontId="13" fillId="0" borderId="26" xfId="0" applyNumberFormat="1" applyFont="1" applyBorder="1" applyAlignment="1">
      <alignment horizontal="right" vertical="center" wrapText="1"/>
    </xf>
    <xf numFmtId="0" fontId="13" fillId="0" borderId="26" xfId="0" applyFont="1" applyBorder="1" applyAlignment="1">
      <alignment horizontal="right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13" fillId="4" borderId="58" xfId="0" applyFont="1" applyFill="1" applyBorder="1" applyAlignment="1">
      <alignment horizontal="center" vertical="center" wrapText="1"/>
    </xf>
    <xf numFmtId="0" fontId="13" fillId="4" borderId="30" xfId="0" applyFont="1" applyFill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textRotation="90" wrapText="1"/>
    </xf>
    <xf numFmtId="0" fontId="13" fillId="0" borderId="56" xfId="0" applyFont="1" applyBorder="1" applyAlignment="1">
      <alignment horizontal="center" vertical="center" textRotation="90" wrapText="1"/>
    </xf>
    <xf numFmtId="0" fontId="13" fillId="0" borderId="28" xfId="0" applyFont="1" applyBorder="1" applyAlignment="1">
      <alignment horizontal="center" vertical="center" textRotation="90" wrapText="1"/>
    </xf>
    <xf numFmtId="0" fontId="12" fillId="0" borderId="24" xfId="0" applyFont="1" applyBorder="1" applyAlignment="1">
      <alignment horizontal="left" vertical="center" wrapText="1"/>
    </xf>
    <xf numFmtId="0" fontId="12" fillId="0" borderId="26" xfId="0" applyFont="1" applyBorder="1" applyAlignment="1">
      <alignment horizontal="left" vertical="center" wrapText="1"/>
    </xf>
    <xf numFmtId="3" fontId="12" fillId="0" borderId="24" xfId="0" applyNumberFormat="1" applyFont="1" applyBorder="1" applyAlignment="1">
      <alignment horizontal="right" vertical="center" wrapText="1"/>
    </xf>
    <xf numFmtId="3" fontId="12" fillId="0" borderId="26" xfId="0" applyNumberFormat="1" applyFont="1" applyBorder="1" applyAlignment="1">
      <alignment horizontal="right" vertical="center" wrapText="1"/>
    </xf>
    <xf numFmtId="0" fontId="13" fillId="0" borderId="4" xfId="0" applyFont="1" applyBorder="1" applyAlignment="1">
      <alignment horizontal="center" vertical="center" textRotation="90" wrapText="1"/>
    </xf>
    <xf numFmtId="0" fontId="15" fillId="0" borderId="0" xfId="0" applyFont="1" applyAlignment="1">
      <alignment horizontal="center"/>
    </xf>
    <xf numFmtId="0" fontId="16" fillId="0" borderId="35" xfId="0" applyFont="1" applyBorder="1" applyAlignment="1">
      <alignment horizontal="center" vertical="center" wrapText="1"/>
    </xf>
    <xf numFmtId="0" fontId="16" fillId="0" borderId="54" xfId="0" applyFont="1" applyBorder="1" applyAlignment="1">
      <alignment horizontal="center" vertical="center" wrapText="1"/>
    </xf>
    <xf numFmtId="0" fontId="13" fillId="0" borderId="58" xfId="0" applyFont="1" applyBorder="1" applyAlignment="1">
      <alignment horizontal="center" vertical="center" wrapText="1"/>
    </xf>
    <xf numFmtId="0" fontId="13" fillId="0" borderId="44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99" xfId="0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 wrapText="1"/>
    </xf>
    <xf numFmtId="0" fontId="13" fillId="0" borderId="53" xfId="0" applyFont="1" applyBorder="1" applyAlignment="1">
      <alignment horizontal="center" vertical="center" wrapText="1"/>
    </xf>
    <xf numFmtId="0" fontId="13" fillId="0" borderId="45" xfId="0" applyFont="1" applyBorder="1" applyAlignment="1">
      <alignment horizontal="center" vertical="center" wrapText="1"/>
    </xf>
    <xf numFmtId="0" fontId="13" fillId="0" borderId="51" xfId="0" applyFont="1" applyBorder="1" applyAlignment="1">
      <alignment horizontal="center" vertical="center" wrapText="1"/>
    </xf>
    <xf numFmtId="0" fontId="13" fillId="0" borderId="50" xfId="0" applyFont="1" applyBorder="1" applyAlignment="1">
      <alignment horizontal="center" vertical="center" wrapText="1"/>
    </xf>
    <xf numFmtId="0" fontId="13" fillId="9" borderId="12" xfId="0" applyFont="1" applyFill="1" applyBorder="1" applyAlignment="1">
      <alignment horizontal="center" vertical="center" wrapText="1"/>
    </xf>
    <xf numFmtId="0" fontId="13" fillId="0" borderId="67" xfId="0" applyFont="1" applyBorder="1" applyAlignment="1">
      <alignment horizontal="left" vertical="center" wrapText="1"/>
    </xf>
    <xf numFmtId="0" fontId="13" fillId="0" borderId="45" xfId="0" applyFont="1" applyBorder="1" applyAlignment="1">
      <alignment horizontal="left" vertical="center" wrapText="1"/>
    </xf>
    <xf numFmtId="0" fontId="13" fillId="0" borderId="60" xfId="0" applyFont="1" applyBorder="1" applyAlignment="1">
      <alignment horizontal="center" vertical="center" textRotation="90" wrapText="1"/>
    </xf>
    <xf numFmtId="0" fontId="13" fillId="0" borderId="73" xfId="0" applyFont="1" applyBorder="1" applyAlignment="1">
      <alignment horizontal="center" vertical="center" textRotation="90" wrapText="1"/>
    </xf>
    <xf numFmtId="0" fontId="13" fillId="0" borderId="44" xfId="0" applyFont="1" applyBorder="1" applyAlignment="1">
      <alignment horizontal="center" vertical="center" textRotation="90" wrapText="1"/>
    </xf>
    <xf numFmtId="0" fontId="13" fillId="0" borderId="45" xfId="0" applyFont="1" applyBorder="1" applyAlignment="1">
      <alignment horizontal="center" vertical="center" textRotation="90" wrapText="1"/>
    </xf>
    <xf numFmtId="0" fontId="13" fillId="0" borderId="30" xfId="0" applyFont="1" applyBorder="1" applyAlignment="1">
      <alignment horizontal="center" vertical="center" wrapText="1"/>
    </xf>
    <xf numFmtId="0" fontId="15" fillId="0" borderId="32" xfId="0" applyFont="1" applyBorder="1" applyAlignment="1">
      <alignment horizontal="center"/>
    </xf>
    <xf numFmtId="49" fontId="13" fillId="0" borderId="38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left" vertical="center" wrapText="1"/>
    </xf>
    <xf numFmtId="0" fontId="9" fillId="0" borderId="45" xfId="0" applyFont="1" applyBorder="1" applyAlignment="1">
      <alignment horizontal="left" vertical="center" wrapText="1"/>
    </xf>
    <xf numFmtId="0" fontId="4" fillId="2" borderId="40" xfId="1" applyFont="1" applyFill="1" applyBorder="1" applyAlignment="1">
      <alignment vertical="center"/>
    </xf>
    <xf numFmtId="0" fontId="6" fillId="3" borderId="49" xfId="1" applyFont="1" applyFill="1" applyBorder="1" applyAlignment="1">
      <alignment vertical="center"/>
    </xf>
    <xf numFmtId="0" fontId="6" fillId="3" borderId="66" xfId="1" applyFont="1" applyFill="1" applyBorder="1" applyAlignment="1">
      <alignment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49" fontId="13" fillId="0" borderId="41" xfId="0" applyNumberFormat="1" applyFont="1" applyBorder="1" applyAlignment="1">
      <alignment horizontal="center" vertical="center"/>
    </xf>
    <xf numFmtId="49" fontId="13" fillId="0" borderId="42" xfId="0" applyNumberFormat="1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4" fillId="2" borderId="14" xfId="0" applyFont="1" applyFill="1" applyBorder="1" applyAlignment="1">
      <alignment horizontal="left" vertical="center" wrapText="1"/>
    </xf>
    <xf numFmtId="0" fontId="4" fillId="2" borderId="37" xfId="0" applyFont="1" applyFill="1" applyBorder="1" applyAlignment="1">
      <alignment horizontal="left" vertical="center" wrapText="1"/>
    </xf>
    <xf numFmtId="0" fontId="4" fillId="0" borderId="14" xfId="0" applyFont="1" applyBorder="1" applyAlignment="1">
      <alignment vertical="center" wrapText="1"/>
    </xf>
    <xf numFmtId="0" fontId="4" fillId="0" borderId="37" xfId="0" applyFont="1" applyBorder="1" applyAlignment="1">
      <alignment vertical="center" wrapText="1"/>
    </xf>
    <xf numFmtId="49" fontId="11" fillId="2" borderId="14" xfId="1" applyNumberFormat="1" applyFont="1" applyFill="1" applyBorder="1" applyAlignment="1">
      <alignment vertical="center"/>
    </xf>
    <xf numFmtId="49" fontId="11" fillId="2" borderId="5" xfId="1" applyNumberFormat="1" applyFont="1" applyFill="1" applyBorder="1" applyAlignment="1">
      <alignment vertical="center"/>
    </xf>
    <xf numFmtId="49" fontId="11" fillId="2" borderId="37" xfId="1" applyNumberFormat="1" applyFont="1" applyFill="1" applyBorder="1" applyAlignment="1">
      <alignment vertical="center"/>
    </xf>
    <xf numFmtId="0" fontId="9" fillId="0" borderId="53" xfId="1" applyFont="1" applyBorder="1" applyAlignment="1">
      <alignment vertical="center"/>
    </xf>
    <xf numFmtId="0" fontId="9" fillId="0" borderId="33" xfId="1" applyFont="1" applyBorder="1" applyAlignment="1">
      <alignment vertical="center"/>
    </xf>
    <xf numFmtId="0" fontId="13" fillId="0" borderId="32" xfId="0" applyFont="1" applyBorder="1" applyAlignment="1">
      <alignment horizontal="center"/>
    </xf>
    <xf numFmtId="0" fontId="9" fillId="0" borderId="53" xfId="1" applyFont="1" applyFill="1" applyBorder="1" applyAlignment="1">
      <alignment horizontal="left" vertical="center"/>
    </xf>
    <xf numFmtId="0" fontId="9" fillId="0" borderId="33" xfId="1" applyFont="1" applyFill="1" applyBorder="1" applyAlignment="1">
      <alignment horizontal="left" vertical="center"/>
    </xf>
    <xf numFmtId="0" fontId="4" fillId="2" borderId="14" xfId="1" applyFont="1" applyFill="1" applyBorder="1" applyAlignment="1">
      <alignment horizontal="left" vertical="center"/>
    </xf>
    <xf numFmtId="0" fontId="4" fillId="2" borderId="37" xfId="1" applyFont="1" applyFill="1" applyBorder="1" applyAlignment="1">
      <alignment horizontal="left" vertical="center"/>
    </xf>
    <xf numFmtId="0" fontId="6" fillId="3" borderId="51" xfId="1" applyFont="1" applyFill="1" applyBorder="1" applyAlignment="1">
      <alignment horizontal="left" vertical="center"/>
    </xf>
    <xf numFmtId="0" fontId="6" fillId="3" borderId="61" xfId="1" applyFont="1" applyFill="1" applyBorder="1" applyAlignment="1">
      <alignment horizontal="left" vertical="center"/>
    </xf>
    <xf numFmtId="0" fontId="4" fillId="2" borderId="51" xfId="1" applyFont="1" applyFill="1" applyBorder="1" applyAlignment="1">
      <alignment horizontal="left" vertical="center"/>
    </xf>
    <xf numFmtId="0" fontId="4" fillId="2" borderId="61" xfId="1" applyFont="1" applyFill="1" applyBorder="1" applyAlignment="1">
      <alignment horizontal="left" vertical="center"/>
    </xf>
    <xf numFmtId="0" fontId="4" fillId="0" borderId="35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49" fontId="13" fillId="0" borderId="36" xfId="0" applyNumberFormat="1" applyFont="1" applyBorder="1" applyAlignment="1">
      <alignment horizontal="center" vertical="center"/>
    </xf>
    <xf numFmtId="0" fontId="4" fillId="2" borderId="7" xfId="1" applyFont="1" applyFill="1" applyBorder="1" applyAlignment="1">
      <alignment horizontal="left" vertical="center"/>
    </xf>
    <xf numFmtId="0" fontId="4" fillId="2" borderId="5" xfId="1" applyFont="1" applyFill="1" applyBorder="1" applyAlignment="1">
      <alignment horizontal="left" vertical="center"/>
    </xf>
    <xf numFmtId="0" fontId="9" fillId="0" borderId="8" xfId="1" applyFont="1" applyBorder="1" applyAlignment="1">
      <alignment vertical="center"/>
    </xf>
    <xf numFmtId="0" fontId="9" fillId="0" borderId="12" xfId="1" applyFont="1" applyBorder="1" applyAlignment="1">
      <alignment vertical="center"/>
    </xf>
    <xf numFmtId="0" fontId="25" fillId="0" borderId="32" xfId="0" applyFont="1" applyBorder="1" applyAlignment="1">
      <alignment horizontal="center"/>
    </xf>
    <xf numFmtId="0" fontId="9" fillId="0" borderId="8" xfId="1" applyFont="1" applyFill="1" applyBorder="1" applyAlignment="1">
      <alignment horizontal="left" vertical="center"/>
    </xf>
    <xf numFmtId="0" fontId="9" fillId="0" borderId="12" xfId="1" applyFont="1" applyFill="1" applyBorder="1" applyAlignment="1">
      <alignment horizontal="left" vertical="center"/>
    </xf>
    <xf numFmtId="0" fontId="6" fillId="3" borderId="49" xfId="1" applyFont="1" applyFill="1" applyBorder="1" applyAlignment="1">
      <alignment horizontal="left" vertical="center"/>
    </xf>
    <xf numFmtId="0" fontId="6" fillId="3" borderId="50" xfId="1" applyFont="1" applyFill="1" applyBorder="1" applyAlignment="1">
      <alignment horizontal="left" vertical="center"/>
    </xf>
    <xf numFmtId="0" fontId="6" fillId="2" borderId="7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6" fillId="0" borderId="29" xfId="1" applyFont="1" applyFill="1" applyBorder="1" applyAlignment="1">
      <alignment vertical="center"/>
    </xf>
    <xf numFmtId="0" fontId="6" fillId="0" borderId="30" xfId="1" applyFont="1" applyFill="1" applyBorder="1" applyAlignment="1">
      <alignment vertical="center"/>
    </xf>
    <xf numFmtId="0" fontId="6" fillId="0" borderId="8" xfId="1" applyFont="1" applyFill="1" applyBorder="1" applyAlignment="1">
      <alignment vertical="center"/>
    </xf>
    <xf numFmtId="0" fontId="6" fillId="0" borderId="12" xfId="1" applyFont="1" applyFill="1" applyBorder="1" applyAlignment="1">
      <alignment vertical="center"/>
    </xf>
    <xf numFmtId="0" fontId="7" fillId="0" borderId="8" xfId="1" applyFont="1" applyFill="1" applyBorder="1" applyAlignment="1">
      <alignment vertical="center"/>
    </xf>
    <xf numFmtId="0" fontId="7" fillId="0" borderId="12" xfId="1" applyFont="1" applyFill="1" applyBorder="1" applyAlignment="1">
      <alignment vertical="center"/>
    </xf>
    <xf numFmtId="0" fontId="7" fillId="0" borderId="8" xfId="1" applyFont="1" applyFill="1" applyBorder="1" applyAlignment="1">
      <alignment vertical="center" wrapText="1"/>
    </xf>
    <xf numFmtId="0" fontId="7" fillId="0" borderId="12" xfId="1" applyFont="1" applyFill="1" applyBorder="1" applyAlignment="1">
      <alignment vertical="center" wrapText="1"/>
    </xf>
    <xf numFmtId="0" fontId="7" fillId="0" borderId="23" xfId="1" applyFont="1" applyBorder="1" applyAlignment="1">
      <alignment vertical="center"/>
    </xf>
    <xf numFmtId="0" fontId="7" fillId="0" borderId="31" xfId="1" applyFont="1" applyBorder="1" applyAlignment="1">
      <alignment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63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87" xfId="0" applyFont="1" applyBorder="1" applyAlignment="1">
      <alignment horizontal="center" vertical="center" wrapText="1"/>
    </xf>
    <xf numFmtId="0" fontId="6" fillId="0" borderId="89" xfId="0" applyFont="1" applyBorder="1" applyAlignment="1">
      <alignment horizontal="center" vertical="center" wrapText="1"/>
    </xf>
    <xf numFmtId="0" fontId="6" fillId="0" borderId="76" xfId="0" applyFont="1" applyBorder="1" applyAlignment="1">
      <alignment horizontal="center" vertical="center" wrapText="1"/>
    </xf>
    <xf numFmtId="0" fontId="6" fillId="0" borderId="97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7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75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6" fillId="0" borderId="61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2" fillId="0" borderId="31" xfId="0" applyFont="1" applyBorder="1" applyAlignment="1">
      <alignment vertical="center"/>
    </xf>
    <xf numFmtId="0" fontId="6" fillId="2" borderId="7" xfId="1" applyFont="1" applyFill="1" applyBorder="1" applyAlignment="1">
      <alignment vertical="center"/>
    </xf>
    <xf numFmtId="0" fontId="6" fillId="2" borderId="5" xfId="1" applyFont="1" applyFill="1" applyBorder="1" applyAlignment="1">
      <alignment vertical="center"/>
    </xf>
    <xf numFmtId="0" fontId="6" fillId="2" borderId="2" xfId="1" applyFont="1" applyFill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0" borderId="30" xfId="0" applyFont="1" applyBorder="1" applyAlignment="1">
      <alignment vertical="center"/>
    </xf>
    <xf numFmtId="0" fontId="2" fillId="0" borderId="12" xfId="1" applyFont="1" applyFill="1" applyBorder="1" applyAlignment="1">
      <alignment horizontal="left" vertical="center"/>
    </xf>
    <xf numFmtId="0" fontId="9" fillId="0" borderId="8" xfId="1" applyFont="1" applyFill="1" applyBorder="1" applyAlignment="1">
      <alignment vertical="center"/>
    </xf>
    <xf numFmtId="0" fontId="9" fillId="0" borderId="12" xfId="1" applyFont="1" applyFill="1" applyBorder="1" applyAlignment="1">
      <alignment vertical="center"/>
    </xf>
    <xf numFmtId="0" fontId="7" fillId="0" borderId="8" xfId="1" applyFont="1" applyFill="1" applyBorder="1" applyAlignment="1">
      <alignment horizontal="left" vertical="center"/>
    </xf>
    <xf numFmtId="0" fontId="7" fillId="0" borderId="12" xfId="1" applyFont="1" applyFill="1" applyBorder="1" applyAlignment="1">
      <alignment horizontal="left" vertical="center"/>
    </xf>
    <xf numFmtId="0" fontId="7" fillId="0" borderId="23" xfId="1" applyFont="1" applyFill="1" applyBorder="1" applyAlignment="1">
      <alignment horizontal="left" vertical="center"/>
    </xf>
    <xf numFmtId="0" fontId="7" fillId="0" borderId="31" xfId="1" applyFont="1" applyFill="1" applyBorder="1" applyAlignment="1">
      <alignment horizontal="left" vertical="center"/>
    </xf>
    <xf numFmtId="0" fontId="6" fillId="2" borderId="7" xfId="1" applyFont="1" applyFill="1" applyBorder="1" applyAlignment="1">
      <alignment horizontal="left" vertical="center"/>
    </xf>
    <xf numFmtId="0" fontId="6" fillId="2" borderId="5" xfId="1" applyFont="1" applyFill="1" applyBorder="1" applyAlignment="1">
      <alignment horizontal="left" vertical="center"/>
    </xf>
    <xf numFmtId="0" fontId="6" fillId="0" borderId="8" xfId="1" applyFont="1" applyFill="1" applyBorder="1" applyAlignment="1">
      <alignment horizontal="left" vertical="center"/>
    </xf>
    <xf numFmtId="0" fontId="6" fillId="0" borderId="12" xfId="1" applyFont="1" applyFill="1" applyBorder="1" applyAlignment="1">
      <alignment horizontal="left" vertical="center"/>
    </xf>
    <xf numFmtId="0" fontId="2" fillId="0" borderId="12" xfId="1" applyFont="1" applyBorder="1" applyAlignment="1">
      <alignment horizontal="left" vertical="center"/>
    </xf>
    <xf numFmtId="0" fontId="6" fillId="3" borderId="29" xfId="1" applyFont="1" applyFill="1" applyBorder="1" applyAlignment="1">
      <alignment horizontal="left" vertical="center"/>
    </xf>
    <xf numFmtId="0" fontId="6" fillId="3" borderId="30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0" fontId="6" fillId="0" borderId="30" xfId="1" applyFont="1" applyFill="1" applyBorder="1" applyAlignment="1">
      <alignment horizontal="left" vertical="center"/>
    </xf>
    <xf numFmtId="0" fontId="7" fillId="0" borderId="29" xfId="1" applyFont="1" applyFill="1" applyBorder="1" applyAlignment="1">
      <alignment horizontal="left" vertical="center"/>
    </xf>
    <xf numFmtId="0" fontId="7" fillId="0" borderId="30" xfId="1" applyFont="1" applyFill="1" applyBorder="1" applyAlignment="1">
      <alignment horizontal="left" vertical="center"/>
    </xf>
    <xf numFmtId="0" fontId="7" fillId="0" borderId="8" xfId="1" applyFont="1" applyFill="1" applyBorder="1" applyAlignment="1">
      <alignment horizontal="left" vertical="center" wrapText="1"/>
    </xf>
    <xf numFmtId="0" fontId="7" fillId="0" borderId="12" xfId="1" applyFont="1" applyFill="1" applyBorder="1" applyAlignment="1">
      <alignment horizontal="left" vertical="center" wrapText="1"/>
    </xf>
    <xf numFmtId="0" fontId="9" fillId="3" borderId="29" xfId="1" applyFont="1" applyFill="1" applyBorder="1" applyAlignment="1">
      <alignment horizontal="left" vertical="center"/>
    </xf>
    <xf numFmtId="0" fontId="9" fillId="3" borderId="30" xfId="1" applyFont="1" applyFill="1" applyBorder="1" applyAlignment="1">
      <alignment horizontal="left" vertical="center"/>
    </xf>
    <xf numFmtId="0" fontId="2" fillId="0" borderId="12" xfId="1" applyFont="1" applyFill="1" applyBorder="1" applyAlignment="1">
      <alignment horizontal="left" vertical="center" wrapText="1"/>
    </xf>
    <xf numFmtId="0" fontId="6" fillId="0" borderId="23" xfId="1" applyFont="1" applyFill="1" applyBorder="1" applyAlignment="1">
      <alignment horizontal="left" vertical="center"/>
    </xf>
    <xf numFmtId="0" fontId="6" fillId="0" borderId="31" xfId="1" applyFont="1" applyFill="1" applyBorder="1" applyAlignment="1">
      <alignment horizontal="left" vertical="center"/>
    </xf>
    <xf numFmtId="0" fontId="6" fillId="0" borderId="29" xfId="1" applyFont="1" applyBorder="1" applyAlignment="1">
      <alignment horizontal="left" vertical="center"/>
    </xf>
    <xf numFmtId="0" fontId="6" fillId="0" borderId="30" xfId="1" applyFont="1" applyBorder="1" applyAlignment="1">
      <alignment horizontal="left" vertical="center"/>
    </xf>
    <xf numFmtId="0" fontId="2" fillId="0" borderId="12" xfId="1" applyFont="1" applyBorder="1" applyAlignment="1">
      <alignment horizontal="left" vertical="center" wrapText="1"/>
    </xf>
    <xf numFmtId="0" fontId="6" fillId="0" borderId="8" xfId="1" applyFont="1" applyBorder="1" applyAlignment="1">
      <alignment horizontal="left" vertical="center"/>
    </xf>
    <xf numFmtId="0" fontId="6" fillId="0" borderId="12" xfId="1" applyFont="1" applyBorder="1" applyAlignment="1">
      <alignment horizontal="left" vertical="center"/>
    </xf>
    <xf numFmtId="0" fontId="6" fillId="0" borderId="23" xfId="1" applyFont="1" applyBorder="1" applyAlignment="1">
      <alignment horizontal="left" vertical="center"/>
    </xf>
    <xf numFmtId="0" fontId="6" fillId="0" borderId="31" xfId="1" applyFont="1" applyBorder="1" applyAlignment="1">
      <alignment horizontal="left" vertical="center"/>
    </xf>
    <xf numFmtId="0" fontId="6" fillId="3" borderId="8" xfId="1" applyFont="1" applyFill="1" applyBorder="1" applyAlignment="1">
      <alignment vertical="center" wrapText="1"/>
    </xf>
    <xf numFmtId="0" fontId="6" fillId="3" borderId="12" xfId="1" applyFont="1" applyFill="1" applyBorder="1" applyAlignment="1">
      <alignment vertical="center" wrapText="1"/>
    </xf>
    <xf numFmtId="0" fontId="6" fillId="3" borderId="8" xfId="1" applyFont="1" applyFill="1" applyBorder="1" applyAlignment="1">
      <alignment horizontal="left" vertical="center" wrapText="1"/>
    </xf>
    <xf numFmtId="0" fontId="6" fillId="3" borderId="12" xfId="1" applyFont="1" applyFill="1" applyBorder="1" applyAlignment="1">
      <alignment horizontal="left" vertical="center" wrapText="1"/>
    </xf>
    <xf numFmtId="0" fontId="6" fillId="3" borderId="8" xfId="1" applyFont="1" applyFill="1" applyBorder="1" applyAlignment="1">
      <alignment horizontal="left" vertical="center"/>
    </xf>
    <xf numFmtId="0" fontId="6" fillId="3" borderId="12" xfId="1" applyFont="1" applyFill="1" applyBorder="1" applyAlignment="1">
      <alignment horizontal="left" vertical="center"/>
    </xf>
    <xf numFmtId="0" fontId="7" fillId="0" borderId="12" xfId="1" applyFont="1" applyBorder="1" applyAlignment="1">
      <alignment horizontal="left" vertical="center"/>
    </xf>
    <xf numFmtId="0" fontId="7" fillId="0" borderId="8" xfId="1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2" fillId="0" borderId="31" xfId="1" applyFont="1" applyBorder="1" applyAlignment="1">
      <alignment horizontal="left" vertical="center"/>
    </xf>
    <xf numFmtId="49" fontId="6" fillId="2" borderId="14" xfId="0" applyNumberFormat="1" applyFont="1" applyFill="1" applyBorder="1" applyAlignment="1">
      <alignment vertical="center"/>
    </xf>
    <xf numFmtId="49" fontId="6" fillId="2" borderId="5" xfId="0" applyNumberFormat="1" applyFont="1" applyFill="1" applyBorder="1" applyAlignment="1">
      <alignment vertical="center"/>
    </xf>
    <xf numFmtId="0" fontId="4" fillId="0" borderId="32" xfId="0" applyFont="1" applyBorder="1" applyAlignment="1">
      <alignment horizontal="center" vertical="center"/>
    </xf>
    <xf numFmtId="0" fontId="9" fillId="0" borderId="23" xfId="1" applyFont="1" applyBorder="1" applyAlignment="1">
      <alignment horizontal="left" vertical="center"/>
    </xf>
    <xf numFmtId="0" fontId="9" fillId="0" borderId="31" xfId="1" applyFont="1" applyBorder="1" applyAlignment="1">
      <alignment horizontal="left" vertical="center"/>
    </xf>
    <xf numFmtId="0" fontId="9" fillId="0" borderId="8" xfId="1" applyFont="1" applyBorder="1" applyAlignment="1">
      <alignment horizontal="left" vertical="center"/>
    </xf>
    <xf numFmtId="0" fontId="9" fillId="0" borderId="12" xfId="1" applyFont="1" applyBorder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13" fillId="0" borderId="14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41" xfId="0" applyFont="1" applyFill="1" applyBorder="1" applyAlignment="1">
      <alignment horizontal="center" vertical="center"/>
    </xf>
    <xf numFmtId="0" fontId="13" fillId="0" borderId="36" xfId="0" applyFont="1" applyFill="1" applyBorder="1" applyAlignment="1">
      <alignment horizontal="center" vertical="center"/>
    </xf>
    <xf numFmtId="0" fontId="10" fillId="0" borderId="8" xfId="1" applyFont="1" applyBorder="1" applyAlignment="1">
      <alignment vertical="center" wrapText="1"/>
    </xf>
    <xf numFmtId="0" fontId="10" fillId="0" borderId="12" xfId="1" applyFont="1" applyBorder="1" applyAlignment="1">
      <alignment vertical="center" wrapText="1"/>
    </xf>
    <xf numFmtId="0" fontId="4" fillId="2" borderId="7" xfId="0" applyFont="1" applyFill="1" applyBorder="1" applyAlignment="1">
      <alignment vertical="center"/>
    </xf>
    <xf numFmtId="0" fontId="4" fillId="2" borderId="5" xfId="0" applyFont="1" applyFill="1" applyBorder="1" applyAlignment="1">
      <alignment vertical="center"/>
    </xf>
    <xf numFmtId="0" fontId="6" fillId="3" borderId="29" xfId="1" applyFont="1" applyFill="1" applyBorder="1" applyAlignment="1">
      <alignment vertical="center"/>
    </xf>
    <xf numFmtId="0" fontId="6" fillId="3" borderId="30" xfId="1" applyFont="1" applyFill="1" applyBorder="1" applyAlignment="1">
      <alignment vertical="center"/>
    </xf>
    <xf numFmtId="0" fontId="4" fillId="3" borderId="8" xfId="1" applyFont="1" applyFill="1" applyBorder="1" applyAlignment="1">
      <alignment vertical="center"/>
    </xf>
    <xf numFmtId="0" fontId="4" fillId="3" borderId="12" xfId="1" applyFont="1" applyFill="1" applyBorder="1" applyAlignment="1">
      <alignment vertical="center"/>
    </xf>
    <xf numFmtId="0" fontId="10" fillId="0" borderId="8" xfId="1" applyFont="1" applyBorder="1" applyAlignment="1">
      <alignment vertical="center"/>
    </xf>
    <xf numFmtId="0" fontId="10" fillId="0" borderId="12" xfId="1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10" fillId="8" borderId="23" xfId="1" applyFont="1" applyFill="1" applyBorder="1" applyAlignment="1">
      <alignment vertical="center"/>
    </xf>
    <xf numFmtId="0" fontId="10" fillId="8" borderId="31" xfId="1" applyFont="1" applyFill="1" applyBorder="1" applyAlignment="1">
      <alignment vertical="center"/>
    </xf>
    <xf numFmtId="0" fontId="4" fillId="2" borderId="2" xfId="1" applyFont="1" applyFill="1" applyBorder="1" applyAlignment="1">
      <alignment vertical="center"/>
    </xf>
    <xf numFmtId="0" fontId="4" fillId="2" borderId="7" xfId="1" applyFont="1" applyFill="1" applyBorder="1" applyAlignment="1">
      <alignment vertical="center"/>
    </xf>
    <xf numFmtId="0" fontId="30" fillId="0" borderId="24" xfId="0" applyFont="1" applyBorder="1" applyAlignment="1">
      <alignment horizontal="center" wrapText="1"/>
    </xf>
    <xf numFmtId="0" fontId="30" fillId="0" borderId="72" xfId="0" applyFont="1" applyBorder="1" applyAlignment="1">
      <alignment horizontal="center" wrapText="1"/>
    </xf>
    <xf numFmtId="0" fontId="30" fillId="0" borderId="26" xfId="0" applyFont="1" applyBorder="1" applyAlignment="1">
      <alignment horizontal="center" wrapText="1"/>
    </xf>
    <xf numFmtId="0" fontId="13" fillId="0" borderId="10" xfId="0" applyFont="1" applyBorder="1" applyAlignment="1">
      <alignment horizontal="center" vertical="center"/>
    </xf>
    <xf numFmtId="0" fontId="25" fillId="0" borderId="34" xfId="0" applyFont="1" applyBorder="1" applyAlignment="1">
      <alignment horizontal="center" vertical="center"/>
    </xf>
    <xf numFmtId="0" fontId="13" fillId="0" borderId="14" xfId="0" applyFont="1" applyBorder="1" applyAlignment="1">
      <alignment vertical="center"/>
    </xf>
    <xf numFmtId="0" fontId="25" fillId="0" borderId="37" xfId="0" applyFont="1" applyBorder="1" applyAlignment="1">
      <alignment vertical="center"/>
    </xf>
    <xf numFmtId="0" fontId="13" fillId="0" borderId="32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2" fillId="0" borderId="49" xfId="0" applyFont="1" applyBorder="1" applyAlignment="1">
      <alignment horizontal="left" vertical="center"/>
    </xf>
    <xf numFmtId="0" fontId="12" fillId="0" borderId="50" xfId="0" applyFont="1" applyBorder="1" applyAlignment="1">
      <alignment horizontal="left" vertical="center"/>
    </xf>
    <xf numFmtId="0" fontId="12" fillId="0" borderId="61" xfId="0" applyFont="1" applyBorder="1" applyAlignment="1">
      <alignment horizontal="left" vertical="center"/>
    </xf>
    <xf numFmtId="0" fontId="12" fillId="0" borderId="29" xfId="0" applyFont="1" applyBorder="1" applyAlignment="1">
      <alignment horizontal="left" vertical="center"/>
    </xf>
    <xf numFmtId="0" fontId="13" fillId="0" borderId="34" xfId="0" applyFont="1" applyBorder="1" applyAlignment="1">
      <alignment horizontal="center" vertical="center"/>
    </xf>
    <xf numFmtId="0" fontId="12" fillId="0" borderId="30" xfId="0" applyFont="1" applyBorder="1" applyAlignment="1">
      <alignment horizontal="left" vertical="center"/>
    </xf>
    <xf numFmtId="0" fontId="12" fillId="0" borderId="63" xfId="0" applyFont="1" applyBorder="1" applyAlignment="1">
      <alignment horizontal="left" vertical="center"/>
    </xf>
    <xf numFmtId="0" fontId="12" fillId="0" borderId="51" xfId="0" applyFont="1" applyBorder="1" applyAlignment="1">
      <alignment horizontal="center" vertical="center"/>
    </xf>
    <xf numFmtId="0" fontId="12" fillId="0" borderId="50" xfId="0" applyFont="1" applyBorder="1" applyAlignment="1">
      <alignment horizontal="center" vertical="center"/>
    </xf>
    <xf numFmtId="0" fontId="12" fillId="0" borderId="53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65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49" fontId="11" fillId="0" borderId="41" xfId="0" applyNumberFormat="1" applyFont="1" applyBorder="1" applyAlignment="1">
      <alignment horizontal="center" vertical="center" wrapText="1"/>
    </xf>
    <xf numFmtId="49" fontId="11" fillId="0" borderId="42" xfId="0" applyNumberFormat="1" applyFont="1" applyBorder="1" applyAlignment="1">
      <alignment horizontal="center" vertical="center" wrapText="1"/>
    </xf>
    <xf numFmtId="0" fontId="39" fillId="0" borderId="8" xfId="1" applyFont="1" applyBorder="1" applyAlignment="1">
      <alignment horizontal="left" vertical="center"/>
    </xf>
    <xf numFmtId="0" fontId="39" fillId="0" borderId="12" xfId="1" applyFont="1" applyBorder="1" applyAlignment="1">
      <alignment horizontal="left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35" xfId="0" applyFont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36" xfId="0" applyFont="1" applyBorder="1" applyAlignment="1">
      <alignment horizontal="center" vertical="center" wrapText="1"/>
    </xf>
    <xf numFmtId="0" fontId="39" fillId="0" borderId="8" xfId="1" applyFont="1" applyBorder="1" applyAlignment="1">
      <alignment vertical="center"/>
    </xf>
    <xf numFmtId="0" fontId="39" fillId="0" borderId="12" xfId="1" applyFont="1" applyBorder="1" applyAlignment="1">
      <alignment vertical="center"/>
    </xf>
    <xf numFmtId="0" fontId="11" fillId="2" borderId="7" xfId="1" applyFont="1" applyFill="1" applyBorder="1" applyAlignment="1">
      <alignment vertical="center"/>
    </xf>
    <xf numFmtId="0" fontId="11" fillId="2" borderId="5" xfId="1" applyFont="1" applyFill="1" applyBorder="1" applyAlignment="1">
      <alignment vertical="center"/>
    </xf>
    <xf numFmtId="0" fontId="11" fillId="3" borderId="49" xfId="1" applyFont="1" applyFill="1" applyBorder="1" applyAlignment="1">
      <alignment vertical="center"/>
    </xf>
    <xf numFmtId="0" fontId="11" fillId="3" borderId="50" xfId="1" applyFont="1" applyFill="1" applyBorder="1" applyAlignment="1">
      <alignment vertical="center"/>
    </xf>
    <xf numFmtId="0" fontId="11" fillId="3" borderId="8" xfId="1" applyFont="1" applyFill="1" applyBorder="1" applyAlignment="1">
      <alignment vertical="center"/>
    </xf>
    <xf numFmtId="0" fontId="11" fillId="3" borderId="12" xfId="1" applyFont="1" applyFill="1" applyBorder="1" applyAlignment="1">
      <alignment vertical="center"/>
    </xf>
    <xf numFmtId="0" fontId="11" fillId="0" borderId="1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0" fontId="11" fillId="3" borderId="8" xfId="1" applyFont="1" applyFill="1" applyBorder="1" applyAlignment="1">
      <alignment horizontal="left" vertical="center"/>
    </xf>
    <xf numFmtId="0" fontId="11" fillId="3" borderId="12" xfId="1" applyFont="1" applyFill="1" applyBorder="1" applyAlignment="1">
      <alignment horizontal="left" vertical="center"/>
    </xf>
    <xf numFmtId="0" fontId="39" fillId="0" borderId="9" xfId="1" applyFont="1" applyBorder="1" applyAlignment="1">
      <alignment horizontal="left" vertical="center"/>
    </xf>
    <xf numFmtId="0" fontId="39" fillId="0" borderId="13" xfId="1" applyFont="1" applyBorder="1" applyAlignment="1">
      <alignment horizontal="left" vertical="center"/>
    </xf>
    <xf numFmtId="0" fontId="33" fillId="0" borderId="33" xfId="0" applyFont="1" applyBorder="1" applyAlignment="1">
      <alignment horizontal="left" vertical="center"/>
    </xf>
    <xf numFmtId="0" fontId="33" fillId="0" borderId="0" xfId="0" applyFont="1" applyAlignment="1">
      <alignment horizontal="center"/>
    </xf>
    <xf numFmtId="0" fontId="11" fillId="3" borderId="29" xfId="1" applyFont="1" applyFill="1" applyBorder="1" applyAlignment="1">
      <alignment horizontal="left" vertical="center"/>
    </xf>
    <xf numFmtId="0" fontId="11" fillId="3" borderId="30" xfId="1" applyFont="1" applyFill="1" applyBorder="1" applyAlignment="1">
      <alignment horizontal="left" vertical="center"/>
    </xf>
    <xf numFmtId="0" fontId="11" fillId="2" borderId="7" xfId="1" applyFont="1" applyFill="1" applyBorder="1" applyAlignment="1">
      <alignment horizontal="left" vertical="center"/>
    </xf>
    <xf numFmtId="0" fontId="11" fillId="2" borderId="5" xfId="1" applyFont="1" applyFill="1" applyBorder="1" applyAlignment="1">
      <alignment horizontal="left" vertical="center"/>
    </xf>
    <xf numFmtId="49" fontId="4" fillId="0" borderId="41" xfId="0" applyNumberFormat="1" applyFont="1" applyBorder="1" applyAlignment="1">
      <alignment horizontal="center" vertical="center" wrapText="1"/>
    </xf>
    <xf numFmtId="49" fontId="4" fillId="0" borderId="42" xfId="0" applyNumberFormat="1" applyFont="1" applyBorder="1" applyAlignment="1">
      <alignment horizontal="center" vertical="center" wrapText="1"/>
    </xf>
    <xf numFmtId="0" fontId="9" fillId="3" borderId="8" xfId="1" applyFont="1" applyFill="1" applyBorder="1" applyAlignment="1">
      <alignment horizontal="left" vertical="center"/>
    </xf>
    <xf numFmtId="0" fontId="9" fillId="3" borderId="12" xfId="1" applyFont="1" applyFill="1" applyBorder="1" applyAlignment="1">
      <alignment horizontal="left" vertical="center"/>
    </xf>
    <xf numFmtId="0" fontId="4" fillId="0" borderId="1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6" fillId="0" borderId="9" xfId="1" applyFont="1" applyBorder="1" applyAlignment="1">
      <alignment horizontal="left" vertical="center"/>
    </xf>
    <xf numFmtId="0" fontId="6" fillId="0" borderId="13" xfId="1" applyFont="1" applyBorder="1" applyAlignment="1">
      <alignment horizontal="left" vertical="center"/>
    </xf>
    <xf numFmtId="0" fontId="9" fillId="0" borderId="33" xfId="1" applyFont="1" applyBorder="1" applyAlignment="1">
      <alignment horizontal="left" vertical="center"/>
    </xf>
    <xf numFmtId="0" fontId="4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45" fillId="0" borderId="0" xfId="0" applyFont="1" applyAlignment="1">
      <alignment horizontal="center" wrapText="1"/>
    </xf>
    <xf numFmtId="0" fontId="25" fillId="0" borderId="0" xfId="0" applyFont="1" applyAlignment="1">
      <alignment horizontal="right"/>
    </xf>
    <xf numFmtId="0" fontId="11" fillId="0" borderId="0" xfId="3" applyFont="1" applyAlignment="1">
      <alignment horizontal="center"/>
    </xf>
    <xf numFmtId="0" fontId="4" fillId="0" borderId="41" xfId="3" applyFont="1" applyBorder="1" applyAlignment="1">
      <alignment horizontal="center" vertical="center" wrapText="1"/>
    </xf>
    <xf numFmtId="0" fontId="4" fillId="0" borderId="74" xfId="3" applyFont="1" applyBorder="1" applyAlignment="1">
      <alignment horizontal="center" vertical="center" wrapText="1"/>
    </xf>
    <xf numFmtId="0" fontId="4" fillId="0" borderId="42" xfId="3" applyFont="1" applyBorder="1" applyAlignment="1">
      <alignment horizontal="center" vertical="center" wrapText="1"/>
    </xf>
    <xf numFmtId="3" fontId="4" fillId="0" borderId="41" xfId="3" applyNumberFormat="1" applyFont="1" applyBorder="1" applyAlignment="1">
      <alignment horizontal="center" vertical="center" wrapText="1"/>
    </xf>
    <xf numFmtId="3" fontId="4" fillId="0" borderId="74" xfId="3" applyNumberFormat="1" applyFont="1" applyBorder="1" applyAlignment="1">
      <alignment horizontal="center" vertical="center" wrapText="1"/>
    </xf>
    <xf numFmtId="3" fontId="4" fillId="0" borderId="42" xfId="3" applyNumberFormat="1" applyFont="1" applyBorder="1" applyAlignment="1">
      <alignment horizontal="center" vertical="center" wrapText="1"/>
    </xf>
    <xf numFmtId="0" fontId="4" fillId="0" borderId="0" xfId="3" applyFont="1" applyAlignment="1">
      <alignment horizontal="center" vertical="top" wrapText="1"/>
    </xf>
    <xf numFmtId="0" fontId="4" fillId="0" borderId="41" xfId="3" applyFont="1" applyBorder="1" applyAlignment="1">
      <alignment horizontal="center" wrapText="1"/>
    </xf>
    <xf numFmtId="0" fontId="4" fillId="0" borderId="42" xfId="3" applyFont="1" applyBorder="1" applyAlignment="1">
      <alignment horizontal="center" wrapText="1"/>
    </xf>
    <xf numFmtId="3" fontId="4" fillId="0" borderId="85" xfId="3" applyNumberFormat="1" applyFont="1" applyBorder="1" applyAlignment="1">
      <alignment horizontal="center" wrapText="1"/>
    </xf>
    <xf numFmtId="3" fontId="4" fillId="0" borderId="40" xfId="3" applyNumberFormat="1" applyFont="1" applyBorder="1" applyAlignment="1">
      <alignment horizontal="center" wrapText="1"/>
    </xf>
    <xf numFmtId="3" fontId="4" fillId="0" borderId="11" xfId="3" applyNumberFormat="1" applyFont="1" applyBorder="1" applyAlignment="1">
      <alignment horizontal="center" wrapText="1"/>
    </xf>
    <xf numFmtId="3" fontId="4" fillId="0" borderId="32" xfId="3" applyNumberFormat="1" applyFont="1" applyBorder="1" applyAlignment="1">
      <alignment horizontal="center" wrapText="1"/>
    </xf>
    <xf numFmtId="3" fontId="4" fillId="0" borderId="15" xfId="3" applyNumberFormat="1" applyFont="1" applyBorder="1" applyAlignment="1">
      <alignment horizontal="center" wrapText="1"/>
    </xf>
    <xf numFmtId="3" fontId="4" fillId="0" borderId="68" xfId="3" applyNumberFormat="1" applyFont="1" applyBorder="1" applyAlignment="1">
      <alignment horizontal="center" wrapText="1"/>
    </xf>
    <xf numFmtId="0" fontId="52" fillId="0" borderId="0" xfId="0" applyFont="1" applyAlignment="1">
      <alignment horizontal="center" vertical="center"/>
    </xf>
    <xf numFmtId="0" fontId="51" fillId="0" borderId="0" xfId="0" applyFont="1" applyAlignment="1">
      <alignment horizontal="center" wrapText="1"/>
    </xf>
    <xf numFmtId="0" fontId="51" fillId="0" borderId="0" xfId="0" applyFont="1" applyAlignment="1">
      <alignment horizontal="center"/>
    </xf>
    <xf numFmtId="0" fontId="51" fillId="0" borderId="14" xfId="0" applyFont="1" applyBorder="1" applyAlignment="1">
      <alignment horizontal="center" vertical="center"/>
    </xf>
    <xf numFmtId="0" fontId="51" fillId="0" borderId="5" xfId="0" applyFont="1" applyBorder="1" applyAlignment="1">
      <alignment horizontal="center" vertical="center"/>
    </xf>
    <xf numFmtId="0" fontId="51" fillId="0" borderId="37" xfId="0" applyFont="1" applyBorder="1" applyAlignment="1">
      <alignment horizontal="center" vertical="center"/>
    </xf>
    <xf numFmtId="0" fontId="51" fillId="0" borderId="14" xfId="0" applyFont="1" applyBorder="1" applyAlignment="1">
      <alignment horizontal="center" vertical="center" wrapText="1"/>
    </xf>
    <xf numFmtId="0" fontId="51" fillId="0" borderId="5" xfId="0" applyFont="1" applyBorder="1" applyAlignment="1">
      <alignment horizontal="center" vertical="center" wrapText="1"/>
    </xf>
    <xf numFmtId="0" fontId="51" fillId="0" borderId="37" xfId="0" applyFont="1" applyBorder="1" applyAlignment="1">
      <alignment horizontal="center" vertical="center" wrapText="1"/>
    </xf>
    <xf numFmtId="0" fontId="51" fillId="0" borderId="14" xfId="0" applyFont="1" applyBorder="1" applyAlignment="1">
      <alignment horizontal="center" wrapText="1"/>
    </xf>
    <xf numFmtId="0" fontId="51" fillId="0" borderId="5" xfId="0" applyFont="1" applyBorder="1" applyAlignment="1">
      <alignment horizontal="center" wrapText="1"/>
    </xf>
    <xf numFmtId="0" fontId="51" fillId="0" borderId="37" xfId="0" applyFont="1" applyBorder="1" applyAlignment="1">
      <alignment horizontal="center" wrapText="1"/>
    </xf>
    <xf numFmtId="0" fontId="51" fillId="0" borderId="77" xfId="0" applyFont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51" fillId="0" borderId="75" xfId="0" applyFont="1" applyBorder="1" applyAlignment="1">
      <alignment horizontal="center" vertical="center"/>
    </xf>
    <xf numFmtId="166" fontId="51" fillId="0" borderId="77" xfId="0" applyNumberFormat="1" applyFont="1" applyBorder="1" applyAlignment="1">
      <alignment horizontal="right"/>
    </xf>
    <xf numFmtId="166" fontId="51" fillId="0" borderId="0" xfId="0" applyNumberFormat="1" applyFont="1" applyAlignment="1">
      <alignment horizontal="right"/>
    </xf>
    <xf numFmtId="166" fontId="51" fillId="0" borderId="75" xfId="0" applyNumberFormat="1" applyFont="1" applyBorder="1" applyAlignment="1">
      <alignment horizontal="right"/>
    </xf>
    <xf numFmtId="0" fontId="51" fillId="0" borderId="10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35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0" fontId="51" fillId="0" borderId="35" xfId="0" applyFont="1" applyBorder="1" applyAlignment="1">
      <alignment horizontal="center"/>
    </xf>
    <xf numFmtId="0" fontId="51" fillId="0" borderId="77" xfId="0" applyFont="1" applyBorder="1" applyAlignment="1">
      <alignment horizontal="center"/>
    </xf>
    <xf numFmtId="0" fontId="51" fillId="0" borderId="75" xfId="0" applyFont="1" applyBorder="1" applyAlignment="1">
      <alignment horizontal="center"/>
    </xf>
    <xf numFmtId="0" fontId="51" fillId="0" borderId="77" xfId="0" applyFont="1" applyBorder="1" applyAlignment="1">
      <alignment horizontal="center" wrapText="1"/>
    </xf>
    <xf numFmtId="0" fontId="51" fillId="0" borderId="75" xfId="0" applyFont="1" applyBorder="1" applyAlignment="1">
      <alignment horizontal="center" wrapText="1"/>
    </xf>
    <xf numFmtId="0" fontId="52" fillId="0" borderId="81" xfId="0" applyFont="1" applyBorder="1" applyAlignment="1">
      <alignment horizontal="center" vertical="center"/>
    </xf>
    <xf numFmtId="0" fontId="52" fillId="0" borderId="31" xfId="0" applyFont="1" applyBorder="1" applyAlignment="1">
      <alignment horizontal="center" vertical="center"/>
    </xf>
    <xf numFmtId="0" fontId="52" fillId="0" borderId="82" xfId="0" applyFont="1" applyBorder="1" applyAlignment="1">
      <alignment horizontal="center" vertical="center"/>
    </xf>
    <xf numFmtId="0" fontId="52" fillId="0" borderId="58" xfId="0" applyFont="1" applyBorder="1" applyAlignment="1">
      <alignment horizontal="center" vertical="center"/>
    </xf>
    <xf numFmtId="0" fontId="52" fillId="0" borderId="30" xfId="0" applyFont="1" applyBorder="1" applyAlignment="1">
      <alignment horizontal="center" vertical="center"/>
    </xf>
    <xf numFmtId="0" fontId="52" fillId="0" borderId="63" xfId="0" applyFont="1" applyBorder="1" applyAlignment="1">
      <alignment horizontal="center" vertical="center"/>
    </xf>
    <xf numFmtId="0" fontId="51" fillId="0" borderId="81" xfId="0" applyFont="1" applyBorder="1" applyAlignment="1">
      <alignment horizontal="center" vertical="center"/>
    </xf>
    <xf numFmtId="0" fontId="51" fillId="0" borderId="82" xfId="0" applyFont="1" applyBorder="1" applyAlignment="1">
      <alignment horizontal="center" vertical="center"/>
    </xf>
    <xf numFmtId="0" fontId="51" fillId="0" borderId="58" xfId="0" applyFont="1" applyBorder="1" applyAlignment="1">
      <alignment horizontal="center" vertical="center"/>
    </xf>
    <xf numFmtId="0" fontId="51" fillId="0" borderId="63" xfId="0" applyFont="1" applyBorder="1" applyAlignment="1">
      <alignment horizontal="center" vertical="center"/>
    </xf>
    <xf numFmtId="166" fontId="51" fillId="0" borderId="81" xfId="0" applyNumberFormat="1" applyFont="1" applyBorder="1" applyAlignment="1">
      <alignment horizontal="right"/>
    </xf>
    <xf numFmtId="166" fontId="51" fillId="0" borderId="31" xfId="0" applyNumberFormat="1" applyFont="1" applyBorder="1" applyAlignment="1">
      <alignment horizontal="right"/>
    </xf>
    <xf numFmtId="166" fontId="51" fillId="0" borderId="82" xfId="0" applyNumberFormat="1" applyFont="1" applyBorder="1" applyAlignment="1">
      <alignment horizontal="right"/>
    </xf>
    <xf numFmtId="166" fontId="51" fillId="0" borderId="58" xfId="0" applyNumberFormat="1" applyFont="1" applyBorder="1" applyAlignment="1">
      <alignment horizontal="right"/>
    </xf>
    <xf numFmtId="166" fontId="51" fillId="0" borderId="30" xfId="0" applyNumberFormat="1" applyFont="1" applyBorder="1" applyAlignment="1">
      <alignment horizontal="right"/>
    </xf>
    <xf numFmtId="166" fontId="51" fillId="0" borderId="63" xfId="0" applyNumberFormat="1" applyFont="1" applyBorder="1" applyAlignment="1">
      <alignment horizontal="right"/>
    </xf>
    <xf numFmtId="0" fontId="51" fillId="0" borderId="31" xfId="0" applyFont="1" applyBorder="1" applyAlignment="1">
      <alignment horizontal="center" vertical="center"/>
    </xf>
    <xf numFmtId="0" fontId="52" fillId="0" borderId="0" xfId="0" applyFont="1" applyAlignment="1">
      <alignment horizontal="center"/>
    </xf>
    <xf numFmtId="0" fontId="52" fillId="0" borderId="34" xfId="0" applyFont="1" applyBorder="1" applyAlignment="1">
      <alignment horizontal="center" vertical="center"/>
    </xf>
    <xf numFmtId="0" fontId="52" fillId="0" borderId="32" xfId="0" applyFont="1" applyBorder="1" applyAlignment="1">
      <alignment horizontal="center" vertical="center"/>
    </xf>
    <xf numFmtId="0" fontId="52" fillId="0" borderId="36" xfId="0" applyFont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166" fontId="51" fillId="0" borderId="34" xfId="0" applyNumberFormat="1" applyFont="1" applyBorder="1" applyAlignment="1">
      <alignment horizontal="right"/>
    </xf>
    <xf numFmtId="166" fontId="51" fillId="0" borderId="32" xfId="0" applyNumberFormat="1" applyFont="1" applyBorder="1" applyAlignment="1">
      <alignment horizontal="right"/>
    </xf>
    <xf numFmtId="166" fontId="51" fillId="0" borderId="36" xfId="0" applyNumberFormat="1" applyFont="1" applyBorder="1" applyAlignment="1">
      <alignment horizontal="right"/>
    </xf>
    <xf numFmtId="0" fontId="15" fillId="0" borderId="0" xfId="0" applyFont="1" applyAlignment="1">
      <alignment horizontal="center" vertical="center" wrapText="1"/>
    </xf>
    <xf numFmtId="0" fontId="12" fillId="0" borderId="1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13" fillId="0" borderId="48" xfId="0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2" fillId="0" borderId="45" xfId="0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12" fillId="0" borderId="18" xfId="0" applyFont="1" applyBorder="1" applyAlignment="1">
      <alignment horizontal="center" wrapText="1"/>
    </xf>
    <xf numFmtId="0" fontId="13" fillId="0" borderId="3" xfId="0" applyFont="1" applyBorder="1" applyAlignment="1">
      <alignment horizontal="center"/>
    </xf>
    <xf numFmtId="0" fontId="13" fillId="0" borderId="21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0" fontId="12" fillId="0" borderId="48" xfId="0" applyFont="1" applyBorder="1" applyAlignment="1">
      <alignment horizontal="center" wrapText="1"/>
    </xf>
    <xf numFmtId="0" fontId="12" fillId="0" borderId="4" xfId="0" applyFont="1" applyBorder="1" applyAlignment="1">
      <alignment horizontal="center" wrapText="1"/>
    </xf>
    <xf numFmtId="0" fontId="12" fillId="0" borderId="17" xfId="0" applyFont="1" applyBorder="1" applyAlignment="1">
      <alignment horizontal="center" wrapText="1"/>
    </xf>
    <xf numFmtId="0" fontId="12" fillId="0" borderId="66" xfId="0" applyFont="1" applyBorder="1" applyAlignment="1">
      <alignment horizontal="center" wrapText="1"/>
    </xf>
    <xf numFmtId="0" fontId="12" fillId="0" borderId="20" xfId="0" applyFont="1" applyBorder="1" applyAlignment="1">
      <alignment horizontal="center" wrapText="1"/>
    </xf>
    <xf numFmtId="0" fontId="12" fillId="0" borderId="0" xfId="0" applyFont="1" applyAlignment="1">
      <alignment wrapText="1"/>
    </xf>
    <xf numFmtId="0" fontId="13" fillId="0" borderId="10" xfId="0" applyFont="1" applyBorder="1" applyAlignment="1">
      <alignment horizontal="center" wrapText="1"/>
    </xf>
    <xf numFmtId="0" fontId="13" fillId="0" borderId="34" xfId="0" applyFont="1" applyBorder="1" applyAlignment="1">
      <alignment horizont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68" xfId="0" applyFont="1" applyBorder="1" applyAlignment="1">
      <alignment horizontal="center" vertical="center" wrapText="1"/>
    </xf>
    <xf numFmtId="0" fontId="13" fillId="0" borderId="66" xfId="0" applyFont="1" applyBorder="1" applyAlignment="1">
      <alignment horizontal="center" wrapText="1"/>
    </xf>
    <xf numFmtId="0" fontId="13" fillId="0" borderId="20" xfId="0" applyFont="1" applyBorder="1" applyAlignment="1">
      <alignment horizontal="center" wrapText="1"/>
    </xf>
    <xf numFmtId="0" fontId="13" fillId="0" borderId="17" xfId="0" applyFont="1" applyBorder="1" applyAlignment="1">
      <alignment horizontal="center" wrapText="1"/>
    </xf>
    <xf numFmtId="0" fontId="13" fillId="0" borderId="37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14" fontId="12" fillId="0" borderId="0" xfId="0" applyNumberFormat="1" applyFont="1" applyAlignment="1">
      <alignment horizontal="left" vertical="center"/>
    </xf>
    <xf numFmtId="3" fontId="12" fillId="0" borderId="69" xfId="0" applyNumberFormat="1" applyFont="1" applyBorder="1" applyAlignment="1">
      <alignment horizontal="center" vertical="center"/>
    </xf>
    <xf numFmtId="3" fontId="12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3" fontId="17" fillId="0" borderId="0" xfId="0" applyNumberFormat="1" applyFont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3" fontId="13" fillId="0" borderId="0" xfId="0" applyNumberFormat="1" applyFont="1" applyAlignment="1">
      <alignment horizontal="center" vertical="center" wrapText="1"/>
    </xf>
    <xf numFmtId="3" fontId="13" fillId="0" borderId="0" xfId="0" applyNumberFormat="1" applyFont="1" applyAlignment="1">
      <alignment horizontal="center" vertical="center"/>
    </xf>
    <xf numFmtId="3" fontId="12" fillId="0" borderId="0" xfId="0" applyNumberFormat="1" applyFont="1" applyAlignment="1">
      <alignment horizontal="right" vertical="center"/>
    </xf>
  </cellXfs>
  <cellStyles count="5">
    <cellStyle name="Default" xfId="1" xr:uid="{00000000-0005-0000-0000-000000000000}"/>
    <cellStyle name="Normál" xfId="0" builtinId="0"/>
    <cellStyle name="Normál 2" xfId="4" xr:uid="{C923D9B2-8055-4E50-A993-DDE760E81DEB}"/>
    <cellStyle name="Normál 3" xfId="3" xr:uid="{CF73C7D4-0975-4E38-8552-BE70E90AFEB1}"/>
    <cellStyle name="Normál_Szár 2011. III. negyedév  2. melléklet  kiadások" xfId="2" xr:uid="{6E09EE85-C7BD-4591-8CE1-D75C0F606FF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externalLink" Target="externalLinks/externalLink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&#246;z&#246;s/TEST&#220;LETI%20ANYAGOK/SZ&#193;R/2018/JKV/2018.01.17.%20(SZK&#214;)/3_2018.%20(I.%2023.)%20rendelet%20-%201.%20mell.%202018.%20&#233;vi%20k&#246;lts&#233;gvet&#233;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K&#246;z&#246;s/Melinda/K&#214;LTS&#201;GVET&#201;S%202020/EREDETI/Sz&#225;r-&#214;nkorm&#225;nyzat/SZ&#193;R%20HIVATAL%202.%20el&#337;terjeszt&#233;s_2.piszkozat_2020.&#233;vi%20ktgv.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K&#246;z&#246;s/Melinda/K&#214;LTS&#201;GVET&#201;S%202020/EREDETI/Sz&#225;r-&#214;nkorm&#225;nyzat/SZ&#193;R%20&#211;VODA+KONYHA%202.el&#337;terjeszt&#233;s%20(2020.%20&#211;voda%20ktgvet&#233;s%20konyh&#225;val%20egy&#252;tt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K&#246;z&#246;s/Melinda/K&#214;LTS&#201;GVET&#201;S%202020/EREDETI/&#218;jbarok-&#214;nkorm&#225;nyzat/&#218;JBAROK%202.el&#337;terj.minta_2020.%20(%20rendelet)%20&#246;nk.%20rend.%20%20.%20mell.%20(&#218;K&#214;%202020.%20ktgvet&#233;s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zár község"/>
      <sheetName val="Szár önk össz"/>
      <sheetName val="Szár önk"/>
      <sheetName val="Likviditási terv"/>
      <sheetName val="Hivatal össz"/>
      <sheetName val="Hivatal"/>
      <sheetName val="Hiv Likviditás"/>
      <sheetName val="Óvoda össz"/>
      <sheetName val="Óvoda"/>
      <sheetName val="Óvoda Likviditás"/>
      <sheetName val="Adósságot kel.ügy."/>
      <sheetName val="Létszám"/>
    </sheetNames>
    <sheetDataSet>
      <sheetData sheetId="0"/>
      <sheetData sheetId="1">
        <row r="8">
          <cell r="C8"/>
        </row>
      </sheetData>
      <sheetData sheetId="2"/>
      <sheetData sheetId="3"/>
      <sheetData sheetId="4">
        <row r="8">
          <cell r="C8"/>
        </row>
      </sheetData>
      <sheetData sheetId="5"/>
      <sheetData sheetId="6"/>
      <sheetData sheetId="7">
        <row r="8">
          <cell r="C8"/>
        </row>
      </sheetData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Bevételek"/>
      <sheetName val="Kiadások összesen"/>
      <sheetName val="Bérek+juttatások"/>
      <sheetName val="Dologi kiadások"/>
      <sheetName val="Beruházások"/>
      <sheetName val="Köztisztviselői bértábla"/>
    </sheetNames>
    <sheetDataSet>
      <sheetData sheetId="0"/>
      <sheetData sheetId="1">
        <row r="4">
          <cell r="F4">
            <v>0</v>
          </cell>
        </row>
        <row r="9">
          <cell r="F9">
            <v>0</v>
          </cell>
        </row>
        <row r="18">
          <cell r="F18">
            <v>43758918</v>
          </cell>
        </row>
        <row r="20">
          <cell r="F20">
            <v>1062416</v>
          </cell>
        </row>
      </sheetData>
      <sheetData sheetId="2"/>
      <sheetData sheetId="3">
        <row r="3">
          <cell r="F3">
            <v>30329854</v>
          </cell>
        </row>
        <row r="5">
          <cell r="F5">
            <v>28935800</v>
          </cell>
        </row>
        <row r="11">
          <cell r="F11">
            <v>894054</v>
          </cell>
        </row>
        <row r="13">
          <cell r="F13">
            <v>100000</v>
          </cell>
        </row>
        <row r="19">
          <cell r="F19">
            <v>0</v>
          </cell>
        </row>
        <row r="20">
          <cell r="F20">
            <v>300000</v>
          </cell>
        </row>
        <row r="21">
          <cell r="F21">
            <v>100000</v>
          </cell>
        </row>
        <row r="22">
          <cell r="F22">
            <v>5760164</v>
          </cell>
        </row>
      </sheetData>
      <sheetData sheetId="4">
        <row r="4">
          <cell r="J4">
            <v>7668900</v>
          </cell>
        </row>
        <row r="6">
          <cell r="J6">
            <v>5000</v>
          </cell>
        </row>
        <row r="7">
          <cell r="J7">
            <v>150000</v>
          </cell>
        </row>
        <row r="9">
          <cell r="J9">
            <v>255000</v>
          </cell>
        </row>
        <row r="16">
          <cell r="J16">
            <v>230000</v>
          </cell>
        </row>
        <row r="20">
          <cell r="J20">
            <v>230000</v>
          </cell>
        </row>
        <row r="21">
          <cell r="J21">
            <v>1100000</v>
          </cell>
        </row>
        <row r="23">
          <cell r="J23">
            <v>4310000</v>
          </cell>
        </row>
        <row r="28">
          <cell r="J28">
            <v>847000</v>
          </cell>
        </row>
        <row r="36">
          <cell r="J36">
            <v>0</v>
          </cell>
        </row>
        <row r="38">
          <cell r="J38">
            <v>531900</v>
          </cell>
        </row>
        <row r="39">
          <cell r="J39">
            <v>10000</v>
          </cell>
        </row>
      </sheetData>
      <sheetData sheetId="5">
        <row r="4">
          <cell r="J4">
            <v>0</v>
          </cell>
        </row>
      </sheetData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Bevételek-Összes"/>
      <sheetName val="Kiadások -Összesen"/>
      <sheetName val="Bevételek - Óvoda"/>
      <sheetName val="Bevételek - Konyha"/>
      <sheetName val="Szem.jutt."/>
      <sheetName val="Működési kiadások - Óvoda"/>
      <sheetName val="Dologi kiadások - Konyha"/>
      <sheetName val="Felhalmozási kiadások - Óvoda"/>
      <sheetName val="Felhalmozási kiadások - Konyha"/>
      <sheetName val="Szem.jutt._óvoda-segédlet"/>
      <sheetName val="Közalk. bértábla"/>
      <sheetName val="Ped. bértábla"/>
      <sheetName val="Bérkompenzáció"/>
    </sheetNames>
    <sheetDataSet>
      <sheetData sheetId="0" refreshError="1"/>
      <sheetData sheetId="1" refreshError="1"/>
      <sheetData sheetId="2" refreshError="1"/>
      <sheetData sheetId="3">
        <row r="7">
          <cell r="J7">
            <v>200000</v>
          </cell>
        </row>
        <row r="14">
          <cell r="J14">
            <v>69538495</v>
          </cell>
        </row>
        <row r="16">
          <cell r="J16">
            <v>488595</v>
          </cell>
        </row>
      </sheetData>
      <sheetData sheetId="4">
        <row r="4">
          <cell r="J4">
            <v>8000000</v>
          </cell>
        </row>
        <row r="12">
          <cell r="J12">
            <v>23315031</v>
          </cell>
        </row>
        <row r="14">
          <cell r="J14">
            <v>0</v>
          </cell>
        </row>
      </sheetData>
      <sheetData sheetId="5">
        <row r="3">
          <cell r="I3">
            <v>66966809</v>
          </cell>
        </row>
        <row r="20">
          <cell r="I20">
            <v>2400000</v>
          </cell>
        </row>
        <row r="22">
          <cell r="I22">
            <v>11334192</v>
          </cell>
          <cell r="L22">
            <v>11334192</v>
          </cell>
        </row>
      </sheetData>
      <sheetData sheetId="6">
        <row r="4">
          <cell r="J4">
            <v>6577814.5</v>
          </cell>
        </row>
        <row r="6">
          <cell r="J6">
            <v>70000</v>
          </cell>
        </row>
        <row r="7">
          <cell r="J7">
            <v>1070000</v>
          </cell>
        </row>
        <row r="11">
          <cell r="J11">
            <v>140000</v>
          </cell>
        </row>
        <row r="14">
          <cell r="J14">
            <v>100000</v>
          </cell>
        </row>
        <row r="17">
          <cell r="J17">
            <v>2085000</v>
          </cell>
        </row>
        <row r="23">
          <cell r="J23">
            <v>180000</v>
          </cell>
        </row>
        <row r="24">
          <cell r="J24">
            <v>1150000</v>
          </cell>
        </row>
        <row r="29">
          <cell r="J29">
            <v>290000</v>
          </cell>
        </row>
        <row r="32">
          <cell r="J32">
            <v>320051</v>
          </cell>
        </row>
        <row r="41">
          <cell r="J41">
            <v>1162763.5</v>
          </cell>
        </row>
        <row r="44">
          <cell r="J44">
            <v>10000</v>
          </cell>
        </row>
        <row r="45">
          <cell r="J45">
            <v>20000</v>
          </cell>
        </row>
        <row r="46">
          <cell r="J46">
            <v>20000</v>
          </cell>
        </row>
      </sheetData>
      <sheetData sheetId="7">
        <row r="4">
          <cell r="J4">
            <v>16154710.82</v>
          </cell>
        </row>
        <row r="6">
          <cell r="J6">
            <v>12812278</v>
          </cell>
        </row>
        <row r="11">
          <cell r="J11">
            <v>100000</v>
          </cell>
        </row>
        <row r="12">
          <cell r="J12">
            <v>550000</v>
          </cell>
        </row>
        <row r="15">
          <cell r="J15">
            <v>100000</v>
          </cell>
        </row>
        <row r="18">
          <cell r="J18">
            <v>80000</v>
          </cell>
        </row>
        <row r="24">
          <cell r="J24">
            <v>2512432.8199999998</v>
          </cell>
        </row>
        <row r="25">
          <cell r="J25">
            <v>0</v>
          </cell>
        </row>
      </sheetData>
      <sheetData sheetId="8">
        <row r="4">
          <cell r="J4">
            <v>0</v>
          </cell>
        </row>
      </sheetData>
      <sheetData sheetId="9">
        <row r="4">
          <cell r="J4">
            <v>0</v>
          </cell>
        </row>
      </sheetData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Bevételek"/>
      <sheetName val="Kiadások"/>
      <sheetName val="Tartalékok"/>
      <sheetName val="Igazgatás"/>
      <sheetName val="Községgazd"/>
      <sheetName val="Vagyongazd"/>
      <sheetName val="Szennyvíz"/>
      <sheetName val="Közút"/>
      <sheetName val="Sport"/>
      <sheetName val="Közművelődés"/>
      <sheetName val="Támogatás"/>
      <sheetName val="Stabilitás 1"/>
      <sheetName val="Stabilitás 2"/>
      <sheetName val="Létszám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I5">
            <v>535924.66664522968</v>
          </cell>
          <cell r="J5">
            <v>535924.66664522968</v>
          </cell>
          <cell r="K5">
            <v>535924.66664522968</v>
          </cell>
          <cell r="L5">
            <v>535924.66664522968</v>
          </cell>
          <cell r="M5">
            <v>535924.66664522968</v>
          </cell>
          <cell r="N5">
            <v>535924.66664522968</v>
          </cell>
          <cell r="O5">
            <v>535924.66664522968</v>
          </cell>
          <cell r="P5">
            <v>535924.66664522968</v>
          </cell>
          <cell r="Q5">
            <v>535924.66664522968</v>
          </cell>
          <cell r="R5">
            <v>535924.66664522968</v>
          </cell>
          <cell r="S5">
            <v>535924.66664522968</v>
          </cell>
          <cell r="T5">
            <v>535924.66664522968</v>
          </cell>
        </row>
        <row r="6">
          <cell r="I6">
            <v>116844.66666199287</v>
          </cell>
          <cell r="J6">
            <v>116844.66666199287</v>
          </cell>
          <cell r="K6">
            <v>116844.66666199287</v>
          </cell>
          <cell r="L6">
            <v>116844.66666199287</v>
          </cell>
          <cell r="M6">
            <v>116844.66666199287</v>
          </cell>
          <cell r="N6">
            <v>116844.66666199287</v>
          </cell>
          <cell r="O6">
            <v>116844.66666199287</v>
          </cell>
          <cell r="P6">
            <v>116844.66666199287</v>
          </cell>
          <cell r="Q6">
            <v>116844.66666199287</v>
          </cell>
          <cell r="R6">
            <v>116844.66666199287</v>
          </cell>
          <cell r="S6">
            <v>116844.66666199287</v>
          </cell>
          <cell r="T6">
            <v>116844.66666199287</v>
          </cell>
        </row>
        <row r="7">
          <cell r="I7">
            <v>92495.999996300161</v>
          </cell>
          <cell r="J7">
            <v>92495.999996300161</v>
          </cell>
          <cell r="K7">
            <v>92495.999996300161</v>
          </cell>
          <cell r="L7">
            <v>92495.999996300161</v>
          </cell>
          <cell r="M7">
            <v>92495.999996300161</v>
          </cell>
          <cell r="N7">
            <v>92495.999996300161</v>
          </cell>
          <cell r="O7">
            <v>92495.999996300161</v>
          </cell>
          <cell r="P7">
            <v>92495.999996300161</v>
          </cell>
          <cell r="Q7">
            <v>92495.999996300161</v>
          </cell>
          <cell r="R7">
            <v>92495.999996300161</v>
          </cell>
          <cell r="S7">
            <v>92495.999996300161</v>
          </cell>
          <cell r="T7">
            <v>92495.999996300161</v>
          </cell>
        </row>
        <row r="8">
          <cell r="I8">
            <v>7707.9999996916795</v>
          </cell>
          <cell r="J8">
            <v>7707.9999996916795</v>
          </cell>
          <cell r="K8">
            <v>7707.9999996916795</v>
          </cell>
          <cell r="L8">
            <v>7707.9999996916795</v>
          </cell>
          <cell r="M8">
            <v>7707.9999996916795</v>
          </cell>
          <cell r="N8">
            <v>7707.9999996916795</v>
          </cell>
          <cell r="O8">
            <v>7707.9999996916795</v>
          </cell>
          <cell r="P8">
            <v>7707.9999996916795</v>
          </cell>
          <cell r="Q8">
            <v>7707.9999996916795</v>
          </cell>
          <cell r="R8">
            <v>7707.9999996916795</v>
          </cell>
          <cell r="S8">
            <v>7707.9999996916795</v>
          </cell>
          <cell r="T8">
            <v>7707.9999996916795</v>
          </cell>
        </row>
        <row r="10">
          <cell r="I10">
            <v>11561.99999953752</v>
          </cell>
          <cell r="J10">
            <v>11561.99999953752</v>
          </cell>
          <cell r="K10">
            <v>11561.99999953752</v>
          </cell>
          <cell r="L10">
            <v>11561.99999953752</v>
          </cell>
          <cell r="M10">
            <v>11561.99999953752</v>
          </cell>
          <cell r="N10">
            <v>11561.99999953752</v>
          </cell>
          <cell r="O10">
            <v>11561.99999953752</v>
          </cell>
          <cell r="P10">
            <v>11561.99999953752</v>
          </cell>
          <cell r="Q10">
            <v>11561.99999953752</v>
          </cell>
          <cell r="R10">
            <v>11561.99999953752</v>
          </cell>
          <cell r="S10">
            <v>11561.99999953752</v>
          </cell>
          <cell r="T10">
            <v>11561.99999953752</v>
          </cell>
        </row>
        <row r="11">
          <cell r="F11">
            <v>0</v>
          </cell>
          <cell r="H11">
            <v>0</v>
          </cell>
        </row>
        <row r="12">
          <cell r="F12">
            <v>0</v>
          </cell>
          <cell r="H12">
            <v>0</v>
          </cell>
        </row>
        <row r="13">
          <cell r="I13">
            <v>5078.6666664635195</v>
          </cell>
          <cell r="J13">
            <v>5078.6666664635195</v>
          </cell>
          <cell r="K13">
            <v>5078.6666664635195</v>
          </cell>
          <cell r="L13">
            <v>5078.6666664635195</v>
          </cell>
          <cell r="M13">
            <v>5078.6666664635195</v>
          </cell>
          <cell r="N13">
            <v>5078.6666664635195</v>
          </cell>
          <cell r="O13">
            <v>5078.6666664635195</v>
          </cell>
          <cell r="P13">
            <v>5078.6666664635195</v>
          </cell>
          <cell r="Q13">
            <v>5078.6666664635195</v>
          </cell>
          <cell r="R13">
            <v>5078.6666664635195</v>
          </cell>
          <cell r="S13">
            <v>5078.6666664635195</v>
          </cell>
          <cell r="T13">
            <v>5078.6666664635195</v>
          </cell>
        </row>
        <row r="14"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</row>
        <row r="20">
          <cell r="H20">
            <v>5028960</v>
          </cell>
          <cell r="I20">
            <v>419079.99998323678</v>
          </cell>
          <cell r="J20">
            <v>419079.99998323678</v>
          </cell>
          <cell r="K20">
            <v>419079.99998323678</v>
          </cell>
          <cell r="L20">
            <v>419079.99998323678</v>
          </cell>
          <cell r="M20">
            <v>419079.99998323678</v>
          </cell>
          <cell r="N20">
            <v>419079.99998323678</v>
          </cell>
          <cell r="O20">
            <v>419079.99998323678</v>
          </cell>
          <cell r="P20">
            <v>419079.99998323678</v>
          </cell>
          <cell r="Q20">
            <v>419079.99998323678</v>
          </cell>
          <cell r="R20">
            <v>419079.99998323678</v>
          </cell>
          <cell r="S20">
            <v>419079.99998323678</v>
          </cell>
          <cell r="T20">
            <v>419079.99998323678</v>
          </cell>
        </row>
        <row r="21">
          <cell r="I21">
            <v>360746.66665223677</v>
          </cell>
          <cell r="J21">
            <v>360746.66665223677</v>
          </cell>
          <cell r="K21">
            <v>360746.66665223677</v>
          </cell>
          <cell r="L21">
            <v>360746.66665223677</v>
          </cell>
          <cell r="M21">
            <v>360746.66665223677</v>
          </cell>
          <cell r="N21">
            <v>360746.66665223677</v>
          </cell>
          <cell r="O21">
            <v>360746.66665223677</v>
          </cell>
          <cell r="P21">
            <v>360746.66665223677</v>
          </cell>
          <cell r="Q21">
            <v>360746.66665223677</v>
          </cell>
          <cell r="R21">
            <v>360746.66665223677</v>
          </cell>
          <cell r="S21">
            <v>360746.66665223677</v>
          </cell>
          <cell r="T21">
            <v>360746.66665223677</v>
          </cell>
        </row>
        <row r="22">
          <cell r="I22">
            <v>49999.999997999999</v>
          </cell>
          <cell r="J22">
            <v>49999.999997999999</v>
          </cell>
          <cell r="K22">
            <v>49999.999997999999</v>
          </cell>
          <cell r="L22">
            <v>49999.999997999999</v>
          </cell>
          <cell r="M22">
            <v>49999.999997999999</v>
          </cell>
          <cell r="N22">
            <v>49999.999997999999</v>
          </cell>
          <cell r="O22">
            <v>49999.999997999999</v>
          </cell>
          <cell r="P22">
            <v>49999.999997999999</v>
          </cell>
          <cell r="Q22">
            <v>49999.999997999999</v>
          </cell>
          <cell r="R22">
            <v>49999.999997999999</v>
          </cell>
          <cell r="S22">
            <v>49999.999997999999</v>
          </cell>
          <cell r="T22">
            <v>49999.999997999999</v>
          </cell>
        </row>
        <row r="23">
          <cell r="I23">
            <v>8333.3333329999987</v>
          </cell>
          <cell r="J23">
            <v>8333.3333329999987</v>
          </cell>
          <cell r="K23">
            <v>8333.3333329999987</v>
          </cell>
          <cell r="L23">
            <v>8333.3333329999987</v>
          </cell>
          <cell r="M23">
            <v>8333.3333329999987</v>
          </cell>
          <cell r="N23">
            <v>8333.3333329999987</v>
          </cell>
          <cell r="O23">
            <v>8333.3333329999987</v>
          </cell>
          <cell r="P23">
            <v>8333.3333329999987</v>
          </cell>
          <cell r="Q23">
            <v>8333.3333329999987</v>
          </cell>
          <cell r="R23">
            <v>8333.3333329999987</v>
          </cell>
          <cell r="S23">
            <v>8333.3333329999987</v>
          </cell>
          <cell r="T23">
            <v>8333.3333329999987</v>
          </cell>
        </row>
        <row r="24">
          <cell r="I24">
            <v>97174.41666277968</v>
          </cell>
          <cell r="J24">
            <v>97174.41666277968</v>
          </cell>
          <cell r="K24">
            <v>97174.41666277968</v>
          </cell>
          <cell r="L24">
            <v>97174.41666277968</v>
          </cell>
          <cell r="M24">
            <v>97174.41666277968</v>
          </cell>
          <cell r="N24">
            <v>97174.41666277968</v>
          </cell>
          <cell r="O24">
            <v>97174.41666277968</v>
          </cell>
          <cell r="P24">
            <v>97174.41666277968</v>
          </cell>
          <cell r="Q24">
            <v>97174.41666277968</v>
          </cell>
          <cell r="R24">
            <v>97174.41666277968</v>
          </cell>
          <cell r="S24">
            <v>97174.41666277968</v>
          </cell>
          <cell r="T24">
            <v>97174.41666277968</v>
          </cell>
        </row>
        <row r="25">
          <cell r="F25">
            <v>1156952</v>
          </cell>
          <cell r="H25">
            <v>1156952</v>
          </cell>
          <cell r="I25">
            <v>96412.666662810152</v>
          </cell>
          <cell r="J25">
            <v>96412.666662810152</v>
          </cell>
          <cell r="K25">
            <v>96412.666662810152</v>
          </cell>
          <cell r="L25">
            <v>96412.666662810152</v>
          </cell>
          <cell r="M25">
            <v>96412.666662810152</v>
          </cell>
          <cell r="N25">
            <v>96412.666662810152</v>
          </cell>
          <cell r="O25">
            <v>96412.666662810152</v>
          </cell>
          <cell r="P25">
            <v>96412.666662810152</v>
          </cell>
          <cell r="Q25">
            <v>96412.666662810152</v>
          </cell>
          <cell r="R25">
            <v>96412.666662810152</v>
          </cell>
          <cell r="S25">
            <v>96412.666662810152</v>
          </cell>
          <cell r="T25">
            <v>96412.666662810152</v>
          </cell>
        </row>
        <row r="26">
          <cell r="F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</row>
        <row r="28">
          <cell r="F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</row>
        <row r="29">
          <cell r="F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  <row r="30">
          <cell r="F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</row>
        <row r="31">
          <cell r="F31">
            <v>9141</v>
          </cell>
          <cell r="H31">
            <v>9141</v>
          </cell>
          <cell r="I31">
            <v>761.74999996952999</v>
          </cell>
          <cell r="J31">
            <v>761.74999996952999</v>
          </cell>
          <cell r="K31">
            <v>761.74999996952999</v>
          </cell>
          <cell r="L31">
            <v>761.74999996952999</v>
          </cell>
          <cell r="M31">
            <v>761.74999996952999</v>
          </cell>
          <cell r="N31">
            <v>761.74999996952999</v>
          </cell>
          <cell r="O31">
            <v>761.74999996952999</v>
          </cell>
          <cell r="P31">
            <v>761.74999996952999</v>
          </cell>
          <cell r="Q31">
            <v>761.74999996952999</v>
          </cell>
          <cell r="R31">
            <v>761.74999996952999</v>
          </cell>
          <cell r="S31">
            <v>761.74999996952999</v>
          </cell>
          <cell r="T31">
            <v>761.74999996952999</v>
          </cell>
        </row>
        <row r="32">
          <cell r="I32">
            <v>677699.99997379188</v>
          </cell>
          <cell r="J32">
            <v>677699.99997379188</v>
          </cell>
          <cell r="K32">
            <v>677699.99997379188</v>
          </cell>
          <cell r="L32">
            <v>677699.99997379188</v>
          </cell>
          <cell r="M32">
            <v>677699.99997379188</v>
          </cell>
          <cell r="N32">
            <v>677699.99997379188</v>
          </cell>
          <cell r="O32">
            <v>677699.99997379188</v>
          </cell>
          <cell r="P32">
            <v>677699.99997379188</v>
          </cell>
          <cell r="Q32">
            <v>677699.99997379188</v>
          </cell>
          <cell r="R32">
            <v>677699.99997379188</v>
          </cell>
          <cell r="S32">
            <v>677699.99997379188</v>
          </cell>
          <cell r="T32">
            <v>677699.99997379188</v>
          </cell>
        </row>
        <row r="33">
          <cell r="G33">
            <v>0</v>
          </cell>
          <cell r="I33">
            <v>19999.999999199998</v>
          </cell>
          <cell r="J33">
            <v>19999.999999199998</v>
          </cell>
          <cell r="K33">
            <v>19999.999999199998</v>
          </cell>
          <cell r="L33">
            <v>19999.999999199998</v>
          </cell>
          <cell r="M33">
            <v>19999.999999199998</v>
          </cell>
          <cell r="N33">
            <v>19999.999999199998</v>
          </cell>
          <cell r="O33">
            <v>19999.999999199998</v>
          </cell>
          <cell r="P33">
            <v>19999.999999199998</v>
          </cell>
          <cell r="Q33">
            <v>19999.999999199998</v>
          </cell>
          <cell r="R33">
            <v>19999.999999199998</v>
          </cell>
          <cell r="S33">
            <v>19999.999999199998</v>
          </cell>
          <cell r="T33">
            <v>19999.999999199998</v>
          </cell>
        </row>
        <row r="34"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</row>
        <row r="35">
          <cell r="G35">
            <v>0</v>
          </cell>
          <cell r="I35">
            <v>19999.999999199998</v>
          </cell>
          <cell r="J35">
            <v>19999.999999199998</v>
          </cell>
          <cell r="K35">
            <v>19999.999999199998</v>
          </cell>
          <cell r="L35">
            <v>19999.999999199998</v>
          </cell>
          <cell r="M35">
            <v>19999.999999199998</v>
          </cell>
          <cell r="N35">
            <v>19999.999999199998</v>
          </cell>
          <cell r="O35">
            <v>19999.999999199998</v>
          </cell>
          <cell r="P35">
            <v>19999.999999199998</v>
          </cell>
          <cell r="Q35">
            <v>19999.999999199998</v>
          </cell>
          <cell r="R35">
            <v>19999.999999199998</v>
          </cell>
          <cell r="S35">
            <v>19999.999999199998</v>
          </cell>
          <cell r="T35">
            <v>19999.999999199998</v>
          </cell>
        </row>
        <row r="38">
          <cell r="F38">
            <v>0</v>
          </cell>
          <cell r="H38">
            <v>0</v>
          </cell>
        </row>
        <row r="39">
          <cell r="G39">
            <v>0</v>
          </cell>
          <cell r="I39">
            <v>42499.999998300002</v>
          </cell>
          <cell r="J39">
            <v>42499.999998300002</v>
          </cell>
          <cell r="K39">
            <v>42499.999998300002</v>
          </cell>
          <cell r="L39">
            <v>42499.999998300002</v>
          </cell>
          <cell r="M39">
            <v>42499.999998300002</v>
          </cell>
          <cell r="N39">
            <v>42499.999998300002</v>
          </cell>
          <cell r="O39">
            <v>42499.999998300002</v>
          </cell>
          <cell r="P39">
            <v>42499.999998300002</v>
          </cell>
          <cell r="Q39">
            <v>42499.999998300002</v>
          </cell>
          <cell r="R39">
            <v>42499.999998300002</v>
          </cell>
          <cell r="S39">
            <v>42499.999998300002</v>
          </cell>
          <cell r="T39">
            <v>42499.999998300002</v>
          </cell>
        </row>
        <row r="40">
          <cell r="G40">
            <v>0</v>
          </cell>
          <cell r="I40">
            <v>37499.999998500003</v>
          </cell>
          <cell r="J40">
            <v>37499.999998500003</v>
          </cell>
          <cell r="K40">
            <v>37499.999998500003</v>
          </cell>
          <cell r="L40">
            <v>37499.999998500003</v>
          </cell>
          <cell r="M40">
            <v>37499.999998500003</v>
          </cell>
          <cell r="N40">
            <v>37499.999998500003</v>
          </cell>
          <cell r="O40">
            <v>37499.999998500003</v>
          </cell>
          <cell r="P40">
            <v>37499.999998500003</v>
          </cell>
          <cell r="Q40">
            <v>37499.999998500003</v>
          </cell>
          <cell r="R40">
            <v>37499.999998500003</v>
          </cell>
          <cell r="S40">
            <v>37499.999998500003</v>
          </cell>
          <cell r="T40">
            <v>37499.999998500003</v>
          </cell>
        </row>
        <row r="45">
          <cell r="I45">
            <v>4999.9999997999994</v>
          </cell>
          <cell r="J45">
            <v>4999.9999997999994</v>
          </cell>
          <cell r="K45">
            <v>4999.9999997999994</v>
          </cell>
          <cell r="L45">
            <v>4999.9999997999994</v>
          </cell>
          <cell r="M45">
            <v>4999.9999997999994</v>
          </cell>
          <cell r="N45">
            <v>4999.9999997999994</v>
          </cell>
          <cell r="O45">
            <v>4999.9999997999994</v>
          </cell>
          <cell r="P45">
            <v>4999.9999997999994</v>
          </cell>
          <cell r="Q45">
            <v>4999.9999997999994</v>
          </cell>
          <cell r="R45">
            <v>4999.9999997999994</v>
          </cell>
          <cell r="S45">
            <v>4999.9999997999994</v>
          </cell>
          <cell r="T45">
            <v>4999.9999997999994</v>
          </cell>
        </row>
        <row r="47">
          <cell r="G47">
            <v>0</v>
          </cell>
          <cell r="I47">
            <v>11666.666666199999</v>
          </cell>
          <cell r="J47">
            <v>11666.666666199999</v>
          </cell>
          <cell r="K47">
            <v>11666.666666199999</v>
          </cell>
          <cell r="L47">
            <v>11666.666666199999</v>
          </cell>
          <cell r="M47">
            <v>11666.666666199999</v>
          </cell>
          <cell r="N47">
            <v>11666.666666199999</v>
          </cell>
          <cell r="O47">
            <v>11666.666666199999</v>
          </cell>
          <cell r="P47">
            <v>11666.666666199999</v>
          </cell>
          <cell r="Q47">
            <v>11666.666666199999</v>
          </cell>
          <cell r="R47">
            <v>11666.666666199999</v>
          </cell>
          <cell r="S47">
            <v>11666.666666199999</v>
          </cell>
          <cell r="T47">
            <v>11666.666666199999</v>
          </cell>
        </row>
        <row r="51">
          <cell r="F51">
            <v>0</v>
          </cell>
          <cell r="H51">
            <v>0</v>
          </cell>
        </row>
        <row r="52">
          <cell r="G52">
            <v>0</v>
          </cell>
          <cell r="I52">
            <v>49999.999997999999</v>
          </cell>
          <cell r="J52">
            <v>49999.999997999999</v>
          </cell>
          <cell r="K52">
            <v>49999.999997999999</v>
          </cell>
          <cell r="L52">
            <v>49999.999997999999</v>
          </cell>
          <cell r="M52">
            <v>49999.999997999999</v>
          </cell>
          <cell r="N52">
            <v>49999.999997999999</v>
          </cell>
          <cell r="O52">
            <v>49999.999997999999</v>
          </cell>
          <cell r="P52">
            <v>49999.999997999999</v>
          </cell>
          <cell r="Q52">
            <v>49999.999997999999</v>
          </cell>
          <cell r="R52">
            <v>49999.999997999999</v>
          </cell>
          <cell r="S52">
            <v>49999.999997999999</v>
          </cell>
          <cell r="T52">
            <v>49999.999997999999</v>
          </cell>
        </row>
        <row r="53">
          <cell r="I53">
            <v>2199.999999912</v>
          </cell>
          <cell r="J53">
            <v>2199.999999912</v>
          </cell>
          <cell r="K53">
            <v>2199.999999912</v>
          </cell>
          <cell r="L53">
            <v>2199.999999912</v>
          </cell>
          <cell r="M53">
            <v>2199.999999912</v>
          </cell>
          <cell r="N53">
            <v>2199.999999912</v>
          </cell>
          <cell r="O53">
            <v>2199.999999912</v>
          </cell>
          <cell r="P53">
            <v>2199.999999912</v>
          </cell>
          <cell r="Q53">
            <v>2199.999999912</v>
          </cell>
          <cell r="R53">
            <v>2199.999999912</v>
          </cell>
          <cell r="S53">
            <v>2199.999999912</v>
          </cell>
          <cell r="T53">
            <v>2199.999999912</v>
          </cell>
        </row>
        <row r="54">
          <cell r="G54">
            <v>0</v>
          </cell>
          <cell r="I54">
            <v>16666.666665999997</v>
          </cell>
          <cell r="J54">
            <v>16666.666665999997</v>
          </cell>
          <cell r="K54">
            <v>16666.666665999997</v>
          </cell>
          <cell r="L54">
            <v>16666.666665999997</v>
          </cell>
          <cell r="M54">
            <v>16666.666665999997</v>
          </cell>
          <cell r="N54">
            <v>16666.666665999997</v>
          </cell>
          <cell r="O54">
            <v>16666.666665999997</v>
          </cell>
          <cell r="P54">
            <v>16666.666665999997</v>
          </cell>
          <cell r="Q54">
            <v>16666.666665999997</v>
          </cell>
          <cell r="R54">
            <v>16666.666665999997</v>
          </cell>
          <cell r="S54">
            <v>16666.666665999997</v>
          </cell>
          <cell r="T54">
            <v>16666.666665999997</v>
          </cell>
        </row>
        <row r="55">
          <cell r="F55">
            <v>200000</v>
          </cell>
          <cell r="H55">
            <v>200000</v>
          </cell>
          <cell r="I55">
            <v>16666.666665999997</v>
          </cell>
          <cell r="J55">
            <v>16666.666665999997</v>
          </cell>
          <cell r="K55">
            <v>16666.666665999997</v>
          </cell>
          <cell r="L55">
            <v>16666.666665999997</v>
          </cell>
          <cell r="M55">
            <v>16666.666665999997</v>
          </cell>
          <cell r="N55">
            <v>16666.666665999997</v>
          </cell>
          <cell r="O55">
            <v>16666.666665999997</v>
          </cell>
          <cell r="P55">
            <v>16666.666665999997</v>
          </cell>
          <cell r="Q55">
            <v>16666.666665999997</v>
          </cell>
          <cell r="R55">
            <v>16666.666665999997</v>
          </cell>
          <cell r="S55">
            <v>16666.666665999997</v>
          </cell>
          <cell r="T55">
            <v>16666.666665999997</v>
          </cell>
        </row>
        <row r="56">
          <cell r="F56">
            <v>0</v>
          </cell>
          <cell r="H56">
            <v>0</v>
          </cell>
        </row>
        <row r="57">
          <cell r="G57">
            <v>0</v>
          </cell>
          <cell r="I57">
            <v>114416.66666208999</v>
          </cell>
          <cell r="J57">
            <v>114416.66666208999</v>
          </cell>
          <cell r="K57">
            <v>114416.66666208999</v>
          </cell>
          <cell r="L57">
            <v>114416.66666208999</v>
          </cell>
          <cell r="M57">
            <v>114416.66666208999</v>
          </cell>
          <cell r="N57">
            <v>114416.66666208999</v>
          </cell>
          <cell r="O57">
            <v>114416.66666208999</v>
          </cell>
          <cell r="P57">
            <v>114416.66666208999</v>
          </cell>
          <cell r="Q57">
            <v>114416.66666208999</v>
          </cell>
          <cell r="R57">
            <v>114416.66666208999</v>
          </cell>
          <cell r="S57">
            <v>114416.66666208999</v>
          </cell>
          <cell r="T57">
            <v>114416.66666208999</v>
          </cell>
        </row>
        <row r="65">
          <cell r="G65">
            <v>0</v>
          </cell>
          <cell r="I65">
            <v>153583.33332718999</v>
          </cell>
          <cell r="J65">
            <v>153583.33332718999</v>
          </cell>
          <cell r="K65">
            <v>153583.33332718999</v>
          </cell>
          <cell r="L65">
            <v>153583.33332718999</v>
          </cell>
          <cell r="M65">
            <v>153583.33332718999</v>
          </cell>
          <cell r="N65">
            <v>153583.33332718999</v>
          </cell>
          <cell r="O65">
            <v>153583.33332718999</v>
          </cell>
          <cell r="P65">
            <v>153583.33332718999</v>
          </cell>
          <cell r="Q65">
            <v>153583.33332718999</v>
          </cell>
          <cell r="R65">
            <v>153583.33332718999</v>
          </cell>
          <cell r="S65">
            <v>153583.33332718999</v>
          </cell>
          <cell r="T65">
            <v>153583.33332718999</v>
          </cell>
        </row>
        <row r="71">
          <cell r="I71">
            <v>149999.99999489999</v>
          </cell>
          <cell r="J71">
            <v>149999.99999489999</v>
          </cell>
          <cell r="K71">
            <v>149999.99999489999</v>
          </cell>
          <cell r="L71">
            <v>149999.99999489999</v>
          </cell>
          <cell r="M71">
            <v>149999.99999489999</v>
          </cell>
          <cell r="N71">
            <v>149999.99999489999</v>
          </cell>
          <cell r="O71">
            <v>149999.99999489999</v>
          </cell>
          <cell r="P71">
            <v>149999.99999489999</v>
          </cell>
          <cell r="Q71">
            <v>149999.99999489999</v>
          </cell>
          <cell r="R71">
            <v>149999.99999489999</v>
          </cell>
          <cell r="S71">
            <v>149999.99999489999</v>
          </cell>
          <cell r="T71">
            <v>149999.99999489999</v>
          </cell>
        </row>
        <row r="73">
          <cell r="I73">
            <v>149999.99999489999</v>
          </cell>
          <cell r="J73">
            <v>149999.99999489999</v>
          </cell>
          <cell r="K73">
            <v>149999.99999489999</v>
          </cell>
          <cell r="L73">
            <v>149999.99999489999</v>
          </cell>
          <cell r="M73">
            <v>149999.99999489999</v>
          </cell>
          <cell r="N73">
            <v>149999.99999489999</v>
          </cell>
          <cell r="O73">
            <v>149999.99999489999</v>
          </cell>
          <cell r="P73">
            <v>149999.99999489999</v>
          </cell>
          <cell r="Q73">
            <v>149999.99999489999</v>
          </cell>
          <cell r="R73">
            <v>149999.99999489999</v>
          </cell>
          <cell r="S73">
            <v>149999.99999489999</v>
          </cell>
          <cell r="T73">
            <v>149999.99999489999</v>
          </cell>
        </row>
        <row r="76">
          <cell r="I76">
            <v>116666.66666199999</v>
          </cell>
          <cell r="J76">
            <v>116666.66666199999</v>
          </cell>
          <cell r="K76">
            <v>116666.66666199999</v>
          </cell>
          <cell r="L76">
            <v>116666.66666199999</v>
          </cell>
          <cell r="M76">
            <v>116666.66666199999</v>
          </cell>
          <cell r="N76">
            <v>116666.66666199999</v>
          </cell>
          <cell r="O76">
            <v>116666.66666199999</v>
          </cell>
          <cell r="P76">
            <v>116666.66666199999</v>
          </cell>
          <cell r="Q76">
            <v>116666.66666199999</v>
          </cell>
          <cell r="R76">
            <v>116666.66666199999</v>
          </cell>
          <cell r="S76">
            <v>116666.66666199999</v>
          </cell>
          <cell r="T76">
            <v>116666.66666199999</v>
          </cell>
        </row>
        <row r="77">
          <cell r="I77">
            <v>108333.33332899999</v>
          </cell>
          <cell r="J77">
            <v>108333.33332899999</v>
          </cell>
          <cell r="K77">
            <v>108333.33332899999</v>
          </cell>
          <cell r="L77">
            <v>108333.33332899999</v>
          </cell>
          <cell r="M77">
            <v>108333.33332899999</v>
          </cell>
          <cell r="N77">
            <v>108333.33332899999</v>
          </cell>
          <cell r="O77">
            <v>108333.33332899999</v>
          </cell>
          <cell r="P77">
            <v>108333.33332899999</v>
          </cell>
          <cell r="Q77">
            <v>108333.33332899999</v>
          </cell>
          <cell r="R77">
            <v>108333.33332899999</v>
          </cell>
          <cell r="S77">
            <v>108333.33332899999</v>
          </cell>
          <cell r="T77">
            <v>108333.33332899999</v>
          </cell>
        </row>
        <row r="80"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</row>
        <row r="81"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</row>
        <row r="82">
          <cell r="F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</row>
        <row r="83">
          <cell r="I83">
            <v>8333.3333329999987</v>
          </cell>
          <cell r="J83">
            <v>8333.3333329999987</v>
          </cell>
          <cell r="K83">
            <v>8333.3333329999987</v>
          </cell>
          <cell r="L83">
            <v>8333.3333329999987</v>
          </cell>
          <cell r="M83">
            <v>8333.3333329999987</v>
          </cell>
          <cell r="N83">
            <v>8333.3333329999987</v>
          </cell>
          <cell r="O83">
            <v>8333.3333329999987</v>
          </cell>
          <cell r="P83">
            <v>8333.3333329999987</v>
          </cell>
          <cell r="Q83">
            <v>8333.3333329999987</v>
          </cell>
          <cell r="R83">
            <v>8333.3333329999987</v>
          </cell>
          <cell r="S83">
            <v>8333.3333329999987</v>
          </cell>
          <cell r="T83">
            <v>8333.3333329999987</v>
          </cell>
        </row>
        <row r="84"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</row>
        <row r="85">
          <cell r="F85">
            <v>0</v>
          </cell>
          <cell r="H85">
            <v>0</v>
          </cell>
        </row>
        <row r="87">
          <cell r="F87">
            <v>0</v>
          </cell>
          <cell r="H87">
            <v>0</v>
          </cell>
        </row>
        <row r="88">
          <cell r="F88">
            <v>0</v>
          </cell>
          <cell r="H88">
            <v>0</v>
          </cell>
        </row>
        <row r="89">
          <cell r="F89">
            <v>0</v>
          </cell>
          <cell r="H89">
            <v>0</v>
          </cell>
        </row>
        <row r="90">
          <cell r="F90">
            <v>0</v>
          </cell>
          <cell r="H90">
            <v>0</v>
          </cell>
        </row>
        <row r="91"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</row>
        <row r="92">
          <cell r="F92">
            <v>0</v>
          </cell>
          <cell r="H92">
            <v>0</v>
          </cell>
        </row>
        <row r="93">
          <cell r="F93">
            <v>0</v>
          </cell>
          <cell r="H93">
            <v>0</v>
          </cell>
        </row>
        <row r="94">
          <cell r="F94">
            <v>0</v>
          </cell>
          <cell r="H94">
            <v>0</v>
          </cell>
        </row>
        <row r="95">
          <cell r="G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</row>
        <row r="97">
          <cell r="F97">
            <v>0</v>
          </cell>
          <cell r="H97">
            <v>0</v>
          </cell>
        </row>
        <row r="99">
          <cell r="F99">
            <v>0</v>
          </cell>
          <cell r="H99">
            <v>0</v>
          </cell>
        </row>
        <row r="100">
          <cell r="I100">
            <v>500503.66664664645</v>
          </cell>
          <cell r="J100">
            <v>500503.66664664645</v>
          </cell>
          <cell r="K100">
            <v>500503.66664664645</v>
          </cell>
          <cell r="L100">
            <v>500503.66664664645</v>
          </cell>
          <cell r="M100">
            <v>500503.66664664645</v>
          </cell>
          <cell r="N100">
            <v>500503.66664664645</v>
          </cell>
          <cell r="O100">
            <v>500503.66664664645</v>
          </cell>
          <cell r="P100">
            <v>500503.66664664645</v>
          </cell>
          <cell r="Q100">
            <v>500503.66664664645</v>
          </cell>
          <cell r="R100">
            <v>500503.66664664645</v>
          </cell>
          <cell r="S100">
            <v>500503.66664664645</v>
          </cell>
          <cell r="T100">
            <v>500503.66664664645</v>
          </cell>
        </row>
        <row r="101"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</row>
        <row r="102">
          <cell r="F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F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F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F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</row>
        <row r="108">
          <cell r="F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</row>
        <row r="109"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</row>
        <row r="110">
          <cell r="F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</row>
        <row r="111">
          <cell r="F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</row>
        <row r="112">
          <cell r="F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</row>
        <row r="113">
          <cell r="F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</row>
        <row r="114">
          <cell r="F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</row>
        <row r="115">
          <cell r="F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</row>
        <row r="116">
          <cell r="F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</row>
        <row r="117">
          <cell r="F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</row>
        <row r="118">
          <cell r="F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</row>
        <row r="119">
          <cell r="F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</row>
        <row r="120"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</row>
        <row r="121">
          <cell r="F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</row>
        <row r="122">
          <cell r="F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</row>
        <row r="123">
          <cell r="F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</row>
        <row r="124">
          <cell r="F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</row>
        <row r="125">
          <cell r="F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</row>
        <row r="126">
          <cell r="F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</row>
        <row r="127">
          <cell r="F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</row>
        <row r="128">
          <cell r="F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</row>
        <row r="129">
          <cell r="F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</row>
        <row r="130">
          <cell r="F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</row>
        <row r="131"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</row>
        <row r="132">
          <cell r="F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</row>
        <row r="133">
          <cell r="F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</row>
        <row r="134">
          <cell r="F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</row>
        <row r="135">
          <cell r="F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</row>
        <row r="136">
          <cell r="F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</row>
        <row r="137">
          <cell r="F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</row>
        <row r="138"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</row>
        <row r="139"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</row>
        <row r="140">
          <cell r="F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</row>
        <row r="141">
          <cell r="F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</row>
        <row r="142"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</row>
        <row r="143">
          <cell r="F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</row>
        <row r="144">
          <cell r="F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</row>
        <row r="145"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</row>
        <row r="146">
          <cell r="F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</row>
        <row r="147">
          <cell r="F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</row>
        <row r="148">
          <cell r="F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</row>
        <row r="149">
          <cell r="F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</row>
        <row r="150">
          <cell r="F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</row>
        <row r="151">
          <cell r="F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</row>
        <row r="152">
          <cell r="F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</row>
        <row r="153">
          <cell r="F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</row>
        <row r="154">
          <cell r="F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</row>
        <row r="155">
          <cell r="F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</row>
        <row r="156">
          <cell r="F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</row>
        <row r="157">
          <cell r="F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</row>
        <row r="158">
          <cell r="F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</row>
        <row r="159">
          <cell r="F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</row>
        <row r="160"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</row>
        <row r="161">
          <cell r="F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</row>
        <row r="162">
          <cell r="F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</row>
        <row r="163"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</row>
        <row r="164">
          <cell r="F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</row>
        <row r="165">
          <cell r="F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</row>
        <row r="166">
          <cell r="F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</row>
        <row r="167">
          <cell r="F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</row>
        <row r="168">
          <cell r="F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</row>
        <row r="169">
          <cell r="F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</row>
        <row r="170">
          <cell r="F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</row>
        <row r="171">
          <cell r="G171">
            <v>0</v>
          </cell>
          <cell r="I171">
            <v>500503.66664664645</v>
          </cell>
          <cell r="J171">
            <v>500503.66664664645</v>
          </cell>
          <cell r="K171">
            <v>500503.66664664645</v>
          </cell>
          <cell r="L171">
            <v>500503.66664664645</v>
          </cell>
          <cell r="M171">
            <v>500503.66664664645</v>
          </cell>
          <cell r="N171">
            <v>500503.66664664645</v>
          </cell>
          <cell r="O171">
            <v>500503.66664664645</v>
          </cell>
          <cell r="P171">
            <v>500503.66664664645</v>
          </cell>
          <cell r="Q171">
            <v>500503.66664664645</v>
          </cell>
          <cell r="R171">
            <v>500503.66664664645</v>
          </cell>
          <cell r="S171">
            <v>500503.66664664645</v>
          </cell>
          <cell r="T171">
            <v>500503.66664664645</v>
          </cell>
        </row>
        <row r="175">
          <cell r="G175">
            <v>0</v>
          </cell>
          <cell r="I175">
            <v>102249.99999591001</v>
          </cell>
          <cell r="J175">
            <v>102249.99999591001</v>
          </cell>
          <cell r="K175">
            <v>102249.99999591001</v>
          </cell>
          <cell r="L175">
            <v>102249.99999591001</v>
          </cell>
          <cell r="M175">
            <v>102249.99999591001</v>
          </cell>
          <cell r="N175">
            <v>102249.99999591001</v>
          </cell>
          <cell r="O175">
            <v>102249.99999591001</v>
          </cell>
          <cell r="P175">
            <v>102249.99999591001</v>
          </cell>
          <cell r="Q175">
            <v>102249.99999591001</v>
          </cell>
          <cell r="R175">
            <v>102249.99999591001</v>
          </cell>
          <cell r="S175">
            <v>102249.99999591001</v>
          </cell>
          <cell r="T175">
            <v>102249.99999591001</v>
          </cell>
        </row>
        <row r="176">
          <cell r="F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</row>
        <row r="177">
          <cell r="G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</row>
        <row r="178"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</row>
        <row r="179"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</row>
        <row r="180">
          <cell r="I180">
            <v>8333.3333329999987</v>
          </cell>
          <cell r="J180">
            <v>8333.3333329999987</v>
          </cell>
          <cell r="K180">
            <v>8333.3333329999987</v>
          </cell>
          <cell r="L180">
            <v>8333.3333329999987</v>
          </cell>
          <cell r="M180">
            <v>8333.3333329999987</v>
          </cell>
          <cell r="N180">
            <v>8333.3333329999987</v>
          </cell>
          <cell r="O180">
            <v>8333.3333329999987</v>
          </cell>
          <cell r="P180">
            <v>8333.3333329999987</v>
          </cell>
          <cell r="Q180">
            <v>8333.3333329999987</v>
          </cell>
          <cell r="R180">
            <v>8333.3333329999987</v>
          </cell>
          <cell r="S180">
            <v>8333.3333329999987</v>
          </cell>
          <cell r="T180">
            <v>8333.3333329999987</v>
          </cell>
        </row>
        <row r="181">
          <cell r="I181">
            <v>73949.999997042003</v>
          </cell>
          <cell r="J181">
            <v>73949.999997042003</v>
          </cell>
          <cell r="K181">
            <v>73949.999997042003</v>
          </cell>
          <cell r="L181">
            <v>73949.999997042003</v>
          </cell>
          <cell r="M181">
            <v>73949.999997042003</v>
          </cell>
          <cell r="N181">
            <v>73949.999997042003</v>
          </cell>
          <cell r="O181">
            <v>73949.999997042003</v>
          </cell>
          <cell r="P181">
            <v>73949.999997042003</v>
          </cell>
          <cell r="Q181">
            <v>73949.999997042003</v>
          </cell>
          <cell r="R181">
            <v>73949.999997042003</v>
          </cell>
          <cell r="S181">
            <v>73949.999997042003</v>
          </cell>
          <cell r="T181">
            <v>73949.999997042003</v>
          </cell>
        </row>
        <row r="184">
          <cell r="F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</row>
        <row r="185">
          <cell r="F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</row>
        <row r="186">
          <cell r="I186">
            <v>19966.666665868001</v>
          </cell>
          <cell r="J186">
            <v>19966.666665868001</v>
          </cell>
          <cell r="K186">
            <v>19966.666665868001</v>
          </cell>
          <cell r="L186">
            <v>19966.666665868001</v>
          </cell>
          <cell r="M186">
            <v>19966.666665868001</v>
          </cell>
          <cell r="N186">
            <v>19966.666665868001</v>
          </cell>
          <cell r="O186">
            <v>19966.666665868001</v>
          </cell>
          <cell r="P186">
            <v>19966.666665868001</v>
          </cell>
          <cell r="Q186">
            <v>19966.666665868001</v>
          </cell>
          <cell r="R186">
            <v>19966.666665868001</v>
          </cell>
          <cell r="S186">
            <v>19966.666665868001</v>
          </cell>
          <cell r="T186">
            <v>19966.666665868001</v>
          </cell>
        </row>
        <row r="187"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</row>
        <row r="188"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</row>
        <row r="189"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</row>
        <row r="190"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</row>
        <row r="191"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</row>
        <row r="192">
          <cell r="G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</row>
        <row r="193">
          <cell r="F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</row>
        <row r="194"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</row>
        <row r="195">
          <cell r="F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</row>
        <row r="196">
          <cell r="F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</row>
        <row r="197">
          <cell r="F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</row>
        <row r="198">
          <cell r="F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</row>
        <row r="199">
          <cell r="F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</row>
        <row r="200">
          <cell r="F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</row>
        <row r="201">
          <cell r="F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</row>
        <row r="202">
          <cell r="F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</row>
        <row r="203">
          <cell r="F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</row>
        <row r="204">
          <cell r="F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</row>
        <row r="206">
          <cell r="F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</row>
        <row r="207">
          <cell r="F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</row>
        <row r="208">
          <cell r="F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</row>
        <row r="209">
          <cell r="F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</row>
        <row r="210">
          <cell r="F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</row>
        <row r="211">
          <cell r="F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</row>
        <row r="212">
          <cell r="F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</row>
        <row r="213">
          <cell r="F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</row>
        <row r="214">
          <cell r="F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</row>
        <row r="215">
          <cell r="F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</row>
        <row r="216"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</row>
        <row r="217">
          <cell r="F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</row>
        <row r="218">
          <cell r="F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</row>
        <row r="219">
          <cell r="F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</row>
        <row r="220">
          <cell r="F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</row>
        <row r="221">
          <cell r="F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</row>
        <row r="222">
          <cell r="F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</row>
        <row r="223">
          <cell r="F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</row>
        <row r="224">
          <cell r="F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</row>
        <row r="225">
          <cell r="F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</row>
        <row r="226">
          <cell r="F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</row>
        <row r="227"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</row>
        <row r="228">
          <cell r="F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</row>
        <row r="229">
          <cell r="F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</row>
        <row r="230"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</row>
        <row r="231">
          <cell r="F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</row>
        <row r="232">
          <cell r="F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</row>
        <row r="233">
          <cell r="F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</row>
        <row r="234">
          <cell r="F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</row>
        <row r="235">
          <cell r="F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</row>
        <row r="236">
          <cell r="F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</row>
        <row r="237">
          <cell r="F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</row>
        <row r="238">
          <cell r="F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</row>
        <row r="239">
          <cell r="F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</row>
        <row r="240">
          <cell r="F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</row>
        <row r="241">
          <cell r="F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</row>
        <row r="242">
          <cell r="F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</row>
        <row r="243"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</row>
        <row r="244">
          <cell r="G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</row>
        <row r="245">
          <cell r="F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</row>
        <row r="246">
          <cell r="F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</row>
        <row r="247"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</row>
        <row r="248">
          <cell r="F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</row>
        <row r="249">
          <cell r="F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</row>
        <row r="250">
          <cell r="F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</row>
        <row r="251">
          <cell r="F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</row>
        <row r="252">
          <cell r="F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</row>
        <row r="253">
          <cell r="F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</row>
        <row r="254">
          <cell r="F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</row>
        <row r="255">
          <cell r="G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</row>
        <row r="256">
          <cell r="G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</row>
        <row r="257">
          <cell r="G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</row>
        <row r="258">
          <cell r="F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</row>
        <row r="259">
          <cell r="F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</row>
        <row r="260">
          <cell r="F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</row>
        <row r="261"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</row>
        <row r="262">
          <cell r="F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</row>
        <row r="263">
          <cell r="F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</row>
        <row r="264">
          <cell r="F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</row>
        <row r="265">
          <cell r="F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</row>
        <row r="266">
          <cell r="F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</row>
        <row r="267">
          <cell r="F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</row>
        <row r="268">
          <cell r="F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</row>
        <row r="269"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</row>
        <row r="270">
          <cell r="F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</row>
        <row r="271">
          <cell r="F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</row>
        <row r="272">
          <cell r="F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</row>
        <row r="273">
          <cell r="F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</row>
        <row r="274"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</row>
        <row r="275">
          <cell r="F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</row>
        <row r="276">
          <cell r="F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</row>
        <row r="277"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</row>
        <row r="278">
          <cell r="F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</row>
        <row r="279">
          <cell r="F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</row>
        <row r="280">
          <cell r="F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</row>
        <row r="281">
          <cell r="F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</row>
        <row r="282">
          <cell r="F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</row>
        <row r="283">
          <cell r="F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</row>
        <row r="284">
          <cell r="F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</row>
        <row r="285">
          <cell r="I285">
            <v>1913552.7499243575</v>
          </cell>
          <cell r="J285">
            <v>1913552.7499243575</v>
          </cell>
          <cell r="K285">
            <v>1913552.7499243575</v>
          </cell>
          <cell r="L285">
            <v>1913552.7499243575</v>
          </cell>
          <cell r="M285">
            <v>1913552.7499243575</v>
          </cell>
          <cell r="N285">
            <v>1913552.7499243575</v>
          </cell>
          <cell r="O285">
            <v>1913552.7499243575</v>
          </cell>
          <cell r="P285">
            <v>1913552.7499243575</v>
          </cell>
          <cell r="Q285">
            <v>1913552.7499243575</v>
          </cell>
          <cell r="R285">
            <v>1913552.7499243575</v>
          </cell>
          <cell r="S285">
            <v>1913552.7499243575</v>
          </cell>
          <cell r="T285">
            <v>1913552.7499243575</v>
          </cell>
        </row>
      </sheetData>
      <sheetData sheetId="5">
        <row r="5">
          <cell r="L5">
            <v>187565.16665949847</v>
          </cell>
          <cell r="M5">
            <v>187565.16665949847</v>
          </cell>
          <cell r="N5">
            <v>187565.16665949847</v>
          </cell>
          <cell r="O5">
            <v>187565.16665949847</v>
          </cell>
          <cell r="P5">
            <v>187565.16665949847</v>
          </cell>
          <cell r="Q5">
            <v>187565.16665949847</v>
          </cell>
          <cell r="R5">
            <v>187565.16665949847</v>
          </cell>
          <cell r="S5">
            <v>187565.16665949847</v>
          </cell>
          <cell r="T5">
            <v>187565.16665949847</v>
          </cell>
          <cell r="U5">
            <v>187565.16665949847</v>
          </cell>
          <cell r="V5">
            <v>187565.16665949847</v>
          </cell>
          <cell r="W5">
            <v>187565.16665949847</v>
          </cell>
        </row>
        <row r="6">
          <cell r="L6">
            <v>162565.16666049848</v>
          </cell>
          <cell r="M6">
            <v>162565.16666049848</v>
          </cell>
          <cell r="N6">
            <v>162565.16666049848</v>
          </cell>
          <cell r="O6">
            <v>162565.16666049848</v>
          </cell>
          <cell r="P6">
            <v>162565.16666049848</v>
          </cell>
          <cell r="Q6">
            <v>162565.16666049848</v>
          </cell>
          <cell r="R6">
            <v>162565.16666049848</v>
          </cell>
          <cell r="S6">
            <v>162565.16666049848</v>
          </cell>
          <cell r="T6">
            <v>162565.16666049848</v>
          </cell>
          <cell r="U6">
            <v>162565.16666049848</v>
          </cell>
          <cell r="V6">
            <v>162565.16666049848</v>
          </cell>
          <cell r="W6">
            <v>162565.16666049848</v>
          </cell>
        </row>
        <row r="7">
          <cell r="L7">
            <v>120749.99999516999</v>
          </cell>
          <cell r="M7">
            <v>120749.99999516999</v>
          </cell>
          <cell r="N7">
            <v>120749.99999516999</v>
          </cell>
          <cell r="O7">
            <v>120749.99999516999</v>
          </cell>
          <cell r="P7">
            <v>120749.99999516999</v>
          </cell>
          <cell r="Q7">
            <v>120749.99999516999</v>
          </cell>
          <cell r="R7">
            <v>120749.99999516999</v>
          </cell>
          <cell r="S7">
            <v>120749.99999516999</v>
          </cell>
          <cell r="T7">
            <v>120749.99999516999</v>
          </cell>
          <cell r="U7">
            <v>120749.99999516999</v>
          </cell>
          <cell r="V7">
            <v>120749.99999516999</v>
          </cell>
          <cell r="W7">
            <v>120749.99999516999</v>
          </cell>
        </row>
        <row r="8">
          <cell r="L8">
            <v>20124.999999194999</v>
          </cell>
          <cell r="M8">
            <v>20124.999999194999</v>
          </cell>
          <cell r="N8">
            <v>20124.999999194999</v>
          </cell>
          <cell r="O8">
            <v>20124.999999194999</v>
          </cell>
          <cell r="P8">
            <v>20124.999999194999</v>
          </cell>
          <cell r="Q8">
            <v>20124.999999194999</v>
          </cell>
          <cell r="R8">
            <v>20124.999999194999</v>
          </cell>
          <cell r="S8">
            <v>20124.999999194999</v>
          </cell>
          <cell r="T8">
            <v>20124.999999194999</v>
          </cell>
          <cell r="U8">
            <v>20124.999999194999</v>
          </cell>
          <cell r="V8">
            <v>20124.999999194999</v>
          </cell>
          <cell r="W8">
            <v>20124.999999194999</v>
          </cell>
        </row>
        <row r="11">
          <cell r="F11">
            <v>0</v>
          </cell>
          <cell r="H11">
            <v>0</v>
          </cell>
        </row>
        <row r="12">
          <cell r="F12">
            <v>0</v>
          </cell>
          <cell r="H12">
            <v>0</v>
          </cell>
        </row>
        <row r="13">
          <cell r="L13">
            <v>9290.1666666295059</v>
          </cell>
          <cell r="M13">
            <v>9290.1666666295059</v>
          </cell>
          <cell r="N13">
            <v>9290.1666666295059</v>
          </cell>
          <cell r="O13">
            <v>9290.1666666295059</v>
          </cell>
          <cell r="P13">
            <v>9290.1666666295059</v>
          </cell>
          <cell r="Q13">
            <v>9290.1666666295059</v>
          </cell>
          <cell r="R13">
            <v>9290.1666666295059</v>
          </cell>
          <cell r="S13">
            <v>9290.1666666295059</v>
          </cell>
          <cell r="T13">
            <v>9290.1666666295059</v>
          </cell>
          <cell r="U13">
            <v>9290.1666666295059</v>
          </cell>
          <cell r="V13">
            <v>9290.1666666295059</v>
          </cell>
          <cell r="W13">
            <v>9290.1666666295059</v>
          </cell>
        </row>
        <row r="14">
          <cell r="H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</row>
        <row r="19">
          <cell r="L19">
            <v>12399.999999504</v>
          </cell>
          <cell r="M19">
            <v>12399.999999504</v>
          </cell>
          <cell r="N19">
            <v>12399.999999504</v>
          </cell>
          <cell r="O19">
            <v>12399.999999504</v>
          </cell>
          <cell r="P19">
            <v>12399.999999504</v>
          </cell>
          <cell r="Q19">
            <v>12399.999999504</v>
          </cell>
          <cell r="R19">
            <v>12399.999999504</v>
          </cell>
          <cell r="S19">
            <v>12399.999999504</v>
          </cell>
          <cell r="T19">
            <v>12399.999999504</v>
          </cell>
          <cell r="U19">
            <v>12399.999999504</v>
          </cell>
          <cell r="V19">
            <v>12399.999999504</v>
          </cell>
          <cell r="W19">
            <v>12399.999999504</v>
          </cell>
        </row>
        <row r="20">
          <cell r="G20">
            <v>0</v>
          </cell>
          <cell r="H20">
            <v>300000</v>
          </cell>
          <cell r="L20">
            <v>24999.999999</v>
          </cell>
          <cell r="M20">
            <v>24999.999999</v>
          </cell>
          <cell r="N20">
            <v>24999.999999</v>
          </cell>
          <cell r="O20">
            <v>24999.999999</v>
          </cell>
          <cell r="P20">
            <v>24999.999999</v>
          </cell>
          <cell r="Q20">
            <v>24999.999999</v>
          </cell>
          <cell r="R20">
            <v>24999.999999</v>
          </cell>
          <cell r="S20">
            <v>24999.999999</v>
          </cell>
          <cell r="T20">
            <v>24999.999999</v>
          </cell>
          <cell r="U20">
            <v>24999.999999</v>
          </cell>
          <cell r="V20">
            <v>24999.999999</v>
          </cell>
          <cell r="W20">
            <v>24999.999999</v>
          </cell>
        </row>
        <row r="21">
          <cell r="L21">
            <v>0</v>
          </cell>
        </row>
        <row r="22">
          <cell r="L22">
            <v>24999.999999</v>
          </cell>
          <cell r="M22">
            <v>24999.999999</v>
          </cell>
          <cell r="N22">
            <v>24999.999999</v>
          </cell>
          <cell r="O22">
            <v>24999.999999</v>
          </cell>
          <cell r="P22">
            <v>24999.999999</v>
          </cell>
          <cell r="Q22">
            <v>24999.999999</v>
          </cell>
          <cell r="R22">
            <v>24999.999999</v>
          </cell>
          <cell r="S22">
            <v>24999.999999</v>
          </cell>
          <cell r="T22">
            <v>24999.999999</v>
          </cell>
          <cell r="U22">
            <v>24999.999999</v>
          </cell>
          <cell r="V22">
            <v>24999.999999</v>
          </cell>
          <cell r="W22">
            <v>24999.999999</v>
          </cell>
        </row>
        <row r="23"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G24">
            <v>0</v>
          </cell>
          <cell r="L24">
            <v>33685.41666648176</v>
          </cell>
          <cell r="M24">
            <v>33685.41666648176</v>
          </cell>
          <cell r="N24">
            <v>33685.41666648176</v>
          </cell>
          <cell r="O24">
            <v>33685.41666648176</v>
          </cell>
          <cell r="P24">
            <v>33685.41666648176</v>
          </cell>
          <cell r="Q24">
            <v>33685.41666648176</v>
          </cell>
          <cell r="R24">
            <v>33685.41666648176</v>
          </cell>
          <cell r="S24">
            <v>33685.41666648176</v>
          </cell>
          <cell r="T24">
            <v>33685.41666648176</v>
          </cell>
          <cell r="U24">
            <v>33685.41666648176</v>
          </cell>
          <cell r="V24">
            <v>33685.41666648176</v>
          </cell>
          <cell r="W24">
            <v>33685.41666648176</v>
          </cell>
        </row>
        <row r="25">
          <cell r="F25">
            <v>387503</v>
          </cell>
          <cell r="H25">
            <v>387503</v>
          </cell>
          <cell r="L25">
            <v>32291.916666537498</v>
          </cell>
          <cell r="M25">
            <v>32291.916666537498</v>
          </cell>
          <cell r="N25">
            <v>32291.916666537498</v>
          </cell>
          <cell r="O25">
            <v>32291.916666537498</v>
          </cell>
          <cell r="P25">
            <v>32291.916666537498</v>
          </cell>
          <cell r="Q25">
            <v>32291.916666537498</v>
          </cell>
          <cell r="R25">
            <v>32291.916666537498</v>
          </cell>
          <cell r="S25">
            <v>32291.916666537498</v>
          </cell>
          <cell r="T25">
            <v>32291.916666537498</v>
          </cell>
          <cell r="U25">
            <v>32291.916666537498</v>
          </cell>
          <cell r="V25">
            <v>32291.916666537498</v>
          </cell>
          <cell r="W25">
            <v>32291.916666537498</v>
          </cell>
        </row>
        <row r="26">
          <cell r="F26">
            <v>0</v>
          </cell>
          <cell r="H26">
            <v>0</v>
          </cell>
        </row>
        <row r="27">
          <cell r="F27">
            <v>0</v>
          </cell>
          <cell r="H27">
            <v>0</v>
          </cell>
        </row>
        <row r="28">
          <cell r="F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F29">
            <v>0</v>
          </cell>
          <cell r="H29">
            <v>0</v>
          </cell>
        </row>
        <row r="30">
          <cell r="F30">
            <v>0</v>
          </cell>
          <cell r="H30">
            <v>0</v>
          </cell>
        </row>
        <row r="31">
          <cell r="F31">
            <v>16722</v>
          </cell>
          <cell r="H31">
            <v>16722</v>
          </cell>
          <cell r="L31">
            <v>1393.49999994426</v>
          </cell>
          <cell r="M31">
            <v>1393.49999994426</v>
          </cell>
          <cell r="N31">
            <v>1393.49999994426</v>
          </cell>
          <cell r="O31">
            <v>1393.49999994426</v>
          </cell>
          <cell r="P31">
            <v>1393.49999994426</v>
          </cell>
          <cell r="Q31">
            <v>1393.49999994426</v>
          </cell>
          <cell r="R31">
            <v>1393.49999994426</v>
          </cell>
          <cell r="S31">
            <v>1393.49999994426</v>
          </cell>
          <cell r="T31">
            <v>1393.49999994426</v>
          </cell>
          <cell r="U31">
            <v>1393.49999994426</v>
          </cell>
          <cell r="V31">
            <v>1393.49999994426</v>
          </cell>
          <cell r="W31">
            <v>1393.49999994426</v>
          </cell>
        </row>
        <row r="32">
          <cell r="L32">
            <v>290774.999988369</v>
          </cell>
          <cell r="M32">
            <v>290774.999988369</v>
          </cell>
          <cell r="N32">
            <v>290774.999988369</v>
          </cell>
          <cell r="O32">
            <v>290774.999988369</v>
          </cell>
          <cell r="P32">
            <v>290774.999988369</v>
          </cell>
          <cell r="Q32">
            <v>290774.999988369</v>
          </cell>
          <cell r="R32">
            <v>290774.999988369</v>
          </cell>
          <cell r="S32">
            <v>290774.999988369</v>
          </cell>
          <cell r="T32">
            <v>290774.999988369</v>
          </cell>
          <cell r="U32">
            <v>290774.999988369</v>
          </cell>
          <cell r="V32">
            <v>290774.999988369</v>
          </cell>
          <cell r="W32">
            <v>290774.999988369</v>
          </cell>
        </row>
        <row r="33">
          <cell r="G33">
            <v>0</v>
          </cell>
          <cell r="L33">
            <v>66666.666663999989</v>
          </cell>
          <cell r="M33">
            <v>66666.666663999989</v>
          </cell>
          <cell r="N33">
            <v>66666.666663999989</v>
          </cell>
          <cell r="O33">
            <v>66666.666663999989</v>
          </cell>
          <cell r="P33">
            <v>66666.666663999989</v>
          </cell>
          <cell r="Q33">
            <v>66666.666663999989</v>
          </cell>
          <cell r="R33">
            <v>66666.666663999989</v>
          </cell>
          <cell r="S33">
            <v>66666.666663999989</v>
          </cell>
          <cell r="T33">
            <v>66666.666663999989</v>
          </cell>
          <cell r="U33">
            <v>66666.666663999989</v>
          </cell>
          <cell r="V33">
            <v>66666.666663999989</v>
          </cell>
          <cell r="W33">
            <v>66666.666663999989</v>
          </cell>
        </row>
        <row r="35">
          <cell r="G35">
            <v>0</v>
          </cell>
          <cell r="L35">
            <v>66666.666663999989</v>
          </cell>
          <cell r="M35">
            <v>66666.666663999989</v>
          </cell>
          <cell r="N35">
            <v>66666.666663999989</v>
          </cell>
          <cell r="O35">
            <v>66666.666663999989</v>
          </cell>
          <cell r="P35">
            <v>66666.666663999989</v>
          </cell>
          <cell r="Q35">
            <v>66666.666663999989</v>
          </cell>
          <cell r="R35">
            <v>66666.666663999989</v>
          </cell>
          <cell r="S35">
            <v>66666.666663999989</v>
          </cell>
          <cell r="T35">
            <v>66666.666663999989</v>
          </cell>
          <cell r="U35">
            <v>66666.666663999989</v>
          </cell>
          <cell r="V35">
            <v>66666.666663999989</v>
          </cell>
          <cell r="W35">
            <v>66666.666663999989</v>
          </cell>
        </row>
        <row r="38">
          <cell r="F38">
            <v>0</v>
          </cell>
          <cell r="H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G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3">
          <cell r="G43">
            <v>0</v>
          </cell>
          <cell r="L43">
            <v>60499.999997579987</v>
          </cell>
          <cell r="M43">
            <v>60499.999997579987</v>
          </cell>
          <cell r="N43">
            <v>60499.999997579987</v>
          </cell>
          <cell r="O43">
            <v>60499.999997579987</v>
          </cell>
          <cell r="P43">
            <v>60499.999997579987</v>
          </cell>
          <cell r="Q43">
            <v>60499.999997579987</v>
          </cell>
          <cell r="R43">
            <v>60499.999997579987</v>
          </cell>
          <cell r="S43">
            <v>60499.999997579987</v>
          </cell>
          <cell r="T43">
            <v>60499.999997579987</v>
          </cell>
          <cell r="U43">
            <v>60499.999997579987</v>
          </cell>
          <cell r="V43">
            <v>60499.999997579987</v>
          </cell>
          <cell r="W43">
            <v>60499.999997579987</v>
          </cell>
        </row>
        <row r="48">
          <cell r="F48">
            <v>0</v>
          </cell>
          <cell r="H48">
            <v>0</v>
          </cell>
        </row>
        <row r="49">
          <cell r="L49">
            <v>24999.999999</v>
          </cell>
          <cell r="M49">
            <v>24999.999999</v>
          </cell>
          <cell r="N49">
            <v>24999.999999</v>
          </cell>
          <cell r="O49">
            <v>24999.999999</v>
          </cell>
          <cell r="P49">
            <v>24999.999999</v>
          </cell>
          <cell r="Q49">
            <v>24999.999999</v>
          </cell>
          <cell r="R49">
            <v>24999.999999</v>
          </cell>
          <cell r="S49">
            <v>24999.999999</v>
          </cell>
          <cell r="T49">
            <v>24999.999999</v>
          </cell>
          <cell r="U49">
            <v>24999.999999</v>
          </cell>
          <cell r="V49">
            <v>24999.999999</v>
          </cell>
          <cell r="W49">
            <v>24999.999999</v>
          </cell>
        </row>
        <row r="50">
          <cell r="G50">
            <v>0</v>
          </cell>
          <cell r="L50">
            <v>59999.999997599996</v>
          </cell>
          <cell r="M50">
            <v>59999.999997599996</v>
          </cell>
          <cell r="N50">
            <v>59999.999997599996</v>
          </cell>
          <cell r="O50">
            <v>59999.999997599996</v>
          </cell>
          <cell r="P50">
            <v>59999.999997599996</v>
          </cell>
          <cell r="Q50">
            <v>59999.999997599996</v>
          </cell>
          <cell r="R50">
            <v>59999.999997599996</v>
          </cell>
          <cell r="S50">
            <v>59999.999997599996</v>
          </cell>
          <cell r="T50">
            <v>59999.999997599996</v>
          </cell>
          <cell r="U50">
            <v>59999.999997599996</v>
          </cell>
          <cell r="V50">
            <v>59999.999997599996</v>
          </cell>
          <cell r="W50">
            <v>59999.999997599996</v>
          </cell>
        </row>
        <row r="53">
          <cell r="G53">
            <v>0</v>
          </cell>
        </row>
        <row r="54">
          <cell r="F54">
            <v>0</v>
          </cell>
          <cell r="H54">
            <v>0</v>
          </cell>
        </row>
        <row r="55">
          <cell r="F55">
            <v>0</v>
          </cell>
          <cell r="H55">
            <v>0</v>
          </cell>
        </row>
        <row r="57">
          <cell r="G57">
            <v>0</v>
          </cell>
          <cell r="L57">
            <v>3666.6666665199996</v>
          </cell>
          <cell r="M57">
            <v>3666.6666665199996</v>
          </cell>
          <cell r="N57">
            <v>3666.6666665199996</v>
          </cell>
          <cell r="O57">
            <v>3666.6666665199996</v>
          </cell>
          <cell r="P57">
            <v>3666.6666665199996</v>
          </cell>
          <cell r="Q57">
            <v>3666.6666665199996</v>
          </cell>
          <cell r="R57">
            <v>3666.6666665199996</v>
          </cell>
          <cell r="S57">
            <v>3666.6666665199996</v>
          </cell>
          <cell r="T57">
            <v>3666.6666665199996</v>
          </cell>
          <cell r="U57">
            <v>3666.6666665199996</v>
          </cell>
          <cell r="V57">
            <v>3666.6666665199996</v>
          </cell>
          <cell r="W57">
            <v>3666.6666665199996</v>
          </cell>
        </row>
        <row r="63">
          <cell r="L63">
            <v>16666.666665999997</v>
          </cell>
          <cell r="M63">
            <v>16666.666665999997</v>
          </cell>
          <cell r="N63">
            <v>16666.666665999997</v>
          </cell>
          <cell r="O63">
            <v>16666.666665999997</v>
          </cell>
          <cell r="P63">
            <v>16666.666665999997</v>
          </cell>
          <cell r="Q63">
            <v>16666.666665999997</v>
          </cell>
          <cell r="R63">
            <v>16666.666665999997</v>
          </cell>
          <cell r="S63">
            <v>16666.666665999997</v>
          </cell>
          <cell r="T63">
            <v>16666.666665999997</v>
          </cell>
          <cell r="U63">
            <v>16666.666665999997</v>
          </cell>
          <cell r="V63">
            <v>16666.666665999997</v>
          </cell>
          <cell r="W63">
            <v>16666.666665999997</v>
          </cell>
        </row>
        <row r="64"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</row>
        <row r="65">
          <cell r="L65">
            <v>16666.666665999997</v>
          </cell>
          <cell r="M65">
            <v>16666.666665999997</v>
          </cell>
          <cell r="N65">
            <v>16666.666665999997</v>
          </cell>
          <cell r="O65">
            <v>16666.666665999997</v>
          </cell>
          <cell r="P65">
            <v>16666.666665999997</v>
          </cell>
          <cell r="Q65">
            <v>16666.666665999997</v>
          </cell>
          <cell r="R65">
            <v>16666.666665999997</v>
          </cell>
          <cell r="S65">
            <v>16666.666665999997</v>
          </cell>
          <cell r="T65">
            <v>16666.666665999997</v>
          </cell>
          <cell r="U65">
            <v>16666.666665999997</v>
          </cell>
          <cell r="V65">
            <v>16666.666665999997</v>
          </cell>
          <cell r="W65">
            <v>16666.666665999997</v>
          </cell>
        </row>
        <row r="66">
          <cell r="L66">
            <v>58274.999997669001</v>
          </cell>
          <cell r="M66">
            <v>58274.999997669001</v>
          </cell>
          <cell r="N66">
            <v>58274.999997669001</v>
          </cell>
          <cell r="O66">
            <v>58274.999997669001</v>
          </cell>
          <cell r="P66">
            <v>58274.999997669001</v>
          </cell>
          <cell r="Q66">
            <v>58274.999997669001</v>
          </cell>
          <cell r="R66">
            <v>58274.999997669001</v>
          </cell>
          <cell r="S66">
            <v>58274.999997669001</v>
          </cell>
          <cell r="T66">
            <v>58274.999997669001</v>
          </cell>
          <cell r="U66">
            <v>58274.999997669001</v>
          </cell>
          <cell r="V66">
            <v>58274.999997669001</v>
          </cell>
          <cell r="W66">
            <v>58274.999997669001</v>
          </cell>
        </row>
        <row r="67">
          <cell r="L67">
            <v>58274.999997669001</v>
          </cell>
          <cell r="M67">
            <v>58274.999997669001</v>
          </cell>
          <cell r="N67">
            <v>58274.999997669001</v>
          </cell>
          <cell r="O67">
            <v>58274.999997669001</v>
          </cell>
          <cell r="P67">
            <v>58274.999997669001</v>
          </cell>
          <cell r="Q67">
            <v>58274.999997669001</v>
          </cell>
          <cell r="R67">
            <v>58274.999997669001</v>
          </cell>
          <cell r="S67">
            <v>58274.999997669001</v>
          </cell>
          <cell r="T67">
            <v>58274.999997669001</v>
          </cell>
          <cell r="U67">
            <v>58274.999997669001</v>
          </cell>
          <cell r="V67">
            <v>58274.999997669001</v>
          </cell>
          <cell r="W67">
            <v>58274.999997669001</v>
          </cell>
        </row>
        <row r="72">
          <cell r="H72">
            <v>0</v>
          </cell>
        </row>
        <row r="73">
          <cell r="F73">
            <v>0</v>
          </cell>
          <cell r="H73">
            <v>0</v>
          </cell>
        </row>
        <row r="74"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7">
          <cell r="G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F78">
            <v>0</v>
          </cell>
          <cell r="H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0">
          <cell r="F80">
            <v>0</v>
          </cell>
          <cell r="H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</row>
        <row r="81">
          <cell r="F81">
            <v>0</v>
          </cell>
          <cell r="H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</row>
        <row r="82">
          <cell r="F82">
            <v>0</v>
          </cell>
          <cell r="H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</row>
        <row r="83">
          <cell r="F83">
            <v>0</v>
          </cell>
          <cell r="H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</row>
        <row r="85">
          <cell r="F85">
            <v>0</v>
          </cell>
          <cell r="H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F86">
            <v>0</v>
          </cell>
          <cell r="H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</row>
        <row r="87">
          <cell r="F87">
            <v>0</v>
          </cell>
          <cell r="H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G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F90">
            <v>0</v>
          </cell>
          <cell r="H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F92">
            <v>0</v>
          </cell>
          <cell r="H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F94">
            <v>0</v>
          </cell>
          <cell r="G94">
            <v>0</v>
          </cell>
          <cell r="H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F95">
            <v>0</v>
          </cell>
          <cell r="H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F96">
            <v>0</v>
          </cell>
          <cell r="H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7">
          <cell r="G97">
            <v>0</v>
          </cell>
          <cell r="H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</row>
        <row r="98"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F99">
            <v>0</v>
          </cell>
          <cell r="H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</row>
        <row r="100">
          <cell r="F100">
            <v>0</v>
          </cell>
          <cell r="H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F101">
            <v>0</v>
          </cell>
          <cell r="H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F102">
            <v>0</v>
          </cell>
          <cell r="G102">
            <v>0</v>
          </cell>
          <cell r="H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F103">
            <v>0</v>
          </cell>
          <cell r="H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F104">
            <v>0</v>
          </cell>
          <cell r="H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F105">
            <v>0</v>
          </cell>
          <cell r="H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F106">
            <v>0</v>
          </cell>
          <cell r="H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F107">
            <v>0</v>
          </cell>
          <cell r="H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08">
          <cell r="F108">
            <v>0</v>
          </cell>
          <cell r="H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</row>
        <row r="109">
          <cell r="F109">
            <v>0</v>
          </cell>
          <cell r="H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</row>
        <row r="110">
          <cell r="F110">
            <v>0</v>
          </cell>
          <cell r="H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</row>
        <row r="111">
          <cell r="F111">
            <v>0</v>
          </cell>
          <cell r="H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</row>
        <row r="112">
          <cell r="F112">
            <v>0</v>
          </cell>
          <cell r="H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</row>
        <row r="113">
          <cell r="F113">
            <v>0</v>
          </cell>
          <cell r="G113">
            <v>0</v>
          </cell>
          <cell r="H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</row>
        <row r="114">
          <cell r="F114">
            <v>0</v>
          </cell>
          <cell r="H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</row>
        <row r="115">
          <cell r="F115">
            <v>0</v>
          </cell>
          <cell r="H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</row>
        <row r="116">
          <cell r="F116">
            <v>0</v>
          </cell>
          <cell r="H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</row>
        <row r="117">
          <cell r="F117">
            <v>0</v>
          </cell>
          <cell r="H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</row>
        <row r="118">
          <cell r="F118">
            <v>0</v>
          </cell>
          <cell r="H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</row>
        <row r="119">
          <cell r="F119">
            <v>0</v>
          </cell>
          <cell r="H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</row>
        <row r="120">
          <cell r="F120">
            <v>0</v>
          </cell>
          <cell r="H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</row>
        <row r="121">
          <cell r="F121">
            <v>0</v>
          </cell>
          <cell r="H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</row>
        <row r="122">
          <cell r="F122">
            <v>0</v>
          </cell>
          <cell r="H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</row>
        <row r="123">
          <cell r="F123">
            <v>0</v>
          </cell>
          <cell r="H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</row>
        <row r="124"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</row>
        <row r="125">
          <cell r="F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</row>
        <row r="126">
          <cell r="F126">
            <v>0</v>
          </cell>
          <cell r="H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</row>
        <row r="127">
          <cell r="F127">
            <v>0</v>
          </cell>
          <cell r="H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</row>
        <row r="128">
          <cell r="F128">
            <v>0</v>
          </cell>
          <cell r="H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</row>
        <row r="129">
          <cell r="F129">
            <v>0</v>
          </cell>
          <cell r="H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</row>
        <row r="130">
          <cell r="F130">
            <v>0</v>
          </cell>
          <cell r="H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</row>
        <row r="131"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</row>
        <row r="132"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</row>
        <row r="133">
          <cell r="F133">
            <v>0</v>
          </cell>
          <cell r="H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</row>
        <row r="134">
          <cell r="F134">
            <v>0</v>
          </cell>
          <cell r="H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</row>
        <row r="135">
          <cell r="F135">
            <v>0</v>
          </cell>
          <cell r="G135">
            <v>0</v>
          </cell>
          <cell r="H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</row>
        <row r="136">
          <cell r="F136">
            <v>0</v>
          </cell>
          <cell r="H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</row>
        <row r="137">
          <cell r="F137">
            <v>0</v>
          </cell>
          <cell r="H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</row>
        <row r="138">
          <cell r="F138">
            <v>0</v>
          </cell>
          <cell r="G138">
            <v>0</v>
          </cell>
          <cell r="H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</row>
        <row r="139">
          <cell r="F139">
            <v>0</v>
          </cell>
          <cell r="H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</row>
        <row r="140">
          <cell r="F140">
            <v>0</v>
          </cell>
          <cell r="H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</row>
        <row r="141">
          <cell r="F141">
            <v>0</v>
          </cell>
          <cell r="H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</row>
        <row r="142">
          <cell r="F142">
            <v>0</v>
          </cell>
          <cell r="H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</row>
        <row r="143">
          <cell r="F143">
            <v>0</v>
          </cell>
          <cell r="H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</row>
        <row r="144">
          <cell r="F144">
            <v>0</v>
          </cell>
          <cell r="H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</row>
        <row r="145">
          <cell r="F145">
            <v>0</v>
          </cell>
          <cell r="H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</row>
        <row r="146">
          <cell r="F146">
            <v>0</v>
          </cell>
          <cell r="H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</row>
        <row r="147">
          <cell r="F147">
            <v>0</v>
          </cell>
          <cell r="H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</row>
        <row r="148">
          <cell r="F148">
            <v>0</v>
          </cell>
          <cell r="H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</row>
        <row r="149">
          <cell r="F149">
            <v>0</v>
          </cell>
          <cell r="H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</row>
        <row r="150">
          <cell r="F150">
            <v>0</v>
          </cell>
          <cell r="H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</row>
        <row r="151">
          <cell r="F151">
            <v>0</v>
          </cell>
          <cell r="H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</row>
        <row r="152">
          <cell r="F152">
            <v>0</v>
          </cell>
          <cell r="H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</row>
        <row r="153"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</row>
        <row r="154">
          <cell r="F154">
            <v>0</v>
          </cell>
          <cell r="H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</row>
        <row r="155">
          <cell r="F155">
            <v>0</v>
          </cell>
          <cell r="H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</row>
        <row r="156"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</row>
        <row r="157">
          <cell r="F157">
            <v>0</v>
          </cell>
          <cell r="H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</row>
        <row r="158">
          <cell r="F158">
            <v>0</v>
          </cell>
          <cell r="H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</row>
        <row r="159">
          <cell r="F159">
            <v>0</v>
          </cell>
          <cell r="H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</row>
        <row r="160">
          <cell r="F160">
            <v>0</v>
          </cell>
          <cell r="H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</row>
        <row r="161">
          <cell r="F161">
            <v>0</v>
          </cell>
          <cell r="H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</row>
        <row r="162">
          <cell r="F162">
            <v>0</v>
          </cell>
          <cell r="H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</row>
        <row r="163">
          <cell r="F163">
            <v>0</v>
          </cell>
          <cell r="H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</row>
        <row r="164"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</row>
        <row r="165">
          <cell r="G165">
            <v>0</v>
          </cell>
          <cell r="L165">
            <v>116666.66666199999</v>
          </cell>
          <cell r="M165">
            <v>116666.66666199999</v>
          </cell>
          <cell r="N165">
            <v>116666.66666199999</v>
          </cell>
          <cell r="O165">
            <v>116666.66666199999</v>
          </cell>
          <cell r="P165">
            <v>116666.66666199999</v>
          </cell>
          <cell r="Q165">
            <v>116666.66666199999</v>
          </cell>
          <cell r="R165">
            <v>116666.66666199999</v>
          </cell>
          <cell r="S165">
            <v>116666.66666199999</v>
          </cell>
          <cell r="T165">
            <v>116666.66666199999</v>
          </cell>
          <cell r="U165">
            <v>116666.66666199999</v>
          </cell>
          <cell r="V165">
            <v>116666.66666199999</v>
          </cell>
          <cell r="W165">
            <v>116666.66666199999</v>
          </cell>
        </row>
        <row r="166">
          <cell r="F166">
            <v>0</v>
          </cell>
          <cell r="H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</row>
        <row r="167">
          <cell r="G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</row>
        <row r="168"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</row>
        <row r="169"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</row>
        <row r="170"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</row>
        <row r="171">
          <cell r="L171">
            <v>91863.499996325452</v>
          </cell>
          <cell r="M171">
            <v>91863.499996325452</v>
          </cell>
          <cell r="N171">
            <v>91863.499996325452</v>
          </cell>
          <cell r="O171">
            <v>91863.499996325452</v>
          </cell>
          <cell r="P171">
            <v>91863.499996325452</v>
          </cell>
          <cell r="Q171">
            <v>91863.499996325452</v>
          </cell>
          <cell r="R171">
            <v>91863.499996325452</v>
          </cell>
          <cell r="S171">
            <v>91863.499996325452</v>
          </cell>
          <cell r="T171">
            <v>91863.499996325452</v>
          </cell>
          <cell r="U171">
            <v>91863.499996325452</v>
          </cell>
          <cell r="V171">
            <v>91863.499996325452</v>
          </cell>
          <cell r="W171">
            <v>91863.499996325452</v>
          </cell>
        </row>
        <row r="172">
          <cell r="F172">
            <v>0</v>
          </cell>
          <cell r="H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</row>
        <row r="173">
          <cell r="F173">
            <v>0</v>
          </cell>
          <cell r="H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</row>
        <row r="174">
          <cell r="L174">
            <v>24803.16666567454</v>
          </cell>
          <cell r="M174">
            <v>24803.16666567454</v>
          </cell>
          <cell r="N174">
            <v>24803.16666567454</v>
          </cell>
          <cell r="O174">
            <v>24803.16666567454</v>
          </cell>
          <cell r="P174">
            <v>24803.16666567454</v>
          </cell>
          <cell r="Q174">
            <v>24803.16666567454</v>
          </cell>
          <cell r="R174">
            <v>24803.16666567454</v>
          </cell>
          <cell r="S174">
            <v>24803.16666567454</v>
          </cell>
          <cell r="T174">
            <v>24803.16666567454</v>
          </cell>
          <cell r="U174">
            <v>24803.16666567454</v>
          </cell>
          <cell r="V174">
            <v>24803.16666567454</v>
          </cell>
          <cell r="W174">
            <v>24803.16666567454</v>
          </cell>
        </row>
        <row r="175"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</row>
        <row r="176"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</row>
        <row r="177"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</row>
        <row r="178"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</row>
        <row r="179"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</row>
        <row r="180">
          <cell r="G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</row>
        <row r="181">
          <cell r="F181">
            <v>0</v>
          </cell>
          <cell r="H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</row>
        <row r="182">
          <cell r="F182">
            <v>0</v>
          </cell>
          <cell r="G182">
            <v>0</v>
          </cell>
          <cell r="H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</row>
        <row r="183">
          <cell r="F183">
            <v>0</v>
          </cell>
          <cell r="H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</row>
        <row r="184">
          <cell r="F184">
            <v>0</v>
          </cell>
          <cell r="H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</row>
        <row r="185">
          <cell r="F185">
            <v>0</v>
          </cell>
          <cell r="H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</row>
        <row r="186">
          <cell r="F186">
            <v>0</v>
          </cell>
          <cell r="H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</row>
        <row r="187">
          <cell r="F187">
            <v>0</v>
          </cell>
          <cell r="H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</row>
        <row r="188">
          <cell r="F188">
            <v>0</v>
          </cell>
          <cell r="H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</row>
        <row r="189">
          <cell r="F189">
            <v>0</v>
          </cell>
          <cell r="H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</row>
        <row r="190">
          <cell r="F190">
            <v>0</v>
          </cell>
          <cell r="H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</row>
        <row r="191">
          <cell r="F191">
            <v>0</v>
          </cell>
          <cell r="H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</row>
        <row r="192">
          <cell r="F192">
            <v>0</v>
          </cell>
          <cell r="H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</row>
        <row r="193">
          <cell r="F193">
            <v>0</v>
          </cell>
          <cell r="G193">
            <v>0</v>
          </cell>
          <cell r="H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</row>
        <row r="194">
          <cell r="F194">
            <v>0</v>
          </cell>
          <cell r="H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</row>
        <row r="195">
          <cell r="F195">
            <v>0</v>
          </cell>
          <cell r="H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</row>
        <row r="196">
          <cell r="F196">
            <v>0</v>
          </cell>
          <cell r="H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</row>
        <row r="197">
          <cell r="F197">
            <v>0</v>
          </cell>
          <cell r="H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</row>
        <row r="198">
          <cell r="F198">
            <v>0</v>
          </cell>
          <cell r="H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</row>
        <row r="199">
          <cell r="F199">
            <v>0</v>
          </cell>
          <cell r="H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</row>
        <row r="200">
          <cell r="F200">
            <v>0</v>
          </cell>
          <cell r="H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</row>
        <row r="201">
          <cell r="F201">
            <v>0</v>
          </cell>
          <cell r="H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</row>
        <row r="202">
          <cell r="F202">
            <v>0</v>
          </cell>
          <cell r="H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</row>
        <row r="203">
          <cell r="F203">
            <v>0</v>
          </cell>
          <cell r="H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</row>
        <row r="204">
          <cell r="F204">
            <v>0</v>
          </cell>
          <cell r="G204">
            <v>0</v>
          </cell>
          <cell r="H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</row>
        <row r="205">
          <cell r="F205">
            <v>0</v>
          </cell>
          <cell r="H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</row>
        <row r="206">
          <cell r="F206">
            <v>0</v>
          </cell>
          <cell r="H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</row>
        <row r="207">
          <cell r="F207">
            <v>0</v>
          </cell>
          <cell r="H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</row>
        <row r="208">
          <cell r="F208">
            <v>0</v>
          </cell>
          <cell r="H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</row>
        <row r="209">
          <cell r="F209">
            <v>0</v>
          </cell>
          <cell r="H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</row>
        <row r="210">
          <cell r="F210">
            <v>0</v>
          </cell>
          <cell r="H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</row>
        <row r="211">
          <cell r="F211">
            <v>0</v>
          </cell>
          <cell r="H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</row>
        <row r="212">
          <cell r="F212">
            <v>0</v>
          </cell>
          <cell r="H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</row>
        <row r="213">
          <cell r="F213">
            <v>0</v>
          </cell>
          <cell r="H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</row>
        <row r="214">
          <cell r="F214">
            <v>0</v>
          </cell>
          <cell r="H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</row>
        <row r="215">
          <cell r="F215">
            <v>0</v>
          </cell>
          <cell r="G215">
            <v>0</v>
          </cell>
          <cell r="H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</row>
        <row r="216">
          <cell r="F216">
            <v>0</v>
          </cell>
          <cell r="H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</row>
        <row r="217">
          <cell r="F217">
            <v>0</v>
          </cell>
          <cell r="H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</row>
        <row r="218">
          <cell r="F218">
            <v>0</v>
          </cell>
          <cell r="G218">
            <v>0</v>
          </cell>
          <cell r="H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</row>
        <row r="219">
          <cell r="F219">
            <v>0</v>
          </cell>
          <cell r="H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</row>
        <row r="220">
          <cell r="F220">
            <v>0</v>
          </cell>
          <cell r="H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</row>
        <row r="221">
          <cell r="F221">
            <v>0</v>
          </cell>
          <cell r="H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</row>
        <row r="222">
          <cell r="F222">
            <v>0</v>
          </cell>
          <cell r="H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</row>
        <row r="223">
          <cell r="F223">
            <v>0</v>
          </cell>
          <cell r="H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</row>
        <row r="224">
          <cell r="F224">
            <v>0</v>
          </cell>
          <cell r="H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</row>
        <row r="225">
          <cell r="F225">
            <v>0</v>
          </cell>
          <cell r="H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</row>
        <row r="226">
          <cell r="F226">
            <v>0</v>
          </cell>
          <cell r="H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</row>
        <row r="227">
          <cell r="F227">
            <v>0</v>
          </cell>
          <cell r="H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</row>
        <row r="228">
          <cell r="F228">
            <v>0</v>
          </cell>
          <cell r="H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</row>
        <row r="229">
          <cell r="F229">
            <v>0</v>
          </cell>
          <cell r="H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</row>
        <row r="230">
          <cell r="F230">
            <v>0</v>
          </cell>
          <cell r="H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</row>
        <row r="231"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</row>
        <row r="232">
          <cell r="G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</row>
        <row r="233">
          <cell r="F233">
            <v>0</v>
          </cell>
          <cell r="H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</row>
        <row r="234">
          <cell r="F234">
            <v>0</v>
          </cell>
          <cell r="H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</row>
        <row r="235"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</row>
        <row r="236">
          <cell r="F236">
            <v>0</v>
          </cell>
          <cell r="H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</row>
        <row r="237">
          <cell r="F237">
            <v>0</v>
          </cell>
          <cell r="H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</row>
        <row r="238">
          <cell r="F238">
            <v>0</v>
          </cell>
          <cell r="H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</row>
        <row r="239">
          <cell r="F239">
            <v>0</v>
          </cell>
          <cell r="H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</row>
        <row r="240">
          <cell r="F240">
            <v>0</v>
          </cell>
          <cell r="H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</row>
        <row r="241">
          <cell r="F241">
            <v>0</v>
          </cell>
          <cell r="H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</row>
        <row r="242">
          <cell r="F242">
            <v>0</v>
          </cell>
          <cell r="H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</row>
        <row r="243">
          <cell r="G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</row>
        <row r="244">
          <cell r="G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</row>
        <row r="245">
          <cell r="G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</row>
        <row r="246">
          <cell r="F246">
            <v>0</v>
          </cell>
          <cell r="H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</row>
        <row r="247">
          <cell r="F247">
            <v>0</v>
          </cell>
          <cell r="H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</row>
        <row r="248">
          <cell r="F248">
            <v>0</v>
          </cell>
          <cell r="H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</row>
        <row r="249">
          <cell r="F249">
            <v>0</v>
          </cell>
          <cell r="G249">
            <v>0</v>
          </cell>
          <cell r="H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</row>
        <row r="250">
          <cell r="F250">
            <v>0</v>
          </cell>
          <cell r="H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</row>
        <row r="251">
          <cell r="F251">
            <v>0</v>
          </cell>
          <cell r="H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</row>
        <row r="252">
          <cell r="F252">
            <v>0</v>
          </cell>
          <cell r="H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</row>
        <row r="253">
          <cell r="F253">
            <v>0</v>
          </cell>
          <cell r="H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</row>
        <row r="254">
          <cell r="F254">
            <v>0</v>
          </cell>
          <cell r="H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</row>
        <row r="255">
          <cell r="F255">
            <v>0</v>
          </cell>
          <cell r="H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</row>
        <row r="256">
          <cell r="F256">
            <v>0</v>
          </cell>
          <cell r="H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</row>
        <row r="257"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</row>
        <row r="258">
          <cell r="F258">
            <v>0</v>
          </cell>
          <cell r="H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</row>
        <row r="259">
          <cell r="F259">
            <v>0</v>
          </cell>
          <cell r="H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</row>
        <row r="260">
          <cell r="F260">
            <v>0</v>
          </cell>
          <cell r="H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</row>
        <row r="261">
          <cell r="F261">
            <v>0</v>
          </cell>
          <cell r="H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</row>
        <row r="262">
          <cell r="F262">
            <v>0</v>
          </cell>
          <cell r="G262">
            <v>0</v>
          </cell>
          <cell r="H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</row>
        <row r="263">
          <cell r="F263">
            <v>0</v>
          </cell>
          <cell r="H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</row>
        <row r="264">
          <cell r="F264">
            <v>0</v>
          </cell>
          <cell r="H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</row>
        <row r="265">
          <cell r="F265">
            <v>0</v>
          </cell>
          <cell r="G265">
            <v>0</v>
          </cell>
          <cell r="H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</row>
        <row r="266">
          <cell r="F266">
            <v>0</v>
          </cell>
          <cell r="H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</row>
        <row r="267">
          <cell r="F267">
            <v>0</v>
          </cell>
          <cell r="H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</row>
        <row r="268">
          <cell r="F268">
            <v>0</v>
          </cell>
          <cell r="H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</row>
        <row r="269">
          <cell r="F269">
            <v>0</v>
          </cell>
          <cell r="H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</row>
        <row r="270">
          <cell r="F270">
            <v>0</v>
          </cell>
          <cell r="H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</row>
        <row r="271">
          <cell r="F271">
            <v>0</v>
          </cell>
          <cell r="H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</row>
        <row r="272">
          <cell r="F272">
            <v>0</v>
          </cell>
          <cell r="H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</row>
        <row r="273">
          <cell r="L273">
            <v>628692.24997634918</v>
          </cell>
          <cell r="M273">
            <v>628692.24997634918</v>
          </cell>
          <cell r="N273">
            <v>628692.24997634918</v>
          </cell>
          <cell r="O273">
            <v>628692.24997634918</v>
          </cell>
          <cell r="P273">
            <v>628692.24997634918</v>
          </cell>
          <cell r="Q273">
            <v>628692.24997634918</v>
          </cell>
          <cell r="R273">
            <v>628692.24997634918</v>
          </cell>
          <cell r="S273">
            <v>628692.24997634918</v>
          </cell>
          <cell r="T273">
            <v>628692.24997634918</v>
          </cell>
          <cell r="U273">
            <v>628692.24997634918</v>
          </cell>
          <cell r="V273">
            <v>628692.24997634918</v>
          </cell>
          <cell r="W273">
            <v>628692.24997634918</v>
          </cell>
        </row>
      </sheetData>
      <sheetData sheetId="6">
        <row r="5"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</row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</row>
        <row r="14">
          <cell r="H14">
            <v>0</v>
          </cell>
        </row>
        <row r="20"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</row>
        <row r="24"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</row>
        <row r="25">
          <cell r="F25">
            <v>0</v>
          </cell>
        </row>
        <row r="28">
          <cell r="F28">
            <v>0</v>
          </cell>
        </row>
        <row r="31">
          <cell r="F31">
            <v>0</v>
          </cell>
        </row>
        <row r="32"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</row>
        <row r="33">
          <cell r="G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</row>
        <row r="44">
          <cell r="J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50"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</row>
        <row r="53"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</row>
        <row r="54"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</row>
        <row r="59"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</row>
        <row r="66"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</row>
        <row r="70"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</row>
        <row r="147">
          <cell r="G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</row>
        <row r="149">
          <cell r="G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</row>
        <row r="153"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</row>
        <row r="156"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</row>
        <row r="157">
          <cell r="I157">
            <v>166168.16666001992</v>
          </cell>
          <cell r="J157">
            <v>166168.16666001992</v>
          </cell>
          <cell r="K157">
            <v>166168.16666001992</v>
          </cell>
          <cell r="L157">
            <v>166168.16666001992</v>
          </cell>
          <cell r="M157">
            <v>166168.16666001992</v>
          </cell>
          <cell r="N157">
            <v>166168.16666001992</v>
          </cell>
          <cell r="O157">
            <v>166168.16666001992</v>
          </cell>
          <cell r="P157">
            <v>166168.16666001992</v>
          </cell>
          <cell r="Q157">
            <v>166168.16666001992</v>
          </cell>
          <cell r="R157">
            <v>166168.16666001992</v>
          </cell>
          <cell r="S157">
            <v>166168.16666001992</v>
          </cell>
          <cell r="T157">
            <v>166168.16666001992</v>
          </cell>
        </row>
        <row r="158">
          <cell r="I158">
            <v>130840.99999476635</v>
          </cell>
          <cell r="J158">
            <v>130840.99999476635</v>
          </cell>
          <cell r="K158">
            <v>130840.99999476635</v>
          </cell>
          <cell r="L158">
            <v>130840.99999476635</v>
          </cell>
          <cell r="M158">
            <v>130840.99999476635</v>
          </cell>
          <cell r="N158">
            <v>130840.99999476635</v>
          </cell>
          <cell r="O158">
            <v>130840.99999476635</v>
          </cell>
          <cell r="P158">
            <v>130840.99999476635</v>
          </cell>
          <cell r="Q158">
            <v>130840.99999476635</v>
          </cell>
          <cell r="R158">
            <v>130840.99999476635</v>
          </cell>
          <cell r="S158">
            <v>130840.99999476635</v>
          </cell>
          <cell r="T158">
            <v>130840.99999476635</v>
          </cell>
        </row>
        <row r="161">
          <cell r="I161">
            <v>35327.166665253579</v>
          </cell>
          <cell r="J161">
            <v>35327.166665253579</v>
          </cell>
          <cell r="K161">
            <v>35327.166665253579</v>
          </cell>
          <cell r="L161">
            <v>35327.166665253579</v>
          </cell>
          <cell r="M161">
            <v>35327.166665253579</v>
          </cell>
          <cell r="N161">
            <v>35327.166665253579</v>
          </cell>
          <cell r="O161">
            <v>35327.166665253579</v>
          </cell>
          <cell r="P161">
            <v>35327.166665253579</v>
          </cell>
          <cell r="Q161">
            <v>35327.166665253579</v>
          </cell>
          <cell r="R161">
            <v>35327.166665253579</v>
          </cell>
          <cell r="S161">
            <v>35327.166665253579</v>
          </cell>
          <cell r="T161">
            <v>35327.166665253579</v>
          </cell>
        </row>
        <row r="162"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</row>
        <row r="164"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</row>
        <row r="175"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</row>
        <row r="186"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</row>
        <row r="197"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</row>
        <row r="200"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</row>
        <row r="214"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</row>
        <row r="225"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</row>
        <row r="226"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</row>
        <row r="227"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</row>
        <row r="231"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</row>
        <row r="244"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</row>
        <row r="247"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</row>
        <row r="255">
          <cell r="I255">
            <v>166168.16666001992</v>
          </cell>
          <cell r="J255">
            <v>166168.16666001992</v>
          </cell>
          <cell r="K255">
            <v>166168.16666001992</v>
          </cell>
          <cell r="L255">
            <v>166168.16666001992</v>
          </cell>
          <cell r="M255">
            <v>166168.16666001992</v>
          </cell>
          <cell r="N255">
            <v>166168.16666001992</v>
          </cell>
          <cell r="O255">
            <v>166168.16666001992</v>
          </cell>
          <cell r="P255">
            <v>166168.16666001992</v>
          </cell>
          <cell r="Q255">
            <v>166168.16666001992</v>
          </cell>
          <cell r="R255">
            <v>166168.16666001992</v>
          </cell>
          <cell r="S255">
            <v>166168.16666001992</v>
          </cell>
          <cell r="T255">
            <v>166168.16666001992</v>
          </cell>
        </row>
      </sheetData>
      <sheetData sheetId="7">
        <row r="23">
          <cell r="F23">
            <v>0</v>
          </cell>
        </row>
        <row r="31">
          <cell r="I31">
            <v>0</v>
          </cell>
        </row>
        <row r="52">
          <cell r="I52">
            <v>0</v>
          </cell>
        </row>
        <row r="53">
          <cell r="I53">
            <v>0</v>
          </cell>
        </row>
        <row r="58">
          <cell r="F58">
            <v>0</v>
          </cell>
        </row>
        <row r="74">
          <cell r="S74">
            <v>0</v>
          </cell>
        </row>
        <row r="145">
          <cell r="S145">
            <v>0</v>
          </cell>
        </row>
        <row r="146">
          <cell r="F146">
            <v>0</v>
          </cell>
          <cell r="M146">
            <v>3555741.4165244368</v>
          </cell>
          <cell r="N146">
            <v>3555741.4165244368</v>
          </cell>
          <cell r="P146">
            <v>3555741.4165244368</v>
          </cell>
          <cell r="S146">
            <v>3555741.4165244368</v>
          </cell>
        </row>
        <row r="148">
          <cell r="F148">
            <v>0</v>
          </cell>
          <cell r="M148">
            <v>2799796.4165546745</v>
          </cell>
          <cell r="N148">
            <v>2799796.4165546745</v>
          </cell>
          <cell r="P148">
            <v>2799796.4165546745</v>
          </cell>
          <cell r="S148">
            <v>2799796.4165546745</v>
          </cell>
        </row>
        <row r="149">
          <cell r="M149">
            <v>2799796.4165546745</v>
          </cell>
          <cell r="N149">
            <v>2799796.4165546745</v>
          </cell>
          <cell r="P149">
            <v>2799796.4165546745</v>
          </cell>
          <cell r="S149">
            <v>2799796.4165546745</v>
          </cell>
        </row>
        <row r="155">
          <cell r="M155">
            <v>755944.99996976217</v>
          </cell>
          <cell r="S155">
            <v>755944.99996976217</v>
          </cell>
        </row>
        <row r="156">
          <cell r="P156">
            <v>0</v>
          </cell>
          <cell r="R156">
            <v>0</v>
          </cell>
        </row>
        <row r="254">
          <cell r="I254">
            <v>3555741.4165244368</v>
          </cell>
          <cell r="M254">
            <v>3555741.4165244368</v>
          </cell>
          <cell r="N254">
            <v>3555741.4165244368</v>
          </cell>
          <cell r="O254">
            <v>3555741.4165244368</v>
          </cell>
          <cell r="P254">
            <v>3555741.4165244368</v>
          </cell>
          <cell r="R254">
            <v>3555741.4165244368</v>
          </cell>
          <cell r="S254">
            <v>3555741.4165244368</v>
          </cell>
        </row>
      </sheetData>
      <sheetData sheetId="8">
        <row r="5"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</row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</row>
        <row r="11">
          <cell r="F11">
            <v>0</v>
          </cell>
          <cell r="H11">
            <v>0</v>
          </cell>
        </row>
        <row r="12">
          <cell r="F12">
            <v>0</v>
          </cell>
          <cell r="H12">
            <v>0</v>
          </cell>
        </row>
        <row r="14">
          <cell r="H14">
            <v>0</v>
          </cell>
        </row>
        <row r="20"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</row>
        <row r="24"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</row>
        <row r="25">
          <cell r="F25">
            <v>0</v>
          </cell>
        </row>
        <row r="26">
          <cell r="F26">
            <v>0</v>
          </cell>
          <cell r="H26">
            <v>0</v>
          </cell>
        </row>
        <row r="27">
          <cell r="F27">
            <v>0</v>
          </cell>
          <cell r="H27">
            <v>0</v>
          </cell>
        </row>
        <row r="28">
          <cell r="F28">
            <v>0</v>
          </cell>
        </row>
        <row r="29">
          <cell r="F29">
            <v>0</v>
          </cell>
          <cell r="H29">
            <v>0</v>
          </cell>
        </row>
        <row r="30">
          <cell r="F30">
            <v>0</v>
          </cell>
          <cell r="H30">
            <v>0</v>
          </cell>
        </row>
        <row r="31">
          <cell r="F31">
            <v>0</v>
          </cell>
        </row>
        <row r="32">
          <cell r="I32">
            <v>100541.666662645</v>
          </cell>
          <cell r="J32">
            <v>100541.666662645</v>
          </cell>
          <cell r="K32">
            <v>100541.666662645</v>
          </cell>
          <cell r="L32">
            <v>100541.666662645</v>
          </cell>
          <cell r="M32">
            <v>100541.666662645</v>
          </cell>
          <cell r="N32">
            <v>100541.666662645</v>
          </cell>
          <cell r="O32">
            <v>100541.666662645</v>
          </cell>
          <cell r="P32">
            <v>100541.666662645</v>
          </cell>
          <cell r="Q32">
            <v>100541.666662645</v>
          </cell>
          <cell r="R32">
            <v>100541.666662645</v>
          </cell>
          <cell r="S32">
            <v>100541.666662645</v>
          </cell>
          <cell r="T32">
            <v>100541.666662645</v>
          </cell>
        </row>
        <row r="33">
          <cell r="G33">
            <v>0</v>
          </cell>
          <cell r="I33">
            <v>24999.999999</v>
          </cell>
          <cell r="J33">
            <v>24999.999999</v>
          </cell>
          <cell r="K33">
            <v>24999.999999</v>
          </cell>
          <cell r="L33">
            <v>24999.999999</v>
          </cell>
          <cell r="M33">
            <v>24999.999999</v>
          </cell>
          <cell r="N33">
            <v>24999.999999</v>
          </cell>
          <cell r="O33">
            <v>24999.999999</v>
          </cell>
          <cell r="P33">
            <v>24999.999999</v>
          </cell>
          <cell r="Q33">
            <v>24999.999999</v>
          </cell>
          <cell r="R33">
            <v>24999.999999</v>
          </cell>
          <cell r="S33">
            <v>24999.999999</v>
          </cell>
          <cell r="T33">
            <v>24999.999999</v>
          </cell>
        </row>
        <row r="35">
          <cell r="I35">
            <v>24999.999999</v>
          </cell>
          <cell r="J35">
            <v>24999.999999</v>
          </cell>
          <cell r="K35">
            <v>24999.999999</v>
          </cell>
          <cell r="L35">
            <v>24999.999999</v>
          </cell>
          <cell r="M35">
            <v>24999.999999</v>
          </cell>
          <cell r="N35">
            <v>24999.999999</v>
          </cell>
          <cell r="O35">
            <v>24999.999999</v>
          </cell>
          <cell r="P35">
            <v>24999.999999</v>
          </cell>
          <cell r="Q35">
            <v>24999.999999</v>
          </cell>
          <cell r="R35">
            <v>24999.999999</v>
          </cell>
          <cell r="S35">
            <v>24999.999999</v>
          </cell>
          <cell r="T35">
            <v>24999.999999</v>
          </cell>
        </row>
        <row r="36">
          <cell r="F36">
            <v>0</v>
          </cell>
          <cell r="H36">
            <v>0</v>
          </cell>
        </row>
        <row r="37">
          <cell r="G37">
            <v>0</v>
          </cell>
        </row>
        <row r="42">
          <cell r="F42">
            <v>0</v>
          </cell>
          <cell r="H42">
            <v>0</v>
          </cell>
        </row>
        <row r="44">
          <cell r="I44">
            <v>33333.333331999995</v>
          </cell>
          <cell r="J44">
            <v>33333.333331999995</v>
          </cell>
          <cell r="K44">
            <v>33333.333331999995</v>
          </cell>
          <cell r="L44">
            <v>33333.333331999995</v>
          </cell>
          <cell r="M44">
            <v>33333.333331999995</v>
          </cell>
          <cell r="N44">
            <v>33333.333331999995</v>
          </cell>
          <cell r="O44">
            <v>33333.333331999995</v>
          </cell>
          <cell r="P44">
            <v>33333.333331999995</v>
          </cell>
          <cell r="Q44">
            <v>33333.333331999995</v>
          </cell>
          <cell r="R44">
            <v>33333.333331999995</v>
          </cell>
          <cell r="S44">
            <v>33333.333331999995</v>
          </cell>
          <cell r="T44">
            <v>33333.333331999995</v>
          </cell>
        </row>
        <row r="45">
          <cell r="G45">
            <v>0</v>
          </cell>
        </row>
        <row r="46">
          <cell r="F46">
            <v>0</v>
          </cell>
          <cell r="H46">
            <v>0</v>
          </cell>
        </row>
        <row r="47">
          <cell r="F47">
            <v>0</v>
          </cell>
          <cell r="H47">
            <v>0</v>
          </cell>
        </row>
        <row r="49">
          <cell r="I49">
            <v>20833.333332499999</v>
          </cell>
          <cell r="J49">
            <v>20833.333332499999</v>
          </cell>
          <cell r="K49">
            <v>20833.333332499999</v>
          </cell>
          <cell r="L49">
            <v>20833.333332499999</v>
          </cell>
          <cell r="M49">
            <v>20833.333332499999</v>
          </cell>
          <cell r="N49">
            <v>20833.333332499999</v>
          </cell>
          <cell r="O49">
            <v>20833.333332499999</v>
          </cell>
          <cell r="P49">
            <v>20833.333332499999</v>
          </cell>
          <cell r="Q49">
            <v>20833.333332499999</v>
          </cell>
          <cell r="R49">
            <v>20833.333332499999</v>
          </cell>
          <cell r="S49">
            <v>20833.333332499999</v>
          </cell>
          <cell r="T49">
            <v>20833.333332499999</v>
          </cell>
        </row>
        <row r="53">
          <cell r="I53">
            <v>21374.999999144999</v>
          </cell>
          <cell r="J53">
            <v>21374.999999144999</v>
          </cell>
          <cell r="K53">
            <v>21374.999999144999</v>
          </cell>
          <cell r="L53">
            <v>21374.999999144999</v>
          </cell>
          <cell r="M53">
            <v>21374.999999144999</v>
          </cell>
          <cell r="N53">
            <v>21374.999999144999</v>
          </cell>
          <cell r="O53">
            <v>21374.999999144999</v>
          </cell>
          <cell r="P53">
            <v>21374.999999144999</v>
          </cell>
          <cell r="Q53">
            <v>21374.999999144999</v>
          </cell>
          <cell r="R53">
            <v>21374.999999144999</v>
          </cell>
          <cell r="S53">
            <v>21374.999999144999</v>
          </cell>
          <cell r="T53">
            <v>21374.999999144999</v>
          </cell>
        </row>
        <row r="54">
          <cell r="I54">
            <v>21374.999999144999</v>
          </cell>
          <cell r="J54">
            <v>21374.999999144999</v>
          </cell>
          <cell r="K54">
            <v>21374.999999144999</v>
          </cell>
          <cell r="L54">
            <v>21374.999999144999</v>
          </cell>
          <cell r="M54">
            <v>21374.999999144999</v>
          </cell>
          <cell r="N54">
            <v>21374.999999144999</v>
          </cell>
          <cell r="O54">
            <v>21374.999999144999</v>
          </cell>
          <cell r="P54">
            <v>21374.999999144999</v>
          </cell>
          <cell r="Q54">
            <v>21374.999999144999</v>
          </cell>
          <cell r="R54">
            <v>21374.999999144999</v>
          </cell>
          <cell r="S54">
            <v>21374.999999144999</v>
          </cell>
          <cell r="T54">
            <v>21374.999999144999</v>
          </cell>
        </row>
        <row r="56">
          <cell r="H56">
            <v>0</v>
          </cell>
        </row>
        <row r="57">
          <cell r="F57">
            <v>0</v>
          </cell>
          <cell r="H57">
            <v>0</v>
          </cell>
        </row>
        <row r="58"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</row>
        <row r="59">
          <cell r="G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</row>
        <row r="60">
          <cell r="F60">
            <v>0</v>
          </cell>
          <cell r="H60">
            <v>0</v>
          </cell>
        </row>
        <row r="62">
          <cell r="F62">
            <v>0</v>
          </cell>
          <cell r="H62">
            <v>0</v>
          </cell>
        </row>
        <row r="63">
          <cell r="F63">
            <v>0</v>
          </cell>
          <cell r="H63">
            <v>0</v>
          </cell>
        </row>
        <row r="64">
          <cell r="F64">
            <v>0</v>
          </cell>
          <cell r="H64">
            <v>0</v>
          </cell>
        </row>
        <row r="65">
          <cell r="F65">
            <v>0</v>
          </cell>
          <cell r="H65">
            <v>0</v>
          </cell>
        </row>
        <row r="66">
          <cell r="F66">
            <v>0</v>
          </cell>
          <cell r="G66">
            <v>0</v>
          </cell>
          <cell r="H66">
            <v>0</v>
          </cell>
        </row>
        <row r="67">
          <cell r="F67">
            <v>0</v>
          </cell>
          <cell r="H67">
            <v>0</v>
          </cell>
        </row>
        <row r="68">
          <cell r="F68">
            <v>0</v>
          </cell>
          <cell r="H68">
            <v>0</v>
          </cell>
        </row>
        <row r="69">
          <cell r="F69">
            <v>0</v>
          </cell>
          <cell r="H69">
            <v>0</v>
          </cell>
        </row>
        <row r="70">
          <cell r="G70">
            <v>0</v>
          </cell>
        </row>
        <row r="72">
          <cell r="F72">
            <v>0</v>
          </cell>
          <cell r="H72">
            <v>0</v>
          </cell>
        </row>
        <row r="74">
          <cell r="F74">
            <v>0</v>
          </cell>
          <cell r="H74">
            <v>0</v>
          </cell>
        </row>
        <row r="75"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</row>
        <row r="76">
          <cell r="F76">
            <v>0</v>
          </cell>
          <cell r="G76">
            <v>0</v>
          </cell>
          <cell r="H76">
            <v>0</v>
          </cell>
        </row>
        <row r="77">
          <cell r="F77">
            <v>0</v>
          </cell>
          <cell r="H77">
            <v>0</v>
          </cell>
        </row>
        <row r="78">
          <cell r="F78">
            <v>0</v>
          </cell>
          <cell r="H78">
            <v>0</v>
          </cell>
        </row>
        <row r="79">
          <cell r="G79">
            <v>0</v>
          </cell>
          <cell r="H79">
            <v>0</v>
          </cell>
        </row>
        <row r="81">
          <cell r="F81">
            <v>0</v>
          </cell>
          <cell r="H81">
            <v>0</v>
          </cell>
        </row>
        <row r="82">
          <cell r="F82">
            <v>0</v>
          </cell>
          <cell r="H82">
            <v>0</v>
          </cell>
        </row>
        <row r="83">
          <cell r="F83">
            <v>0</v>
          </cell>
          <cell r="H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</row>
        <row r="85">
          <cell r="F85">
            <v>0</v>
          </cell>
          <cell r="H85">
            <v>0</v>
          </cell>
        </row>
        <row r="86">
          <cell r="F86">
            <v>0</v>
          </cell>
          <cell r="H86">
            <v>0</v>
          </cell>
        </row>
        <row r="87">
          <cell r="F87">
            <v>0</v>
          </cell>
          <cell r="H87">
            <v>0</v>
          </cell>
        </row>
        <row r="88">
          <cell r="F88">
            <v>0</v>
          </cell>
          <cell r="H88">
            <v>0</v>
          </cell>
        </row>
        <row r="89">
          <cell r="F89">
            <v>0</v>
          </cell>
          <cell r="H89">
            <v>0</v>
          </cell>
        </row>
        <row r="90">
          <cell r="F90">
            <v>0</v>
          </cell>
          <cell r="H90">
            <v>0</v>
          </cell>
        </row>
        <row r="91">
          <cell r="F91">
            <v>0</v>
          </cell>
          <cell r="H91">
            <v>0</v>
          </cell>
        </row>
        <row r="92">
          <cell r="F92">
            <v>0</v>
          </cell>
          <cell r="H92">
            <v>0</v>
          </cell>
        </row>
        <row r="93">
          <cell r="F93">
            <v>0</v>
          </cell>
          <cell r="H93">
            <v>0</v>
          </cell>
        </row>
        <row r="94">
          <cell r="F94">
            <v>0</v>
          </cell>
          <cell r="H94">
            <v>0</v>
          </cell>
        </row>
        <row r="95">
          <cell r="F95">
            <v>0</v>
          </cell>
          <cell r="G95">
            <v>0</v>
          </cell>
          <cell r="H95">
            <v>0</v>
          </cell>
        </row>
        <row r="96">
          <cell r="F96">
            <v>0</v>
          </cell>
          <cell r="H96">
            <v>0</v>
          </cell>
        </row>
        <row r="97">
          <cell r="F97">
            <v>0</v>
          </cell>
          <cell r="H97">
            <v>0</v>
          </cell>
        </row>
        <row r="98">
          <cell r="F98">
            <v>0</v>
          </cell>
          <cell r="H98">
            <v>0</v>
          </cell>
        </row>
        <row r="99">
          <cell r="F99">
            <v>0</v>
          </cell>
          <cell r="H99">
            <v>0</v>
          </cell>
        </row>
        <row r="100">
          <cell r="F100">
            <v>0</v>
          </cell>
          <cell r="H100">
            <v>0</v>
          </cell>
        </row>
        <row r="101">
          <cell r="F101">
            <v>0</v>
          </cell>
          <cell r="H101">
            <v>0</v>
          </cell>
        </row>
        <row r="102">
          <cell r="F102">
            <v>0</v>
          </cell>
          <cell r="H102">
            <v>0</v>
          </cell>
        </row>
        <row r="103">
          <cell r="F103">
            <v>0</v>
          </cell>
          <cell r="H103">
            <v>0</v>
          </cell>
        </row>
        <row r="104">
          <cell r="F104">
            <v>0</v>
          </cell>
          <cell r="H104">
            <v>0</v>
          </cell>
        </row>
        <row r="105">
          <cell r="F105">
            <v>0</v>
          </cell>
          <cell r="H105">
            <v>0</v>
          </cell>
        </row>
        <row r="107">
          <cell r="F107">
            <v>0</v>
          </cell>
        </row>
        <row r="108">
          <cell r="F108">
            <v>0</v>
          </cell>
          <cell r="H108">
            <v>0</v>
          </cell>
        </row>
        <row r="109">
          <cell r="F109">
            <v>0</v>
          </cell>
          <cell r="H109">
            <v>0</v>
          </cell>
        </row>
        <row r="110">
          <cell r="F110">
            <v>0</v>
          </cell>
          <cell r="H110">
            <v>0</v>
          </cell>
        </row>
        <row r="111">
          <cell r="F111">
            <v>0</v>
          </cell>
          <cell r="H111">
            <v>0</v>
          </cell>
        </row>
        <row r="112">
          <cell r="F112">
            <v>0</v>
          </cell>
          <cell r="H112">
            <v>0</v>
          </cell>
        </row>
        <row r="115">
          <cell r="F115">
            <v>0</v>
          </cell>
          <cell r="H115">
            <v>0</v>
          </cell>
        </row>
        <row r="116">
          <cell r="F116">
            <v>0</v>
          </cell>
          <cell r="H116">
            <v>0</v>
          </cell>
        </row>
        <row r="117">
          <cell r="F117">
            <v>0</v>
          </cell>
          <cell r="G117">
            <v>0</v>
          </cell>
          <cell r="H117">
            <v>0</v>
          </cell>
        </row>
        <row r="118">
          <cell r="F118">
            <v>0</v>
          </cell>
          <cell r="H118">
            <v>0</v>
          </cell>
        </row>
        <row r="119">
          <cell r="F119">
            <v>0</v>
          </cell>
          <cell r="H119">
            <v>0</v>
          </cell>
        </row>
        <row r="120">
          <cell r="F120">
            <v>0</v>
          </cell>
          <cell r="G120">
            <v>0</v>
          </cell>
          <cell r="H120">
            <v>0</v>
          </cell>
        </row>
        <row r="121">
          <cell r="F121">
            <v>0</v>
          </cell>
          <cell r="H121">
            <v>0</v>
          </cell>
        </row>
        <row r="122">
          <cell r="F122">
            <v>0</v>
          </cell>
          <cell r="H122">
            <v>0</v>
          </cell>
        </row>
        <row r="123">
          <cell r="F123">
            <v>0</v>
          </cell>
          <cell r="H123">
            <v>0</v>
          </cell>
        </row>
        <row r="124">
          <cell r="F124">
            <v>0</v>
          </cell>
          <cell r="H124">
            <v>0</v>
          </cell>
        </row>
        <row r="125">
          <cell r="F125">
            <v>0</v>
          </cell>
          <cell r="H125">
            <v>0</v>
          </cell>
        </row>
        <row r="126">
          <cell r="F126">
            <v>0</v>
          </cell>
          <cell r="H126">
            <v>0</v>
          </cell>
        </row>
        <row r="127">
          <cell r="F127">
            <v>0</v>
          </cell>
          <cell r="H127">
            <v>0</v>
          </cell>
        </row>
        <row r="128">
          <cell r="F128">
            <v>0</v>
          </cell>
          <cell r="H128">
            <v>0</v>
          </cell>
        </row>
        <row r="129">
          <cell r="F129">
            <v>0</v>
          </cell>
          <cell r="H129">
            <v>0</v>
          </cell>
        </row>
        <row r="130">
          <cell r="F130">
            <v>0</v>
          </cell>
          <cell r="H130">
            <v>0</v>
          </cell>
        </row>
        <row r="131">
          <cell r="F131">
            <v>0</v>
          </cell>
          <cell r="H131">
            <v>0</v>
          </cell>
        </row>
        <row r="132">
          <cell r="F132">
            <v>0</v>
          </cell>
          <cell r="H132">
            <v>0</v>
          </cell>
        </row>
        <row r="133">
          <cell r="F133">
            <v>0</v>
          </cell>
          <cell r="H133">
            <v>0</v>
          </cell>
        </row>
        <row r="134">
          <cell r="F134">
            <v>0</v>
          </cell>
          <cell r="H134">
            <v>0</v>
          </cell>
        </row>
        <row r="136">
          <cell r="F136">
            <v>0</v>
          </cell>
          <cell r="H136">
            <v>0</v>
          </cell>
        </row>
        <row r="137">
          <cell r="F137">
            <v>0</v>
          </cell>
          <cell r="H137">
            <v>0</v>
          </cell>
        </row>
        <row r="139">
          <cell r="F139">
            <v>0</v>
          </cell>
          <cell r="H139">
            <v>0</v>
          </cell>
        </row>
        <row r="140">
          <cell r="F140">
            <v>0</v>
          </cell>
          <cell r="H140">
            <v>0</v>
          </cell>
        </row>
        <row r="141">
          <cell r="F141">
            <v>0</v>
          </cell>
          <cell r="H141">
            <v>0</v>
          </cell>
        </row>
        <row r="142">
          <cell r="F142">
            <v>0</v>
          </cell>
          <cell r="H142">
            <v>0</v>
          </cell>
        </row>
        <row r="143">
          <cell r="F143">
            <v>0</v>
          </cell>
          <cell r="H143">
            <v>0</v>
          </cell>
        </row>
        <row r="144">
          <cell r="F144">
            <v>0</v>
          </cell>
          <cell r="H144">
            <v>0</v>
          </cell>
        </row>
        <row r="145">
          <cell r="F145">
            <v>0</v>
          </cell>
          <cell r="H145">
            <v>0</v>
          </cell>
        </row>
        <row r="147">
          <cell r="G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</row>
        <row r="148">
          <cell r="F148">
            <v>0</v>
          </cell>
          <cell r="H148">
            <v>0</v>
          </cell>
        </row>
        <row r="149">
          <cell r="G149">
            <v>0</v>
          </cell>
        </row>
        <row r="154">
          <cell r="F154">
            <v>0</v>
          </cell>
          <cell r="H154">
            <v>0</v>
          </cell>
        </row>
        <row r="155">
          <cell r="F155">
            <v>0</v>
          </cell>
          <cell r="H155">
            <v>0</v>
          </cell>
        </row>
        <row r="157"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</row>
        <row r="158"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</row>
        <row r="163"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</row>
        <row r="166">
          <cell r="G166">
            <v>0</v>
          </cell>
        </row>
        <row r="167">
          <cell r="F167">
            <v>0</v>
          </cell>
          <cell r="H167">
            <v>0</v>
          </cell>
        </row>
        <row r="168">
          <cell r="F168">
            <v>0</v>
          </cell>
          <cell r="G168">
            <v>0</v>
          </cell>
          <cell r="H168">
            <v>0</v>
          </cell>
        </row>
        <row r="169">
          <cell r="F169">
            <v>0</v>
          </cell>
          <cell r="H169">
            <v>0</v>
          </cell>
        </row>
        <row r="170">
          <cell r="F170">
            <v>0</v>
          </cell>
          <cell r="H170">
            <v>0</v>
          </cell>
        </row>
        <row r="171">
          <cell r="F171">
            <v>0</v>
          </cell>
          <cell r="H171">
            <v>0</v>
          </cell>
        </row>
        <row r="172">
          <cell r="F172">
            <v>0</v>
          </cell>
          <cell r="H172">
            <v>0</v>
          </cell>
        </row>
        <row r="173">
          <cell r="F173">
            <v>0</v>
          </cell>
          <cell r="H173">
            <v>0</v>
          </cell>
        </row>
        <row r="174">
          <cell r="F174">
            <v>0</v>
          </cell>
          <cell r="H174">
            <v>0</v>
          </cell>
        </row>
        <row r="175">
          <cell r="F175">
            <v>0</v>
          </cell>
          <cell r="H175">
            <v>0</v>
          </cell>
        </row>
        <row r="176">
          <cell r="F176">
            <v>0</v>
          </cell>
          <cell r="H176">
            <v>0</v>
          </cell>
        </row>
        <row r="177">
          <cell r="F177">
            <v>0</v>
          </cell>
          <cell r="H177">
            <v>0</v>
          </cell>
        </row>
        <row r="178">
          <cell r="F178">
            <v>0</v>
          </cell>
          <cell r="H178">
            <v>0</v>
          </cell>
        </row>
        <row r="179">
          <cell r="F179">
            <v>0</v>
          </cell>
          <cell r="G179">
            <v>0</v>
          </cell>
          <cell r="H179">
            <v>0</v>
          </cell>
        </row>
        <row r="180">
          <cell r="F180">
            <v>0</v>
          </cell>
          <cell r="H180">
            <v>0</v>
          </cell>
        </row>
        <row r="181">
          <cell r="F181">
            <v>0</v>
          </cell>
          <cell r="H181">
            <v>0</v>
          </cell>
        </row>
        <row r="182">
          <cell r="F182">
            <v>0</v>
          </cell>
          <cell r="H182">
            <v>0</v>
          </cell>
        </row>
        <row r="183">
          <cell r="F183">
            <v>0</v>
          </cell>
          <cell r="H183">
            <v>0</v>
          </cell>
        </row>
        <row r="184">
          <cell r="F184">
            <v>0</v>
          </cell>
          <cell r="H184">
            <v>0</v>
          </cell>
        </row>
        <row r="185">
          <cell r="F185">
            <v>0</v>
          </cell>
          <cell r="H185">
            <v>0</v>
          </cell>
        </row>
        <row r="186">
          <cell r="F186">
            <v>0</v>
          </cell>
          <cell r="H186">
            <v>0</v>
          </cell>
        </row>
        <row r="187">
          <cell r="F187">
            <v>0</v>
          </cell>
          <cell r="H187">
            <v>0</v>
          </cell>
        </row>
        <row r="188">
          <cell r="F188">
            <v>0</v>
          </cell>
          <cell r="H188">
            <v>0</v>
          </cell>
        </row>
        <row r="189">
          <cell r="F189">
            <v>0</v>
          </cell>
          <cell r="H189">
            <v>0</v>
          </cell>
        </row>
        <row r="190">
          <cell r="F190">
            <v>0</v>
          </cell>
          <cell r="G190">
            <v>0</v>
          </cell>
          <cell r="H190">
            <v>0</v>
          </cell>
        </row>
        <row r="191">
          <cell r="F191">
            <v>0</v>
          </cell>
          <cell r="H191">
            <v>0</v>
          </cell>
        </row>
        <row r="192">
          <cell r="F192">
            <v>0</v>
          </cell>
          <cell r="H192">
            <v>0</v>
          </cell>
        </row>
        <row r="193">
          <cell r="F193">
            <v>0</v>
          </cell>
          <cell r="H193">
            <v>0</v>
          </cell>
        </row>
        <row r="194">
          <cell r="F194">
            <v>0</v>
          </cell>
          <cell r="H194">
            <v>0</v>
          </cell>
        </row>
        <row r="195">
          <cell r="F195">
            <v>0</v>
          </cell>
          <cell r="H195">
            <v>0</v>
          </cell>
        </row>
        <row r="196">
          <cell r="F196">
            <v>0</v>
          </cell>
          <cell r="H196">
            <v>0</v>
          </cell>
        </row>
        <row r="197">
          <cell r="F197">
            <v>0</v>
          </cell>
          <cell r="H197">
            <v>0</v>
          </cell>
        </row>
        <row r="198">
          <cell r="F198">
            <v>0</v>
          </cell>
          <cell r="H198">
            <v>0</v>
          </cell>
        </row>
        <row r="199">
          <cell r="F199">
            <v>0</v>
          </cell>
          <cell r="H199">
            <v>0</v>
          </cell>
        </row>
        <row r="200">
          <cell r="F200">
            <v>0</v>
          </cell>
          <cell r="H200">
            <v>0</v>
          </cell>
        </row>
        <row r="201">
          <cell r="F201">
            <v>0</v>
          </cell>
          <cell r="G201">
            <v>0</v>
          </cell>
          <cell r="H201">
            <v>0</v>
          </cell>
        </row>
        <row r="202">
          <cell r="F202">
            <v>0</v>
          </cell>
          <cell r="H202">
            <v>0</v>
          </cell>
        </row>
        <row r="203">
          <cell r="F203">
            <v>0</v>
          </cell>
          <cell r="H203">
            <v>0</v>
          </cell>
        </row>
        <row r="204">
          <cell r="F204">
            <v>0</v>
          </cell>
          <cell r="G204">
            <v>0</v>
          </cell>
          <cell r="H204">
            <v>0</v>
          </cell>
        </row>
        <row r="205">
          <cell r="F205">
            <v>0</v>
          </cell>
          <cell r="H205">
            <v>0</v>
          </cell>
        </row>
        <row r="206">
          <cell r="F206">
            <v>0</v>
          </cell>
          <cell r="H206">
            <v>0</v>
          </cell>
        </row>
        <row r="207">
          <cell r="F207">
            <v>0</v>
          </cell>
          <cell r="H207">
            <v>0</v>
          </cell>
        </row>
        <row r="208">
          <cell r="F208">
            <v>0</v>
          </cell>
          <cell r="H208">
            <v>0</v>
          </cell>
        </row>
        <row r="209">
          <cell r="F209">
            <v>0</v>
          </cell>
          <cell r="H209">
            <v>0</v>
          </cell>
        </row>
        <row r="210">
          <cell r="F210">
            <v>0</v>
          </cell>
          <cell r="H210">
            <v>0</v>
          </cell>
        </row>
        <row r="211">
          <cell r="F211">
            <v>0</v>
          </cell>
          <cell r="H211">
            <v>0</v>
          </cell>
        </row>
        <row r="212">
          <cell r="F212">
            <v>0</v>
          </cell>
          <cell r="H212">
            <v>0</v>
          </cell>
        </row>
        <row r="213">
          <cell r="F213">
            <v>0</v>
          </cell>
          <cell r="H213">
            <v>0</v>
          </cell>
        </row>
        <row r="214">
          <cell r="F214">
            <v>0</v>
          </cell>
          <cell r="H214">
            <v>0</v>
          </cell>
        </row>
        <row r="215">
          <cell r="F215">
            <v>0</v>
          </cell>
          <cell r="H215">
            <v>0</v>
          </cell>
        </row>
        <row r="216">
          <cell r="F216">
            <v>0</v>
          </cell>
          <cell r="H216">
            <v>0</v>
          </cell>
        </row>
        <row r="218">
          <cell r="G218">
            <v>0</v>
          </cell>
        </row>
        <row r="219">
          <cell r="F219">
            <v>0</v>
          </cell>
          <cell r="H219">
            <v>0</v>
          </cell>
        </row>
        <row r="220">
          <cell r="F220">
            <v>0</v>
          </cell>
          <cell r="H220">
            <v>0</v>
          </cell>
        </row>
        <row r="222">
          <cell r="F222">
            <v>0</v>
          </cell>
          <cell r="H222">
            <v>0</v>
          </cell>
        </row>
        <row r="223">
          <cell r="F223">
            <v>0</v>
          </cell>
          <cell r="H223">
            <v>0</v>
          </cell>
        </row>
        <row r="224">
          <cell r="F224">
            <v>0</v>
          </cell>
          <cell r="H224">
            <v>0</v>
          </cell>
        </row>
        <row r="225">
          <cell r="F225">
            <v>0</v>
          </cell>
          <cell r="H225">
            <v>0</v>
          </cell>
        </row>
        <row r="226">
          <cell r="F226">
            <v>0</v>
          </cell>
          <cell r="H226">
            <v>0</v>
          </cell>
        </row>
        <row r="227">
          <cell r="F227">
            <v>0</v>
          </cell>
          <cell r="H227">
            <v>0</v>
          </cell>
        </row>
        <row r="228">
          <cell r="F228">
            <v>0</v>
          </cell>
          <cell r="H228">
            <v>0</v>
          </cell>
        </row>
        <row r="229">
          <cell r="G229">
            <v>0</v>
          </cell>
        </row>
        <row r="230">
          <cell r="G230">
            <v>0</v>
          </cell>
        </row>
        <row r="231">
          <cell r="G231">
            <v>0</v>
          </cell>
        </row>
        <row r="232">
          <cell r="F232">
            <v>0</v>
          </cell>
          <cell r="H232">
            <v>0</v>
          </cell>
        </row>
        <row r="233">
          <cell r="F233">
            <v>0</v>
          </cell>
          <cell r="H233">
            <v>0</v>
          </cell>
        </row>
        <row r="234">
          <cell r="F234">
            <v>0</v>
          </cell>
          <cell r="H234">
            <v>0</v>
          </cell>
        </row>
        <row r="235">
          <cell r="F235">
            <v>0</v>
          </cell>
          <cell r="G235">
            <v>0</v>
          </cell>
          <cell r="H235">
            <v>0</v>
          </cell>
        </row>
        <row r="236">
          <cell r="F236">
            <v>0</v>
          </cell>
          <cell r="H236">
            <v>0</v>
          </cell>
        </row>
        <row r="237">
          <cell r="F237">
            <v>0</v>
          </cell>
          <cell r="H237">
            <v>0</v>
          </cell>
        </row>
        <row r="238">
          <cell r="F238">
            <v>0</v>
          </cell>
          <cell r="H238">
            <v>0</v>
          </cell>
        </row>
        <row r="239">
          <cell r="F239">
            <v>0</v>
          </cell>
          <cell r="H239">
            <v>0</v>
          </cell>
        </row>
        <row r="240">
          <cell r="F240">
            <v>0</v>
          </cell>
          <cell r="H240">
            <v>0</v>
          </cell>
        </row>
        <row r="241">
          <cell r="F241">
            <v>0</v>
          </cell>
          <cell r="H241">
            <v>0</v>
          </cell>
        </row>
        <row r="242">
          <cell r="F242">
            <v>0</v>
          </cell>
          <cell r="H242">
            <v>0</v>
          </cell>
        </row>
        <row r="244">
          <cell r="F244">
            <v>0</v>
          </cell>
          <cell r="H244">
            <v>0</v>
          </cell>
        </row>
        <row r="245">
          <cell r="F245">
            <v>0</v>
          </cell>
          <cell r="H245">
            <v>0</v>
          </cell>
        </row>
        <row r="246">
          <cell r="F246">
            <v>0</v>
          </cell>
          <cell r="H246">
            <v>0</v>
          </cell>
        </row>
        <row r="247">
          <cell r="F247">
            <v>0</v>
          </cell>
          <cell r="H247">
            <v>0</v>
          </cell>
        </row>
        <row r="248">
          <cell r="F248">
            <v>0</v>
          </cell>
          <cell r="G248">
            <v>0</v>
          </cell>
          <cell r="H248">
            <v>0</v>
          </cell>
        </row>
        <row r="249">
          <cell r="F249">
            <v>0</v>
          </cell>
          <cell r="H249">
            <v>0</v>
          </cell>
        </row>
        <row r="250">
          <cell r="F250">
            <v>0</v>
          </cell>
          <cell r="H250">
            <v>0</v>
          </cell>
        </row>
        <row r="251">
          <cell r="F251">
            <v>0</v>
          </cell>
          <cell r="G251">
            <v>0</v>
          </cell>
          <cell r="H251">
            <v>0</v>
          </cell>
        </row>
        <row r="252">
          <cell r="F252">
            <v>0</v>
          </cell>
          <cell r="H252">
            <v>0</v>
          </cell>
        </row>
        <row r="253">
          <cell r="F253">
            <v>0</v>
          </cell>
          <cell r="H253">
            <v>0</v>
          </cell>
        </row>
        <row r="254">
          <cell r="F254">
            <v>0</v>
          </cell>
          <cell r="H254">
            <v>0</v>
          </cell>
        </row>
        <row r="255">
          <cell r="F255">
            <v>0</v>
          </cell>
          <cell r="H255">
            <v>0</v>
          </cell>
        </row>
        <row r="256">
          <cell r="F256">
            <v>0</v>
          </cell>
          <cell r="H256">
            <v>0</v>
          </cell>
        </row>
        <row r="257">
          <cell r="F257">
            <v>0</v>
          </cell>
          <cell r="H257">
            <v>0</v>
          </cell>
        </row>
        <row r="258">
          <cell r="F258">
            <v>0</v>
          </cell>
          <cell r="H258">
            <v>0</v>
          </cell>
        </row>
        <row r="259">
          <cell r="I259">
            <v>100541.666662645</v>
          </cell>
          <cell r="J259">
            <v>100541.666662645</v>
          </cell>
          <cell r="K259">
            <v>100541.666662645</v>
          </cell>
          <cell r="L259">
            <v>100541.666662645</v>
          </cell>
          <cell r="M259">
            <v>100541.666662645</v>
          </cell>
          <cell r="N259">
            <v>100541.666662645</v>
          </cell>
          <cell r="O259">
            <v>100541.666662645</v>
          </cell>
          <cell r="P259">
            <v>100541.666662645</v>
          </cell>
          <cell r="Q259">
            <v>100541.666662645</v>
          </cell>
          <cell r="R259">
            <v>100541.666662645</v>
          </cell>
          <cell r="S259">
            <v>100541.666662645</v>
          </cell>
          <cell r="T259">
            <v>100541.666662645</v>
          </cell>
        </row>
      </sheetData>
      <sheetData sheetId="9">
        <row r="5"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</row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</row>
        <row r="11">
          <cell r="F11">
            <v>0</v>
          </cell>
          <cell r="H11">
            <v>0</v>
          </cell>
        </row>
        <row r="12">
          <cell r="F12">
            <v>0</v>
          </cell>
          <cell r="H12">
            <v>0</v>
          </cell>
        </row>
        <row r="14">
          <cell r="H14">
            <v>0</v>
          </cell>
        </row>
        <row r="20"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</row>
        <row r="24"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</row>
        <row r="25">
          <cell r="F25">
            <v>0</v>
          </cell>
        </row>
        <row r="26">
          <cell r="F26">
            <v>0</v>
          </cell>
          <cell r="H26">
            <v>0</v>
          </cell>
        </row>
        <row r="27">
          <cell r="F27">
            <v>0</v>
          </cell>
          <cell r="H27">
            <v>0</v>
          </cell>
        </row>
        <row r="28">
          <cell r="F28">
            <v>0</v>
          </cell>
        </row>
        <row r="29">
          <cell r="F29">
            <v>0</v>
          </cell>
          <cell r="H29">
            <v>0</v>
          </cell>
        </row>
        <row r="30">
          <cell r="F30">
            <v>0</v>
          </cell>
          <cell r="H30">
            <v>0</v>
          </cell>
        </row>
        <row r="31">
          <cell r="F31">
            <v>0</v>
          </cell>
        </row>
        <row r="32">
          <cell r="I32">
            <v>8749.9824996499992</v>
          </cell>
          <cell r="J32">
            <v>8749.9824996499992</v>
          </cell>
          <cell r="K32">
            <v>8749.9824996499992</v>
          </cell>
          <cell r="L32">
            <v>8749.9824996499992</v>
          </cell>
          <cell r="M32">
            <v>8749.9824996499992</v>
          </cell>
          <cell r="N32">
            <v>8749.9824996499992</v>
          </cell>
          <cell r="O32">
            <v>8749.9824996499992</v>
          </cell>
          <cell r="P32">
            <v>8749.9824996499992</v>
          </cell>
          <cell r="Q32">
            <v>8749.9824996499992</v>
          </cell>
          <cell r="R32">
            <v>8749.9824996499992</v>
          </cell>
          <cell r="S32">
            <v>8749.9824996499992</v>
          </cell>
          <cell r="T32">
            <v>8749.9824996499992</v>
          </cell>
        </row>
        <row r="33">
          <cell r="G33">
            <v>0</v>
          </cell>
        </row>
        <row r="36">
          <cell r="F36">
            <v>0</v>
          </cell>
          <cell r="H36">
            <v>0</v>
          </cell>
        </row>
        <row r="37">
          <cell r="G37">
            <v>0</v>
          </cell>
        </row>
        <row r="41">
          <cell r="G41">
            <v>0</v>
          </cell>
          <cell r="I41">
            <v>6473.0833330744099</v>
          </cell>
          <cell r="J41">
            <v>6473.0833330744099</v>
          </cell>
          <cell r="K41">
            <v>6473.0833330744099</v>
          </cell>
          <cell r="L41">
            <v>6473.0833330744099</v>
          </cell>
          <cell r="M41">
            <v>6473.0833330744099</v>
          </cell>
          <cell r="N41">
            <v>6473.0833330744099</v>
          </cell>
          <cell r="O41">
            <v>6473.0833330744099</v>
          </cell>
          <cell r="P41">
            <v>6473.0833330744099</v>
          </cell>
          <cell r="Q41">
            <v>6473.0833330744099</v>
          </cell>
          <cell r="R41">
            <v>6473.0833330744099</v>
          </cell>
          <cell r="S41">
            <v>6473.0833330744099</v>
          </cell>
          <cell r="T41">
            <v>6473.0833330744099</v>
          </cell>
        </row>
        <row r="44">
          <cell r="F44">
            <v>0</v>
          </cell>
          <cell r="H44">
            <v>0</v>
          </cell>
        </row>
        <row r="47">
          <cell r="G47">
            <v>0</v>
          </cell>
        </row>
        <row r="48">
          <cell r="F48">
            <v>0</v>
          </cell>
          <cell r="H48">
            <v>0</v>
          </cell>
        </row>
        <row r="49">
          <cell r="F49">
            <v>0</v>
          </cell>
          <cell r="H49">
            <v>0</v>
          </cell>
        </row>
        <row r="51">
          <cell r="I51">
            <v>416.66666664999997</v>
          </cell>
          <cell r="J51">
            <v>416.66666664999997</v>
          </cell>
          <cell r="K51">
            <v>416.66666664999997</v>
          </cell>
          <cell r="L51">
            <v>416.66666664999997</v>
          </cell>
          <cell r="M51">
            <v>416.66666664999997</v>
          </cell>
          <cell r="N51">
            <v>416.66666664999997</v>
          </cell>
          <cell r="O51">
            <v>416.66666664999997</v>
          </cell>
          <cell r="P51">
            <v>416.66666664999997</v>
          </cell>
          <cell r="Q51">
            <v>416.66666664999997</v>
          </cell>
          <cell r="R51">
            <v>416.66666664999997</v>
          </cell>
          <cell r="S51">
            <v>416.66666664999997</v>
          </cell>
          <cell r="T51">
            <v>416.66666664999997</v>
          </cell>
        </row>
        <row r="55">
          <cell r="I55">
            <v>1860.2324999255907</v>
          </cell>
          <cell r="J55">
            <v>1860.2324999255907</v>
          </cell>
          <cell r="K55">
            <v>1860.2324999255907</v>
          </cell>
          <cell r="L55">
            <v>1860.2324999255907</v>
          </cell>
          <cell r="M55">
            <v>1860.2324999255907</v>
          </cell>
          <cell r="N55">
            <v>1860.2324999255907</v>
          </cell>
          <cell r="O55">
            <v>1860.2324999255907</v>
          </cell>
          <cell r="P55">
            <v>1860.2324999255907</v>
          </cell>
          <cell r="Q55">
            <v>1860.2324999255907</v>
          </cell>
          <cell r="R55">
            <v>1860.2324999255907</v>
          </cell>
          <cell r="S55">
            <v>1860.2324999255907</v>
          </cell>
          <cell r="T55">
            <v>1860.2324999255907</v>
          </cell>
        </row>
        <row r="56">
          <cell r="I56">
            <v>1860.2324999255907</v>
          </cell>
          <cell r="J56">
            <v>1860.2324999255907</v>
          </cell>
          <cell r="K56">
            <v>1860.2324999255907</v>
          </cell>
          <cell r="L56">
            <v>1860.2324999255907</v>
          </cell>
          <cell r="M56">
            <v>1860.2324999255907</v>
          </cell>
          <cell r="N56">
            <v>1860.2324999255907</v>
          </cell>
          <cell r="O56">
            <v>1860.2324999255907</v>
          </cell>
          <cell r="P56">
            <v>1860.2324999255907</v>
          </cell>
          <cell r="Q56">
            <v>1860.2324999255907</v>
          </cell>
          <cell r="R56">
            <v>1860.2324999255907</v>
          </cell>
          <cell r="S56">
            <v>1860.2324999255907</v>
          </cell>
          <cell r="T56">
            <v>1860.2324999255907</v>
          </cell>
        </row>
        <row r="58">
          <cell r="H58">
            <v>0</v>
          </cell>
        </row>
        <row r="59">
          <cell r="F59">
            <v>0</v>
          </cell>
          <cell r="H59">
            <v>0</v>
          </cell>
        </row>
        <row r="61">
          <cell r="G61">
            <v>0</v>
          </cell>
        </row>
        <row r="62">
          <cell r="F62">
            <v>0</v>
          </cell>
          <cell r="H62">
            <v>0</v>
          </cell>
        </row>
        <row r="64">
          <cell r="F64">
            <v>0</v>
          </cell>
          <cell r="H64">
            <v>0</v>
          </cell>
        </row>
        <row r="65">
          <cell r="F65">
            <v>0</v>
          </cell>
          <cell r="H65">
            <v>0</v>
          </cell>
        </row>
        <row r="66">
          <cell r="F66">
            <v>0</v>
          </cell>
          <cell r="H66">
            <v>0</v>
          </cell>
        </row>
        <row r="67">
          <cell r="F67">
            <v>0</v>
          </cell>
          <cell r="H67">
            <v>0</v>
          </cell>
        </row>
        <row r="68">
          <cell r="F68">
            <v>0</v>
          </cell>
          <cell r="G68">
            <v>0</v>
          </cell>
          <cell r="H68">
            <v>0</v>
          </cell>
        </row>
        <row r="69">
          <cell r="F69">
            <v>0</v>
          </cell>
          <cell r="H69">
            <v>0</v>
          </cell>
        </row>
        <row r="70">
          <cell r="F70">
            <v>0</v>
          </cell>
          <cell r="H70">
            <v>0</v>
          </cell>
        </row>
        <row r="71">
          <cell r="F71">
            <v>0</v>
          </cell>
          <cell r="H71">
            <v>0</v>
          </cell>
        </row>
        <row r="72">
          <cell r="G72">
            <v>0</v>
          </cell>
        </row>
        <row r="74">
          <cell r="F74">
            <v>0</v>
          </cell>
          <cell r="H74">
            <v>0</v>
          </cell>
        </row>
        <row r="76">
          <cell r="F76">
            <v>0</v>
          </cell>
          <cell r="H76">
            <v>0</v>
          </cell>
        </row>
        <row r="78">
          <cell r="F78">
            <v>0</v>
          </cell>
          <cell r="G78">
            <v>0</v>
          </cell>
          <cell r="H78">
            <v>0</v>
          </cell>
        </row>
        <row r="79">
          <cell r="F79">
            <v>0</v>
          </cell>
          <cell r="H79">
            <v>0</v>
          </cell>
        </row>
        <row r="80">
          <cell r="F80">
            <v>0</v>
          </cell>
          <cell r="H80">
            <v>0</v>
          </cell>
        </row>
        <row r="81">
          <cell r="G81">
            <v>0</v>
          </cell>
          <cell r="H81">
            <v>0</v>
          </cell>
        </row>
        <row r="83">
          <cell r="F83">
            <v>0</v>
          </cell>
          <cell r="H83">
            <v>0</v>
          </cell>
        </row>
        <row r="84">
          <cell r="F84">
            <v>0</v>
          </cell>
          <cell r="H84">
            <v>0</v>
          </cell>
        </row>
        <row r="85">
          <cell r="F85">
            <v>0</v>
          </cell>
          <cell r="H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</row>
        <row r="87">
          <cell r="F87">
            <v>0</v>
          </cell>
          <cell r="H87">
            <v>0</v>
          </cell>
        </row>
        <row r="88">
          <cell r="F88">
            <v>0</v>
          </cell>
          <cell r="H88">
            <v>0</v>
          </cell>
        </row>
        <row r="89">
          <cell r="F89">
            <v>0</v>
          </cell>
          <cell r="H89">
            <v>0</v>
          </cell>
        </row>
        <row r="90">
          <cell r="F90">
            <v>0</v>
          </cell>
          <cell r="H90">
            <v>0</v>
          </cell>
        </row>
        <row r="91">
          <cell r="F91">
            <v>0</v>
          </cell>
          <cell r="H91">
            <v>0</v>
          </cell>
        </row>
        <row r="92">
          <cell r="F92">
            <v>0</v>
          </cell>
          <cell r="H92">
            <v>0</v>
          </cell>
        </row>
        <row r="93">
          <cell r="F93">
            <v>0</v>
          </cell>
          <cell r="H93">
            <v>0</v>
          </cell>
        </row>
        <row r="94">
          <cell r="F94">
            <v>0</v>
          </cell>
          <cell r="H94">
            <v>0</v>
          </cell>
        </row>
        <row r="95">
          <cell r="F95">
            <v>0</v>
          </cell>
          <cell r="H95">
            <v>0</v>
          </cell>
        </row>
        <row r="96">
          <cell r="F96">
            <v>0</v>
          </cell>
          <cell r="H96">
            <v>0</v>
          </cell>
        </row>
        <row r="97">
          <cell r="F97">
            <v>0</v>
          </cell>
          <cell r="G97">
            <v>0</v>
          </cell>
          <cell r="H97">
            <v>0</v>
          </cell>
        </row>
        <row r="98">
          <cell r="F98">
            <v>0</v>
          </cell>
          <cell r="H98">
            <v>0</v>
          </cell>
        </row>
        <row r="99">
          <cell r="F99">
            <v>0</v>
          </cell>
          <cell r="H99">
            <v>0</v>
          </cell>
        </row>
        <row r="100">
          <cell r="F100">
            <v>0</v>
          </cell>
          <cell r="H100">
            <v>0</v>
          </cell>
        </row>
        <row r="101">
          <cell r="F101">
            <v>0</v>
          </cell>
          <cell r="H101">
            <v>0</v>
          </cell>
        </row>
        <row r="102">
          <cell r="F102">
            <v>0</v>
          </cell>
          <cell r="H102">
            <v>0</v>
          </cell>
        </row>
        <row r="103">
          <cell r="F103">
            <v>0</v>
          </cell>
          <cell r="H103">
            <v>0</v>
          </cell>
        </row>
        <row r="104">
          <cell r="F104">
            <v>0</v>
          </cell>
          <cell r="H104">
            <v>0</v>
          </cell>
        </row>
        <row r="105">
          <cell r="F105">
            <v>0</v>
          </cell>
          <cell r="H105">
            <v>0</v>
          </cell>
        </row>
        <row r="106">
          <cell r="F106">
            <v>0</v>
          </cell>
          <cell r="H106">
            <v>0</v>
          </cell>
        </row>
        <row r="107">
          <cell r="F107">
            <v>0</v>
          </cell>
          <cell r="H107">
            <v>0</v>
          </cell>
        </row>
        <row r="109">
          <cell r="F109">
            <v>0</v>
          </cell>
        </row>
        <row r="110">
          <cell r="F110">
            <v>0</v>
          </cell>
          <cell r="H110">
            <v>0</v>
          </cell>
        </row>
        <row r="111">
          <cell r="F111">
            <v>0</v>
          </cell>
          <cell r="H111">
            <v>0</v>
          </cell>
        </row>
        <row r="112">
          <cell r="F112">
            <v>0</v>
          </cell>
          <cell r="H112">
            <v>0</v>
          </cell>
        </row>
        <row r="113">
          <cell r="F113">
            <v>0</v>
          </cell>
          <cell r="H113">
            <v>0</v>
          </cell>
        </row>
        <row r="114">
          <cell r="F114">
            <v>0</v>
          </cell>
          <cell r="H114">
            <v>0</v>
          </cell>
        </row>
        <row r="117">
          <cell r="F117">
            <v>0</v>
          </cell>
          <cell r="H117">
            <v>0</v>
          </cell>
        </row>
        <row r="118">
          <cell r="F118">
            <v>0</v>
          </cell>
          <cell r="H118">
            <v>0</v>
          </cell>
        </row>
        <row r="119">
          <cell r="F119">
            <v>0</v>
          </cell>
          <cell r="G119">
            <v>0</v>
          </cell>
          <cell r="H119">
            <v>0</v>
          </cell>
        </row>
        <row r="120">
          <cell r="F120">
            <v>0</v>
          </cell>
          <cell r="H120">
            <v>0</v>
          </cell>
        </row>
        <row r="121">
          <cell r="F121">
            <v>0</v>
          </cell>
          <cell r="H121">
            <v>0</v>
          </cell>
        </row>
        <row r="122">
          <cell r="F122">
            <v>0</v>
          </cell>
          <cell r="G122">
            <v>0</v>
          </cell>
          <cell r="H122">
            <v>0</v>
          </cell>
        </row>
        <row r="123">
          <cell r="F123">
            <v>0</v>
          </cell>
          <cell r="H123">
            <v>0</v>
          </cell>
        </row>
        <row r="124">
          <cell r="F124">
            <v>0</v>
          </cell>
          <cell r="H124">
            <v>0</v>
          </cell>
        </row>
        <row r="125">
          <cell r="F125">
            <v>0</v>
          </cell>
          <cell r="H125">
            <v>0</v>
          </cell>
        </row>
        <row r="126">
          <cell r="F126">
            <v>0</v>
          </cell>
          <cell r="H126">
            <v>0</v>
          </cell>
        </row>
        <row r="127">
          <cell r="F127">
            <v>0</v>
          </cell>
          <cell r="H127">
            <v>0</v>
          </cell>
        </row>
        <row r="128">
          <cell r="F128">
            <v>0</v>
          </cell>
          <cell r="H128">
            <v>0</v>
          </cell>
        </row>
        <row r="129">
          <cell r="F129">
            <v>0</v>
          </cell>
          <cell r="H129">
            <v>0</v>
          </cell>
        </row>
        <row r="130">
          <cell r="F130">
            <v>0</v>
          </cell>
          <cell r="H130">
            <v>0</v>
          </cell>
        </row>
        <row r="131">
          <cell r="F131">
            <v>0</v>
          </cell>
          <cell r="H131">
            <v>0</v>
          </cell>
        </row>
        <row r="132">
          <cell r="F132">
            <v>0</v>
          </cell>
          <cell r="H132">
            <v>0</v>
          </cell>
        </row>
        <row r="133">
          <cell r="F133">
            <v>0</v>
          </cell>
          <cell r="H133">
            <v>0</v>
          </cell>
        </row>
        <row r="134">
          <cell r="F134">
            <v>0</v>
          </cell>
          <cell r="H134">
            <v>0</v>
          </cell>
        </row>
        <row r="135">
          <cell r="F135">
            <v>0</v>
          </cell>
          <cell r="H135">
            <v>0</v>
          </cell>
        </row>
        <row r="136">
          <cell r="F136">
            <v>0</v>
          </cell>
          <cell r="H136">
            <v>0</v>
          </cell>
        </row>
        <row r="138">
          <cell r="F138">
            <v>0</v>
          </cell>
          <cell r="H138">
            <v>0</v>
          </cell>
        </row>
        <row r="139">
          <cell r="F139">
            <v>0</v>
          </cell>
          <cell r="H139">
            <v>0</v>
          </cell>
        </row>
        <row r="141">
          <cell r="F141">
            <v>0</v>
          </cell>
          <cell r="H141">
            <v>0</v>
          </cell>
        </row>
        <row r="142">
          <cell r="F142">
            <v>0</v>
          </cell>
          <cell r="H142">
            <v>0</v>
          </cell>
        </row>
        <row r="143">
          <cell r="F143">
            <v>0</v>
          </cell>
          <cell r="H143">
            <v>0</v>
          </cell>
        </row>
        <row r="144">
          <cell r="F144">
            <v>0</v>
          </cell>
          <cell r="H144">
            <v>0</v>
          </cell>
        </row>
        <row r="145">
          <cell r="F145">
            <v>0</v>
          </cell>
          <cell r="H145">
            <v>0</v>
          </cell>
        </row>
        <row r="146">
          <cell r="F146">
            <v>0</v>
          </cell>
          <cell r="H146">
            <v>0</v>
          </cell>
        </row>
        <row r="147">
          <cell r="F147">
            <v>0</v>
          </cell>
          <cell r="H147">
            <v>0</v>
          </cell>
        </row>
        <row r="149">
          <cell r="G149">
            <v>0</v>
          </cell>
        </row>
        <row r="150">
          <cell r="F150">
            <v>0</v>
          </cell>
          <cell r="H150">
            <v>0</v>
          </cell>
        </row>
        <row r="151">
          <cell r="G151">
            <v>0</v>
          </cell>
        </row>
        <row r="156">
          <cell r="F156">
            <v>0</v>
          </cell>
          <cell r="H156">
            <v>0</v>
          </cell>
        </row>
        <row r="157">
          <cell r="F157">
            <v>0</v>
          </cell>
          <cell r="H157">
            <v>0</v>
          </cell>
        </row>
        <row r="164">
          <cell r="G164">
            <v>0</v>
          </cell>
        </row>
        <row r="165">
          <cell r="F165">
            <v>0</v>
          </cell>
          <cell r="H165">
            <v>0</v>
          </cell>
        </row>
        <row r="166">
          <cell r="F166">
            <v>0</v>
          </cell>
          <cell r="G166">
            <v>0</v>
          </cell>
          <cell r="H166">
            <v>0</v>
          </cell>
        </row>
        <row r="167">
          <cell r="F167">
            <v>0</v>
          </cell>
          <cell r="H167">
            <v>0</v>
          </cell>
        </row>
        <row r="168">
          <cell r="F168">
            <v>0</v>
          </cell>
          <cell r="H168">
            <v>0</v>
          </cell>
        </row>
        <row r="169">
          <cell r="F169">
            <v>0</v>
          </cell>
          <cell r="H169">
            <v>0</v>
          </cell>
        </row>
        <row r="170">
          <cell r="F170">
            <v>0</v>
          </cell>
          <cell r="H170">
            <v>0</v>
          </cell>
        </row>
        <row r="171">
          <cell r="F171">
            <v>0</v>
          </cell>
          <cell r="H171">
            <v>0</v>
          </cell>
        </row>
        <row r="172">
          <cell r="F172">
            <v>0</v>
          </cell>
          <cell r="H172">
            <v>0</v>
          </cell>
        </row>
        <row r="173">
          <cell r="F173">
            <v>0</v>
          </cell>
          <cell r="H173">
            <v>0</v>
          </cell>
        </row>
        <row r="174">
          <cell r="F174">
            <v>0</v>
          </cell>
          <cell r="H174">
            <v>0</v>
          </cell>
        </row>
        <row r="175">
          <cell r="F175">
            <v>0</v>
          </cell>
          <cell r="H175">
            <v>0</v>
          </cell>
        </row>
        <row r="176">
          <cell r="F176">
            <v>0</v>
          </cell>
          <cell r="H176">
            <v>0</v>
          </cell>
        </row>
        <row r="177">
          <cell r="F177">
            <v>0</v>
          </cell>
          <cell r="G177">
            <v>0</v>
          </cell>
          <cell r="H177">
            <v>0</v>
          </cell>
        </row>
        <row r="178">
          <cell r="F178">
            <v>0</v>
          </cell>
          <cell r="H178">
            <v>0</v>
          </cell>
        </row>
        <row r="179">
          <cell r="F179">
            <v>0</v>
          </cell>
          <cell r="H179">
            <v>0</v>
          </cell>
        </row>
        <row r="180">
          <cell r="F180">
            <v>0</v>
          </cell>
          <cell r="H180">
            <v>0</v>
          </cell>
        </row>
        <row r="181">
          <cell r="F181">
            <v>0</v>
          </cell>
          <cell r="H181">
            <v>0</v>
          </cell>
        </row>
        <row r="182">
          <cell r="F182">
            <v>0</v>
          </cell>
          <cell r="H182">
            <v>0</v>
          </cell>
        </row>
        <row r="183">
          <cell r="F183">
            <v>0</v>
          </cell>
          <cell r="H183">
            <v>0</v>
          </cell>
        </row>
        <row r="184">
          <cell r="F184">
            <v>0</v>
          </cell>
          <cell r="H184">
            <v>0</v>
          </cell>
        </row>
        <row r="185">
          <cell r="F185">
            <v>0</v>
          </cell>
          <cell r="H185">
            <v>0</v>
          </cell>
        </row>
        <row r="186">
          <cell r="F186">
            <v>0</v>
          </cell>
          <cell r="H186">
            <v>0</v>
          </cell>
        </row>
        <row r="187">
          <cell r="F187">
            <v>0</v>
          </cell>
          <cell r="H187">
            <v>0</v>
          </cell>
        </row>
        <row r="188">
          <cell r="F188">
            <v>0</v>
          </cell>
          <cell r="G188">
            <v>0</v>
          </cell>
          <cell r="H188">
            <v>0</v>
          </cell>
        </row>
        <row r="189">
          <cell r="F189">
            <v>0</v>
          </cell>
          <cell r="H189">
            <v>0</v>
          </cell>
        </row>
        <row r="190">
          <cell r="F190">
            <v>0</v>
          </cell>
          <cell r="H190">
            <v>0</v>
          </cell>
        </row>
        <row r="191">
          <cell r="F191">
            <v>0</v>
          </cell>
          <cell r="H191">
            <v>0</v>
          </cell>
        </row>
        <row r="192">
          <cell r="F192">
            <v>0</v>
          </cell>
          <cell r="H192">
            <v>0</v>
          </cell>
        </row>
        <row r="193">
          <cell r="F193">
            <v>0</v>
          </cell>
          <cell r="H193">
            <v>0</v>
          </cell>
        </row>
        <row r="194">
          <cell r="F194">
            <v>0</v>
          </cell>
          <cell r="H194">
            <v>0</v>
          </cell>
        </row>
        <row r="195">
          <cell r="F195">
            <v>0</v>
          </cell>
          <cell r="H195">
            <v>0</v>
          </cell>
        </row>
        <row r="196">
          <cell r="F196">
            <v>0</v>
          </cell>
          <cell r="H196">
            <v>0</v>
          </cell>
        </row>
        <row r="197">
          <cell r="F197">
            <v>0</v>
          </cell>
          <cell r="H197">
            <v>0</v>
          </cell>
        </row>
        <row r="198">
          <cell r="F198">
            <v>0</v>
          </cell>
          <cell r="H198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</row>
        <row r="200">
          <cell r="F200">
            <v>0</v>
          </cell>
          <cell r="H200">
            <v>0</v>
          </cell>
        </row>
        <row r="201">
          <cell r="F201">
            <v>0</v>
          </cell>
          <cell r="H201">
            <v>0</v>
          </cell>
        </row>
        <row r="202">
          <cell r="F202">
            <v>0</v>
          </cell>
          <cell r="G202">
            <v>0</v>
          </cell>
          <cell r="H202">
            <v>0</v>
          </cell>
        </row>
        <row r="203">
          <cell r="F203">
            <v>0</v>
          </cell>
          <cell r="H203">
            <v>0</v>
          </cell>
        </row>
        <row r="204">
          <cell r="F204">
            <v>0</v>
          </cell>
          <cell r="H204">
            <v>0</v>
          </cell>
        </row>
        <row r="205">
          <cell r="F205">
            <v>0</v>
          </cell>
          <cell r="H205">
            <v>0</v>
          </cell>
        </row>
        <row r="206">
          <cell r="F206">
            <v>0</v>
          </cell>
          <cell r="H206">
            <v>0</v>
          </cell>
        </row>
        <row r="207">
          <cell r="F207">
            <v>0</v>
          </cell>
          <cell r="H207">
            <v>0</v>
          </cell>
        </row>
        <row r="208">
          <cell r="F208">
            <v>0</v>
          </cell>
          <cell r="H208">
            <v>0</v>
          </cell>
        </row>
        <row r="209">
          <cell r="F209">
            <v>0</v>
          </cell>
          <cell r="H209">
            <v>0</v>
          </cell>
        </row>
        <row r="210">
          <cell r="F210">
            <v>0</v>
          </cell>
          <cell r="H210">
            <v>0</v>
          </cell>
        </row>
        <row r="211">
          <cell r="F211">
            <v>0</v>
          </cell>
          <cell r="H211">
            <v>0</v>
          </cell>
        </row>
        <row r="212">
          <cell r="F212">
            <v>0</v>
          </cell>
          <cell r="H212">
            <v>0</v>
          </cell>
        </row>
        <row r="213">
          <cell r="F213">
            <v>0</v>
          </cell>
          <cell r="H213">
            <v>0</v>
          </cell>
        </row>
        <row r="214">
          <cell r="F214">
            <v>0</v>
          </cell>
          <cell r="H214">
            <v>0</v>
          </cell>
        </row>
        <row r="216">
          <cell r="G216">
            <v>0</v>
          </cell>
        </row>
        <row r="217">
          <cell r="F217">
            <v>0</v>
          </cell>
          <cell r="H217">
            <v>0</v>
          </cell>
        </row>
        <row r="218">
          <cell r="F218">
            <v>0</v>
          </cell>
          <cell r="H218">
            <v>0</v>
          </cell>
        </row>
        <row r="220">
          <cell r="F220">
            <v>0</v>
          </cell>
          <cell r="H220">
            <v>0</v>
          </cell>
        </row>
        <row r="221">
          <cell r="F221">
            <v>0</v>
          </cell>
          <cell r="H221">
            <v>0</v>
          </cell>
        </row>
        <row r="222">
          <cell r="F222">
            <v>0</v>
          </cell>
          <cell r="H222">
            <v>0</v>
          </cell>
        </row>
        <row r="223">
          <cell r="F223">
            <v>0</v>
          </cell>
          <cell r="H223">
            <v>0</v>
          </cell>
        </row>
        <row r="224">
          <cell r="F224">
            <v>0</v>
          </cell>
          <cell r="H224">
            <v>0</v>
          </cell>
        </row>
        <row r="225">
          <cell r="F225">
            <v>0</v>
          </cell>
          <cell r="H225">
            <v>0</v>
          </cell>
        </row>
        <row r="226">
          <cell r="F226">
            <v>0</v>
          </cell>
          <cell r="H226">
            <v>0</v>
          </cell>
        </row>
        <row r="227">
          <cell r="G227">
            <v>0</v>
          </cell>
        </row>
        <row r="228">
          <cell r="G228">
            <v>0</v>
          </cell>
        </row>
        <row r="229">
          <cell r="G229">
            <v>0</v>
          </cell>
        </row>
        <row r="230">
          <cell r="F230">
            <v>0</v>
          </cell>
          <cell r="H230">
            <v>0</v>
          </cell>
        </row>
        <row r="231">
          <cell r="F231">
            <v>0</v>
          </cell>
          <cell r="H231">
            <v>0</v>
          </cell>
        </row>
        <row r="232">
          <cell r="F232">
            <v>0</v>
          </cell>
          <cell r="H232">
            <v>0</v>
          </cell>
        </row>
        <row r="233">
          <cell r="F233">
            <v>0</v>
          </cell>
          <cell r="G233">
            <v>0</v>
          </cell>
          <cell r="H233">
            <v>0</v>
          </cell>
        </row>
        <row r="234">
          <cell r="F234">
            <v>0</v>
          </cell>
          <cell r="H234">
            <v>0</v>
          </cell>
        </row>
        <row r="235">
          <cell r="F235">
            <v>0</v>
          </cell>
          <cell r="H235">
            <v>0</v>
          </cell>
        </row>
        <row r="236">
          <cell r="F236">
            <v>0</v>
          </cell>
          <cell r="H236">
            <v>0</v>
          </cell>
        </row>
        <row r="237">
          <cell r="F237">
            <v>0</v>
          </cell>
          <cell r="H237">
            <v>0</v>
          </cell>
        </row>
        <row r="238">
          <cell r="F238">
            <v>0</v>
          </cell>
          <cell r="H238">
            <v>0</v>
          </cell>
        </row>
        <row r="239">
          <cell r="F239">
            <v>0</v>
          </cell>
          <cell r="H239">
            <v>0</v>
          </cell>
        </row>
        <row r="240">
          <cell r="F240">
            <v>0</v>
          </cell>
          <cell r="H240">
            <v>0</v>
          </cell>
        </row>
        <row r="242">
          <cell r="F242">
            <v>0</v>
          </cell>
          <cell r="H242">
            <v>0</v>
          </cell>
        </row>
        <row r="243">
          <cell r="F243">
            <v>0</v>
          </cell>
          <cell r="H243">
            <v>0</v>
          </cell>
        </row>
        <row r="244">
          <cell r="F244">
            <v>0</v>
          </cell>
          <cell r="H244">
            <v>0</v>
          </cell>
        </row>
        <row r="245">
          <cell r="F245">
            <v>0</v>
          </cell>
          <cell r="H245">
            <v>0</v>
          </cell>
        </row>
        <row r="246">
          <cell r="F246">
            <v>0</v>
          </cell>
          <cell r="G246">
            <v>0</v>
          </cell>
          <cell r="H246">
            <v>0</v>
          </cell>
        </row>
        <row r="247">
          <cell r="F247">
            <v>0</v>
          </cell>
          <cell r="H247">
            <v>0</v>
          </cell>
        </row>
        <row r="248">
          <cell r="F248">
            <v>0</v>
          </cell>
          <cell r="H248">
            <v>0</v>
          </cell>
        </row>
        <row r="249">
          <cell r="F249">
            <v>0</v>
          </cell>
          <cell r="G249">
            <v>0</v>
          </cell>
          <cell r="H249">
            <v>0</v>
          </cell>
        </row>
        <row r="250">
          <cell r="F250">
            <v>0</v>
          </cell>
          <cell r="H250">
            <v>0</v>
          </cell>
        </row>
        <row r="251">
          <cell r="F251">
            <v>0</v>
          </cell>
          <cell r="H251">
            <v>0</v>
          </cell>
        </row>
        <row r="252">
          <cell r="F252">
            <v>0</v>
          </cell>
          <cell r="H252">
            <v>0</v>
          </cell>
        </row>
        <row r="253">
          <cell r="F253">
            <v>0</v>
          </cell>
          <cell r="H253">
            <v>0</v>
          </cell>
        </row>
        <row r="254">
          <cell r="F254">
            <v>0</v>
          </cell>
          <cell r="H254">
            <v>0</v>
          </cell>
        </row>
        <row r="255">
          <cell r="F255">
            <v>0</v>
          </cell>
          <cell r="H255">
            <v>0</v>
          </cell>
        </row>
        <row r="256">
          <cell r="F256">
            <v>0</v>
          </cell>
          <cell r="H256">
            <v>0</v>
          </cell>
        </row>
        <row r="257">
          <cell r="I257">
            <v>8749.9824996499992</v>
          </cell>
          <cell r="J257">
            <v>8749.9824996499992</v>
          </cell>
          <cell r="K257">
            <v>8749.9824996499992</v>
          </cell>
          <cell r="L257">
            <v>8749.9824996499992</v>
          </cell>
          <cell r="M257">
            <v>8749.9824996499992</v>
          </cell>
          <cell r="N257">
            <v>8749.9824996499992</v>
          </cell>
          <cell r="O257">
            <v>8749.9824996499992</v>
          </cell>
          <cell r="P257">
            <v>8749.9824996499992</v>
          </cell>
          <cell r="Q257">
            <v>8749.9824996499992</v>
          </cell>
          <cell r="R257">
            <v>8749.9824996499992</v>
          </cell>
          <cell r="S257">
            <v>8749.9824996499992</v>
          </cell>
          <cell r="T257">
            <v>8749.9824996499992</v>
          </cell>
        </row>
      </sheetData>
      <sheetData sheetId="10">
        <row r="5">
          <cell r="K5">
            <v>168142.24999097319</v>
          </cell>
          <cell r="L5">
            <v>168142.24999097319</v>
          </cell>
          <cell r="M5">
            <v>168142.24999097319</v>
          </cell>
          <cell r="N5">
            <v>168142.24999097319</v>
          </cell>
          <cell r="O5">
            <v>168142.24999097319</v>
          </cell>
          <cell r="P5">
            <v>168142.24999097319</v>
          </cell>
          <cell r="Q5">
            <v>168142.24999097319</v>
          </cell>
          <cell r="R5">
            <v>168142.24999097319</v>
          </cell>
          <cell r="S5">
            <v>168142.24999097319</v>
          </cell>
          <cell r="T5">
            <v>168142.24999097319</v>
          </cell>
          <cell r="U5">
            <v>168142.24999097319</v>
          </cell>
          <cell r="V5">
            <v>168142.24999097319</v>
          </cell>
        </row>
        <row r="6">
          <cell r="K6">
            <v>168142.24999097319</v>
          </cell>
          <cell r="L6">
            <v>168142.24999097319</v>
          </cell>
          <cell r="M6">
            <v>168142.24999097319</v>
          </cell>
          <cell r="N6">
            <v>168142.24999097319</v>
          </cell>
          <cell r="O6">
            <v>168142.24999097319</v>
          </cell>
          <cell r="P6">
            <v>168142.24999097319</v>
          </cell>
          <cell r="Q6">
            <v>168142.24999097319</v>
          </cell>
          <cell r="R6">
            <v>168142.24999097319</v>
          </cell>
          <cell r="S6">
            <v>168142.24999097319</v>
          </cell>
          <cell r="T6">
            <v>168142.24999097319</v>
          </cell>
          <cell r="U6">
            <v>168142.24999097319</v>
          </cell>
          <cell r="V6">
            <v>168142.24999097319</v>
          </cell>
        </row>
        <row r="7">
          <cell r="G7">
            <v>0</v>
          </cell>
          <cell r="K7">
            <v>133103.99999467583</v>
          </cell>
          <cell r="L7">
            <v>133103.99999467583</v>
          </cell>
          <cell r="M7">
            <v>133103.99999467583</v>
          </cell>
          <cell r="N7">
            <v>133103.99999467583</v>
          </cell>
          <cell r="O7">
            <v>133103.99999467583</v>
          </cell>
          <cell r="P7">
            <v>133103.99999467583</v>
          </cell>
          <cell r="Q7">
            <v>133103.99999467583</v>
          </cell>
          <cell r="R7">
            <v>133103.99999467583</v>
          </cell>
          <cell r="S7">
            <v>133103.99999467583</v>
          </cell>
          <cell r="T7">
            <v>133103.99999467583</v>
          </cell>
          <cell r="U7">
            <v>133103.99999467583</v>
          </cell>
          <cell r="V7">
            <v>133103.99999467583</v>
          </cell>
        </row>
        <row r="10">
          <cell r="G10">
            <v>0</v>
          </cell>
          <cell r="K10">
            <v>11091.9999972552</v>
          </cell>
          <cell r="L10">
            <v>11091.9999972552</v>
          </cell>
          <cell r="M10">
            <v>11091.9999972552</v>
          </cell>
          <cell r="N10">
            <v>11091.9999972552</v>
          </cell>
          <cell r="O10">
            <v>11091.9999972552</v>
          </cell>
          <cell r="P10">
            <v>11091.9999972552</v>
          </cell>
          <cell r="Q10">
            <v>11091.9999972552</v>
          </cell>
          <cell r="R10">
            <v>11091.9999972552</v>
          </cell>
          <cell r="S10">
            <v>11091.9999972552</v>
          </cell>
          <cell r="T10">
            <v>11091.9999972552</v>
          </cell>
          <cell r="U10">
            <v>11091.9999972552</v>
          </cell>
          <cell r="V10">
            <v>11091.9999972552</v>
          </cell>
        </row>
        <row r="14">
          <cell r="G14">
            <v>0</v>
          </cell>
          <cell r="K14">
            <v>16637.999999334479</v>
          </cell>
          <cell r="L14">
            <v>16637.999999334479</v>
          </cell>
          <cell r="M14">
            <v>16637.999999334479</v>
          </cell>
          <cell r="N14">
            <v>16637.999999334479</v>
          </cell>
          <cell r="O14">
            <v>16637.999999334479</v>
          </cell>
          <cell r="P14">
            <v>16637.999999334479</v>
          </cell>
          <cell r="Q14">
            <v>16637.999999334479</v>
          </cell>
          <cell r="R14">
            <v>16637.999999334479</v>
          </cell>
          <cell r="S14">
            <v>16637.999999334479</v>
          </cell>
          <cell r="T14">
            <v>16637.999999334479</v>
          </cell>
          <cell r="U14">
            <v>16637.999999334479</v>
          </cell>
          <cell r="V14">
            <v>16637.999999334479</v>
          </cell>
        </row>
        <row r="17">
          <cell r="F17">
            <v>0</v>
          </cell>
          <cell r="H17">
            <v>0</v>
          </cell>
        </row>
        <row r="18">
          <cell r="F18">
            <v>0</v>
          </cell>
          <cell r="H18">
            <v>0</v>
          </cell>
        </row>
        <row r="19">
          <cell r="G19">
            <v>0</v>
          </cell>
          <cell r="K19">
            <v>7308.2499997076702</v>
          </cell>
          <cell r="L19">
            <v>7308.2499997076702</v>
          </cell>
          <cell r="M19">
            <v>7308.2499997076702</v>
          </cell>
          <cell r="N19">
            <v>7308.2499997076702</v>
          </cell>
          <cell r="O19">
            <v>7308.2499997076702</v>
          </cell>
          <cell r="P19">
            <v>7308.2499997076702</v>
          </cell>
          <cell r="Q19">
            <v>7308.2499997076702</v>
          </cell>
          <cell r="R19">
            <v>7308.2499997076702</v>
          </cell>
          <cell r="S19">
            <v>7308.2499997076702</v>
          </cell>
          <cell r="T19">
            <v>7308.2499997076702</v>
          </cell>
          <cell r="U19">
            <v>7308.2499997076702</v>
          </cell>
          <cell r="V19">
            <v>7308.2499997076702</v>
          </cell>
        </row>
        <row r="22">
          <cell r="G22">
            <v>0</v>
          </cell>
          <cell r="H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</row>
        <row r="25"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</row>
        <row r="26"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</row>
        <row r="27"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</row>
        <row r="28"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</row>
        <row r="29"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</row>
        <row r="32">
          <cell r="G32">
            <v>0</v>
          </cell>
          <cell r="H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</row>
        <row r="33"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</row>
        <row r="34"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</row>
        <row r="35"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</row>
        <row r="36">
          <cell r="G36">
            <v>0</v>
          </cell>
          <cell r="K36">
            <v>30521.083332112488</v>
          </cell>
          <cell r="L36">
            <v>30521.083332112488</v>
          </cell>
          <cell r="M36">
            <v>30521.083332112488</v>
          </cell>
          <cell r="N36">
            <v>30521.083332112488</v>
          </cell>
          <cell r="O36">
            <v>30521.083332112488</v>
          </cell>
          <cell r="P36">
            <v>30521.083332112488</v>
          </cell>
          <cell r="Q36">
            <v>30521.083332112488</v>
          </cell>
          <cell r="R36">
            <v>30521.083332112488</v>
          </cell>
          <cell r="S36">
            <v>30521.083332112488</v>
          </cell>
          <cell r="T36">
            <v>30521.083332112488</v>
          </cell>
          <cell r="U36">
            <v>30521.083332112488</v>
          </cell>
          <cell r="V36">
            <v>30521.083332112488</v>
          </cell>
        </row>
        <row r="37">
          <cell r="F37">
            <v>353098.72499999998</v>
          </cell>
          <cell r="G37">
            <v>0</v>
          </cell>
          <cell r="H37">
            <v>353098.72499999998</v>
          </cell>
          <cell r="K37">
            <v>29424.916665489669</v>
          </cell>
          <cell r="L37">
            <v>29424.916665489669</v>
          </cell>
          <cell r="M37">
            <v>29424.916665489669</v>
          </cell>
          <cell r="N37">
            <v>29424.916665489669</v>
          </cell>
          <cell r="O37">
            <v>29424.916665489669</v>
          </cell>
          <cell r="P37">
            <v>29424.916665489669</v>
          </cell>
          <cell r="Q37">
            <v>29424.916665489669</v>
          </cell>
          <cell r="R37">
            <v>29424.916665489669</v>
          </cell>
          <cell r="S37">
            <v>29424.916665489669</v>
          </cell>
          <cell r="T37">
            <v>29424.916665489669</v>
          </cell>
          <cell r="U37">
            <v>29424.916665489669</v>
          </cell>
          <cell r="V37">
            <v>29424.916665489669</v>
          </cell>
        </row>
        <row r="40">
          <cell r="F40">
            <v>0</v>
          </cell>
          <cell r="H40">
            <v>0</v>
          </cell>
        </row>
        <row r="41">
          <cell r="F41">
            <v>0</v>
          </cell>
          <cell r="H41">
            <v>0</v>
          </cell>
        </row>
        <row r="42">
          <cell r="F42">
            <v>0</v>
          </cell>
          <cell r="G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</row>
        <row r="45">
          <cell r="F45">
            <v>0</v>
          </cell>
          <cell r="H45">
            <v>0</v>
          </cell>
        </row>
        <row r="46">
          <cell r="F46">
            <v>0</v>
          </cell>
          <cell r="H46">
            <v>0</v>
          </cell>
        </row>
        <row r="47">
          <cell r="F47">
            <v>13154</v>
          </cell>
          <cell r="G47">
            <v>0</v>
          </cell>
          <cell r="H47">
            <v>13154</v>
          </cell>
          <cell r="K47">
            <v>1096.16666662282</v>
          </cell>
          <cell r="L47">
            <v>1096.16666662282</v>
          </cell>
          <cell r="M47">
            <v>1096.16666662282</v>
          </cell>
          <cell r="N47">
            <v>1096.16666662282</v>
          </cell>
          <cell r="O47">
            <v>1096.16666662282</v>
          </cell>
          <cell r="P47">
            <v>1096.16666662282</v>
          </cell>
          <cell r="Q47">
            <v>1096.16666662282</v>
          </cell>
          <cell r="R47">
            <v>1096.16666662282</v>
          </cell>
          <cell r="S47">
            <v>1096.16666662282</v>
          </cell>
          <cell r="T47">
            <v>1096.16666662282</v>
          </cell>
          <cell r="U47">
            <v>1096.16666662282</v>
          </cell>
          <cell r="V47">
            <v>1096.16666662282</v>
          </cell>
        </row>
        <row r="50">
          <cell r="K50">
            <v>455083.33331512997</v>
          </cell>
          <cell r="L50">
            <v>455083.33331512997</v>
          </cell>
          <cell r="M50">
            <v>455083.33331512997</v>
          </cell>
          <cell r="N50">
            <v>455083.33331512997</v>
          </cell>
          <cell r="O50">
            <v>455083.33331512997</v>
          </cell>
          <cell r="P50">
            <v>455083.33331512997</v>
          </cell>
          <cell r="Q50">
            <v>455083.33331512997</v>
          </cell>
          <cell r="R50">
            <v>455083.33331512997</v>
          </cell>
          <cell r="S50">
            <v>455083.33331512997</v>
          </cell>
          <cell r="T50">
            <v>455083.33331512997</v>
          </cell>
          <cell r="U50">
            <v>455083.33331512997</v>
          </cell>
          <cell r="V50">
            <v>455083.33331512997</v>
          </cell>
        </row>
        <row r="51">
          <cell r="G51">
            <v>0</v>
          </cell>
          <cell r="K51">
            <v>66666.666663999989</v>
          </cell>
          <cell r="L51">
            <v>66666.666663999989</v>
          </cell>
          <cell r="M51">
            <v>66666.666663999989</v>
          </cell>
          <cell r="N51">
            <v>66666.666663999989</v>
          </cell>
          <cell r="O51">
            <v>66666.666663999989</v>
          </cell>
          <cell r="P51">
            <v>66666.666663999989</v>
          </cell>
          <cell r="Q51">
            <v>66666.666663999989</v>
          </cell>
          <cell r="R51">
            <v>66666.666663999989</v>
          </cell>
          <cell r="S51">
            <v>66666.666663999989</v>
          </cell>
          <cell r="T51">
            <v>66666.666663999989</v>
          </cell>
          <cell r="U51">
            <v>66666.666663999989</v>
          </cell>
          <cell r="V51">
            <v>66666.666663999989</v>
          </cell>
        </row>
        <row r="52">
          <cell r="K52">
            <v>8333.3333329999987</v>
          </cell>
          <cell r="L52">
            <v>8333.3333329999987</v>
          </cell>
          <cell r="M52">
            <v>8333.3333329999987</v>
          </cell>
          <cell r="N52">
            <v>8333.3333329999987</v>
          </cell>
          <cell r="O52">
            <v>8333.3333329999987</v>
          </cell>
          <cell r="P52">
            <v>8333.3333329999987</v>
          </cell>
          <cell r="Q52">
            <v>8333.3333329999987</v>
          </cell>
          <cell r="R52">
            <v>8333.3333329999987</v>
          </cell>
          <cell r="S52">
            <v>8333.3333329999987</v>
          </cell>
          <cell r="T52">
            <v>8333.3333329999987</v>
          </cell>
          <cell r="U52">
            <v>8333.3333329999987</v>
          </cell>
          <cell r="V52">
            <v>8333.3333329999987</v>
          </cell>
        </row>
        <row r="54">
          <cell r="G54">
            <v>0</v>
          </cell>
          <cell r="K54">
            <v>58333.333330999994</v>
          </cell>
          <cell r="L54">
            <v>58333.333330999994</v>
          </cell>
          <cell r="M54">
            <v>58333.333330999994</v>
          </cell>
          <cell r="N54">
            <v>58333.333330999994</v>
          </cell>
          <cell r="O54">
            <v>58333.333330999994</v>
          </cell>
          <cell r="P54">
            <v>58333.333330999994</v>
          </cell>
          <cell r="Q54">
            <v>58333.333330999994</v>
          </cell>
          <cell r="R54">
            <v>58333.333330999994</v>
          </cell>
          <cell r="S54">
            <v>58333.333330999994</v>
          </cell>
          <cell r="T54">
            <v>58333.333330999994</v>
          </cell>
          <cell r="U54">
            <v>58333.333330999994</v>
          </cell>
          <cell r="V54">
            <v>58333.333330999994</v>
          </cell>
        </row>
        <row r="57">
          <cell r="F57">
            <v>0</v>
          </cell>
          <cell r="H57">
            <v>0</v>
          </cell>
        </row>
        <row r="58">
          <cell r="G58">
            <v>0</v>
          </cell>
        </row>
        <row r="62">
          <cell r="G62">
            <v>0</v>
          </cell>
          <cell r="K62">
            <v>77083.333330249996</v>
          </cell>
          <cell r="L62">
            <v>77083.333330249996</v>
          </cell>
          <cell r="M62">
            <v>77083.333330249996</v>
          </cell>
          <cell r="N62">
            <v>77083.333330249996</v>
          </cell>
          <cell r="O62">
            <v>77083.333330249996</v>
          </cell>
          <cell r="P62">
            <v>77083.333330249996</v>
          </cell>
          <cell r="Q62">
            <v>77083.333330249996</v>
          </cell>
          <cell r="R62">
            <v>77083.333330249996</v>
          </cell>
          <cell r="S62">
            <v>77083.333330249996</v>
          </cell>
          <cell r="T62">
            <v>77083.333330249996</v>
          </cell>
          <cell r="U62">
            <v>77083.333330249996</v>
          </cell>
          <cell r="V62">
            <v>77083.333330249996</v>
          </cell>
        </row>
        <row r="72">
          <cell r="F72">
            <v>0</v>
          </cell>
          <cell r="H72">
            <v>0</v>
          </cell>
        </row>
        <row r="74">
          <cell r="G74">
            <v>0</v>
          </cell>
          <cell r="K74">
            <v>24999.999998999996</v>
          </cell>
          <cell r="L74">
            <v>24999.999998999996</v>
          </cell>
          <cell r="M74">
            <v>24999.999998999996</v>
          </cell>
          <cell r="N74">
            <v>24999.999998999996</v>
          </cell>
          <cell r="O74">
            <v>24999.999998999996</v>
          </cell>
          <cell r="P74">
            <v>24999.999998999996</v>
          </cell>
          <cell r="Q74">
            <v>24999.999998999996</v>
          </cell>
          <cell r="R74">
            <v>24999.999998999996</v>
          </cell>
          <cell r="S74">
            <v>24999.999998999996</v>
          </cell>
          <cell r="T74">
            <v>24999.999998999996</v>
          </cell>
          <cell r="U74">
            <v>24999.999998999996</v>
          </cell>
          <cell r="V74">
            <v>24999.999998999996</v>
          </cell>
        </row>
        <row r="77">
          <cell r="G77">
            <v>0</v>
          </cell>
        </row>
        <row r="78">
          <cell r="F78">
            <v>0</v>
          </cell>
          <cell r="H78">
            <v>0</v>
          </cell>
        </row>
        <row r="79">
          <cell r="F79">
            <v>0</v>
          </cell>
          <cell r="H79">
            <v>0</v>
          </cell>
        </row>
        <row r="82">
          <cell r="G82">
            <v>0</v>
          </cell>
          <cell r="K82">
            <v>60416.666664249991</v>
          </cell>
          <cell r="M82">
            <v>60416.666664249991</v>
          </cell>
          <cell r="N82">
            <v>60416.666664249991</v>
          </cell>
          <cell r="O82">
            <v>60416.666664249991</v>
          </cell>
          <cell r="P82">
            <v>60416.666664249991</v>
          </cell>
          <cell r="Q82">
            <v>60416.666664249991</v>
          </cell>
          <cell r="R82">
            <v>60416.666664249991</v>
          </cell>
          <cell r="S82">
            <v>60416.666664249991</v>
          </cell>
          <cell r="T82">
            <v>60416.666664249991</v>
          </cell>
          <cell r="U82">
            <v>60416.666664249991</v>
          </cell>
          <cell r="V82">
            <v>60416.666664249991</v>
          </cell>
        </row>
        <row r="85">
          <cell r="K85">
            <v>129166.66666149998</v>
          </cell>
          <cell r="L85">
            <v>129166.66666149998</v>
          </cell>
          <cell r="M85">
            <v>129166.66666149998</v>
          </cell>
          <cell r="N85">
            <v>129166.66666149998</v>
          </cell>
          <cell r="O85">
            <v>129166.66666149998</v>
          </cell>
          <cell r="P85">
            <v>129166.66666149998</v>
          </cell>
          <cell r="Q85">
            <v>129166.66666149998</v>
          </cell>
          <cell r="R85">
            <v>129166.66666149998</v>
          </cell>
          <cell r="S85">
            <v>129166.66666149998</v>
          </cell>
          <cell r="T85">
            <v>129166.66666149998</v>
          </cell>
          <cell r="U85">
            <v>129166.66666149998</v>
          </cell>
          <cell r="V85">
            <v>129166.66666149998</v>
          </cell>
        </row>
        <row r="86"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</row>
        <row r="87">
          <cell r="K87">
            <v>129166.66666149998</v>
          </cell>
          <cell r="L87">
            <v>129166.66666149998</v>
          </cell>
          <cell r="M87">
            <v>129166.66666149998</v>
          </cell>
          <cell r="N87">
            <v>129166.66666149998</v>
          </cell>
          <cell r="O87">
            <v>129166.66666149998</v>
          </cell>
          <cell r="P87">
            <v>129166.66666149998</v>
          </cell>
          <cell r="Q87">
            <v>129166.66666149998</v>
          </cell>
          <cell r="R87">
            <v>129166.66666149998</v>
          </cell>
          <cell r="S87">
            <v>129166.66666149998</v>
          </cell>
          <cell r="T87">
            <v>129166.66666149998</v>
          </cell>
          <cell r="U87">
            <v>129166.66666149998</v>
          </cell>
          <cell r="V87">
            <v>129166.66666149998</v>
          </cell>
        </row>
        <row r="90">
          <cell r="K90">
            <v>96749.999996129991</v>
          </cell>
          <cell r="L90">
            <v>96749.999996129991</v>
          </cell>
          <cell r="M90">
            <v>96749.999996129991</v>
          </cell>
          <cell r="N90">
            <v>96749.999996129991</v>
          </cell>
          <cell r="O90">
            <v>96749.999996129991</v>
          </cell>
          <cell r="P90">
            <v>96749.999996129991</v>
          </cell>
          <cell r="Q90">
            <v>96749.999996129991</v>
          </cell>
          <cell r="R90">
            <v>96749.999996129991</v>
          </cell>
          <cell r="S90">
            <v>96749.999996129991</v>
          </cell>
          <cell r="T90">
            <v>96749.999996129991</v>
          </cell>
          <cell r="U90">
            <v>96749.999996129991</v>
          </cell>
          <cell r="V90">
            <v>96749.999996129991</v>
          </cell>
        </row>
        <row r="91">
          <cell r="K91">
            <v>96749.999996129991</v>
          </cell>
          <cell r="L91">
            <v>96749.999996129991</v>
          </cell>
          <cell r="M91">
            <v>96749.999996129991</v>
          </cell>
          <cell r="N91">
            <v>96749.999996129991</v>
          </cell>
          <cell r="O91">
            <v>96749.999996129991</v>
          </cell>
          <cell r="P91">
            <v>96749.999996129991</v>
          </cell>
          <cell r="Q91">
            <v>96749.999996129991</v>
          </cell>
          <cell r="R91">
            <v>96749.999996129991</v>
          </cell>
          <cell r="S91">
            <v>96749.999996129991</v>
          </cell>
          <cell r="T91">
            <v>96749.999996129991</v>
          </cell>
          <cell r="U91">
            <v>96749.999996129991</v>
          </cell>
          <cell r="V91">
            <v>96749.999996129991</v>
          </cell>
        </row>
        <row r="95">
          <cell r="H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</row>
        <row r="96">
          <cell r="F96">
            <v>0</v>
          </cell>
          <cell r="H96">
            <v>0</v>
          </cell>
        </row>
        <row r="97">
          <cell r="G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</row>
        <row r="100">
          <cell r="G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</row>
        <row r="101">
          <cell r="F101">
            <v>0</v>
          </cell>
          <cell r="H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</row>
        <row r="102"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</row>
        <row r="103">
          <cell r="F103">
            <v>0</v>
          </cell>
          <cell r="H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</row>
        <row r="104">
          <cell r="F104">
            <v>0</v>
          </cell>
          <cell r="H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</row>
        <row r="105">
          <cell r="F105">
            <v>0</v>
          </cell>
          <cell r="H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</row>
        <row r="106">
          <cell r="F106">
            <v>0</v>
          </cell>
          <cell r="H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</row>
        <row r="107">
          <cell r="F107">
            <v>0</v>
          </cell>
          <cell r="G107">
            <v>0</v>
          </cell>
          <cell r="H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</row>
        <row r="108">
          <cell r="F108">
            <v>0</v>
          </cell>
          <cell r="H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</row>
        <row r="109">
          <cell r="F109">
            <v>0</v>
          </cell>
          <cell r="H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</row>
        <row r="110">
          <cell r="F110">
            <v>0</v>
          </cell>
          <cell r="H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</row>
        <row r="111">
          <cell r="G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</row>
        <row r="112"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</row>
        <row r="113">
          <cell r="F113">
            <v>0</v>
          </cell>
          <cell r="H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</row>
        <row r="114"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</row>
        <row r="115">
          <cell r="F115">
            <v>0</v>
          </cell>
          <cell r="H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</row>
        <row r="116"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</row>
        <row r="117">
          <cell r="F117">
            <v>0</v>
          </cell>
          <cell r="G117">
            <v>0</v>
          </cell>
          <cell r="H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</row>
        <row r="118">
          <cell r="F118">
            <v>0</v>
          </cell>
          <cell r="H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</row>
        <row r="119">
          <cell r="F119">
            <v>0</v>
          </cell>
          <cell r="H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</row>
        <row r="120">
          <cell r="G120">
            <v>0</v>
          </cell>
          <cell r="H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</row>
        <row r="121"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</row>
        <row r="122">
          <cell r="F122">
            <v>0</v>
          </cell>
          <cell r="H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</row>
        <row r="123">
          <cell r="F123">
            <v>0</v>
          </cell>
          <cell r="H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</row>
        <row r="124">
          <cell r="F124">
            <v>0</v>
          </cell>
          <cell r="H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</row>
        <row r="125">
          <cell r="F125">
            <v>0</v>
          </cell>
          <cell r="G125">
            <v>0</v>
          </cell>
          <cell r="H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</row>
        <row r="126">
          <cell r="F126">
            <v>0</v>
          </cell>
          <cell r="H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</row>
        <row r="127">
          <cell r="F127">
            <v>0</v>
          </cell>
          <cell r="H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</row>
        <row r="128">
          <cell r="F128">
            <v>0</v>
          </cell>
          <cell r="H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</row>
        <row r="129">
          <cell r="F129">
            <v>0</v>
          </cell>
          <cell r="H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</row>
        <row r="130">
          <cell r="F130">
            <v>0</v>
          </cell>
          <cell r="H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</row>
        <row r="131">
          <cell r="F131">
            <v>0</v>
          </cell>
          <cell r="H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</row>
        <row r="132">
          <cell r="F132">
            <v>0</v>
          </cell>
          <cell r="H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</row>
        <row r="133">
          <cell r="F133">
            <v>0</v>
          </cell>
          <cell r="H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</row>
        <row r="134">
          <cell r="F134">
            <v>0</v>
          </cell>
          <cell r="H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</row>
        <row r="135">
          <cell r="F135">
            <v>0</v>
          </cell>
          <cell r="H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</row>
        <row r="136">
          <cell r="F136">
            <v>0</v>
          </cell>
          <cell r="G136">
            <v>0</v>
          </cell>
          <cell r="H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</row>
        <row r="137">
          <cell r="F137">
            <v>0</v>
          </cell>
          <cell r="H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</row>
        <row r="138">
          <cell r="F138">
            <v>0</v>
          </cell>
          <cell r="H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</row>
        <row r="139">
          <cell r="F139">
            <v>0</v>
          </cell>
          <cell r="H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</row>
        <row r="140">
          <cell r="F140">
            <v>0</v>
          </cell>
          <cell r="H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</row>
        <row r="141">
          <cell r="F141">
            <v>0</v>
          </cell>
          <cell r="H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</row>
        <row r="142">
          <cell r="F142">
            <v>0</v>
          </cell>
          <cell r="H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</row>
        <row r="143">
          <cell r="F143">
            <v>0</v>
          </cell>
          <cell r="H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</row>
        <row r="144">
          <cell r="F144">
            <v>0</v>
          </cell>
          <cell r="H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</row>
        <row r="145">
          <cell r="F145">
            <v>0</v>
          </cell>
          <cell r="H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</row>
        <row r="146">
          <cell r="F146">
            <v>0</v>
          </cell>
          <cell r="H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</row>
        <row r="147"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</row>
        <row r="148">
          <cell r="F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</row>
        <row r="149">
          <cell r="F149">
            <v>0</v>
          </cell>
          <cell r="H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</row>
        <row r="150">
          <cell r="F150">
            <v>0</v>
          </cell>
          <cell r="H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</row>
        <row r="151">
          <cell r="F151">
            <v>0</v>
          </cell>
          <cell r="H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</row>
        <row r="152">
          <cell r="F152">
            <v>0</v>
          </cell>
          <cell r="H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</row>
        <row r="153">
          <cell r="F153">
            <v>0</v>
          </cell>
          <cell r="H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</row>
        <row r="154"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</row>
        <row r="155"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</row>
        <row r="156">
          <cell r="F156">
            <v>0</v>
          </cell>
          <cell r="H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</row>
        <row r="157">
          <cell r="F157">
            <v>0</v>
          </cell>
          <cell r="H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</row>
        <row r="158">
          <cell r="F158">
            <v>0</v>
          </cell>
          <cell r="G158">
            <v>0</v>
          </cell>
          <cell r="H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</row>
        <row r="159">
          <cell r="F159">
            <v>0</v>
          </cell>
          <cell r="H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</row>
        <row r="160">
          <cell r="F160">
            <v>0</v>
          </cell>
          <cell r="H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</row>
        <row r="161">
          <cell r="F161">
            <v>0</v>
          </cell>
          <cell r="G161">
            <v>0</v>
          </cell>
          <cell r="H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</row>
        <row r="162">
          <cell r="F162">
            <v>0</v>
          </cell>
          <cell r="H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</row>
        <row r="163">
          <cell r="F163">
            <v>0</v>
          </cell>
          <cell r="H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</row>
        <row r="164">
          <cell r="F164">
            <v>0</v>
          </cell>
          <cell r="H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</row>
        <row r="165">
          <cell r="F165">
            <v>0</v>
          </cell>
          <cell r="H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</row>
        <row r="166">
          <cell r="F166">
            <v>0</v>
          </cell>
          <cell r="H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</row>
        <row r="167">
          <cell r="F167">
            <v>0</v>
          </cell>
          <cell r="H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</row>
        <row r="168">
          <cell r="F168">
            <v>0</v>
          </cell>
          <cell r="H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</row>
        <row r="169">
          <cell r="F169">
            <v>0</v>
          </cell>
          <cell r="H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</row>
        <row r="170">
          <cell r="F170">
            <v>0</v>
          </cell>
          <cell r="H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</row>
        <row r="171">
          <cell r="F171">
            <v>0</v>
          </cell>
          <cell r="H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</row>
        <row r="172">
          <cell r="F172">
            <v>0</v>
          </cell>
          <cell r="H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</row>
        <row r="173">
          <cell r="F173">
            <v>0</v>
          </cell>
          <cell r="H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</row>
        <row r="174">
          <cell r="F174">
            <v>0</v>
          </cell>
          <cell r="H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</row>
        <row r="175">
          <cell r="F175">
            <v>0</v>
          </cell>
          <cell r="H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</row>
        <row r="176"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</row>
        <row r="177">
          <cell r="F177">
            <v>0</v>
          </cell>
          <cell r="H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</row>
        <row r="178">
          <cell r="F178">
            <v>0</v>
          </cell>
          <cell r="H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</row>
        <row r="179"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</row>
        <row r="180">
          <cell r="F180">
            <v>0</v>
          </cell>
          <cell r="H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</row>
        <row r="181">
          <cell r="F181">
            <v>0</v>
          </cell>
          <cell r="H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</row>
        <row r="182">
          <cell r="F182">
            <v>0</v>
          </cell>
          <cell r="H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</row>
        <row r="183">
          <cell r="F183">
            <v>0</v>
          </cell>
          <cell r="H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</row>
        <row r="184">
          <cell r="F184">
            <v>0</v>
          </cell>
          <cell r="H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</row>
        <row r="185">
          <cell r="F185">
            <v>0</v>
          </cell>
          <cell r="H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</row>
        <row r="186">
          <cell r="F186">
            <v>0</v>
          </cell>
          <cell r="H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</row>
        <row r="187"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</row>
        <row r="188">
          <cell r="G188">
            <v>0</v>
          </cell>
          <cell r="K188">
            <v>251333.31748994667</v>
          </cell>
          <cell r="L188">
            <v>251333.31748994667</v>
          </cell>
          <cell r="M188">
            <v>251333.31748994667</v>
          </cell>
          <cell r="N188">
            <v>251333.31748994667</v>
          </cell>
          <cell r="O188">
            <v>251333.31748994667</v>
          </cell>
          <cell r="P188">
            <v>251333.31748994667</v>
          </cell>
          <cell r="Q188">
            <v>251333.31748994667</v>
          </cell>
          <cell r="R188">
            <v>251333.31748994667</v>
          </cell>
          <cell r="S188">
            <v>251333.31748994667</v>
          </cell>
          <cell r="T188">
            <v>251333.31748994667</v>
          </cell>
          <cell r="U188">
            <v>251333.31748994667</v>
          </cell>
          <cell r="V188">
            <v>251333.31748994667</v>
          </cell>
        </row>
        <row r="189">
          <cell r="F189">
            <v>0</v>
          </cell>
          <cell r="H189">
            <v>0</v>
          </cell>
        </row>
        <row r="190">
          <cell r="G190">
            <v>0</v>
          </cell>
        </row>
        <row r="194">
          <cell r="K194">
            <v>197900.24999208399</v>
          </cell>
          <cell r="L194">
            <v>197900.24999208399</v>
          </cell>
          <cell r="M194">
            <v>197900.24999208399</v>
          </cell>
          <cell r="N194">
            <v>197900.24999208399</v>
          </cell>
          <cell r="O194">
            <v>197900.24999208399</v>
          </cell>
          <cell r="P194">
            <v>197900.24999208399</v>
          </cell>
          <cell r="Q194">
            <v>197900.24999208399</v>
          </cell>
          <cell r="R194">
            <v>197900.24999208399</v>
          </cell>
          <cell r="S194">
            <v>197900.24999208399</v>
          </cell>
          <cell r="T194">
            <v>197900.24999208399</v>
          </cell>
          <cell r="U194">
            <v>197900.24999208399</v>
          </cell>
          <cell r="V194">
            <v>197900.24999208399</v>
          </cell>
        </row>
        <row r="197">
          <cell r="F197">
            <v>0</v>
          </cell>
          <cell r="H197">
            <v>0</v>
          </cell>
        </row>
        <row r="198">
          <cell r="F198">
            <v>0</v>
          </cell>
          <cell r="H198">
            <v>0</v>
          </cell>
        </row>
        <row r="199">
          <cell r="K199">
            <v>53433.067497862678</v>
          </cell>
          <cell r="L199">
            <v>53433.067497862678</v>
          </cell>
          <cell r="M199">
            <v>53433.067497862678</v>
          </cell>
          <cell r="N199">
            <v>53433.067497862678</v>
          </cell>
          <cell r="O199">
            <v>53433.067497862678</v>
          </cell>
          <cell r="P199">
            <v>53433.067497862678</v>
          </cell>
          <cell r="Q199">
            <v>53433.067497862678</v>
          </cell>
          <cell r="R199">
            <v>53433.067497862678</v>
          </cell>
          <cell r="S199">
            <v>53433.067497862678</v>
          </cell>
          <cell r="T199">
            <v>53433.067497862678</v>
          </cell>
          <cell r="U199">
            <v>53433.067497862678</v>
          </cell>
          <cell r="V199">
            <v>53433.067497862678</v>
          </cell>
        </row>
        <row r="202">
          <cell r="K202">
            <v>680007.83330613305</v>
          </cell>
          <cell r="L202">
            <v>680007.83330613305</v>
          </cell>
          <cell r="M202">
            <v>680007.83330613305</v>
          </cell>
          <cell r="N202">
            <v>680007.83330613305</v>
          </cell>
          <cell r="O202">
            <v>680007.83330613305</v>
          </cell>
          <cell r="P202">
            <v>680007.83330613305</v>
          </cell>
          <cell r="Q202">
            <v>680007.83330613305</v>
          </cell>
          <cell r="R202">
            <v>680007.83330613305</v>
          </cell>
          <cell r="S202">
            <v>680007.83330613305</v>
          </cell>
          <cell r="T202">
            <v>680007.83330613305</v>
          </cell>
          <cell r="U202">
            <v>680007.83330613305</v>
          </cell>
          <cell r="V202">
            <v>680007.83330613305</v>
          </cell>
        </row>
        <row r="203">
          <cell r="K203">
            <v>535439.33331191575</v>
          </cell>
          <cell r="L203">
            <v>535439.33331191575</v>
          </cell>
          <cell r="M203">
            <v>535439.33331191575</v>
          </cell>
          <cell r="N203">
            <v>535439.33331191575</v>
          </cell>
          <cell r="O203">
            <v>535439.33331191575</v>
          </cell>
          <cell r="P203">
            <v>535439.33331191575</v>
          </cell>
          <cell r="Q203">
            <v>535439.33331191575</v>
          </cell>
          <cell r="R203">
            <v>535439.33331191575</v>
          </cell>
          <cell r="S203">
            <v>535439.33331191575</v>
          </cell>
          <cell r="T203">
            <v>535439.33331191575</v>
          </cell>
          <cell r="U203">
            <v>535439.33331191575</v>
          </cell>
          <cell r="V203">
            <v>535439.33331191575</v>
          </cell>
        </row>
        <row r="206"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</row>
        <row r="207"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</row>
        <row r="209">
          <cell r="K209">
            <v>144568.49999421724</v>
          </cell>
          <cell r="L209">
            <v>144568.49999421724</v>
          </cell>
          <cell r="M209">
            <v>144568.49999421724</v>
          </cell>
          <cell r="N209">
            <v>144568.49999421724</v>
          </cell>
          <cell r="O209">
            <v>144568.49999421724</v>
          </cell>
          <cell r="P209">
            <v>144568.49999421724</v>
          </cell>
          <cell r="Q209">
            <v>144568.49999421724</v>
          </cell>
          <cell r="R209">
            <v>144568.49999421724</v>
          </cell>
          <cell r="S209">
            <v>144568.49999421724</v>
          </cell>
          <cell r="T209">
            <v>144568.49999421724</v>
          </cell>
          <cell r="U209">
            <v>144568.49999421724</v>
          </cell>
          <cell r="V209">
            <v>144568.49999421724</v>
          </cell>
        </row>
        <row r="213">
          <cell r="G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</row>
        <row r="214">
          <cell r="F214">
            <v>0</v>
          </cell>
          <cell r="H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</row>
        <row r="215">
          <cell r="F215">
            <v>0</v>
          </cell>
          <cell r="G215">
            <v>0</v>
          </cell>
          <cell r="H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</row>
        <row r="216">
          <cell r="F216">
            <v>0</v>
          </cell>
          <cell r="H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</row>
        <row r="217">
          <cell r="F217">
            <v>0</v>
          </cell>
          <cell r="H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</row>
        <row r="218">
          <cell r="F218">
            <v>0</v>
          </cell>
          <cell r="H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</row>
        <row r="219">
          <cell r="F219">
            <v>0</v>
          </cell>
          <cell r="H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</row>
        <row r="220">
          <cell r="F220">
            <v>0</v>
          </cell>
          <cell r="H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</row>
        <row r="221">
          <cell r="F221">
            <v>0</v>
          </cell>
          <cell r="H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</row>
        <row r="222">
          <cell r="F222">
            <v>0</v>
          </cell>
          <cell r="H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</row>
        <row r="223">
          <cell r="F223">
            <v>0</v>
          </cell>
          <cell r="H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</row>
        <row r="224">
          <cell r="F224">
            <v>0</v>
          </cell>
          <cell r="H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</row>
        <row r="225">
          <cell r="F225">
            <v>0</v>
          </cell>
          <cell r="H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</row>
        <row r="226">
          <cell r="F226">
            <v>0</v>
          </cell>
          <cell r="G226">
            <v>0</v>
          </cell>
          <cell r="H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</row>
        <row r="227">
          <cell r="F227">
            <v>0</v>
          </cell>
          <cell r="H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</row>
        <row r="228">
          <cell r="F228">
            <v>0</v>
          </cell>
          <cell r="H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</row>
        <row r="229">
          <cell r="F229">
            <v>0</v>
          </cell>
          <cell r="H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</row>
        <row r="230">
          <cell r="F230">
            <v>0</v>
          </cell>
          <cell r="H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</row>
        <row r="231">
          <cell r="F231">
            <v>0</v>
          </cell>
          <cell r="H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</row>
        <row r="232">
          <cell r="F232">
            <v>0</v>
          </cell>
          <cell r="H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</row>
        <row r="233">
          <cell r="F233">
            <v>0</v>
          </cell>
          <cell r="H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</row>
        <row r="234">
          <cell r="F234">
            <v>0</v>
          </cell>
          <cell r="H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</row>
        <row r="235">
          <cell r="F235">
            <v>0</v>
          </cell>
          <cell r="H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</row>
        <row r="236">
          <cell r="F236">
            <v>0</v>
          </cell>
          <cell r="H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</row>
        <row r="237">
          <cell r="F237">
            <v>0</v>
          </cell>
          <cell r="G237">
            <v>0</v>
          </cell>
          <cell r="H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</row>
        <row r="238">
          <cell r="F238">
            <v>0</v>
          </cell>
          <cell r="H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</row>
        <row r="239">
          <cell r="F239">
            <v>0</v>
          </cell>
          <cell r="H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</row>
        <row r="240">
          <cell r="F240">
            <v>0</v>
          </cell>
          <cell r="H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</row>
        <row r="241">
          <cell r="F241">
            <v>0</v>
          </cell>
          <cell r="H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</row>
        <row r="242">
          <cell r="F242">
            <v>0</v>
          </cell>
          <cell r="H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</row>
        <row r="243">
          <cell r="F243">
            <v>0</v>
          </cell>
          <cell r="H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</row>
        <row r="244">
          <cell r="F244">
            <v>0</v>
          </cell>
          <cell r="H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</row>
        <row r="245">
          <cell r="F245">
            <v>0</v>
          </cell>
          <cell r="H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</row>
        <row r="246">
          <cell r="F246">
            <v>0</v>
          </cell>
          <cell r="H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</row>
        <row r="247">
          <cell r="F247">
            <v>0</v>
          </cell>
          <cell r="H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</row>
        <row r="248">
          <cell r="F248">
            <v>0</v>
          </cell>
          <cell r="G248">
            <v>0</v>
          </cell>
          <cell r="H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</row>
        <row r="249">
          <cell r="F249">
            <v>0</v>
          </cell>
          <cell r="H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</row>
        <row r="250">
          <cell r="F250">
            <v>0</v>
          </cell>
          <cell r="H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</row>
        <row r="251">
          <cell r="F251">
            <v>0</v>
          </cell>
          <cell r="G251">
            <v>0</v>
          </cell>
          <cell r="H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</row>
        <row r="252">
          <cell r="F252">
            <v>0</v>
          </cell>
          <cell r="H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</row>
        <row r="253">
          <cell r="F253">
            <v>0</v>
          </cell>
          <cell r="H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</row>
        <row r="254">
          <cell r="F254">
            <v>0</v>
          </cell>
          <cell r="H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</row>
        <row r="255">
          <cell r="F255">
            <v>0</v>
          </cell>
          <cell r="H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</row>
        <row r="256">
          <cell r="F256">
            <v>0</v>
          </cell>
          <cell r="H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</row>
        <row r="257">
          <cell r="F257">
            <v>0</v>
          </cell>
          <cell r="H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</row>
        <row r="258">
          <cell r="F258">
            <v>0</v>
          </cell>
          <cell r="H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</row>
        <row r="259">
          <cell r="F259">
            <v>0</v>
          </cell>
          <cell r="H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</row>
        <row r="260">
          <cell r="F260">
            <v>0</v>
          </cell>
          <cell r="H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</row>
        <row r="261">
          <cell r="F261">
            <v>0</v>
          </cell>
          <cell r="H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</row>
        <row r="262">
          <cell r="F262">
            <v>0</v>
          </cell>
          <cell r="H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</row>
        <row r="263">
          <cell r="F263">
            <v>0</v>
          </cell>
          <cell r="H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</row>
        <row r="264"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</row>
        <row r="265">
          <cell r="G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</row>
        <row r="266">
          <cell r="F266">
            <v>0</v>
          </cell>
          <cell r="H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</row>
        <row r="267">
          <cell r="F267">
            <v>0</v>
          </cell>
          <cell r="H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</row>
        <row r="268"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</row>
        <row r="269">
          <cell r="F269">
            <v>0</v>
          </cell>
          <cell r="H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</row>
        <row r="270">
          <cell r="F270">
            <v>0</v>
          </cell>
          <cell r="H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</row>
        <row r="271">
          <cell r="F271">
            <v>0</v>
          </cell>
          <cell r="H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</row>
        <row r="272">
          <cell r="F272">
            <v>0</v>
          </cell>
          <cell r="H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</row>
        <row r="273">
          <cell r="F273">
            <v>0</v>
          </cell>
          <cell r="H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</row>
        <row r="274">
          <cell r="F274">
            <v>0</v>
          </cell>
          <cell r="H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</row>
        <row r="275">
          <cell r="F275">
            <v>0</v>
          </cell>
          <cell r="H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</row>
        <row r="276">
          <cell r="G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</row>
        <row r="277">
          <cell r="G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</row>
        <row r="278">
          <cell r="G278">
            <v>0</v>
          </cell>
        </row>
        <row r="279">
          <cell r="F279">
            <v>0</v>
          </cell>
          <cell r="H279">
            <v>0</v>
          </cell>
        </row>
        <row r="280">
          <cell r="F280">
            <v>0</v>
          </cell>
          <cell r="H280">
            <v>0</v>
          </cell>
        </row>
        <row r="281">
          <cell r="F281">
            <v>0</v>
          </cell>
          <cell r="H281">
            <v>0</v>
          </cell>
        </row>
        <row r="282">
          <cell r="F282">
            <v>0</v>
          </cell>
          <cell r="G282">
            <v>0</v>
          </cell>
          <cell r="H282">
            <v>0</v>
          </cell>
        </row>
        <row r="283">
          <cell r="F283">
            <v>0</v>
          </cell>
          <cell r="H283">
            <v>0</v>
          </cell>
        </row>
        <row r="284">
          <cell r="F284">
            <v>0</v>
          </cell>
          <cell r="H284">
            <v>0</v>
          </cell>
        </row>
        <row r="285">
          <cell r="F285">
            <v>0</v>
          </cell>
          <cell r="H285">
            <v>0</v>
          </cell>
        </row>
        <row r="286">
          <cell r="F286">
            <v>0</v>
          </cell>
          <cell r="H286">
            <v>0</v>
          </cell>
        </row>
        <row r="287">
          <cell r="F287">
            <v>0</v>
          </cell>
          <cell r="H287">
            <v>0</v>
          </cell>
        </row>
        <row r="288">
          <cell r="F288">
            <v>0</v>
          </cell>
          <cell r="H288">
            <v>0</v>
          </cell>
        </row>
        <row r="289">
          <cell r="F289">
            <v>0</v>
          </cell>
          <cell r="H289">
            <v>0</v>
          </cell>
        </row>
        <row r="291">
          <cell r="F291">
            <v>0</v>
          </cell>
          <cell r="H291">
            <v>0</v>
          </cell>
        </row>
        <row r="292">
          <cell r="F292">
            <v>0</v>
          </cell>
          <cell r="H292">
            <v>0</v>
          </cell>
        </row>
        <row r="293">
          <cell r="F293">
            <v>0</v>
          </cell>
          <cell r="H293">
            <v>0</v>
          </cell>
        </row>
        <row r="294">
          <cell r="F294">
            <v>0</v>
          </cell>
          <cell r="H294">
            <v>0</v>
          </cell>
        </row>
        <row r="295">
          <cell r="F295">
            <v>0</v>
          </cell>
          <cell r="G295">
            <v>0</v>
          </cell>
          <cell r="H295">
            <v>0</v>
          </cell>
        </row>
        <row r="296">
          <cell r="F296">
            <v>0</v>
          </cell>
          <cell r="H296">
            <v>0</v>
          </cell>
        </row>
        <row r="297">
          <cell r="F297">
            <v>0</v>
          </cell>
          <cell r="H297">
            <v>0</v>
          </cell>
        </row>
        <row r="298">
          <cell r="F298">
            <v>0</v>
          </cell>
          <cell r="G298">
            <v>0</v>
          </cell>
          <cell r="H298">
            <v>0</v>
          </cell>
        </row>
        <row r="299">
          <cell r="F299">
            <v>0</v>
          </cell>
          <cell r="H299">
            <v>0</v>
          </cell>
        </row>
        <row r="300">
          <cell r="F300">
            <v>0</v>
          </cell>
          <cell r="H300">
            <v>0</v>
          </cell>
        </row>
        <row r="301">
          <cell r="F301">
            <v>0</v>
          </cell>
          <cell r="H301">
            <v>0</v>
          </cell>
        </row>
        <row r="302">
          <cell r="F302">
            <v>0</v>
          </cell>
          <cell r="H302">
            <v>0</v>
          </cell>
        </row>
        <row r="303">
          <cell r="F303">
            <v>0</v>
          </cell>
          <cell r="H303">
            <v>0</v>
          </cell>
        </row>
        <row r="304">
          <cell r="F304">
            <v>0</v>
          </cell>
          <cell r="H304">
            <v>0</v>
          </cell>
        </row>
        <row r="305">
          <cell r="F305">
            <v>0</v>
          </cell>
          <cell r="H305">
            <v>0</v>
          </cell>
        </row>
        <row r="306">
          <cell r="K306">
            <v>1585087.8174342953</v>
          </cell>
          <cell r="L306">
            <v>1585087.8174342953</v>
          </cell>
          <cell r="M306">
            <v>1585087.8174342953</v>
          </cell>
          <cell r="N306">
            <v>1585087.8174342953</v>
          </cell>
          <cell r="O306">
            <v>1585087.8174342953</v>
          </cell>
          <cell r="P306">
            <v>1585087.8174342953</v>
          </cell>
          <cell r="Q306">
            <v>1585087.8174342953</v>
          </cell>
          <cell r="R306">
            <v>1585087.8174342953</v>
          </cell>
          <cell r="S306">
            <v>1585087.8174342953</v>
          </cell>
          <cell r="T306">
            <v>1585087.8174342953</v>
          </cell>
          <cell r="U306">
            <v>1585087.8174342953</v>
          </cell>
          <cell r="V306">
            <v>1585087.8174342953</v>
          </cell>
        </row>
      </sheetData>
      <sheetData sheetId="11">
        <row r="5"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</row>
        <row r="6"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</row>
        <row r="11">
          <cell r="J11">
            <v>0</v>
          </cell>
          <cell r="L11">
            <v>0</v>
          </cell>
        </row>
        <row r="12">
          <cell r="J12">
            <v>0</v>
          </cell>
          <cell r="L12">
            <v>0</v>
          </cell>
        </row>
        <row r="14">
          <cell r="L14">
            <v>0</v>
          </cell>
        </row>
        <row r="20">
          <cell r="K20">
            <v>0</v>
          </cell>
          <cell r="L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</row>
        <row r="24">
          <cell r="K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</row>
        <row r="25">
          <cell r="J25">
            <v>0</v>
          </cell>
        </row>
        <row r="26">
          <cell r="I26">
            <v>0</v>
          </cell>
          <cell r="J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L27">
            <v>0</v>
          </cell>
        </row>
        <row r="28">
          <cell r="J28">
            <v>0</v>
          </cell>
        </row>
        <row r="29">
          <cell r="I29">
            <v>0</v>
          </cell>
          <cell r="J29">
            <v>0</v>
          </cell>
          <cell r="L29">
            <v>0</v>
          </cell>
        </row>
        <row r="30">
          <cell r="I30">
            <v>0</v>
          </cell>
          <cell r="J30">
            <v>0</v>
          </cell>
          <cell r="L30">
            <v>0</v>
          </cell>
        </row>
        <row r="31">
          <cell r="J31">
            <v>0</v>
          </cell>
        </row>
        <row r="32"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</row>
        <row r="33">
          <cell r="K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</row>
        <row r="36">
          <cell r="J36">
            <v>0</v>
          </cell>
          <cell r="L36">
            <v>0</v>
          </cell>
        </row>
        <row r="37">
          <cell r="K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</row>
        <row r="42">
          <cell r="J42">
            <v>0</v>
          </cell>
          <cell r="L42">
            <v>0</v>
          </cell>
        </row>
        <row r="45">
          <cell r="K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</row>
        <row r="46">
          <cell r="J46">
            <v>0</v>
          </cell>
          <cell r="L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</row>
        <row r="47">
          <cell r="J47">
            <v>0</v>
          </cell>
          <cell r="L47">
            <v>0</v>
          </cell>
        </row>
        <row r="50"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</row>
        <row r="53"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</row>
        <row r="56">
          <cell r="L56">
            <v>0</v>
          </cell>
        </row>
        <row r="57">
          <cell r="J57">
            <v>0</v>
          </cell>
          <cell r="L57">
            <v>0</v>
          </cell>
        </row>
        <row r="59">
          <cell r="K59">
            <v>0</v>
          </cell>
          <cell r="T59">
            <v>177790.58332322171</v>
          </cell>
          <cell r="U59">
            <v>177790.58332322171</v>
          </cell>
          <cell r="V59">
            <v>177790.58332322171</v>
          </cell>
          <cell r="W59">
            <v>177790.58332322171</v>
          </cell>
          <cell r="X59">
            <v>177790.58332322171</v>
          </cell>
          <cell r="Y59">
            <v>177790.58332322171</v>
          </cell>
          <cell r="Z59">
            <v>177790.58332322171</v>
          </cell>
          <cell r="AA59">
            <v>177790.58332322171</v>
          </cell>
          <cell r="AB59">
            <v>177790.58332322171</v>
          </cell>
          <cell r="AC59">
            <v>177790.58332322171</v>
          </cell>
          <cell r="AD59">
            <v>177790.58332322171</v>
          </cell>
          <cell r="AE59">
            <v>177790.58332322171</v>
          </cell>
        </row>
        <row r="60">
          <cell r="J60">
            <v>0</v>
          </cell>
          <cell r="L60">
            <v>0</v>
          </cell>
        </row>
        <row r="61">
          <cell r="T61">
            <v>1624.999999935</v>
          </cell>
          <cell r="U61">
            <v>1624.999999935</v>
          </cell>
          <cell r="V61">
            <v>1624.999999935</v>
          </cell>
          <cell r="W61">
            <v>1624.999999935</v>
          </cell>
          <cell r="X61">
            <v>1624.999999935</v>
          </cell>
          <cell r="Y61">
            <v>1624.999999935</v>
          </cell>
          <cell r="Z61">
            <v>1624.999999935</v>
          </cell>
          <cell r="AA61">
            <v>1624.999999935</v>
          </cell>
          <cell r="AB61">
            <v>1624.999999935</v>
          </cell>
          <cell r="AC61">
            <v>1624.999999935</v>
          </cell>
          <cell r="AD61">
            <v>1624.999999935</v>
          </cell>
          <cell r="AE61">
            <v>1624.999999935</v>
          </cell>
        </row>
        <row r="62">
          <cell r="L62">
            <v>19500</v>
          </cell>
        </row>
        <row r="63">
          <cell r="J63">
            <v>0</v>
          </cell>
          <cell r="L63">
            <v>0</v>
          </cell>
        </row>
        <row r="64">
          <cell r="J64">
            <v>0</v>
          </cell>
          <cell r="L64">
            <v>0</v>
          </cell>
        </row>
        <row r="65">
          <cell r="J65">
            <v>0</v>
          </cell>
          <cell r="L65">
            <v>0</v>
          </cell>
        </row>
        <row r="66">
          <cell r="J66">
            <v>0</v>
          </cell>
          <cell r="L66">
            <v>0</v>
          </cell>
        </row>
        <row r="67">
          <cell r="J67">
            <v>0</v>
          </cell>
          <cell r="K67">
            <v>0</v>
          </cell>
          <cell r="L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</row>
        <row r="68">
          <cell r="J68">
            <v>0</v>
          </cell>
          <cell r="L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</row>
        <row r="69">
          <cell r="J69">
            <v>0</v>
          </cell>
          <cell r="L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</row>
        <row r="70">
          <cell r="J70">
            <v>0</v>
          </cell>
          <cell r="L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</row>
        <row r="71">
          <cell r="K71">
            <v>0</v>
          </cell>
          <cell r="T71">
            <v>176165.5833232867</v>
          </cell>
          <cell r="U71">
            <v>176165.5833232867</v>
          </cell>
          <cell r="V71">
            <v>176165.5833232867</v>
          </cell>
          <cell r="W71">
            <v>176165.5833232867</v>
          </cell>
          <cell r="X71">
            <v>176165.5833232867</v>
          </cell>
          <cell r="Y71">
            <v>176165.5833232867</v>
          </cell>
          <cell r="Z71">
            <v>176165.5833232867</v>
          </cell>
          <cell r="AA71">
            <v>176165.5833232867</v>
          </cell>
          <cell r="AB71">
            <v>176165.5833232867</v>
          </cell>
          <cell r="AC71">
            <v>176165.5833232867</v>
          </cell>
          <cell r="AD71">
            <v>176165.5833232867</v>
          </cell>
          <cell r="AE71">
            <v>176165.5833232867</v>
          </cell>
        </row>
        <row r="72">
          <cell r="K72">
            <v>0</v>
          </cell>
          <cell r="T72">
            <v>59498.916661286705</v>
          </cell>
          <cell r="U72">
            <v>59498.916661286705</v>
          </cell>
          <cell r="V72">
            <v>59498.916661286705</v>
          </cell>
          <cell r="W72">
            <v>59498.916661286705</v>
          </cell>
          <cell r="X72">
            <v>59498.916661286705</v>
          </cell>
          <cell r="Y72">
            <v>59498.916661286705</v>
          </cell>
          <cell r="Z72">
            <v>59498.916661286705</v>
          </cell>
          <cell r="AA72">
            <v>59498.916661286705</v>
          </cell>
          <cell r="AB72">
            <v>59498.916661286705</v>
          </cell>
          <cell r="AC72">
            <v>59498.916661286705</v>
          </cell>
          <cell r="AD72">
            <v>59498.916661286705</v>
          </cell>
          <cell r="AE72">
            <v>59498.916661286705</v>
          </cell>
        </row>
        <row r="75">
          <cell r="J75">
            <v>0</v>
          </cell>
          <cell r="L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</row>
        <row r="76">
          <cell r="T76">
            <v>116666.66666199999</v>
          </cell>
          <cell r="U76">
            <v>116666.66666199999</v>
          </cell>
          <cell r="V76">
            <v>116666.66666199999</v>
          </cell>
          <cell r="W76">
            <v>116666.66666199999</v>
          </cell>
          <cell r="X76">
            <v>116666.66666199999</v>
          </cell>
          <cell r="Y76">
            <v>116666.66666199999</v>
          </cell>
          <cell r="Z76">
            <v>116666.66666199999</v>
          </cell>
          <cell r="AA76">
            <v>116666.66666199999</v>
          </cell>
          <cell r="AB76">
            <v>116666.66666199999</v>
          </cell>
          <cell r="AC76">
            <v>116666.66666199999</v>
          </cell>
          <cell r="AD76">
            <v>116666.66666199999</v>
          </cell>
          <cell r="AE76">
            <v>116666.66666199999</v>
          </cell>
        </row>
        <row r="77">
          <cell r="J77">
            <v>0</v>
          </cell>
          <cell r="L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</row>
        <row r="78">
          <cell r="T78">
            <v>291250.58332168328</v>
          </cell>
          <cell r="U78">
            <v>291250.58332168328</v>
          </cell>
          <cell r="V78">
            <v>291250.58332168328</v>
          </cell>
          <cell r="W78">
            <v>291250.58332168328</v>
          </cell>
          <cell r="X78">
            <v>291250.58332168328</v>
          </cell>
          <cell r="Y78">
            <v>291250.58332168328</v>
          </cell>
          <cell r="Z78">
            <v>291250.58332168328</v>
          </cell>
          <cell r="AA78">
            <v>291250.58332168328</v>
          </cell>
          <cell r="AB78">
            <v>291250.58332168328</v>
          </cell>
          <cell r="AC78">
            <v>291250.58332168328</v>
          </cell>
          <cell r="AD78">
            <v>291250.58332168328</v>
          </cell>
          <cell r="AE78">
            <v>291250.58332168328</v>
          </cell>
        </row>
        <row r="79">
          <cell r="J79">
            <v>0</v>
          </cell>
          <cell r="K79">
            <v>0</v>
          </cell>
          <cell r="L79">
            <v>0</v>
          </cell>
        </row>
        <row r="80">
          <cell r="J80">
            <v>0</v>
          </cell>
          <cell r="L80">
            <v>0</v>
          </cell>
        </row>
        <row r="81">
          <cell r="J81">
            <v>0</v>
          </cell>
          <cell r="L81">
            <v>0</v>
          </cell>
        </row>
        <row r="82">
          <cell r="K82">
            <v>0</v>
          </cell>
          <cell r="L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</row>
        <row r="83">
          <cell r="L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</row>
        <row r="84">
          <cell r="J84">
            <v>0</v>
          </cell>
          <cell r="L84">
            <v>0</v>
          </cell>
        </row>
        <row r="85">
          <cell r="J85">
            <v>0</v>
          </cell>
          <cell r="L85">
            <v>0</v>
          </cell>
        </row>
        <row r="86">
          <cell r="J86">
            <v>0</v>
          </cell>
          <cell r="L86">
            <v>0</v>
          </cell>
        </row>
        <row r="87">
          <cell r="J87">
            <v>0</v>
          </cell>
          <cell r="K87">
            <v>0</v>
          </cell>
          <cell r="L87">
            <v>0</v>
          </cell>
        </row>
        <row r="88">
          <cell r="J88">
            <v>0</v>
          </cell>
          <cell r="L88">
            <v>0</v>
          </cell>
        </row>
        <row r="89">
          <cell r="J89">
            <v>0</v>
          </cell>
          <cell r="L89">
            <v>0</v>
          </cell>
        </row>
        <row r="90">
          <cell r="J90">
            <v>0</v>
          </cell>
          <cell r="L90">
            <v>0</v>
          </cell>
        </row>
        <row r="91">
          <cell r="J91">
            <v>0</v>
          </cell>
          <cell r="L91">
            <v>0</v>
          </cell>
        </row>
        <row r="92">
          <cell r="J92">
            <v>0</v>
          </cell>
          <cell r="L92">
            <v>0</v>
          </cell>
        </row>
        <row r="93">
          <cell r="J93">
            <v>0</v>
          </cell>
          <cell r="L93">
            <v>0</v>
          </cell>
        </row>
        <row r="94">
          <cell r="J94">
            <v>0</v>
          </cell>
          <cell r="L94">
            <v>0</v>
          </cell>
        </row>
        <row r="95">
          <cell r="J95">
            <v>0</v>
          </cell>
          <cell r="L95">
            <v>0</v>
          </cell>
        </row>
        <row r="96">
          <cell r="J96">
            <v>0</v>
          </cell>
          <cell r="L96">
            <v>0</v>
          </cell>
        </row>
        <row r="97">
          <cell r="J97">
            <v>0</v>
          </cell>
          <cell r="L97">
            <v>0</v>
          </cell>
        </row>
        <row r="98">
          <cell r="J98">
            <v>0</v>
          </cell>
          <cell r="K98">
            <v>0</v>
          </cell>
          <cell r="L98">
            <v>0</v>
          </cell>
        </row>
        <row r="99">
          <cell r="J99">
            <v>0</v>
          </cell>
          <cell r="L99">
            <v>0</v>
          </cell>
        </row>
        <row r="100">
          <cell r="J100">
            <v>0</v>
          </cell>
          <cell r="L100">
            <v>0</v>
          </cell>
        </row>
        <row r="101">
          <cell r="J101">
            <v>0</v>
          </cell>
          <cell r="L101">
            <v>0</v>
          </cell>
        </row>
        <row r="102">
          <cell r="J102">
            <v>0</v>
          </cell>
          <cell r="L102">
            <v>0</v>
          </cell>
        </row>
        <row r="103">
          <cell r="J103">
            <v>0</v>
          </cell>
          <cell r="L103">
            <v>0</v>
          </cell>
        </row>
        <row r="104">
          <cell r="J104">
            <v>0</v>
          </cell>
          <cell r="L104">
            <v>0</v>
          </cell>
        </row>
        <row r="105">
          <cell r="J105">
            <v>0</v>
          </cell>
          <cell r="L105">
            <v>0</v>
          </cell>
        </row>
        <row r="106">
          <cell r="J106">
            <v>0</v>
          </cell>
          <cell r="L106">
            <v>0</v>
          </cell>
        </row>
        <row r="107">
          <cell r="J107">
            <v>0</v>
          </cell>
          <cell r="L107">
            <v>0</v>
          </cell>
        </row>
        <row r="108">
          <cell r="J108">
            <v>0</v>
          </cell>
          <cell r="L108">
            <v>0</v>
          </cell>
        </row>
        <row r="109">
          <cell r="T109">
            <v>62083.916664183307</v>
          </cell>
          <cell r="U109">
            <v>62083.916664183307</v>
          </cell>
          <cell r="V109">
            <v>62083.916664183307</v>
          </cell>
          <cell r="W109">
            <v>62083.916664183307</v>
          </cell>
          <cell r="X109">
            <v>62083.916664183307</v>
          </cell>
          <cell r="Y109">
            <v>62083.916664183307</v>
          </cell>
          <cell r="Z109">
            <v>62083.916664183307</v>
          </cell>
          <cell r="AA109">
            <v>62083.916664183307</v>
          </cell>
          <cell r="AB109">
            <v>62083.916664183307</v>
          </cell>
          <cell r="AC109">
            <v>62083.916664183307</v>
          </cell>
          <cell r="AD109">
            <v>62083.916664183307</v>
          </cell>
          <cell r="AE109">
            <v>62083.916664183307</v>
          </cell>
        </row>
        <row r="110">
          <cell r="J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</row>
        <row r="111">
          <cell r="J111">
            <v>0</v>
          </cell>
          <cell r="L111">
            <v>0</v>
          </cell>
        </row>
        <row r="112">
          <cell r="J112">
            <v>0</v>
          </cell>
          <cell r="L112">
            <v>0</v>
          </cell>
        </row>
        <row r="113">
          <cell r="J113">
            <v>0</v>
          </cell>
          <cell r="L113">
            <v>0</v>
          </cell>
        </row>
        <row r="114">
          <cell r="J114">
            <v>0</v>
          </cell>
          <cell r="L114">
            <v>0</v>
          </cell>
        </row>
        <row r="115">
          <cell r="J115">
            <v>0</v>
          </cell>
          <cell r="L115">
            <v>0</v>
          </cell>
        </row>
        <row r="116">
          <cell r="K116">
            <v>0</v>
          </cell>
          <cell r="T116">
            <v>57688.083331025809</v>
          </cell>
          <cell r="U116">
            <v>57688.083331025809</v>
          </cell>
          <cell r="V116">
            <v>57688.083331025809</v>
          </cell>
          <cell r="W116">
            <v>57688.083331025809</v>
          </cell>
          <cell r="X116">
            <v>57688.083331025809</v>
          </cell>
          <cell r="Y116">
            <v>57688.083331025809</v>
          </cell>
          <cell r="Z116">
            <v>57688.083331025809</v>
          </cell>
          <cell r="AA116">
            <v>57688.083331025809</v>
          </cell>
          <cell r="AB116">
            <v>57688.083331025809</v>
          </cell>
          <cell r="AC116">
            <v>57688.083331025809</v>
          </cell>
          <cell r="AD116">
            <v>57688.083331025809</v>
          </cell>
          <cell r="AE116">
            <v>57688.083331025809</v>
          </cell>
        </row>
        <row r="122">
          <cell r="K122">
            <v>0</v>
          </cell>
          <cell r="T122">
            <v>4395.8333331574995</v>
          </cell>
          <cell r="U122">
            <v>4395.8333331574995</v>
          </cell>
          <cell r="V122">
            <v>4395.8333331574995</v>
          </cell>
          <cell r="W122">
            <v>4395.8333331574995</v>
          </cell>
          <cell r="X122">
            <v>4395.8333331574995</v>
          </cell>
          <cell r="Y122">
            <v>4395.8333331574995</v>
          </cell>
          <cell r="Z122">
            <v>4395.8333331574995</v>
          </cell>
          <cell r="AA122">
            <v>4395.8333331574995</v>
          </cell>
          <cell r="AB122">
            <v>4395.8333331574995</v>
          </cell>
          <cell r="AC122">
            <v>4395.8333331574995</v>
          </cell>
          <cell r="AD122">
            <v>4395.8333331574995</v>
          </cell>
          <cell r="AE122">
            <v>4395.8333331574995</v>
          </cell>
        </row>
        <row r="128">
          <cell r="J128">
            <v>0</v>
          </cell>
          <cell r="L128">
            <v>0</v>
          </cell>
        </row>
        <row r="129">
          <cell r="J129">
            <v>0</v>
          </cell>
          <cell r="L129">
            <v>0</v>
          </cell>
        </row>
        <row r="130">
          <cell r="J130">
            <v>0</v>
          </cell>
          <cell r="K130">
            <v>0</v>
          </cell>
          <cell r="L130">
            <v>0</v>
          </cell>
        </row>
        <row r="131">
          <cell r="J131">
            <v>0</v>
          </cell>
          <cell r="L131">
            <v>0</v>
          </cell>
        </row>
        <row r="132">
          <cell r="J132">
            <v>0</v>
          </cell>
          <cell r="L132">
            <v>0</v>
          </cell>
        </row>
        <row r="133">
          <cell r="J133">
            <v>0</v>
          </cell>
          <cell r="K133">
            <v>0</v>
          </cell>
          <cell r="L133">
            <v>0</v>
          </cell>
        </row>
        <row r="134">
          <cell r="J134">
            <v>0</v>
          </cell>
          <cell r="L134">
            <v>0</v>
          </cell>
        </row>
        <row r="135">
          <cell r="J135">
            <v>0</v>
          </cell>
          <cell r="L135">
            <v>0</v>
          </cell>
        </row>
        <row r="136">
          <cell r="J136">
            <v>0</v>
          </cell>
          <cell r="L136">
            <v>0</v>
          </cell>
        </row>
        <row r="137">
          <cell r="J137">
            <v>0</v>
          </cell>
          <cell r="L137">
            <v>0</v>
          </cell>
        </row>
        <row r="138">
          <cell r="J138">
            <v>0</v>
          </cell>
          <cell r="L138">
            <v>0</v>
          </cell>
        </row>
        <row r="139">
          <cell r="J139">
            <v>0</v>
          </cell>
          <cell r="L139">
            <v>0</v>
          </cell>
        </row>
        <row r="140">
          <cell r="J140">
            <v>0</v>
          </cell>
          <cell r="L140">
            <v>0</v>
          </cell>
        </row>
        <row r="141">
          <cell r="J141">
            <v>0</v>
          </cell>
          <cell r="L141">
            <v>0</v>
          </cell>
        </row>
        <row r="142">
          <cell r="J142">
            <v>0</v>
          </cell>
          <cell r="L142">
            <v>0</v>
          </cell>
        </row>
        <row r="143">
          <cell r="J143">
            <v>0</v>
          </cell>
          <cell r="L143">
            <v>0</v>
          </cell>
        </row>
        <row r="144">
          <cell r="J144">
            <v>0</v>
          </cell>
          <cell r="L144">
            <v>0</v>
          </cell>
        </row>
        <row r="145">
          <cell r="J145">
            <v>0</v>
          </cell>
          <cell r="L145">
            <v>0</v>
          </cell>
        </row>
        <row r="146">
          <cell r="J146">
            <v>0</v>
          </cell>
          <cell r="L146">
            <v>0</v>
          </cell>
        </row>
        <row r="147">
          <cell r="J147">
            <v>0</v>
          </cell>
          <cell r="L147">
            <v>0</v>
          </cell>
        </row>
        <row r="148">
          <cell r="T148">
            <v>229166.6666575</v>
          </cell>
          <cell r="U148">
            <v>229166.6666575</v>
          </cell>
          <cell r="V148">
            <v>229166.6666575</v>
          </cell>
          <cell r="W148">
            <v>229166.6666575</v>
          </cell>
          <cell r="X148">
            <v>229166.6666575</v>
          </cell>
          <cell r="Y148">
            <v>229166.6666575</v>
          </cell>
          <cell r="AA148">
            <v>229166.6666575</v>
          </cell>
          <cell r="AB148">
            <v>229166.6666575</v>
          </cell>
          <cell r="AC148">
            <v>229166.6666575</v>
          </cell>
          <cell r="AD148">
            <v>229166.6666575</v>
          </cell>
          <cell r="AE148">
            <v>229166.6666575</v>
          </cell>
        </row>
        <row r="149">
          <cell r="J149">
            <v>0</v>
          </cell>
          <cell r="L149">
            <v>0</v>
          </cell>
        </row>
        <row r="150">
          <cell r="J150">
            <v>0</v>
          </cell>
          <cell r="L150">
            <v>0</v>
          </cell>
        </row>
        <row r="151">
          <cell r="T151">
            <v>229166.6666575</v>
          </cell>
          <cell r="U151">
            <v>229166.6666575</v>
          </cell>
          <cell r="V151">
            <v>229166.6666575</v>
          </cell>
          <cell r="W151">
            <v>229166.6666575</v>
          </cell>
          <cell r="X151">
            <v>229166.6666575</v>
          </cell>
          <cell r="Y151">
            <v>229166.6666575</v>
          </cell>
          <cell r="Z151">
            <v>229166.6666575</v>
          </cell>
          <cell r="AA151">
            <v>229166.6666575</v>
          </cell>
          <cell r="AB151">
            <v>229166.6666575</v>
          </cell>
          <cell r="AC151">
            <v>229166.6666575</v>
          </cell>
          <cell r="AD151">
            <v>229166.6666575</v>
          </cell>
          <cell r="AE151">
            <v>229166.6666575</v>
          </cell>
        </row>
        <row r="156">
          <cell r="J156">
            <v>0</v>
          </cell>
          <cell r="L156">
            <v>0</v>
          </cell>
        </row>
        <row r="157">
          <cell r="J157">
            <v>0</v>
          </cell>
          <cell r="L157">
            <v>0</v>
          </cell>
        </row>
        <row r="158">
          <cell r="J158">
            <v>0</v>
          </cell>
          <cell r="L158">
            <v>0</v>
          </cell>
        </row>
        <row r="159">
          <cell r="J159">
            <v>0</v>
          </cell>
          <cell r="L159">
            <v>0</v>
          </cell>
        </row>
        <row r="160">
          <cell r="J160">
            <v>0</v>
          </cell>
          <cell r="L160">
            <v>0</v>
          </cell>
        </row>
        <row r="161">
          <cell r="J161">
            <v>0</v>
          </cell>
          <cell r="L161">
            <v>0</v>
          </cell>
        </row>
        <row r="162">
          <cell r="J162">
            <v>0</v>
          </cell>
          <cell r="L162">
            <v>0</v>
          </cell>
        </row>
        <row r="163"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</row>
        <row r="164">
          <cell r="K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</row>
        <row r="165">
          <cell r="J165">
            <v>0</v>
          </cell>
          <cell r="L165">
            <v>0</v>
          </cell>
        </row>
        <row r="166">
          <cell r="K166">
            <v>0</v>
          </cell>
        </row>
        <row r="171">
          <cell r="J171">
            <v>0</v>
          </cell>
          <cell r="L171">
            <v>0</v>
          </cell>
        </row>
        <row r="172">
          <cell r="J172">
            <v>0</v>
          </cell>
          <cell r="L172">
            <v>0</v>
          </cell>
        </row>
        <row r="174"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</row>
        <row r="175"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</row>
        <row r="176"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</row>
        <row r="177"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</row>
        <row r="178"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</row>
        <row r="179">
          <cell r="K179">
            <v>0</v>
          </cell>
          <cell r="T179">
            <v>8333.3333329999987</v>
          </cell>
          <cell r="U179">
            <v>8333.3333329999987</v>
          </cell>
          <cell r="V179">
            <v>8333.3333329999987</v>
          </cell>
          <cell r="W179">
            <v>8333.3333329999987</v>
          </cell>
          <cell r="X179">
            <v>8333.3333329999987</v>
          </cell>
          <cell r="Y179">
            <v>8333.3333329999987</v>
          </cell>
          <cell r="Z179">
            <v>8333.3333329999987</v>
          </cell>
          <cell r="AA179">
            <v>8333.3333329999987</v>
          </cell>
          <cell r="AB179">
            <v>8333.3333329999987</v>
          </cell>
          <cell r="AC179">
            <v>8333.3333329999987</v>
          </cell>
          <cell r="AD179">
            <v>8333.3333329999987</v>
          </cell>
          <cell r="AE179">
            <v>8333.3333329999987</v>
          </cell>
        </row>
        <row r="180">
          <cell r="J180">
            <v>0</v>
          </cell>
          <cell r="L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</row>
        <row r="181">
          <cell r="J181">
            <v>0</v>
          </cell>
          <cell r="K181">
            <v>0</v>
          </cell>
          <cell r="L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</row>
        <row r="182">
          <cell r="J182">
            <v>0</v>
          </cell>
          <cell r="L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</row>
        <row r="183">
          <cell r="J183">
            <v>0</v>
          </cell>
          <cell r="L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</row>
        <row r="184">
          <cell r="J184">
            <v>0</v>
          </cell>
          <cell r="L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</row>
        <row r="185">
          <cell r="J185">
            <v>0</v>
          </cell>
          <cell r="L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</row>
        <row r="186">
          <cell r="J186">
            <v>0</v>
          </cell>
          <cell r="L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</row>
        <row r="187">
          <cell r="J187">
            <v>0</v>
          </cell>
          <cell r="L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</row>
        <row r="188">
          <cell r="J188">
            <v>0</v>
          </cell>
          <cell r="L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</row>
        <row r="189">
          <cell r="J189">
            <v>0</v>
          </cell>
          <cell r="L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</row>
        <row r="190">
          <cell r="J190">
            <v>0</v>
          </cell>
          <cell r="L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</row>
        <row r="191">
          <cell r="J191">
            <v>0</v>
          </cell>
          <cell r="L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</row>
        <row r="192">
          <cell r="J192">
            <v>0</v>
          </cell>
          <cell r="K192">
            <v>0</v>
          </cell>
          <cell r="L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</row>
        <row r="193">
          <cell r="J193">
            <v>0</v>
          </cell>
          <cell r="L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</row>
        <row r="194">
          <cell r="J194">
            <v>0</v>
          </cell>
          <cell r="L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</row>
        <row r="195">
          <cell r="J195">
            <v>0</v>
          </cell>
          <cell r="L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</row>
        <row r="196">
          <cell r="J196">
            <v>0</v>
          </cell>
          <cell r="L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</row>
        <row r="197">
          <cell r="J197">
            <v>0</v>
          </cell>
          <cell r="L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</row>
        <row r="198">
          <cell r="J198">
            <v>0</v>
          </cell>
          <cell r="L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</row>
        <row r="199">
          <cell r="J199">
            <v>0</v>
          </cell>
          <cell r="L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</row>
        <row r="200">
          <cell r="J200">
            <v>0</v>
          </cell>
          <cell r="L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</row>
        <row r="201">
          <cell r="J201">
            <v>0</v>
          </cell>
          <cell r="L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</row>
        <row r="202">
          <cell r="J202">
            <v>0</v>
          </cell>
          <cell r="L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</row>
        <row r="203">
          <cell r="J203">
            <v>0</v>
          </cell>
          <cell r="K203">
            <v>0</v>
          </cell>
          <cell r="L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</row>
        <row r="204">
          <cell r="J204">
            <v>0</v>
          </cell>
          <cell r="L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</row>
        <row r="205">
          <cell r="J205">
            <v>0</v>
          </cell>
          <cell r="L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</row>
        <row r="206">
          <cell r="J206">
            <v>0</v>
          </cell>
          <cell r="L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</row>
        <row r="207">
          <cell r="J207">
            <v>0</v>
          </cell>
          <cell r="L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</row>
        <row r="208">
          <cell r="J208">
            <v>0</v>
          </cell>
          <cell r="L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</row>
        <row r="209">
          <cell r="J209">
            <v>0</v>
          </cell>
          <cell r="L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</row>
        <row r="210">
          <cell r="J210">
            <v>0</v>
          </cell>
          <cell r="L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</row>
        <row r="211">
          <cell r="J211">
            <v>0</v>
          </cell>
          <cell r="L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</row>
        <row r="212">
          <cell r="J212">
            <v>0</v>
          </cell>
          <cell r="L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</row>
        <row r="213">
          <cell r="J213">
            <v>0</v>
          </cell>
          <cell r="L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</row>
        <row r="214">
          <cell r="J214">
            <v>0</v>
          </cell>
          <cell r="K214">
            <v>0</v>
          </cell>
          <cell r="L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</row>
        <row r="215">
          <cell r="J215">
            <v>0</v>
          </cell>
          <cell r="L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</row>
        <row r="216">
          <cell r="J216">
            <v>0</v>
          </cell>
          <cell r="L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</row>
        <row r="217">
          <cell r="J217">
            <v>0</v>
          </cell>
          <cell r="K217">
            <v>0</v>
          </cell>
          <cell r="L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</row>
        <row r="218">
          <cell r="J218">
            <v>0</v>
          </cell>
          <cell r="L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</row>
        <row r="219">
          <cell r="J219">
            <v>0</v>
          </cell>
          <cell r="L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</row>
        <row r="220">
          <cell r="J220">
            <v>0</v>
          </cell>
          <cell r="L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</row>
        <row r="221">
          <cell r="J221">
            <v>0</v>
          </cell>
          <cell r="L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</row>
        <row r="222">
          <cell r="J222">
            <v>0</v>
          </cell>
          <cell r="L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</row>
        <row r="223">
          <cell r="J223">
            <v>0</v>
          </cell>
          <cell r="L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</row>
        <row r="224">
          <cell r="J224">
            <v>0</v>
          </cell>
          <cell r="L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</row>
        <row r="225">
          <cell r="J225">
            <v>0</v>
          </cell>
          <cell r="L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</row>
        <row r="226">
          <cell r="J226">
            <v>0</v>
          </cell>
          <cell r="L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</row>
        <row r="227">
          <cell r="J227">
            <v>0</v>
          </cell>
          <cell r="L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</row>
        <row r="228">
          <cell r="J228">
            <v>0</v>
          </cell>
          <cell r="L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</row>
        <row r="229">
          <cell r="J229">
            <v>0</v>
          </cell>
          <cell r="L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</row>
        <row r="230"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</row>
        <row r="231">
          <cell r="K231">
            <v>0</v>
          </cell>
          <cell r="T231">
            <v>8333.3333329999987</v>
          </cell>
          <cell r="U231">
            <v>8333.3333329999987</v>
          </cell>
          <cell r="V231">
            <v>8333.3333329999987</v>
          </cell>
          <cell r="W231">
            <v>8333.3333329999987</v>
          </cell>
          <cell r="X231">
            <v>8333.3333329999987</v>
          </cell>
          <cell r="Y231">
            <v>8333.3333329999987</v>
          </cell>
          <cell r="Z231">
            <v>8333.3333329999987</v>
          </cell>
          <cell r="AA231">
            <v>8333.3333329999987</v>
          </cell>
          <cell r="AB231">
            <v>8333.3333329999987</v>
          </cell>
          <cell r="AC231">
            <v>8333.3333329999987</v>
          </cell>
          <cell r="AD231">
            <v>8333.3333329999987</v>
          </cell>
          <cell r="AE231">
            <v>8333.3333329999987</v>
          </cell>
        </row>
        <row r="232">
          <cell r="J232">
            <v>0</v>
          </cell>
          <cell r="L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</row>
        <row r="233">
          <cell r="J233">
            <v>0</v>
          </cell>
          <cell r="L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</row>
        <row r="234">
          <cell r="T234">
            <v>8333.3333329999987</v>
          </cell>
          <cell r="U234">
            <v>8333.3333329999987</v>
          </cell>
          <cell r="V234">
            <v>8333.3333329999987</v>
          </cell>
          <cell r="W234">
            <v>8333.3333329999987</v>
          </cell>
          <cell r="X234">
            <v>8333.3333329999987</v>
          </cell>
          <cell r="Y234">
            <v>8333.3333329999987</v>
          </cell>
          <cell r="Z234">
            <v>8333.3333329999987</v>
          </cell>
          <cell r="AA234">
            <v>8333.3333329999987</v>
          </cell>
          <cell r="AB234">
            <v>8333.3333329999987</v>
          </cell>
          <cell r="AC234">
            <v>8333.3333329999987</v>
          </cell>
          <cell r="AD234">
            <v>8333.3333329999987</v>
          </cell>
          <cell r="AE234">
            <v>8333.3333329999987</v>
          </cell>
        </row>
        <row r="235">
          <cell r="J235">
            <v>0</v>
          </cell>
          <cell r="L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</row>
        <row r="236">
          <cell r="J236">
            <v>0</v>
          </cell>
          <cell r="L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</row>
        <row r="237">
          <cell r="J237">
            <v>0</v>
          </cell>
          <cell r="L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</row>
        <row r="238">
          <cell r="J238">
            <v>0</v>
          </cell>
          <cell r="L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</row>
        <row r="239">
          <cell r="J239">
            <v>0</v>
          </cell>
          <cell r="L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</row>
        <row r="240">
          <cell r="J240">
            <v>0</v>
          </cell>
          <cell r="L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</row>
        <row r="241">
          <cell r="J241">
            <v>0</v>
          </cell>
          <cell r="L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</row>
        <row r="242">
          <cell r="K242">
            <v>0</v>
          </cell>
          <cell r="T242">
            <v>50110.999997995554</v>
          </cell>
          <cell r="U242">
            <v>50110.999997995554</v>
          </cell>
          <cell r="V242">
            <v>50110.999997995554</v>
          </cell>
          <cell r="W242">
            <v>50110.999997995554</v>
          </cell>
          <cell r="X242">
            <v>50110.999997995554</v>
          </cell>
          <cell r="Y242">
            <v>50110.999997995554</v>
          </cell>
          <cell r="Z242">
            <v>50110.999997995554</v>
          </cell>
          <cell r="AA242">
            <v>50110.999997995554</v>
          </cell>
          <cell r="AB242">
            <v>50110.999997995554</v>
          </cell>
          <cell r="AC242">
            <v>50110.999997995554</v>
          </cell>
          <cell r="AD242">
            <v>50110.999997995554</v>
          </cell>
          <cell r="AE242">
            <v>50110.999997995554</v>
          </cell>
        </row>
        <row r="243">
          <cell r="K243">
            <v>0</v>
          </cell>
          <cell r="T243">
            <v>50110.999997995554</v>
          </cell>
          <cell r="U243">
            <v>50110.999997995554</v>
          </cell>
          <cell r="V243">
            <v>50110.999997995554</v>
          </cell>
          <cell r="W243">
            <v>50110.999997995554</v>
          </cell>
          <cell r="X243">
            <v>50110.999997995554</v>
          </cell>
          <cell r="Y243">
            <v>50110.999997995554</v>
          </cell>
          <cell r="Z243">
            <v>50110.999997995554</v>
          </cell>
          <cell r="AA243">
            <v>50110.999997995554</v>
          </cell>
          <cell r="AB243">
            <v>50110.999997995554</v>
          </cell>
          <cell r="AC243">
            <v>50110.999997995554</v>
          </cell>
          <cell r="AD243">
            <v>50110.999997995554</v>
          </cell>
          <cell r="AE243">
            <v>50110.999997995554</v>
          </cell>
        </row>
        <row r="244">
          <cell r="K244">
            <v>0</v>
          </cell>
        </row>
        <row r="245">
          <cell r="J245">
            <v>0</v>
          </cell>
          <cell r="L245">
            <v>0</v>
          </cell>
        </row>
        <row r="246">
          <cell r="J246">
            <v>0</v>
          </cell>
          <cell r="L246">
            <v>0</v>
          </cell>
        </row>
        <row r="247">
          <cell r="J247">
            <v>0</v>
          </cell>
          <cell r="L247">
            <v>0</v>
          </cell>
        </row>
        <row r="248">
          <cell r="J248">
            <v>0</v>
          </cell>
          <cell r="K248">
            <v>0</v>
          </cell>
          <cell r="L248">
            <v>0</v>
          </cell>
        </row>
        <row r="249">
          <cell r="J249">
            <v>0</v>
          </cell>
          <cell r="L249">
            <v>0</v>
          </cell>
        </row>
        <row r="250">
          <cell r="J250">
            <v>0</v>
          </cell>
          <cell r="L250">
            <v>0</v>
          </cell>
        </row>
        <row r="251">
          <cell r="J251">
            <v>0</v>
          </cell>
          <cell r="L251">
            <v>0</v>
          </cell>
        </row>
        <row r="252">
          <cell r="J252">
            <v>0</v>
          </cell>
          <cell r="L252">
            <v>0</v>
          </cell>
        </row>
        <row r="253">
          <cell r="J253">
            <v>0</v>
          </cell>
          <cell r="L253">
            <v>0</v>
          </cell>
        </row>
        <row r="254">
          <cell r="J254">
            <v>0</v>
          </cell>
          <cell r="L254">
            <v>0</v>
          </cell>
        </row>
        <row r="255">
          <cell r="J255">
            <v>0</v>
          </cell>
          <cell r="L255">
            <v>0</v>
          </cell>
        </row>
        <row r="256">
          <cell r="T256">
            <v>50110.999997995554</v>
          </cell>
          <cell r="U256">
            <v>50110.999997995554</v>
          </cell>
          <cell r="V256">
            <v>50110.999997995554</v>
          </cell>
          <cell r="W256">
            <v>50110.999997995554</v>
          </cell>
          <cell r="X256">
            <v>50110.999997995554</v>
          </cell>
          <cell r="Y256">
            <v>50110.999997995554</v>
          </cell>
          <cell r="Z256">
            <v>50110.999997995554</v>
          </cell>
          <cell r="AA256">
            <v>50110.999997995554</v>
          </cell>
          <cell r="AB256">
            <v>50110.999997995554</v>
          </cell>
          <cell r="AC256">
            <v>50110.999997995554</v>
          </cell>
          <cell r="AD256">
            <v>50110.999997995554</v>
          </cell>
          <cell r="AE256">
            <v>50110.999997995554</v>
          </cell>
        </row>
        <row r="257">
          <cell r="J257">
            <v>0</v>
          </cell>
          <cell r="L257">
            <v>0</v>
          </cell>
        </row>
        <row r="258">
          <cell r="J258">
            <v>0</v>
          </cell>
          <cell r="L258">
            <v>0</v>
          </cell>
        </row>
        <row r="259">
          <cell r="J259">
            <v>0</v>
          </cell>
          <cell r="L259">
            <v>0</v>
          </cell>
        </row>
        <row r="260">
          <cell r="J260">
            <v>0</v>
          </cell>
          <cell r="L260">
            <v>0</v>
          </cell>
        </row>
        <row r="261">
          <cell r="J261">
            <v>0</v>
          </cell>
          <cell r="K261">
            <v>0</v>
          </cell>
          <cell r="L261">
            <v>0</v>
          </cell>
        </row>
        <row r="262">
          <cell r="J262">
            <v>0</v>
          </cell>
          <cell r="L262">
            <v>0</v>
          </cell>
        </row>
        <row r="263">
          <cell r="J263">
            <v>0</v>
          </cell>
          <cell r="L263">
            <v>0</v>
          </cell>
        </row>
        <row r="264">
          <cell r="J264">
            <v>0</v>
          </cell>
          <cell r="K264">
            <v>0</v>
          </cell>
          <cell r="L264">
            <v>0</v>
          </cell>
        </row>
        <row r="265">
          <cell r="J265">
            <v>0</v>
          </cell>
          <cell r="L265">
            <v>0</v>
          </cell>
        </row>
        <row r="266">
          <cell r="J266">
            <v>0</v>
          </cell>
          <cell r="L266">
            <v>0</v>
          </cell>
        </row>
        <row r="267">
          <cell r="J267">
            <v>0</v>
          </cell>
          <cell r="L267">
            <v>0</v>
          </cell>
        </row>
        <row r="268">
          <cell r="J268">
            <v>0</v>
          </cell>
          <cell r="L268">
            <v>0</v>
          </cell>
        </row>
        <row r="269">
          <cell r="J269">
            <v>0</v>
          </cell>
          <cell r="L269">
            <v>0</v>
          </cell>
        </row>
        <row r="270">
          <cell r="J270">
            <v>0</v>
          </cell>
          <cell r="L270">
            <v>0</v>
          </cell>
        </row>
        <row r="271">
          <cell r="J271">
            <v>0</v>
          </cell>
          <cell r="L271">
            <v>0</v>
          </cell>
        </row>
        <row r="272">
          <cell r="T272">
            <v>527485.49997590051</v>
          </cell>
          <cell r="U272">
            <v>527485.49997590051</v>
          </cell>
          <cell r="V272">
            <v>527485.49997590051</v>
          </cell>
          <cell r="W272">
            <v>527485.49997590051</v>
          </cell>
          <cell r="X272">
            <v>527485.49997590051</v>
          </cell>
          <cell r="Y272">
            <v>527485.49997590051</v>
          </cell>
          <cell r="Z272">
            <v>527485.49997590051</v>
          </cell>
          <cell r="AA272">
            <v>527485.49997590051</v>
          </cell>
          <cell r="AB272">
            <v>527485.49997590051</v>
          </cell>
          <cell r="AC272">
            <v>527485.49997590051</v>
          </cell>
          <cell r="AD272">
            <v>527485.49997590051</v>
          </cell>
          <cell r="AE272">
            <v>527485.49997590051</v>
          </cell>
        </row>
      </sheetData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4CFC1-AE96-4607-A75C-86FFC6F1975A}">
  <sheetPr>
    <tabColor rgb="FF00B050"/>
  </sheetPr>
  <dimension ref="A1:H25"/>
  <sheetViews>
    <sheetView tabSelected="1" view="pageLayout" topLeftCell="A13" workbookViewId="0">
      <selection activeCell="B9" sqref="B9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7" customWidth="1"/>
    <col min="4" max="4" width="5.7109375" customWidth="1"/>
    <col min="5" max="5" width="31.28515625" customWidth="1"/>
    <col min="6" max="6" width="14.28515625" customWidth="1"/>
    <col min="7" max="7" width="19.85546875" customWidth="1"/>
  </cols>
  <sheetData>
    <row r="1" spans="1:7" ht="15.75" x14ac:dyDescent="0.25">
      <c r="A1" s="1230" t="s">
        <v>766</v>
      </c>
      <c r="B1" s="1230"/>
      <c r="C1" s="1230"/>
      <c r="D1" s="1230"/>
      <c r="E1" s="1230"/>
      <c r="F1" s="1230"/>
      <c r="G1" s="1230"/>
    </row>
    <row r="2" spans="1:7" ht="15.75" thickBot="1" x14ac:dyDescent="0.3">
      <c r="A2" s="79"/>
      <c r="B2" s="79"/>
      <c r="C2" s="79"/>
      <c r="D2" s="79"/>
      <c r="E2" s="79"/>
      <c r="F2" s="79"/>
      <c r="G2" s="80" t="s">
        <v>2</v>
      </c>
    </row>
    <row r="3" spans="1:7" ht="51.75" customHeight="1" thickBot="1" x14ac:dyDescent="0.3">
      <c r="A3" s="1235" t="s">
        <v>348</v>
      </c>
      <c r="B3" s="1236"/>
      <c r="C3" s="1236"/>
      <c r="D3" s="1235" t="s">
        <v>349</v>
      </c>
      <c r="E3" s="1236"/>
      <c r="F3" s="1237"/>
      <c r="G3" s="1231" t="s">
        <v>350</v>
      </c>
    </row>
    <row r="4" spans="1:7" ht="42.75" customHeight="1" x14ac:dyDescent="0.25">
      <c r="A4" s="1233" t="s">
        <v>351</v>
      </c>
      <c r="B4" s="1234"/>
      <c r="C4" s="446" t="s">
        <v>1234</v>
      </c>
      <c r="D4" s="1233" t="s">
        <v>352</v>
      </c>
      <c r="E4" s="1234"/>
      <c r="F4" s="446" t="s">
        <v>1234</v>
      </c>
      <c r="G4" s="1232"/>
    </row>
    <row r="5" spans="1:7" ht="30" x14ac:dyDescent="0.25">
      <c r="A5" s="1222" t="s">
        <v>205</v>
      </c>
      <c r="B5" s="81" t="s">
        <v>140</v>
      </c>
      <c r="C5" s="460">
        <f>SUM('2.Önkormányzat kiemelt ei.'!C6+'4.Óvoda kiemelt ei.'!C6+'3.Hivatal kiemelt ei.'!C6)</f>
        <v>170568103</v>
      </c>
      <c r="D5" s="1222" t="s">
        <v>353</v>
      </c>
      <c r="E5" s="81" t="s">
        <v>354</v>
      </c>
      <c r="F5" s="460">
        <f>SUM('2.Önkormányzat kiemelt ei.'!F6+'4.Óvoda kiemelt ei.'!F6+'3.Hivatal kiemelt ei.'!F6)</f>
        <v>137643975</v>
      </c>
      <c r="G5" s="83"/>
    </row>
    <row r="6" spans="1:7" ht="30" x14ac:dyDescent="0.25">
      <c r="A6" s="1223"/>
      <c r="B6" s="81" t="s">
        <v>179</v>
      </c>
      <c r="C6" s="460">
        <f>SUM('2.Önkormányzat kiemelt ei.'!C7+'4.Óvoda kiemelt ei.'!C7+'3.Hivatal kiemelt ei.'!C7)</f>
        <v>44600000</v>
      </c>
      <c r="D6" s="1223"/>
      <c r="E6" s="81" t="s">
        <v>355</v>
      </c>
      <c r="F6" s="460">
        <f>SUM('2.Önkormányzat kiemelt ei.'!F7+'4.Óvoda kiemelt ei.'!F7+'3.Hivatal kiemelt ei.'!F7)</f>
        <v>24135936</v>
      </c>
      <c r="G6" s="83"/>
    </row>
    <row r="7" spans="1:7" x14ac:dyDescent="0.25">
      <c r="A7" s="1223"/>
      <c r="B7" s="1225" t="s">
        <v>205</v>
      </c>
      <c r="C7" s="1227">
        <v>21337100</v>
      </c>
      <c r="D7" s="1223"/>
      <c r="E7" s="81" t="s">
        <v>4</v>
      </c>
      <c r="F7" s="460">
        <f>SUM('2.Önkormányzat kiemelt ei.'!F8+'4.Óvoda kiemelt ei.'!F8+'3.Hivatal kiemelt ei.'!F8)</f>
        <v>65518632.653333336</v>
      </c>
      <c r="G7" s="83"/>
    </row>
    <row r="8" spans="1:7" x14ac:dyDescent="0.25">
      <c r="A8" s="1223"/>
      <c r="B8" s="1226"/>
      <c r="C8" s="1228">
        <f>'[1]Szár önk össz'!C8+'[1]Hivatal össz'!C8+'[1]Óvoda össz'!C8</f>
        <v>0</v>
      </c>
      <c r="D8" s="1223"/>
      <c r="E8" s="81" t="s">
        <v>356</v>
      </c>
      <c r="F8" s="460">
        <f>SUM('2.Önkormányzat kiemelt ei.'!F9+'4.Óvoda kiemelt ei.'!G9+'3.Hivatal kiemelt ei.'!G9)</f>
        <v>6760000</v>
      </c>
      <c r="G8" s="83"/>
    </row>
    <row r="9" spans="1:7" x14ac:dyDescent="0.25">
      <c r="A9" s="1223"/>
      <c r="B9" s="81" t="s">
        <v>253</v>
      </c>
      <c r="C9" s="460">
        <f>SUM('2.Önkormányzat kiemelt ei.'!C10+'4.Óvoda kiemelt ei.'!C10+'3.Hivatal kiemelt ei.'!C10)</f>
        <v>0</v>
      </c>
      <c r="D9" s="1223"/>
      <c r="E9" s="81" t="s">
        <v>81</v>
      </c>
      <c r="F9" s="460">
        <f>SUM('2.Önkormányzat kiemelt ei.'!F10+'4.Óvoda kiemelt ei.'!F10+'3.Hivatal kiemelt ei.'!F10)</f>
        <v>17809040</v>
      </c>
      <c r="G9" s="83"/>
    </row>
    <row r="10" spans="1:7" x14ac:dyDescent="0.25">
      <c r="A10" s="1224"/>
      <c r="B10" s="84" t="s">
        <v>357</v>
      </c>
      <c r="C10" s="85">
        <f>SUM(C5:C9)</f>
        <v>236505203</v>
      </c>
      <c r="D10" s="1224"/>
      <c r="E10" s="84" t="s">
        <v>358</v>
      </c>
      <c r="F10" s="85">
        <f t="shared" ref="F10" si="0">SUM(F5:F9)</f>
        <v>251867583.65333334</v>
      </c>
      <c r="G10" s="86">
        <f>C10-F10</f>
        <v>-15362380.653333336</v>
      </c>
    </row>
    <row r="11" spans="1:7" ht="30" x14ac:dyDescent="0.25">
      <c r="A11" s="1229" t="s">
        <v>245</v>
      </c>
      <c r="B11" s="81" t="s">
        <v>359</v>
      </c>
      <c r="C11" s="460">
        <f>SUM('2.Önkormányzat kiemelt ei.'!C12+'4.Óvoda kiemelt ei.'!C12+'3.Hivatal kiemelt ei.'!C12)</f>
        <v>51539055</v>
      </c>
      <c r="D11" s="1229" t="s">
        <v>360</v>
      </c>
      <c r="E11" s="81" t="s">
        <v>102</v>
      </c>
      <c r="F11" s="460">
        <f>SUM('2.Önkormányzat kiemelt ei.'!F12+'4.Óvoda kiemelt ei.'!G12+'3.Hivatal kiemelt ei.'!G12)</f>
        <v>37213430</v>
      </c>
      <c r="G11" s="83"/>
    </row>
    <row r="12" spans="1:7" x14ac:dyDescent="0.25">
      <c r="A12" s="1229"/>
      <c r="B12" s="81" t="s">
        <v>245</v>
      </c>
      <c r="C12" s="460">
        <f>SUM('2.Önkormányzat kiemelt ei.'!C13+'4.Óvoda kiemelt ei.'!C13+'3.Hivatal kiemelt ei.'!C13)</f>
        <v>0</v>
      </c>
      <c r="D12" s="1229"/>
      <c r="E12" s="81" t="s">
        <v>116</v>
      </c>
      <c r="F12" s="460">
        <f>SUM('2.Önkormányzat kiemelt ei.'!F13+'4.Óvoda kiemelt ei.'!G13+'3.Hivatal kiemelt ei.'!G13)</f>
        <v>135759381.77000001</v>
      </c>
      <c r="G12" s="83"/>
    </row>
    <row r="13" spans="1:7" ht="30" x14ac:dyDescent="0.25">
      <c r="A13" s="1229"/>
      <c r="B13" s="81" t="s">
        <v>361</v>
      </c>
      <c r="C13" s="460">
        <f>SUM('2.Önkormányzat kiemelt ei.'!C14+'4.Óvoda kiemelt ei.'!C14+'3.Hivatal kiemelt ei.'!C14)</f>
        <v>0</v>
      </c>
      <c r="D13" s="1229"/>
      <c r="E13" s="81" t="s">
        <v>362</v>
      </c>
      <c r="F13" s="460">
        <f>SUM('2.Önkormányzat kiemelt ei.'!F14+'4.Óvoda kiemelt ei.'!G14+'3.Hivatal kiemelt ei.'!G14)</f>
        <v>0</v>
      </c>
      <c r="G13" s="83"/>
    </row>
    <row r="14" spans="1:7" x14ac:dyDescent="0.25">
      <c r="A14" s="1229"/>
      <c r="B14" s="84" t="s">
        <v>363</v>
      </c>
      <c r="C14" s="85">
        <f>SUM(C11:C13)</f>
        <v>51539055</v>
      </c>
      <c r="D14" s="1229"/>
      <c r="E14" s="84" t="s">
        <v>364</v>
      </c>
      <c r="F14" s="85">
        <f>SUM(F11:F13)</f>
        <v>172972811.77000001</v>
      </c>
      <c r="G14" s="86">
        <f>C14-F14</f>
        <v>-121433756.77000001</v>
      </c>
    </row>
    <row r="15" spans="1:7" ht="15.75" thickBot="1" x14ac:dyDescent="0.3">
      <c r="A15" s="1214" t="s">
        <v>365</v>
      </c>
      <c r="B15" s="1215"/>
      <c r="C15" s="87">
        <f>C10+C14</f>
        <v>288044258</v>
      </c>
      <c r="D15" s="1203" t="s">
        <v>366</v>
      </c>
      <c r="E15" s="1204"/>
      <c r="F15" s="87">
        <f t="shared" ref="F15" si="1">F10+F14</f>
        <v>424840395.42333335</v>
      </c>
      <c r="G15" s="88">
        <f>G10+G14</f>
        <v>-136796137.42333335</v>
      </c>
    </row>
    <row r="16" spans="1:7" x14ac:dyDescent="0.25">
      <c r="A16" s="1216" t="s">
        <v>367</v>
      </c>
      <c r="B16" s="1217"/>
      <c r="C16" s="1217"/>
      <c r="D16" s="1218"/>
      <c r="E16" s="1219"/>
      <c r="F16" s="1219"/>
      <c r="G16" s="89"/>
    </row>
    <row r="17" spans="1:8" x14ac:dyDescent="0.25">
      <c r="A17" s="1209" t="s">
        <v>368</v>
      </c>
      <c r="B17" s="1210"/>
      <c r="C17" s="90">
        <f>SUM('2.Önkormányzat kiemelt ei.'!C18+'4.Óvoda kiemelt ei.'!C19+'3.Hivatal kiemelt ei.'!C18)</f>
        <v>136796137</v>
      </c>
      <c r="D17" s="1220"/>
      <c r="E17" s="1221"/>
      <c r="F17" s="1221"/>
      <c r="G17" s="91"/>
    </row>
    <row r="18" spans="1:8" x14ac:dyDescent="0.25">
      <c r="A18" s="1209" t="s">
        <v>617</v>
      </c>
      <c r="B18" s="1210"/>
      <c r="C18" s="1211">
        <f>C15+C17</f>
        <v>424840395</v>
      </c>
      <c r="D18" s="1209"/>
      <c r="E18" s="1210"/>
      <c r="F18" s="1211"/>
      <c r="G18" s="1205"/>
    </row>
    <row r="19" spans="1:8" x14ac:dyDescent="0.25">
      <c r="A19" s="1209"/>
      <c r="B19" s="1210"/>
      <c r="C19" s="1212"/>
      <c r="D19" s="1209"/>
      <c r="E19" s="1210"/>
      <c r="F19" s="1213"/>
      <c r="G19" s="1206"/>
    </row>
    <row r="20" spans="1:8" x14ac:dyDescent="0.25">
      <c r="A20" s="1207" t="s">
        <v>369</v>
      </c>
      <c r="B20" s="1208"/>
      <c r="C20" s="1208"/>
      <c r="D20" s="1207" t="s">
        <v>370</v>
      </c>
      <c r="E20" s="1208"/>
      <c r="F20" s="1208"/>
      <c r="G20" s="92"/>
    </row>
    <row r="21" spans="1:8" x14ac:dyDescent="0.25">
      <c r="A21" s="1209" t="s">
        <v>260</v>
      </c>
      <c r="B21" s="1210"/>
      <c r="C21" s="90">
        <f>SUM('2.Önkormányzat kiemelt ei.'!C20+'4.Óvoda kiemelt ei.'!C18+'3.Hivatal kiemelt ei.'!C22)</f>
        <v>278091490</v>
      </c>
      <c r="D21" s="1209" t="s">
        <v>130</v>
      </c>
      <c r="E21" s="1210"/>
      <c r="F21" s="90">
        <f>SUM('2.Önkormányzat kiemelt ei.'!F20+'4.Óvoda kiemelt ei.'!F18+'3.Hivatal kiemelt ei.'!F22)</f>
        <v>141295353</v>
      </c>
      <c r="G21" s="91">
        <f>C21-F21</f>
        <v>136796137</v>
      </c>
    </row>
    <row r="22" spans="1:8" x14ac:dyDescent="0.25">
      <c r="A22" s="1207" t="s">
        <v>371</v>
      </c>
      <c r="B22" s="1208"/>
      <c r="C22" s="1208"/>
      <c r="D22" s="1207" t="s">
        <v>372</v>
      </c>
      <c r="E22" s="1208"/>
      <c r="F22" s="1208"/>
      <c r="G22" s="92"/>
    </row>
    <row r="23" spans="1:8" ht="15.75" thickBot="1" x14ac:dyDescent="0.3">
      <c r="A23" s="1203" t="s">
        <v>373</v>
      </c>
      <c r="B23" s="1204"/>
      <c r="C23" s="87">
        <f>C15+C21</f>
        <v>566135748</v>
      </c>
      <c r="D23" s="1203" t="s">
        <v>373</v>
      </c>
      <c r="E23" s="1204"/>
      <c r="F23" s="87">
        <f>F15+F21</f>
        <v>566135748.42333341</v>
      </c>
      <c r="G23" s="88">
        <f>G15+G21</f>
        <v>-0.42333334684371948</v>
      </c>
    </row>
    <row r="25" spans="1:8" x14ac:dyDescent="0.25">
      <c r="F25" s="78"/>
      <c r="G25" s="78"/>
      <c r="H25" s="78"/>
    </row>
  </sheetData>
  <mergeCells count="30">
    <mergeCell ref="A1:G1"/>
    <mergeCell ref="G3:G4"/>
    <mergeCell ref="A4:B4"/>
    <mergeCell ref="D4:E4"/>
    <mergeCell ref="D3:F3"/>
    <mergeCell ref="A3:C3"/>
    <mergeCell ref="A5:A10"/>
    <mergeCell ref="D5:D10"/>
    <mergeCell ref="B7:B8"/>
    <mergeCell ref="C7:C8"/>
    <mergeCell ref="A11:A14"/>
    <mergeCell ref="D11:D14"/>
    <mergeCell ref="A15:B15"/>
    <mergeCell ref="D15:E15"/>
    <mergeCell ref="A16:C16"/>
    <mergeCell ref="D16:F17"/>
    <mergeCell ref="A17:B17"/>
    <mergeCell ref="A23:B23"/>
    <mergeCell ref="D23:E23"/>
    <mergeCell ref="G18:G19"/>
    <mergeCell ref="A20:C20"/>
    <mergeCell ref="D20:F20"/>
    <mergeCell ref="A21:B21"/>
    <mergeCell ref="D21:E21"/>
    <mergeCell ref="A22:C22"/>
    <mergeCell ref="D22:F22"/>
    <mergeCell ref="A18:B19"/>
    <mergeCell ref="C18:C19"/>
    <mergeCell ref="D18:E19"/>
    <mergeCell ref="F18:F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3" r:id="rId1"/>
  <headerFooter>
    <oddHeader xml:space="preserve">&amp;L&amp;"-,Félkövér" 1. számú melléklet 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C0DE7-57E7-4536-8924-E43D43BC9017}">
  <sheetPr>
    <pageSetUpPr fitToPage="1"/>
  </sheetPr>
  <dimension ref="A1:XFB721"/>
  <sheetViews>
    <sheetView topLeftCell="B1" workbookViewId="0">
      <selection activeCell="J4" sqref="J4:J5"/>
    </sheetView>
  </sheetViews>
  <sheetFormatPr defaultColWidth="9.140625" defaultRowHeight="12.75" x14ac:dyDescent="0.2"/>
  <cols>
    <col min="1" max="1" width="8.42578125" style="18" hidden="1" customWidth="1"/>
    <col min="2" max="2" width="6.85546875" style="20" bestFit="1" customWidth="1"/>
    <col min="3" max="4" width="3.28515625" style="5" customWidth="1"/>
    <col min="5" max="5" width="48.85546875" style="5" customWidth="1"/>
    <col min="6" max="8" width="12" style="5" hidden="1" customWidth="1"/>
    <col min="9" max="9" width="14.7109375" style="5" hidden="1" customWidth="1"/>
    <col min="10" max="10" width="16.140625" style="5" customWidth="1"/>
    <col min="11" max="11" width="14.5703125" style="5" customWidth="1"/>
    <col min="12" max="12" width="14" style="5" customWidth="1"/>
    <col min="13" max="13" width="16.5703125" style="896" customWidth="1"/>
    <col min="14" max="14" width="11.42578125" style="5" hidden="1" customWidth="1"/>
    <col min="15" max="16" width="11" style="5" hidden="1" customWidth="1"/>
    <col min="17" max="17" width="12" style="5" hidden="1" customWidth="1"/>
    <col min="18" max="18" width="11" style="5" hidden="1" customWidth="1"/>
    <col min="19" max="20" width="11.28515625" style="5" hidden="1" customWidth="1"/>
    <col min="21" max="23" width="11" style="5" hidden="1" customWidth="1"/>
    <col min="24" max="24" width="10.85546875" style="5" hidden="1" customWidth="1"/>
    <col min="25" max="25" width="12.5703125" style="5" hidden="1" customWidth="1"/>
    <col min="26" max="27" width="9.140625" style="897"/>
    <col min="28" max="28" width="20.42578125" style="897" bestFit="1" customWidth="1"/>
    <col min="29" max="30" width="9.140625" style="897"/>
    <col min="31" max="31" width="10.5703125" style="897" bestFit="1" customWidth="1"/>
    <col min="32" max="36" width="9.140625" style="897"/>
    <col min="37" max="37" width="8.42578125" style="897" customWidth="1"/>
    <col min="38" max="16384" width="9.140625" style="897"/>
  </cols>
  <sheetData>
    <row r="1" spans="1:28" s="1192" customFormat="1" ht="15" x14ac:dyDescent="0.25">
      <c r="A1" s="1190"/>
      <c r="B1" s="1191" t="s">
        <v>1244</v>
      </c>
      <c r="C1" s="1126"/>
      <c r="D1" s="1126"/>
      <c r="E1" s="1126"/>
      <c r="F1" s="1126"/>
      <c r="G1" s="1126"/>
      <c r="H1" s="1126"/>
      <c r="I1" s="1126"/>
      <c r="J1" s="1126"/>
      <c r="K1" s="1126"/>
      <c r="L1" s="1126"/>
      <c r="M1" s="1126"/>
      <c r="N1" s="1126"/>
      <c r="O1" s="1126"/>
      <c r="P1" s="1126"/>
      <c r="Q1" s="1126"/>
      <c r="R1" s="1126"/>
      <c r="S1" s="1126"/>
      <c r="T1" s="1126"/>
      <c r="U1" s="1126"/>
      <c r="V1" s="1126"/>
      <c r="W1" s="1126"/>
      <c r="X1" s="1126"/>
      <c r="Y1" s="1126"/>
    </row>
    <row r="2" spans="1:28" s="1" customFormat="1" ht="15.75" thickBot="1" x14ac:dyDescent="0.3">
      <c r="A2" s="389"/>
      <c r="B2" s="1124"/>
      <c r="C2" s="1125"/>
      <c r="D2" s="1125"/>
      <c r="E2" s="1387" t="s">
        <v>1228</v>
      </c>
      <c r="F2" s="1387"/>
      <c r="G2" s="1387"/>
      <c r="H2" s="1387"/>
      <c r="I2" s="1387"/>
      <c r="J2" s="1387"/>
      <c r="K2" s="1387"/>
      <c r="L2" s="1387"/>
      <c r="M2" s="1126"/>
      <c r="N2" s="1125"/>
      <c r="O2" s="1125"/>
      <c r="P2" s="1125"/>
      <c r="Q2" s="1125"/>
      <c r="R2" s="1125"/>
      <c r="S2" s="1125"/>
      <c r="T2" s="1125"/>
      <c r="U2" s="1125"/>
      <c r="V2" s="1125"/>
      <c r="W2" s="1125"/>
      <c r="X2" s="1125"/>
      <c r="Y2" s="22" t="s">
        <v>2</v>
      </c>
    </row>
    <row r="3" spans="1:28" ht="15" customHeight="1" x14ac:dyDescent="0.2">
      <c r="B3" s="1324" t="s">
        <v>0</v>
      </c>
      <c r="C3" s="1312"/>
      <c r="D3" s="1312"/>
      <c r="E3" s="1312"/>
      <c r="F3" s="1313" t="s">
        <v>902</v>
      </c>
      <c r="G3" s="1313" t="s">
        <v>903</v>
      </c>
      <c r="H3" s="1313" t="s">
        <v>904</v>
      </c>
      <c r="I3" s="1313" t="s">
        <v>905</v>
      </c>
      <c r="J3" s="1331" t="s">
        <v>1252</v>
      </c>
      <c r="K3" s="1332"/>
      <c r="L3" s="1332"/>
      <c r="M3" s="1333"/>
      <c r="N3" s="1312" t="s">
        <v>906</v>
      </c>
      <c r="O3" s="1312"/>
      <c r="P3" s="1312"/>
      <c r="Q3" s="1312"/>
      <c r="R3" s="1312"/>
      <c r="S3" s="1312"/>
      <c r="T3" s="1312"/>
      <c r="U3" s="1313"/>
      <c r="V3" s="1312" t="s">
        <v>907</v>
      </c>
      <c r="W3" s="1312"/>
      <c r="X3" s="1312"/>
      <c r="Y3" s="1313"/>
    </row>
    <row r="4" spans="1:28" ht="22.5" customHeight="1" x14ac:dyDescent="0.2">
      <c r="B4" s="1325"/>
      <c r="C4" s="1392"/>
      <c r="D4" s="1392"/>
      <c r="E4" s="1392"/>
      <c r="F4" s="1329"/>
      <c r="G4" s="1329"/>
      <c r="H4" s="1329"/>
      <c r="I4" s="1329"/>
      <c r="J4" s="1316" t="s">
        <v>846</v>
      </c>
      <c r="K4" s="1318" t="s">
        <v>847</v>
      </c>
      <c r="L4" s="1320" t="s">
        <v>848</v>
      </c>
      <c r="M4" s="1322" t="s">
        <v>373</v>
      </c>
      <c r="N4" s="1314"/>
      <c r="O4" s="1314"/>
      <c r="P4" s="1314"/>
      <c r="Q4" s="1314"/>
      <c r="R4" s="1314"/>
      <c r="S4" s="1314"/>
      <c r="T4" s="1314"/>
      <c r="U4" s="1315"/>
      <c r="V4" s="1314"/>
      <c r="W4" s="1314"/>
      <c r="X4" s="1314"/>
      <c r="Y4" s="1315"/>
    </row>
    <row r="5" spans="1:28" ht="33.75" customHeight="1" thickBot="1" x14ac:dyDescent="0.25">
      <c r="B5" s="1327"/>
      <c r="C5" s="1328"/>
      <c r="D5" s="1328"/>
      <c r="E5" s="1328"/>
      <c r="F5" s="1330"/>
      <c r="G5" s="1330"/>
      <c r="H5" s="1330"/>
      <c r="I5" s="1330"/>
      <c r="J5" s="1317"/>
      <c r="K5" s="1319"/>
      <c r="L5" s="1321"/>
      <c r="M5" s="1323"/>
      <c r="N5" s="898" t="s">
        <v>410</v>
      </c>
      <c r="O5" s="899" t="s">
        <v>411</v>
      </c>
      <c r="P5" s="900" t="s">
        <v>412</v>
      </c>
      <c r="Q5" s="900" t="s">
        <v>413</v>
      </c>
      <c r="R5" s="901" t="s">
        <v>414</v>
      </c>
      <c r="S5" s="900" t="s">
        <v>415</v>
      </c>
      <c r="T5" s="900" t="s">
        <v>416</v>
      </c>
      <c r="U5" s="902" t="s">
        <v>417</v>
      </c>
      <c r="V5" s="903" t="s">
        <v>418</v>
      </c>
      <c r="W5" s="900" t="s">
        <v>419</v>
      </c>
      <c r="X5" s="900" t="s">
        <v>420</v>
      </c>
      <c r="Y5" s="902" t="s">
        <v>409</v>
      </c>
    </row>
    <row r="6" spans="1:28" ht="15.75" customHeight="1" thickBot="1" x14ac:dyDescent="0.25">
      <c r="B6" s="904" t="s">
        <v>678</v>
      </c>
      <c r="C6" s="1300" t="s">
        <v>354</v>
      </c>
      <c r="D6" s="1301"/>
      <c r="E6" s="1301"/>
      <c r="F6" s="905">
        <v>9200794</v>
      </c>
      <c r="G6" s="905">
        <v>9126789</v>
      </c>
      <c r="H6" s="905">
        <v>9126790</v>
      </c>
      <c r="I6" s="906"/>
      <c r="J6" s="907">
        <f>SUM(J21+J7)</f>
        <v>66966809</v>
      </c>
      <c r="K6" s="907">
        <f t="shared" ref="K6" si="0">K7+K21</f>
        <v>0</v>
      </c>
      <c r="L6" s="907">
        <v>0</v>
      </c>
      <c r="M6" s="908">
        <f>SUM(J6:L6)</f>
        <v>66966809</v>
      </c>
      <c r="N6" s="909">
        <f>[4]Igazgatás!I5+[4]Községgazd!L5+[4]Vagyongazd!I5+[4]Közút!I5+[4]Sport!I5+[4]Közművelődés!K5+[4]Támogatás!T5</f>
        <v>891632.0832957013</v>
      </c>
      <c r="O6" s="910">
        <f>[4]Igazgatás!J5+[4]Községgazd!M5+[4]Vagyongazd!J5+[4]Közút!J5+[4]Sport!J5+[4]Közművelődés!L5+[4]Támogatás!U5</f>
        <v>891632.0832957013</v>
      </c>
      <c r="P6" s="911">
        <f>[4]Igazgatás!K5+[4]Községgazd!N5+[4]Vagyongazd!K5+[4]Közút!K5+[4]Sport!K5+[4]Közművelődés!M5+[4]Támogatás!V5</f>
        <v>891632.0832957013</v>
      </c>
      <c r="Q6" s="911">
        <f>[4]Igazgatás!L5+[4]Községgazd!O5+[4]Vagyongazd!L5+[4]Közút!L5+[4]Sport!L5+[4]Közművelődés!N5+[4]Támogatás!W5</f>
        <v>891632.0832957013</v>
      </c>
      <c r="R6" s="910">
        <f>[4]Igazgatás!M5+[4]Községgazd!P5+[4]Vagyongazd!M5+[4]Közút!M5+[4]Sport!M5+[4]Közművelődés!O5+[4]Támogatás!X5</f>
        <v>891632.0832957013</v>
      </c>
      <c r="S6" s="911">
        <f>[4]Igazgatás!N5+[4]Községgazd!Q5+[4]Vagyongazd!N5+[4]Közút!N5+[4]Sport!N5+[4]Közművelődés!P5+[4]Támogatás!Y5</f>
        <v>891632.0832957013</v>
      </c>
      <c r="T6" s="911">
        <f>[4]Igazgatás!O5+[4]Községgazd!R5+[4]Vagyongazd!O5+[4]Közút!O5+[4]Sport!O5+[4]Közművelődés!Q5+[4]Támogatás!Z5</f>
        <v>891632.0832957013</v>
      </c>
      <c r="U6" s="912">
        <f>[4]Igazgatás!P5+[4]Községgazd!S5+[4]Vagyongazd!P5+[4]Közút!P5+[4]Sport!P5+[4]Közművelődés!R5+[4]Támogatás!AA5</f>
        <v>891632.0832957013</v>
      </c>
      <c r="V6" s="913">
        <f>[4]Igazgatás!Q5+[4]Községgazd!T5+[4]Vagyongazd!Q5+[4]Közút!Q5+[4]Sport!Q5+[4]Közművelődés!S5+[4]Támogatás!AB5</f>
        <v>891632.0832957013</v>
      </c>
      <c r="W6" s="911">
        <f>[4]Igazgatás!R5+[4]Községgazd!U5+[4]Vagyongazd!R5+[4]Közút!R5+[4]Sport!R5+[4]Közművelődés!T5+[4]Támogatás!AC5</f>
        <v>891632.0832957013</v>
      </c>
      <c r="X6" s="911">
        <f>[4]Igazgatás!S5+[4]Községgazd!V5+[4]Vagyongazd!S5+[4]Közút!S5+[4]Sport!S5+[4]Közművelődés!U5+[4]Támogatás!AD5</f>
        <v>891632.0832957013</v>
      </c>
      <c r="Y6" s="912">
        <f>[4]Igazgatás!T5+[4]Községgazd!W5+[4]Vagyongazd!T5+[4]Közút!T5+[4]Sport!T5+[4]Közművelődés!V5+[4]Támogatás!AE5</f>
        <v>891632.0832957013</v>
      </c>
      <c r="AB6" s="914"/>
    </row>
    <row r="7" spans="1:28" ht="15" customHeight="1" x14ac:dyDescent="0.2">
      <c r="B7" s="1084" t="s">
        <v>679</v>
      </c>
      <c r="C7" s="1302" t="s">
        <v>680</v>
      </c>
      <c r="D7" s="1303"/>
      <c r="E7" s="1303"/>
      <c r="F7" s="1032">
        <v>4240330</v>
      </c>
      <c r="G7" s="1032">
        <v>4166325</v>
      </c>
      <c r="H7" s="1032">
        <v>4166326</v>
      </c>
      <c r="I7" s="1032"/>
      <c r="J7" s="1032">
        <f>SUM(J8:J16)</f>
        <v>64566809</v>
      </c>
      <c r="K7" s="1032">
        <f t="shared" ref="K7" si="1">K20+K15+K14+K11+K9+K8</f>
        <v>0</v>
      </c>
      <c r="L7" s="1032">
        <v>0</v>
      </c>
      <c r="M7" s="1085">
        <f>SUM(J7:L7)</f>
        <v>64566809</v>
      </c>
      <c r="N7" s="917">
        <f>[4]Igazgatás!I6+[4]Községgazd!L6+[4]Vagyongazd!I6+[4]Közút!I6+[4]Sport!I6+[4]Közművelődés!K6+[4]Támogatás!T6</f>
        <v>447552.08331346454</v>
      </c>
      <c r="O7" s="918">
        <f>[4]Igazgatás!J6+[4]Községgazd!M6+[4]Vagyongazd!J6+[4]Közút!J6+[4]Sport!J6+[4]Közművelődés!L6+[4]Támogatás!U6</f>
        <v>447552.08331346454</v>
      </c>
      <c r="P7" s="919">
        <f>[4]Igazgatás!K6+[4]Községgazd!N6+[4]Vagyongazd!K6+[4]Közút!K6+[4]Sport!K6+[4]Közművelődés!M6+[4]Támogatás!V6</f>
        <v>447552.08331346454</v>
      </c>
      <c r="Q7" s="919">
        <f>[4]Igazgatás!L6+[4]Községgazd!O6+[4]Vagyongazd!L6+[4]Közút!L6+[4]Sport!L6+[4]Közművelődés!N6+[4]Támogatás!W6</f>
        <v>447552.08331346454</v>
      </c>
      <c r="R7" s="918">
        <f>[4]Igazgatás!M6+[4]Községgazd!P6+[4]Vagyongazd!M6+[4]Közút!M6+[4]Sport!M6+[4]Közművelődés!O6+[4]Támogatás!X6</f>
        <v>447552.08331346454</v>
      </c>
      <c r="S7" s="919">
        <f>[4]Igazgatás!N6+[4]Községgazd!Q6+[4]Vagyongazd!N6+[4]Közút!N6+[4]Sport!N6+[4]Közművelődés!P6+[4]Támogatás!Y6</f>
        <v>447552.08331346454</v>
      </c>
      <c r="T7" s="919">
        <f>[4]Igazgatás!O6+[4]Községgazd!R6+[4]Vagyongazd!O6+[4]Közút!O6+[4]Sport!O6+[4]Közművelődés!Q6+[4]Támogatás!Z6</f>
        <v>447552.08331346454</v>
      </c>
      <c r="U7" s="920">
        <f>[4]Igazgatás!P6+[4]Községgazd!S6+[4]Vagyongazd!P6+[4]Közút!P6+[4]Sport!P6+[4]Közművelődés!R6+[4]Támogatás!AA6</f>
        <v>447552.08331346454</v>
      </c>
      <c r="V7" s="921">
        <f>[4]Igazgatás!Q6+[4]Községgazd!T6+[4]Vagyongazd!Q6+[4]Közút!Q6+[4]Sport!Q6+[4]Közművelődés!S6+[4]Támogatás!AB6</f>
        <v>447552.08331346454</v>
      </c>
      <c r="W7" s="919">
        <f>[4]Igazgatás!R6+[4]Községgazd!U6+[4]Vagyongazd!R6+[4]Közút!R6+[4]Sport!R6+[4]Közművelődés!T6+[4]Támogatás!AC6</f>
        <v>447552.08331346454</v>
      </c>
      <c r="X7" s="919">
        <f>[4]Igazgatás!S6+[4]Községgazd!V6+[4]Vagyongazd!S6+[4]Közút!S6+[4]Sport!S6+[4]Közművelődés!U6+[4]Támogatás!AD6</f>
        <v>447552.08331346454</v>
      </c>
      <c r="Y7" s="920">
        <f>[4]Igazgatás!T6+[4]Községgazd!W6+[4]Vagyongazd!T6+[4]Közút!T6+[4]Sport!T6+[4]Közművelődés!V6+[4]Támogatás!AE6</f>
        <v>447552.08331346454</v>
      </c>
      <c r="AB7" s="914"/>
    </row>
    <row r="8" spans="1:28" s="929" customFormat="1" x14ac:dyDescent="0.2">
      <c r="A8" s="18" t="s">
        <v>681</v>
      </c>
      <c r="B8" s="880" t="s">
        <v>682</v>
      </c>
      <c r="C8" s="881"/>
      <c r="D8" s="882" t="s">
        <v>683</v>
      </c>
      <c r="E8" s="882"/>
      <c r="F8" s="950">
        <v>3380625</v>
      </c>
      <c r="G8" s="950">
        <v>3380625</v>
      </c>
      <c r="H8" s="950">
        <v>3380626</v>
      </c>
      <c r="I8" s="950"/>
      <c r="J8" s="950">
        <v>63106179</v>
      </c>
      <c r="K8" s="950">
        <f>[4]Igazgatás!G7+[4]Községgazd!G7+[4]Vagyongazd!G7+[4]Közút!G7+[4]Sport!G7+[4]Közművelődés!G7+[4]Támogatás!K7</f>
        <v>0</v>
      </c>
      <c r="L8" s="950">
        <v>0</v>
      </c>
      <c r="M8" s="951">
        <f>SUM(J8:L8)</f>
        <v>63106179</v>
      </c>
      <c r="N8" s="924">
        <f>[4]Igazgatás!I7+[4]Községgazd!L7+[4]Vagyongazd!I7+[4]Közút!I7+[4]Sport!I7+[4]Közművelődés!K7+[4]Támogatás!T7</f>
        <v>346349.99998614599</v>
      </c>
      <c r="O8" s="925">
        <f>[4]Igazgatás!J7+[4]Községgazd!M7+[4]Vagyongazd!J7+[4]Közút!J7+[4]Sport!J7+[4]Közművelődés!L7+[4]Támogatás!U7</f>
        <v>346349.99998614599</v>
      </c>
      <c r="P8" s="926">
        <f>[4]Igazgatás!K7+[4]Községgazd!N7+[4]Vagyongazd!K7+[4]Közút!K7+[4]Sport!K7+[4]Közművelődés!M7+[4]Támogatás!V7</f>
        <v>346349.99998614599</v>
      </c>
      <c r="Q8" s="926">
        <f>[4]Igazgatás!L7+[4]Községgazd!O7+[4]Vagyongazd!L7+[4]Közút!L7+[4]Sport!L7+[4]Közművelődés!N7+[4]Támogatás!W7</f>
        <v>346349.99998614599</v>
      </c>
      <c r="R8" s="925">
        <f>[4]Igazgatás!M7+[4]Községgazd!P7+[4]Vagyongazd!M7+[4]Közút!M7+[4]Sport!M7+[4]Közművelődés!O7+[4]Támogatás!X7</f>
        <v>346349.99998614599</v>
      </c>
      <c r="S8" s="926">
        <f>[4]Igazgatás!N7+[4]Községgazd!Q7+[4]Vagyongazd!N7+[4]Közút!N7+[4]Sport!N7+[4]Közművelődés!P7+[4]Támogatás!Y7</f>
        <v>346349.99998614599</v>
      </c>
      <c r="T8" s="926">
        <f>[4]Igazgatás!O7+[4]Községgazd!R7+[4]Vagyongazd!O7+[4]Közút!O7+[4]Sport!O7+[4]Közművelődés!Q7+[4]Támogatás!Z7</f>
        <v>346349.99998614599</v>
      </c>
      <c r="U8" s="927">
        <f>[4]Igazgatás!P7+[4]Községgazd!S7+[4]Vagyongazd!P7+[4]Közút!P7+[4]Sport!P7+[4]Közművelődés!R7+[4]Támogatás!AA7</f>
        <v>346349.99998614599</v>
      </c>
      <c r="V8" s="928">
        <f>[4]Igazgatás!Q7+[4]Községgazd!T7+[4]Vagyongazd!Q7+[4]Közút!Q7+[4]Sport!Q7+[4]Közművelődés!S7+[4]Támogatás!AB7</f>
        <v>346349.99998614599</v>
      </c>
      <c r="W8" s="926">
        <f>[4]Igazgatás!R7+[4]Községgazd!U7+[4]Vagyongazd!R7+[4]Közút!R7+[4]Sport!R7+[4]Közművelődés!T7+[4]Támogatás!AC7</f>
        <v>346349.99998614599</v>
      </c>
      <c r="X8" s="926">
        <f>[4]Igazgatás!S7+[4]Községgazd!V7+[4]Vagyongazd!S7+[4]Közút!S7+[4]Sport!S7+[4]Közművelődés!U7+[4]Támogatás!AD7</f>
        <v>346349.99998614599</v>
      </c>
      <c r="Y8" s="927">
        <f>[4]Igazgatás!T7+[4]Községgazd!W7+[4]Vagyongazd!T7+[4]Közút!T7+[4]Sport!T7+[4]Közművelődés!V7+[4]Támogatás!AE7</f>
        <v>346349.99998614599</v>
      </c>
      <c r="AB8" s="914"/>
    </row>
    <row r="9" spans="1:28" s="929" customFormat="1" ht="15" hidden="1" customHeight="1" x14ac:dyDescent="0.2">
      <c r="A9" s="18" t="s">
        <v>684</v>
      </c>
      <c r="B9" s="880" t="s">
        <v>685</v>
      </c>
      <c r="C9" s="881"/>
      <c r="D9" s="882" t="s">
        <v>686</v>
      </c>
      <c r="E9" s="882"/>
      <c r="F9" s="950">
        <v>180500</v>
      </c>
      <c r="G9" s="950">
        <v>180500</v>
      </c>
      <c r="H9" s="950">
        <v>180500</v>
      </c>
      <c r="I9" s="950"/>
      <c r="J9" s="950">
        <v>0</v>
      </c>
      <c r="K9" s="950">
        <f>[4]Igazgatás!G8+[4]Községgazd!G8+[4]Vagyongazd!G8+[4]Közút!G8+[4]Sport!G8+[4]Közművelődés!G10+[4]Támogatás!K8</f>
        <v>0</v>
      </c>
      <c r="L9" s="950">
        <v>0</v>
      </c>
      <c r="M9" s="951">
        <v>0</v>
      </c>
      <c r="N9" s="924">
        <f>[4]Igazgatás!I8+[4]Községgazd!L8+[4]Vagyongazd!I8+[4]Közút!I8+[4]Sport!I8+[4]Közművelődés!K10+[4]Támogatás!T8</f>
        <v>38924.99999614188</v>
      </c>
      <c r="O9" s="925">
        <f>[4]Igazgatás!J8+[4]Községgazd!M8+[4]Vagyongazd!J8+[4]Közút!J8+[4]Sport!J8+[4]Közművelődés!L10+[4]Támogatás!U8</f>
        <v>38924.99999614188</v>
      </c>
      <c r="P9" s="926">
        <f>[4]Igazgatás!K8+[4]Községgazd!N8+[4]Vagyongazd!K8+[4]Közút!K8+[4]Sport!K8+[4]Közművelődés!M10+[4]Támogatás!V8</f>
        <v>38924.99999614188</v>
      </c>
      <c r="Q9" s="926">
        <f>[4]Igazgatás!L8+[4]Községgazd!O8+[4]Vagyongazd!L8+[4]Közút!L8+[4]Sport!L8+[4]Közművelődés!N10+[4]Támogatás!W8</f>
        <v>38924.99999614188</v>
      </c>
      <c r="R9" s="925">
        <f>[4]Igazgatás!M8+[4]Községgazd!P8+[4]Vagyongazd!M8+[4]Közút!M8+[4]Sport!M8+[4]Közművelődés!O10+[4]Támogatás!X8</f>
        <v>38924.99999614188</v>
      </c>
      <c r="S9" s="926">
        <f>[4]Igazgatás!N8+[4]Községgazd!Q8+[4]Vagyongazd!N8+[4]Közút!N8+[4]Sport!N8+[4]Közművelődés!P10+[4]Támogatás!Y8</f>
        <v>38924.99999614188</v>
      </c>
      <c r="T9" s="926">
        <f>[4]Igazgatás!O8+[4]Községgazd!R8+[4]Vagyongazd!O8+[4]Közút!O8+[4]Sport!O8+[4]Közművelődés!Q10+[4]Támogatás!Z8</f>
        <v>38924.99999614188</v>
      </c>
      <c r="U9" s="927">
        <f>[4]Igazgatás!P8+[4]Községgazd!S8+[4]Vagyongazd!P8+[4]Közút!P8+[4]Sport!P8+[4]Közművelődés!R10+[4]Támogatás!AA8</f>
        <v>38924.99999614188</v>
      </c>
      <c r="V9" s="928">
        <f>[4]Igazgatás!Q8+[4]Községgazd!T8+[4]Vagyongazd!Q8+[4]Közút!Q8+[4]Sport!Q8+[4]Közművelődés!S10+[4]Támogatás!AB8</f>
        <v>38924.99999614188</v>
      </c>
      <c r="W9" s="926">
        <f>[4]Igazgatás!R8+[4]Községgazd!U8+[4]Vagyongazd!R8+[4]Közút!R8+[4]Sport!R8+[4]Közművelődés!T10+[4]Támogatás!AC8</f>
        <v>38924.99999614188</v>
      </c>
      <c r="X9" s="926">
        <f>[4]Igazgatás!S8+[4]Községgazd!V8+[4]Vagyongazd!S8+[4]Közút!S8+[4]Sport!S8+[4]Közművelődés!U10+[4]Támogatás!AD8</f>
        <v>38924.99999614188</v>
      </c>
      <c r="Y9" s="927">
        <f>[4]Igazgatás!T8+[4]Községgazd!W8+[4]Vagyongazd!T8+[4]Közút!T8+[4]Sport!T8+[4]Közművelődés!V10+[4]Támogatás!AE8</f>
        <v>38924.99999614188</v>
      </c>
      <c r="AB9" s="914"/>
    </row>
    <row r="10" spans="1:28" s="929" customFormat="1" ht="15" hidden="1" customHeight="1" x14ac:dyDescent="0.2">
      <c r="A10" s="18" t="s">
        <v>687</v>
      </c>
      <c r="B10" s="880" t="s">
        <v>688</v>
      </c>
      <c r="C10" s="881"/>
      <c r="D10" s="882" t="s">
        <v>689</v>
      </c>
      <c r="E10" s="882"/>
      <c r="F10" s="950">
        <v>74005</v>
      </c>
      <c r="G10" s="928"/>
      <c r="H10" s="928"/>
      <c r="I10" s="928"/>
      <c r="J10" s="931">
        <v>0</v>
      </c>
      <c r="K10" s="932">
        <v>0</v>
      </c>
      <c r="L10" s="933">
        <v>0</v>
      </c>
      <c r="M10" s="951"/>
      <c r="N10" s="924">
        <f>[4]Igazgatás!I9+[4]Községgazd!L9+[4]Vagyongazd!I9+[4]Közút!I9+[4]Sport!I9+[4]Közművelődés!K13+[4]Támogatás!T9</f>
        <v>0</v>
      </c>
      <c r="O10" s="925">
        <f>[4]Igazgatás!J9+[4]Községgazd!M9+[4]Vagyongazd!J9+[4]Közút!J9+[4]Sport!J9+[4]Közművelődés!L13+[4]Támogatás!U9</f>
        <v>0</v>
      </c>
      <c r="P10" s="926">
        <f>[4]Igazgatás!K9+[4]Községgazd!N9+[4]Vagyongazd!K9+[4]Közút!K9+[4]Sport!K9+[4]Közművelődés!M13+[4]Támogatás!V9</f>
        <v>0</v>
      </c>
      <c r="Q10" s="926">
        <f>[4]Igazgatás!L9+[4]Községgazd!O9+[4]Vagyongazd!L9+[4]Közút!L9+[4]Sport!L9+[4]Közművelődés!N13+[4]Támogatás!W9</f>
        <v>0</v>
      </c>
      <c r="R10" s="925">
        <f>[4]Igazgatás!M9+[4]Községgazd!P9+[4]Vagyongazd!M9+[4]Közút!M9+[4]Sport!M9+[4]Közművelődés!O13+[4]Támogatás!X9</f>
        <v>0</v>
      </c>
      <c r="S10" s="926">
        <f>[4]Igazgatás!N9+[4]Községgazd!Q9+[4]Vagyongazd!N9+[4]Közút!N9+[4]Sport!N9+[4]Közművelődés!P13+[4]Támogatás!Y9</f>
        <v>0</v>
      </c>
      <c r="T10" s="926">
        <f>[4]Igazgatás!O9+[4]Községgazd!R9+[4]Vagyongazd!O9+[4]Közút!O9+[4]Sport!O9+[4]Közművelődés!Q13+[4]Támogatás!Z9</f>
        <v>0</v>
      </c>
      <c r="U10" s="927">
        <f>[4]Igazgatás!P9+[4]Községgazd!S9+[4]Vagyongazd!P9+[4]Közút!P9+[4]Sport!P9+[4]Közművelődés!R13+[4]Támogatás!AA9</f>
        <v>0</v>
      </c>
      <c r="V10" s="928">
        <f>[4]Igazgatás!Q9+[4]Községgazd!T9+[4]Vagyongazd!Q9+[4]Közút!Q9+[4]Sport!Q9+[4]Közművelődés!S13+[4]Támogatás!AB9</f>
        <v>0</v>
      </c>
      <c r="W10" s="926">
        <f>[4]Igazgatás!R9+[4]Községgazd!U9+[4]Vagyongazd!R9+[4]Közút!R9+[4]Sport!R9+[4]Közművelődés!T13+[4]Támogatás!AC9</f>
        <v>0</v>
      </c>
      <c r="X10" s="926">
        <f>[4]Igazgatás!S9+[4]Községgazd!V9+[4]Vagyongazd!S9+[4]Közút!S9+[4]Sport!S9+[4]Közművelődés!U13+[4]Támogatás!AD9</f>
        <v>0</v>
      </c>
      <c r="Y10" s="927">
        <f>[4]Igazgatás!T9+[4]Községgazd!W9+[4]Vagyongazd!T9+[4]Közút!T9+[4]Sport!T9+[4]Közművelődés!V13+[4]Támogatás!AE9</f>
        <v>0</v>
      </c>
      <c r="AB10" s="914"/>
    </row>
    <row r="11" spans="1:28" s="929" customFormat="1" hidden="1" x14ac:dyDescent="0.2">
      <c r="A11" s="18" t="s">
        <v>690</v>
      </c>
      <c r="B11" s="880" t="s">
        <v>691</v>
      </c>
      <c r="C11" s="881"/>
      <c r="D11" s="882" t="s">
        <v>692</v>
      </c>
      <c r="E11" s="882"/>
      <c r="F11" s="950">
        <v>180500</v>
      </c>
      <c r="G11" s="950">
        <v>180500</v>
      </c>
      <c r="H11" s="950">
        <v>180500</v>
      </c>
      <c r="I11" s="950"/>
      <c r="J11" s="950">
        <v>0</v>
      </c>
      <c r="K11" s="950">
        <f>[4]Igazgatás!G10+[4]Községgazd!G10+[4]Vagyongazd!G10+[4]Közút!G10+[4]Sport!G10+[4]Közművelődés!G14+[4]Támogatás!K10</f>
        <v>0</v>
      </c>
      <c r="L11" s="950">
        <v>0</v>
      </c>
      <c r="M11" s="951">
        <v>0</v>
      </c>
      <c r="N11" s="924">
        <f>[4]Igazgatás!I10+[4]Községgazd!L10+[4]Vagyongazd!I10+[4]Közút!I10+[4]Sport!I10+[4]Közművelődés!K14+[4]Támogatás!T10</f>
        <v>28199.999998872001</v>
      </c>
      <c r="O11" s="925">
        <f>[4]Igazgatás!J10+[4]Községgazd!M10+[4]Vagyongazd!J10+[4]Közút!J10+[4]Sport!J10+[4]Közművelődés!L14+[4]Támogatás!U10</f>
        <v>28199.999998872001</v>
      </c>
      <c r="P11" s="926">
        <f>[4]Igazgatás!K10+[4]Községgazd!N10+[4]Vagyongazd!K10+[4]Közút!K10+[4]Sport!K10+[4]Közművelődés!M14+[4]Támogatás!V10</f>
        <v>28199.999998872001</v>
      </c>
      <c r="Q11" s="926">
        <f>[4]Igazgatás!L10+[4]Községgazd!O10+[4]Vagyongazd!L10+[4]Közút!L10+[4]Sport!L10+[4]Közművelődés!N14+[4]Támogatás!W10</f>
        <v>28199.999998872001</v>
      </c>
      <c r="R11" s="925">
        <f>[4]Igazgatás!M10+[4]Községgazd!P10+[4]Vagyongazd!M10+[4]Közút!M10+[4]Sport!M10+[4]Közművelődés!O14+[4]Támogatás!X10</f>
        <v>28199.999998872001</v>
      </c>
      <c r="S11" s="926">
        <f>[4]Igazgatás!N10+[4]Községgazd!Q10+[4]Vagyongazd!N10+[4]Közút!N10+[4]Sport!N10+[4]Közművelődés!P14+[4]Támogatás!Y10</f>
        <v>28199.999998872001</v>
      </c>
      <c r="T11" s="926">
        <f>[4]Igazgatás!O10+[4]Községgazd!R10+[4]Vagyongazd!O10+[4]Közút!O10+[4]Sport!O10+[4]Közművelődés!Q14+[4]Támogatás!Z10</f>
        <v>28199.999998872001</v>
      </c>
      <c r="U11" s="927">
        <f>[4]Igazgatás!P10+[4]Községgazd!S10+[4]Vagyongazd!P10+[4]Közút!P10+[4]Sport!P10+[4]Közművelődés!R14+[4]Támogatás!AA10</f>
        <v>28199.999998872001</v>
      </c>
      <c r="V11" s="928">
        <f>[4]Igazgatás!Q10+[4]Községgazd!T10+[4]Vagyongazd!Q10+[4]Közút!Q10+[4]Sport!Q10+[4]Közművelődés!S14+[4]Támogatás!AB10</f>
        <v>28199.999998872001</v>
      </c>
      <c r="W11" s="926">
        <f>[4]Igazgatás!R10+[4]Községgazd!U10+[4]Vagyongazd!R10+[4]Közút!R10+[4]Sport!R10+[4]Közművelődés!T14+[4]Támogatás!AC10</f>
        <v>28199.999998872001</v>
      </c>
      <c r="X11" s="926">
        <f>[4]Igazgatás!S10+[4]Községgazd!V10+[4]Vagyongazd!S10+[4]Közút!S10+[4]Sport!S10+[4]Közművelődés!U14+[4]Támogatás!AD10</f>
        <v>28199.999998872001</v>
      </c>
      <c r="Y11" s="927">
        <f>[4]Igazgatás!T10+[4]Községgazd!W10+[4]Vagyongazd!T10+[4]Közút!T10+[4]Sport!T10+[4]Közművelődés!V14+[4]Támogatás!AE10</f>
        <v>28199.999998872001</v>
      </c>
      <c r="AB11" s="914"/>
    </row>
    <row r="12" spans="1:28" s="929" customFormat="1" ht="15" hidden="1" customHeight="1" x14ac:dyDescent="0.2">
      <c r="A12" s="18" t="s">
        <v>693</v>
      </c>
      <c r="B12" s="880" t="s">
        <v>694</v>
      </c>
      <c r="C12" s="881"/>
      <c r="D12" s="882" t="s">
        <v>695</v>
      </c>
      <c r="E12" s="882"/>
      <c r="F12" s="950" t="e">
        <v>#REF!</v>
      </c>
      <c r="G12" s="928" t="e">
        <v>#REF!</v>
      </c>
      <c r="H12" s="928" t="e">
        <v>#REF!</v>
      </c>
      <c r="I12" s="928" t="e">
        <v>#REF!</v>
      </c>
      <c r="J12" s="931">
        <v>0</v>
      </c>
      <c r="K12" s="932">
        <v>0</v>
      </c>
      <c r="L12" s="933">
        <v>0</v>
      </c>
      <c r="M12" s="951">
        <v>0</v>
      </c>
      <c r="N12" s="924">
        <f>[4]Igazgatás!I11+[4]Községgazd!L11+[4]Vagyongazd!I11+[4]Közút!I11+[4]Sport!I11+[4]Közművelődés!K17+[4]Támogatás!T11</f>
        <v>0</v>
      </c>
      <c r="O12" s="925">
        <f>[4]Igazgatás!J11+[4]Községgazd!M11+[4]Vagyongazd!J11+[4]Közút!J11+[4]Sport!J11+[4]Közművelődés!L17+[4]Támogatás!U11</f>
        <v>0</v>
      </c>
      <c r="P12" s="926">
        <f>[4]Igazgatás!K11+[4]Községgazd!N11+[4]Vagyongazd!K11+[4]Közút!K11+[4]Sport!K11+[4]Közművelődés!M17+[4]Támogatás!V11</f>
        <v>0</v>
      </c>
      <c r="Q12" s="926">
        <f>[4]Igazgatás!L11+[4]Községgazd!O11+[4]Vagyongazd!L11+[4]Közút!L11+[4]Sport!L11+[4]Közművelődés!N17+[4]Támogatás!W11</f>
        <v>0</v>
      </c>
      <c r="R12" s="925">
        <f>[4]Igazgatás!M11+[4]Községgazd!P11+[4]Vagyongazd!M11+[4]Közút!M11+[4]Sport!M11+[4]Közművelődés!O17+[4]Támogatás!X11</f>
        <v>0</v>
      </c>
      <c r="S12" s="926">
        <f>[4]Igazgatás!N11+[4]Községgazd!Q11+[4]Vagyongazd!N11+[4]Közút!N11+[4]Sport!N11+[4]Közművelődés!P17+[4]Támogatás!Y11</f>
        <v>0</v>
      </c>
      <c r="T12" s="926">
        <f>[4]Igazgatás!O11+[4]Községgazd!R11+[4]Vagyongazd!O11+[4]Közút!O11+[4]Sport!O11+[4]Közművelődés!Q17+[4]Támogatás!Z11</f>
        <v>0</v>
      </c>
      <c r="U12" s="927">
        <f>[4]Igazgatás!P11+[4]Községgazd!S11+[4]Vagyongazd!P11+[4]Közút!P11+[4]Sport!P11+[4]Közművelődés!R17+[4]Támogatás!AA11</f>
        <v>0</v>
      </c>
      <c r="V12" s="928">
        <f>[4]Igazgatás!Q11+[4]Községgazd!T11+[4]Vagyongazd!Q11+[4]Közút!Q11+[4]Sport!Q11+[4]Közművelődés!S17+[4]Támogatás!AB11</f>
        <v>0</v>
      </c>
      <c r="W12" s="926">
        <f>[4]Igazgatás!R11+[4]Községgazd!U11+[4]Vagyongazd!R11+[4]Közút!R11+[4]Sport!R11+[4]Közművelődés!T17+[4]Támogatás!AC11</f>
        <v>0</v>
      </c>
      <c r="X12" s="926">
        <f>[4]Igazgatás!S11+[4]Községgazd!V11+[4]Vagyongazd!S11+[4]Közút!S11+[4]Sport!S11+[4]Közművelődés!U17+[4]Támogatás!AD11</f>
        <v>0</v>
      </c>
      <c r="Y12" s="927">
        <f>[4]Igazgatás!T11+[4]Községgazd!W11+[4]Vagyongazd!T11+[4]Közút!T11+[4]Sport!T11+[4]Közművelődés!V17+[4]Támogatás!AE11</f>
        <v>0</v>
      </c>
      <c r="AB12" s="914"/>
    </row>
    <row r="13" spans="1:28" s="929" customFormat="1" ht="15" customHeight="1" x14ac:dyDescent="0.2">
      <c r="A13" s="18" t="s">
        <v>696</v>
      </c>
      <c r="B13" s="880" t="s">
        <v>697</v>
      </c>
      <c r="C13" s="881"/>
      <c r="D13" s="882" t="s">
        <v>698</v>
      </c>
      <c r="E13" s="882"/>
      <c r="F13" s="950" t="e">
        <v>#REF!</v>
      </c>
      <c r="G13" s="928" t="e">
        <v>#REF!</v>
      </c>
      <c r="H13" s="928" t="e">
        <v>#REF!</v>
      </c>
      <c r="I13" s="928" t="e">
        <v>#REF!</v>
      </c>
      <c r="J13" s="935">
        <v>1260630</v>
      </c>
      <c r="K13" s="936">
        <v>0</v>
      </c>
      <c r="L13" s="933">
        <v>0</v>
      </c>
      <c r="M13" s="951">
        <f>SUM(J13:L13)</f>
        <v>1260630</v>
      </c>
      <c r="N13" s="924">
        <f>[4]Igazgatás!I12+[4]Községgazd!L12+[4]Vagyongazd!I12+[4]Közút!I12+[4]Sport!I12+[4]Közművelődés!K18+[4]Támogatás!T12</f>
        <v>0</v>
      </c>
      <c r="O13" s="925">
        <f>[4]Igazgatás!J12+[4]Községgazd!M12+[4]Vagyongazd!J12+[4]Közút!J12+[4]Sport!J12+[4]Közművelődés!L18+[4]Támogatás!U12</f>
        <v>0</v>
      </c>
      <c r="P13" s="926">
        <f>[4]Igazgatás!K12+[4]Községgazd!N12+[4]Vagyongazd!K12+[4]Közút!K12+[4]Sport!K12+[4]Közművelődés!M18+[4]Támogatás!V12</f>
        <v>0</v>
      </c>
      <c r="Q13" s="926">
        <f>[4]Igazgatás!L12+[4]Községgazd!O12+[4]Vagyongazd!L12+[4]Közút!L12+[4]Sport!L12+[4]Közművelődés!N18+[4]Támogatás!W12</f>
        <v>0</v>
      </c>
      <c r="R13" s="925">
        <f>[4]Igazgatás!M12+[4]Községgazd!P12+[4]Vagyongazd!M12+[4]Közút!M12+[4]Sport!M12+[4]Közművelődés!O18+[4]Támogatás!X12</f>
        <v>0</v>
      </c>
      <c r="S13" s="926">
        <f>[4]Igazgatás!N12+[4]Községgazd!Q12+[4]Vagyongazd!N12+[4]Közút!N12+[4]Sport!N12+[4]Közművelődés!P18+[4]Támogatás!Y12</f>
        <v>0</v>
      </c>
      <c r="T13" s="926">
        <f>[4]Igazgatás!O12+[4]Községgazd!R12+[4]Vagyongazd!O12+[4]Közút!O12+[4]Sport!O12+[4]Közművelődés!Q18+[4]Támogatás!Z12</f>
        <v>0</v>
      </c>
      <c r="U13" s="927">
        <f>[4]Igazgatás!P12+[4]Községgazd!S12+[4]Vagyongazd!P12+[4]Közút!P12+[4]Sport!P12+[4]Közművelődés!R18+[4]Támogatás!AA12</f>
        <v>0</v>
      </c>
      <c r="V13" s="928">
        <f>[4]Igazgatás!Q12+[4]Községgazd!T12+[4]Vagyongazd!Q12+[4]Közút!Q12+[4]Sport!Q12+[4]Közművelődés!S18+[4]Támogatás!AB12</f>
        <v>0</v>
      </c>
      <c r="W13" s="926">
        <f>[4]Igazgatás!R12+[4]Községgazd!U12+[4]Vagyongazd!R12+[4]Közút!R12+[4]Sport!R12+[4]Közművelődés!T18+[4]Támogatás!AC12</f>
        <v>0</v>
      </c>
      <c r="X13" s="926">
        <f>[4]Igazgatás!S12+[4]Községgazd!V12+[4]Vagyongazd!S12+[4]Közút!S12+[4]Sport!S12+[4]Közművelődés!U18+[4]Támogatás!AD12</f>
        <v>0</v>
      </c>
      <c r="Y13" s="927">
        <f>[4]Igazgatás!T12+[4]Községgazd!W12+[4]Vagyongazd!T12+[4]Közút!T12+[4]Sport!T12+[4]Közművelődés!V18+[4]Támogatás!AE12</f>
        <v>0</v>
      </c>
      <c r="AB13" s="914"/>
    </row>
    <row r="14" spans="1:28" s="929" customFormat="1" hidden="1" x14ac:dyDescent="0.2">
      <c r="A14" s="18" t="s">
        <v>699</v>
      </c>
      <c r="B14" s="880" t="s">
        <v>700</v>
      </c>
      <c r="C14" s="881"/>
      <c r="D14" s="882" t="s">
        <v>701</v>
      </c>
      <c r="E14" s="882"/>
      <c r="F14" s="950">
        <v>175000</v>
      </c>
      <c r="G14" s="950">
        <v>175000</v>
      </c>
      <c r="H14" s="950">
        <v>175000</v>
      </c>
      <c r="I14" s="950"/>
      <c r="J14" s="950">
        <v>0</v>
      </c>
      <c r="K14" s="950">
        <f>[4]Igazgatás!G13+[4]Községgazd!G13+[4]Vagyongazd!G13+[4]Közút!G13+[4]Sport!G13+[4]Közművelődés!G19+[4]Támogatás!K13</f>
        <v>0</v>
      </c>
      <c r="L14" s="950">
        <v>0</v>
      </c>
      <c r="M14" s="951">
        <f>SUM(J14:L14)</f>
        <v>0</v>
      </c>
      <c r="N14" s="924">
        <f>[4]Igazgatás!I13+[4]Községgazd!L13+[4]Vagyongazd!I13+[4]Közút!I13+[4]Sport!I13+[4]Közművelődés!K19+[4]Támogatás!T13</f>
        <v>21677.083332800696</v>
      </c>
      <c r="O14" s="925">
        <f>[4]Igazgatás!J13+[4]Községgazd!M13+[4]Vagyongazd!J13+[4]Közút!J13+[4]Sport!J13+[4]Közművelődés!L19+[4]Támogatás!U13</f>
        <v>21677.083332800696</v>
      </c>
      <c r="P14" s="926">
        <f>[4]Igazgatás!K13+[4]Községgazd!N13+[4]Vagyongazd!K13+[4]Közút!K13+[4]Sport!K13+[4]Közművelődés!M19+[4]Támogatás!V13</f>
        <v>21677.083332800696</v>
      </c>
      <c r="Q14" s="926">
        <f>[4]Igazgatás!L13+[4]Községgazd!O13+[4]Vagyongazd!L13+[4]Közút!L13+[4]Sport!L13+[4]Közművelődés!N19+[4]Támogatás!W13</f>
        <v>21677.083332800696</v>
      </c>
      <c r="R14" s="925">
        <f>[4]Igazgatás!M13+[4]Községgazd!P13+[4]Vagyongazd!M13+[4]Közút!M13+[4]Sport!M13+[4]Közművelődés!O19+[4]Támogatás!X13</f>
        <v>21677.083332800696</v>
      </c>
      <c r="S14" s="926">
        <f>[4]Igazgatás!N13+[4]Községgazd!Q13+[4]Vagyongazd!N13+[4]Közút!N13+[4]Sport!N13+[4]Közművelődés!P19+[4]Támogatás!Y13</f>
        <v>21677.083332800696</v>
      </c>
      <c r="T14" s="926">
        <f>[4]Igazgatás!O13+[4]Községgazd!R13+[4]Vagyongazd!O13+[4]Közút!O13+[4]Sport!O13+[4]Közművelődés!Q19+[4]Támogatás!Z13</f>
        <v>21677.083332800696</v>
      </c>
      <c r="U14" s="927">
        <f>[4]Igazgatás!P13+[4]Községgazd!S13+[4]Vagyongazd!P13+[4]Közút!P13+[4]Sport!P13+[4]Közművelődés!R19+[4]Támogatás!AA13</f>
        <v>21677.083332800696</v>
      </c>
      <c r="V14" s="928">
        <f>[4]Igazgatás!Q13+[4]Községgazd!T13+[4]Vagyongazd!Q13+[4]Közút!Q13+[4]Sport!Q13+[4]Közművelődés!S19+[4]Támogatás!AB13</f>
        <v>21677.083332800696</v>
      </c>
      <c r="W14" s="926">
        <f>[4]Igazgatás!R13+[4]Községgazd!U13+[4]Vagyongazd!R13+[4]Közút!R13+[4]Sport!R13+[4]Közművelődés!T19+[4]Támogatás!AC13</f>
        <v>21677.083332800696</v>
      </c>
      <c r="X14" s="926">
        <f>[4]Igazgatás!S13+[4]Községgazd!V13+[4]Vagyongazd!S13+[4]Közút!S13+[4]Sport!S13+[4]Közművelődés!U19+[4]Támogatás!AD13</f>
        <v>21677.083332800696</v>
      </c>
      <c r="Y14" s="927">
        <f>[4]Igazgatás!T13+[4]Községgazd!W13+[4]Vagyongazd!T13+[4]Közút!T13+[4]Sport!T13+[4]Közművelődés!V19+[4]Támogatás!AE13</f>
        <v>21677.083332800696</v>
      </c>
      <c r="AB14" s="914"/>
    </row>
    <row r="15" spans="1:28" s="929" customFormat="1" hidden="1" x14ac:dyDescent="0.2">
      <c r="A15" s="18" t="s">
        <v>702</v>
      </c>
      <c r="B15" s="880" t="s">
        <v>703</v>
      </c>
      <c r="C15" s="881"/>
      <c r="D15" s="882" t="s">
        <v>704</v>
      </c>
      <c r="E15" s="882"/>
      <c r="F15" s="950">
        <v>50000</v>
      </c>
      <c r="G15" s="950">
        <v>50000</v>
      </c>
      <c r="H15" s="950">
        <v>50000</v>
      </c>
      <c r="I15" s="950"/>
      <c r="J15" s="950">
        <v>0</v>
      </c>
      <c r="K15" s="950">
        <f>[4]Igazgatás!G14+[4]Községgazd!G14+[4]Vagyongazd!G14+[4]Közút!G14+[4]Sport!G14+[4]Közművelődés!G22+[4]Támogatás!K14</f>
        <v>0</v>
      </c>
      <c r="L15" s="950">
        <v>0</v>
      </c>
      <c r="M15" s="951">
        <f>[4]Igazgatás!H14+[4]Községgazd!H14+[4]Vagyongazd!H14+[4]Közút!H14+[4]Sport!H14+[4]Közművelődés!H22+[4]Támogatás!L14</f>
        <v>0</v>
      </c>
      <c r="N15" s="924">
        <f>[4]Igazgatás!I14+[4]Községgazd!L14+[4]Vagyongazd!I14+[4]Közút!I14+[4]Sport!I14+[4]Közművelődés!K22+[4]Támogatás!T14</f>
        <v>0</v>
      </c>
      <c r="O15" s="925">
        <f>[4]Igazgatás!J14+[4]Községgazd!M14+[4]Vagyongazd!J14+[4]Közút!J14+[4]Sport!J14+[4]Közművelődés!L22+[4]Támogatás!U14</f>
        <v>0</v>
      </c>
      <c r="P15" s="926">
        <f>[4]Igazgatás!K14+[4]Községgazd!N14+[4]Vagyongazd!K14+[4]Közút!K14+[4]Sport!K14+[4]Közművelődés!M22+[4]Támogatás!V14</f>
        <v>0</v>
      </c>
      <c r="Q15" s="926">
        <f>[4]Igazgatás!L14+[4]Községgazd!O14+[4]Vagyongazd!L14+[4]Közút!L14+[4]Sport!L14+[4]Közművelődés!N22+[4]Támogatás!W14</f>
        <v>0</v>
      </c>
      <c r="R15" s="925">
        <f>[4]Igazgatás!M14+[4]Községgazd!P14+[4]Vagyongazd!M14+[4]Közút!M14+[4]Sport!M14+[4]Közművelődés!O22+[4]Támogatás!X14</f>
        <v>0</v>
      </c>
      <c r="S15" s="926">
        <f>[4]Igazgatás!N14+[4]Községgazd!Q14+[4]Vagyongazd!N14+[4]Közút!N14+[4]Sport!N14+[4]Közművelődés!P22+[4]Támogatás!Y14</f>
        <v>0</v>
      </c>
      <c r="T15" s="926">
        <f>[4]Igazgatás!O14+[4]Községgazd!R14+[4]Vagyongazd!O14+[4]Közút!O14+[4]Sport!O14+[4]Közművelődés!Q22+[4]Támogatás!Z14</f>
        <v>0</v>
      </c>
      <c r="U15" s="927">
        <f>[4]Igazgatás!P14+[4]Községgazd!S14+[4]Vagyongazd!P14+[4]Közút!P14+[4]Sport!P14+[4]Közművelődés!R22+[4]Támogatás!AA14</f>
        <v>0</v>
      </c>
      <c r="V15" s="928">
        <f>[4]Igazgatás!Q14+[4]Községgazd!T14+[4]Vagyongazd!Q14+[4]Közút!Q14+[4]Sport!Q14+[4]Közművelődés!S22+[4]Támogatás!AB14</f>
        <v>0</v>
      </c>
      <c r="W15" s="926">
        <f>[4]Igazgatás!R14+[4]Községgazd!U14+[4]Vagyongazd!R14+[4]Közút!R14+[4]Sport!R14+[4]Közművelődés!T22+[4]Támogatás!AC14</f>
        <v>0</v>
      </c>
      <c r="X15" s="926">
        <f>[4]Igazgatás!S14+[4]Községgazd!V14+[4]Vagyongazd!S14+[4]Közút!S14+[4]Sport!S14+[4]Közművelődés!U22+[4]Támogatás!AD14</f>
        <v>0</v>
      </c>
      <c r="Y15" s="927">
        <f>[4]Igazgatás!T14+[4]Községgazd!W14+[4]Vagyongazd!T14+[4]Közút!T14+[4]Sport!T14+[4]Közművelődés!V22+[4]Támogatás!AE14</f>
        <v>0</v>
      </c>
      <c r="AB15" s="914"/>
    </row>
    <row r="16" spans="1:28" s="929" customFormat="1" ht="15" customHeight="1" x14ac:dyDescent="0.2">
      <c r="A16" s="18" t="s">
        <v>705</v>
      </c>
      <c r="B16" s="880" t="s">
        <v>706</v>
      </c>
      <c r="C16" s="881"/>
      <c r="D16" s="882" t="s">
        <v>707</v>
      </c>
      <c r="E16" s="895"/>
      <c r="F16" s="1086" t="e">
        <v>#REF!</v>
      </c>
      <c r="G16" s="928" t="e">
        <v>#REF!</v>
      </c>
      <c r="H16" s="928" t="e">
        <v>#REF!</v>
      </c>
      <c r="I16" s="928" t="e">
        <v>#REF!</v>
      </c>
      <c r="J16" s="935">
        <v>200000</v>
      </c>
      <c r="K16" s="936">
        <v>0</v>
      </c>
      <c r="L16" s="933">
        <v>0</v>
      </c>
      <c r="M16" s="951">
        <f>SUM(J16:L16)</f>
        <v>200000</v>
      </c>
      <c r="N16" s="924">
        <f>[4]Igazgatás!I15+[4]Községgazd!L15+[4]Vagyongazd!I15+[4]Közút!I15+[4]Sport!I15+[4]Közművelődés!K25+[4]Támogatás!T15</f>
        <v>0</v>
      </c>
      <c r="O16" s="925">
        <f>[4]Igazgatás!J15+[4]Községgazd!M15+[4]Vagyongazd!J15+[4]Közút!J15+[4]Sport!J15+[4]Közművelődés!L25+[4]Támogatás!U15</f>
        <v>0</v>
      </c>
      <c r="P16" s="926">
        <f>[4]Igazgatás!K15+[4]Községgazd!N15+[4]Vagyongazd!K15+[4]Közút!K15+[4]Sport!K15+[4]Közművelődés!M25+[4]Támogatás!V15</f>
        <v>0</v>
      </c>
      <c r="Q16" s="926">
        <f>[4]Igazgatás!L15+[4]Községgazd!O15+[4]Vagyongazd!L15+[4]Közút!L15+[4]Sport!L15+[4]Közművelődés!N25+[4]Támogatás!W15</f>
        <v>0</v>
      </c>
      <c r="R16" s="925">
        <f>[4]Igazgatás!M15+[4]Községgazd!P15+[4]Vagyongazd!M15+[4]Közút!M15+[4]Sport!M15+[4]Közművelődés!O25+[4]Támogatás!X15</f>
        <v>0</v>
      </c>
      <c r="S16" s="926">
        <f>[4]Igazgatás!N15+[4]Községgazd!Q15+[4]Vagyongazd!N15+[4]Közút!N15+[4]Sport!N15+[4]Közművelődés!P25+[4]Támogatás!Y15</f>
        <v>0</v>
      </c>
      <c r="T16" s="926">
        <f>[4]Igazgatás!O15+[4]Községgazd!R15+[4]Vagyongazd!O15+[4]Közút!O15+[4]Sport!O15+[4]Közművelődés!Q25+[4]Támogatás!Z15</f>
        <v>0</v>
      </c>
      <c r="U16" s="927">
        <f>[4]Igazgatás!P15+[4]Községgazd!S15+[4]Vagyongazd!P15+[4]Közút!P15+[4]Sport!P15+[4]Közművelődés!R25+[4]Támogatás!AA15</f>
        <v>0</v>
      </c>
      <c r="V16" s="928">
        <f>[4]Igazgatás!Q15+[4]Községgazd!T15+[4]Vagyongazd!Q15+[4]Közút!Q15+[4]Sport!Q15+[4]Közművelődés!S25+[4]Támogatás!AB15</f>
        <v>0</v>
      </c>
      <c r="W16" s="926">
        <f>[4]Igazgatás!R15+[4]Községgazd!U15+[4]Vagyongazd!R15+[4]Közút!R15+[4]Sport!R15+[4]Közművelődés!T25+[4]Támogatás!AC15</f>
        <v>0</v>
      </c>
      <c r="X16" s="926">
        <f>[4]Igazgatás!S15+[4]Községgazd!V15+[4]Vagyongazd!S15+[4]Közút!S15+[4]Sport!S15+[4]Közművelődés!U25+[4]Támogatás!AD15</f>
        <v>0</v>
      </c>
      <c r="Y16" s="927">
        <f>[4]Igazgatás!T15+[4]Községgazd!W15+[4]Vagyongazd!T15+[4]Közút!T15+[4]Sport!T15+[4]Közművelődés!V25+[4]Támogatás!AE15</f>
        <v>0</v>
      </c>
      <c r="AB16" s="914"/>
    </row>
    <row r="17" spans="1:28" s="929" customFormat="1" ht="15" hidden="1" customHeight="1" x14ac:dyDescent="0.2">
      <c r="A17" s="18" t="s">
        <v>708</v>
      </c>
      <c r="B17" s="880" t="s">
        <v>709</v>
      </c>
      <c r="C17" s="881"/>
      <c r="D17" s="882" t="s">
        <v>710</v>
      </c>
      <c r="E17" s="895"/>
      <c r="F17" s="1086" t="e">
        <v>#REF!</v>
      </c>
      <c r="G17" s="928" t="e">
        <v>#REF!</v>
      </c>
      <c r="H17" s="928" t="e">
        <v>#REF!</v>
      </c>
      <c r="I17" s="928" t="e">
        <v>#REF!</v>
      </c>
      <c r="J17" s="935">
        <v>0</v>
      </c>
      <c r="K17" s="936">
        <v>0</v>
      </c>
      <c r="L17" s="933">
        <v>0</v>
      </c>
      <c r="M17" s="951">
        <v>0</v>
      </c>
      <c r="N17" s="924">
        <f>[4]Igazgatás!I16+[4]Községgazd!L16+[4]Vagyongazd!I16+[4]Közút!I16+[4]Sport!I16+[4]Közművelődés!K26+[4]Támogatás!T16</f>
        <v>0</v>
      </c>
      <c r="O17" s="925">
        <f>[4]Igazgatás!J16+[4]Községgazd!M16+[4]Vagyongazd!J16+[4]Közút!J16+[4]Sport!J16+[4]Közművelődés!L26+[4]Támogatás!U16</f>
        <v>0</v>
      </c>
      <c r="P17" s="926">
        <f>[4]Igazgatás!K16+[4]Községgazd!N16+[4]Vagyongazd!K16+[4]Közút!K16+[4]Sport!K16+[4]Közművelődés!M26+[4]Támogatás!V16</f>
        <v>0</v>
      </c>
      <c r="Q17" s="926">
        <f>[4]Igazgatás!L16+[4]Községgazd!O16+[4]Vagyongazd!L16+[4]Közút!L16+[4]Sport!L16+[4]Közművelődés!N26+[4]Támogatás!W16</f>
        <v>0</v>
      </c>
      <c r="R17" s="925">
        <f>[4]Igazgatás!M16+[4]Községgazd!P16+[4]Vagyongazd!M16+[4]Közút!M16+[4]Sport!M16+[4]Közművelődés!O26+[4]Támogatás!X16</f>
        <v>0</v>
      </c>
      <c r="S17" s="926">
        <f>[4]Igazgatás!N16+[4]Községgazd!Q16+[4]Vagyongazd!N16+[4]Közút!N16+[4]Sport!N16+[4]Közművelődés!P26+[4]Támogatás!Y16</f>
        <v>0</v>
      </c>
      <c r="T17" s="926">
        <f>[4]Igazgatás!O16+[4]Községgazd!R16+[4]Vagyongazd!O16+[4]Közút!O16+[4]Sport!O16+[4]Közművelődés!Q26+[4]Támogatás!Z16</f>
        <v>0</v>
      </c>
      <c r="U17" s="927">
        <f>[4]Igazgatás!P16+[4]Községgazd!S16+[4]Vagyongazd!P16+[4]Közút!P16+[4]Sport!P16+[4]Közművelődés!R26+[4]Támogatás!AA16</f>
        <v>0</v>
      </c>
      <c r="V17" s="928">
        <f>[4]Igazgatás!Q16+[4]Községgazd!T16+[4]Vagyongazd!Q16+[4]Közút!Q16+[4]Sport!Q16+[4]Közművelődés!S26+[4]Támogatás!AB16</f>
        <v>0</v>
      </c>
      <c r="W17" s="926">
        <f>[4]Igazgatás!R16+[4]Községgazd!U16+[4]Vagyongazd!R16+[4]Közút!R16+[4]Sport!R16+[4]Közművelődés!T26+[4]Támogatás!AC16</f>
        <v>0</v>
      </c>
      <c r="X17" s="926">
        <f>[4]Igazgatás!S16+[4]Községgazd!V16+[4]Vagyongazd!S16+[4]Közút!S16+[4]Sport!S16+[4]Közművelődés!U26+[4]Támogatás!AD16</f>
        <v>0</v>
      </c>
      <c r="Y17" s="927">
        <f>[4]Igazgatás!T16+[4]Községgazd!W16+[4]Vagyongazd!T16+[4]Közút!T16+[4]Sport!T16+[4]Közművelődés!V26+[4]Támogatás!AE16</f>
        <v>0</v>
      </c>
      <c r="AB17" s="914"/>
    </row>
    <row r="18" spans="1:28" s="929" customFormat="1" ht="15" hidden="1" customHeight="1" x14ac:dyDescent="0.2">
      <c r="A18" s="18" t="s">
        <v>711</v>
      </c>
      <c r="B18" s="880" t="s">
        <v>712</v>
      </c>
      <c r="C18" s="881"/>
      <c r="D18" s="882" t="s">
        <v>713</v>
      </c>
      <c r="E18" s="895"/>
      <c r="F18" s="1086" t="e">
        <v>#REF!</v>
      </c>
      <c r="G18" s="928" t="e">
        <v>#REF!</v>
      </c>
      <c r="H18" s="928" t="e">
        <v>#REF!</v>
      </c>
      <c r="I18" s="928" t="e">
        <v>#REF!</v>
      </c>
      <c r="J18" s="935">
        <v>0</v>
      </c>
      <c r="K18" s="936">
        <v>0</v>
      </c>
      <c r="L18" s="933">
        <v>0</v>
      </c>
      <c r="M18" s="951">
        <v>0</v>
      </c>
      <c r="N18" s="924">
        <f>[4]Igazgatás!I17+[4]Községgazd!L17+[4]Vagyongazd!I17+[4]Közút!I17+[4]Sport!I17+[4]Közművelődés!K27+[4]Támogatás!T17</f>
        <v>0</v>
      </c>
      <c r="O18" s="925">
        <f>[4]Igazgatás!J17+[4]Községgazd!M17+[4]Vagyongazd!J17+[4]Közút!J17+[4]Sport!J17+[4]Közművelődés!L27+[4]Támogatás!U17</f>
        <v>0</v>
      </c>
      <c r="P18" s="926">
        <f>[4]Igazgatás!K17+[4]Községgazd!N17+[4]Vagyongazd!K17+[4]Közút!K17+[4]Sport!K17+[4]Közművelődés!M27+[4]Támogatás!V17</f>
        <v>0</v>
      </c>
      <c r="Q18" s="926">
        <f>[4]Igazgatás!L17+[4]Községgazd!O17+[4]Vagyongazd!L17+[4]Közút!L17+[4]Sport!L17+[4]Közművelődés!N27+[4]Támogatás!W17</f>
        <v>0</v>
      </c>
      <c r="R18" s="925">
        <f>[4]Igazgatás!M17+[4]Községgazd!P17+[4]Vagyongazd!M17+[4]Közút!M17+[4]Sport!M17+[4]Közművelődés!O27+[4]Támogatás!X17</f>
        <v>0</v>
      </c>
      <c r="S18" s="926">
        <f>[4]Igazgatás!N17+[4]Községgazd!Q17+[4]Vagyongazd!N17+[4]Közút!N17+[4]Sport!N17+[4]Közművelődés!P27+[4]Támogatás!Y17</f>
        <v>0</v>
      </c>
      <c r="T18" s="926">
        <f>[4]Igazgatás!O17+[4]Községgazd!R17+[4]Vagyongazd!O17+[4]Közút!O17+[4]Sport!O17+[4]Közművelődés!Q27+[4]Támogatás!Z17</f>
        <v>0</v>
      </c>
      <c r="U18" s="927">
        <f>[4]Igazgatás!P17+[4]Községgazd!S17+[4]Vagyongazd!P17+[4]Közút!P17+[4]Sport!P17+[4]Közművelődés!R27+[4]Támogatás!AA17</f>
        <v>0</v>
      </c>
      <c r="V18" s="928">
        <f>[4]Igazgatás!Q17+[4]Községgazd!T17+[4]Vagyongazd!Q17+[4]Közút!Q17+[4]Sport!Q17+[4]Közművelődés!S27+[4]Támogatás!AB17</f>
        <v>0</v>
      </c>
      <c r="W18" s="926">
        <f>[4]Igazgatás!R17+[4]Községgazd!U17+[4]Vagyongazd!R17+[4]Közút!R17+[4]Sport!R17+[4]Közművelődés!T27+[4]Támogatás!AC17</f>
        <v>0</v>
      </c>
      <c r="X18" s="926">
        <f>[4]Igazgatás!S17+[4]Községgazd!V17+[4]Vagyongazd!S17+[4]Közút!S17+[4]Sport!S17+[4]Közművelődés!U27+[4]Támogatás!AD17</f>
        <v>0</v>
      </c>
      <c r="Y18" s="927">
        <f>[4]Igazgatás!T17+[4]Községgazd!W17+[4]Vagyongazd!T17+[4]Közút!T17+[4]Sport!T17+[4]Közművelődés!V27+[4]Támogatás!AE17</f>
        <v>0</v>
      </c>
      <c r="AB18" s="914"/>
    </row>
    <row r="19" spans="1:28" s="929" customFormat="1" ht="15" hidden="1" customHeight="1" x14ac:dyDescent="0.2">
      <c r="A19" s="18" t="s">
        <v>714</v>
      </c>
      <c r="B19" s="880" t="s">
        <v>715</v>
      </c>
      <c r="C19" s="881"/>
      <c r="D19" s="882" t="s">
        <v>716</v>
      </c>
      <c r="E19" s="895"/>
      <c r="F19" s="1086" t="e">
        <v>#REF!</v>
      </c>
      <c r="G19" s="928" t="e">
        <v>#REF!</v>
      </c>
      <c r="H19" s="928" t="e">
        <v>#REF!</v>
      </c>
      <c r="I19" s="928" t="e">
        <v>#REF!</v>
      </c>
      <c r="J19" s="935">
        <v>0</v>
      </c>
      <c r="K19" s="936">
        <v>0</v>
      </c>
      <c r="L19" s="933">
        <v>0</v>
      </c>
      <c r="M19" s="951">
        <v>0</v>
      </c>
      <c r="N19" s="924">
        <f>[4]Igazgatás!I18+[4]Községgazd!L18+[4]Vagyongazd!I18+[4]Közút!I18+[4]Sport!I18+[4]Közművelődés!K28+[4]Támogatás!T18</f>
        <v>0</v>
      </c>
      <c r="O19" s="925">
        <f>[4]Igazgatás!J18+[4]Községgazd!M18+[4]Vagyongazd!J18+[4]Közút!J18+[4]Sport!J18+[4]Közművelődés!L28+[4]Támogatás!U18</f>
        <v>0</v>
      </c>
      <c r="P19" s="926">
        <f>[4]Igazgatás!K18+[4]Községgazd!N18+[4]Vagyongazd!K18+[4]Közút!K18+[4]Sport!K18+[4]Közművelődés!M28+[4]Támogatás!V18</f>
        <v>0</v>
      </c>
      <c r="Q19" s="926">
        <f>[4]Igazgatás!L18+[4]Községgazd!O18+[4]Vagyongazd!L18+[4]Közút!L18+[4]Sport!L18+[4]Közművelődés!N28+[4]Támogatás!W18</f>
        <v>0</v>
      </c>
      <c r="R19" s="925">
        <f>[4]Igazgatás!M18+[4]Községgazd!P18+[4]Vagyongazd!M18+[4]Közút!M18+[4]Sport!M18+[4]Közművelődés!O28+[4]Támogatás!X18</f>
        <v>0</v>
      </c>
      <c r="S19" s="926">
        <f>[4]Igazgatás!N18+[4]Községgazd!Q18+[4]Vagyongazd!N18+[4]Közút!N18+[4]Sport!N18+[4]Közművelődés!P28+[4]Támogatás!Y18</f>
        <v>0</v>
      </c>
      <c r="T19" s="926">
        <f>[4]Igazgatás!O18+[4]Községgazd!R18+[4]Vagyongazd!O18+[4]Közút!O18+[4]Sport!O18+[4]Közművelődés!Q28+[4]Támogatás!Z18</f>
        <v>0</v>
      </c>
      <c r="U19" s="927">
        <f>[4]Igazgatás!P18+[4]Községgazd!S18+[4]Vagyongazd!P18+[4]Közút!P18+[4]Sport!P18+[4]Közművelődés!R28+[4]Támogatás!AA18</f>
        <v>0</v>
      </c>
      <c r="V19" s="928">
        <f>[4]Igazgatás!Q18+[4]Községgazd!T18+[4]Vagyongazd!Q18+[4]Közút!Q18+[4]Sport!Q18+[4]Közművelődés!S28+[4]Támogatás!AB18</f>
        <v>0</v>
      </c>
      <c r="W19" s="926">
        <f>[4]Igazgatás!R18+[4]Községgazd!U18+[4]Vagyongazd!R18+[4]Közút!R18+[4]Sport!R18+[4]Közművelődés!T28+[4]Támogatás!AC18</f>
        <v>0</v>
      </c>
      <c r="X19" s="926">
        <f>[4]Igazgatás!S18+[4]Községgazd!V18+[4]Vagyongazd!S18+[4]Közút!S18+[4]Sport!S18+[4]Közművelődés!U28+[4]Támogatás!AD18</f>
        <v>0</v>
      </c>
      <c r="Y19" s="927">
        <f>[4]Igazgatás!T18+[4]Községgazd!W18+[4]Vagyongazd!T18+[4]Közút!T18+[4]Sport!T18+[4]Közművelődés!V28+[4]Támogatás!AE18</f>
        <v>0</v>
      </c>
      <c r="AB19" s="914"/>
    </row>
    <row r="20" spans="1:28" s="929" customFormat="1" hidden="1" x14ac:dyDescent="0.2">
      <c r="A20" s="18" t="s">
        <v>717</v>
      </c>
      <c r="B20" s="880" t="s">
        <v>718</v>
      </c>
      <c r="C20" s="881"/>
      <c r="D20" s="882" t="s">
        <v>719</v>
      </c>
      <c r="E20" s="882"/>
      <c r="F20" s="950">
        <v>199700</v>
      </c>
      <c r="G20" s="950">
        <v>199700</v>
      </c>
      <c r="H20" s="950">
        <v>199700</v>
      </c>
      <c r="I20" s="950"/>
      <c r="J20" s="950">
        <v>0</v>
      </c>
      <c r="K20" s="950">
        <f>[4]Igazgatás!G19+[4]Községgazd!G19+[4]Vagyongazd!G19+[4]Közút!G19+[4]Sport!G19+[4]Közművelődés!G29+[4]Támogatás!K19</f>
        <v>0</v>
      </c>
      <c r="L20" s="950">
        <v>0</v>
      </c>
      <c r="M20" s="951">
        <v>0</v>
      </c>
      <c r="N20" s="924">
        <f>[4]Igazgatás!I19+[4]Községgazd!L19+[4]Vagyongazd!I19+[4]Közút!I19+[4]Sport!I19+[4]Közművelődés!K29+[4]Támogatás!T19</f>
        <v>12399.999999504</v>
      </c>
      <c r="O20" s="925">
        <f>[4]Igazgatás!J19+[4]Községgazd!M19+[4]Vagyongazd!J19+[4]Közút!J19+[4]Sport!J19+[4]Közművelődés!L29+[4]Támogatás!U19</f>
        <v>12399.999999504</v>
      </c>
      <c r="P20" s="926">
        <f>[4]Igazgatás!K19+[4]Községgazd!N19+[4]Vagyongazd!K19+[4]Közút!K19+[4]Sport!K19+[4]Közművelődés!M29+[4]Támogatás!V19</f>
        <v>12399.999999504</v>
      </c>
      <c r="Q20" s="926">
        <f>[4]Igazgatás!L19+[4]Községgazd!O19+[4]Vagyongazd!L19+[4]Közút!L19+[4]Sport!L19+[4]Közművelődés!N29+[4]Támogatás!W19</f>
        <v>12399.999999504</v>
      </c>
      <c r="R20" s="925">
        <f>[4]Igazgatás!M19+[4]Községgazd!P19+[4]Vagyongazd!M19+[4]Közút!M19+[4]Sport!M19+[4]Közművelődés!O29+[4]Támogatás!X19</f>
        <v>12399.999999504</v>
      </c>
      <c r="S20" s="926">
        <f>[4]Igazgatás!N19+[4]Községgazd!Q19+[4]Vagyongazd!N19+[4]Közút!N19+[4]Sport!N19+[4]Közművelődés!P29+[4]Támogatás!Y19</f>
        <v>12399.999999504</v>
      </c>
      <c r="T20" s="926">
        <f>[4]Igazgatás!O19+[4]Községgazd!R19+[4]Vagyongazd!O19+[4]Közút!O19+[4]Sport!O19+[4]Közművelődés!Q29+[4]Támogatás!Z19</f>
        <v>12399.999999504</v>
      </c>
      <c r="U20" s="927">
        <f>[4]Igazgatás!P19+[4]Községgazd!S19+[4]Vagyongazd!P19+[4]Közút!P19+[4]Sport!P19+[4]Közművelődés!R29+[4]Támogatás!AA19</f>
        <v>12399.999999504</v>
      </c>
      <c r="V20" s="928">
        <f>[4]Igazgatás!Q19+[4]Községgazd!T19+[4]Vagyongazd!Q19+[4]Közút!Q19+[4]Sport!Q19+[4]Közművelődés!S29+[4]Támogatás!AB19</f>
        <v>12399.999999504</v>
      </c>
      <c r="W20" s="926">
        <f>[4]Igazgatás!R19+[4]Községgazd!U19+[4]Vagyongazd!R19+[4]Közút!R19+[4]Sport!R19+[4]Közművelődés!T29+[4]Támogatás!AC19</f>
        <v>12399.999999504</v>
      </c>
      <c r="X20" s="926">
        <f>[4]Igazgatás!S19+[4]Községgazd!V19+[4]Vagyongazd!S19+[4]Közút!S19+[4]Sport!S19+[4]Közművelődés!U29+[4]Támogatás!AD19</f>
        <v>12399.999999504</v>
      </c>
      <c r="Y20" s="927">
        <f>[4]Igazgatás!T19+[4]Községgazd!W19+[4]Vagyongazd!T19+[4]Közút!T19+[4]Sport!T19+[4]Közművelődés!V29+[4]Támogatás!AE19</f>
        <v>12399.999999504</v>
      </c>
      <c r="AB20" s="914"/>
    </row>
    <row r="21" spans="1:28" x14ac:dyDescent="0.2">
      <c r="B21" s="875" t="s">
        <v>720</v>
      </c>
      <c r="C21" s="1304" t="s">
        <v>721</v>
      </c>
      <c r="D21" s="1305"/>
      <c r="E21" s="1305"/>
      <c r="F21" s="981">
        <v>4960464</v>
      </c>
      <c r="G21" s="981">
        <v>4960464</v>
      </c>
      <c r="H21" s="981">
        <v>4960464</v>
      </c>
      <c r="I21" s="981"/>
      <c r="J21" s="981">
        <f>SUM(J22:J24)</f>
        <v>2400000</v>
      </c>
      <c r="K21" s="981">
        <f>[4]Igazgatás!G20+[4]Községgazd!G20+[4]Vagyongazd!G20+[4]Közút!G20+[4]Sport!G20+[4]Közművelődés!G32+[4]Támogatás!K20</f>
        <v>0</v>
      </c>
      <c r="L21" s="981">
        <v>0</v>
      </c>
      <c r="M21" s="1015">
        <f>SUM(J21:L21)</f>
        <v>2400000</v>
      </c>
      <c r="N21" s="939">
        <f>[4]Igazgatás!I20+[4]Községgazd!L20+[4]Vagyongazd!I20+[4]Közút!I20+[4]Sport!I20+[4]Közművelődés!K32+[4]Támogatás!T20</f>
        <v>444079.99998223677</v>
      </c>
      <c r="O21" s="940">
        <f>[4]Igazgatás!J20+[4]Községgazd!M20+[4]Vagyongazd!J20+[4]Közút!J20+[4]Sport!J20+[4]Közművelődés!L32+[4]Támogatás!U20</f>
        <v>444079.99998223677</v>
      </c>
      <c r="P21" s="941">
        <f>[4]Igazgatás!K20+[4]Községgazd!N20+[4]Vagyongazd!K20+[4]Közút!K20+[4]Sport!K20+[4]Közművelődés!M32+[4]Támogatás!V20</f>
        <v>444079.99998223677</v>
      </c>
      <c r="Q21" s="941">
        <f>[4]Igazgatás!L20+[4]Községgazd!O20+[4]Vagyongazd!L20+[4]Közút!L20+[4]Sport!L20+[4]Közművelődés!N32+[4]Támogatás!W20</f>
        <v>444079.99998223677</v>
      </c>
      <c r="R21" s="940">
        <f>[4]Igazgatás!M20+[4]Községgazd!P20+[4]Vagyongazd!M20+[4]Közút!M20+[4]Sport!M20+[4]Közművelődés!O32+[4]Támogatás!X20</f>
        <v>444079.99998223677</v>
      </c>
      <c r="S21" s="941">
        <f>[4]Igazgatás!N20+[4]Községgazd!Q20+[4]Vagyongazd!N20+[4]Közút!N20+[4]Sport!N20+[4]Közművelődés!P32+[4]Támogatás!Y20</f>
        <v>444079.99998223677</v>
      </c>
      <c r="T21" s="941">
        <f>[4]Igazgatás!O20+[4]Községgazd!R20+[4]Vagyongazd!O20+[4]Közút!O20+[4]Sport!O20+[4]Közművelődés!Q32+[4]Támogatás!Z20</f>
        <v>444079.99998223677</v>
      </c>
      <c r="U21" s="942">
        <f>[4]Igazgatás!P20+[4]Községgazd!S20+[4]Vagyongazd!P20+[4]Közút!P20+[4]Sport!P20+[4]Közművelődés!R32+[4]Támogatás!AA20</f>
        <v>444079.99998223677</v>
      </c>
      <c r="V21" s="943">
        <f>[4]Igazgatás!Q20+[4]Községgazd!T20+[4]Vagyongazd!Q20+[4]Közút!Q20+[4]Sport!Q20+[4]Közművelődés!S32+[4]Támogatás!AB20</f>
        <v>444079.99998223677</v>
      </c>
      <c r="W21" s="941">
        <f>[4]Igazgatás!R20+[4]Községgazd!U20+[4]Vagyongazd!R20+[4]Közút!R20+[4]Sport!R20+[4]Közművelődés!T32+[4]Támogatás!AC20</f>
        <v>444079.99998223677</v>
      </c>
      <c r="X21" s="941">
        <f>[4]Igazgatás!S20+[4]Községgazd!V20+[4]Vagyongazd!S20+[4]Közút!S20+[4]Sport!S20+[4]Közművelődés!U32+[4]Támogatás!AD20</f>
        <v>444079.99998223677</v>
      </c>
      <c r="Y21" s="942">
        <f>[4]Igazgatás!T20+[4]Községgazd!W20+[4]Vagyongazd!T20+[4]Közút!T20+[4]Sport!T20+[4]Közművelődés!V32+[4]Támogatás!AE20</f>
        <v>444079.99998223677</v>
      </c>
      <c r="AB21" s="914"/>
    </row>
    <row r="22" spans="1:28" s="949" customFormat="1" ht="13.5" x14ac:dyDescent="0.2">
      <c r="A22" s="18" t="s">
        <v>722</v>
      </c>
      <c r="B22" s="880" t="s">
        <v>723</v>
      </c>
      <c r="C22" s="1306" t="s">
        <v>421</v>
      </c>
      <c r="D22" s="1307"/>
      <c r="E22" s="1307"/>
      <c r="F22" s="950">
        <v>4277964</v>
      </c>
      <c r="G22" s="950">
        <v>4277964</v>
      </c>
      <c r="H22" s="950">
        <v>4277964</v>
      </c>
      <c r="I22" s="950"/>
      <c r="J22" s="950">
        <f>SUM('[2]Bérek+juttatások'!F19)</f>
        <v>0</v>
      </c>
      <c r="K22" s="950">
        <f>[4]Igazgatás!G21+[4]Községgazd!G21+[4]Vagyongazd!G21+[4]Közút!G21+[4]Sport!G21+[4]Közművelődés!G33+[4]Támogatás!K21</f>
        <v>0</v>
      </c>
      <c r="L22" s="950">
        <v>0</v>
      </c>
      <c r="M22" s="951">
        <f>SUM(J22:L22)</f>
        <v>0</v>
      </c>
      <c r="N22" s="944">
        <f>[4]Igazgatás!I21+[4]Községgazd!L21+[4]Vagyongazd!I21+[4]Közút!I21+[4]Sport!I21+[4]Közművelődés!K33+[4]Támogatás!T21</f>
        <v>360746.66665223677</v>
      </c>
      <c r="O22" s="945">
        <f>[4]Igazgatás!J21+[4]Községgazd!M21+[4]Vagyongazd!J21+[4]Közút!J21+[4]Sport!J21+[4]Közművelődés!L33+[4]Támogatás!U21</f>
        <v>360746.66665223677</v>
      </c>
      <c r="P22" s="946">
        <f>[4]Igazgatás!K21+[4]Községgazd!N21+[4]Vagyongazd!K21+[4]Közút!K21+[4]Sport!K21+[4]Közművelődés!M33+[4]Támogatás!V21</f>
        <v>360746.66665223677</v>
      </c>
      <c r="Q22" s="946">
        <f>[4]Igazgatás!L21+[4]Községgazd!O21+[4]Vagyongazd!L21+[4]Közút!L21+[4]Sport!L21+[4]Közművelődés!N33+[4]Támogatás!W21</f>
        <v>360746.66665223677</v>
      </c>
      <c r="R22" s="945">
        <f>[4]Igazgatás!M21+[4]Községgazd!P21+[4]Vagyongazd!M21+[4]Közút!M21+[4]Sport!M21+[4]Közművelődés!O33+[4]Támogatás!X21</f>
        <v>360746.66665223677</v>
      </c>
      <c r="S22" s="946">
        <f>[4]Igazgatás!N21+[4]Községgazd!Q21+[4]Vagyongazd!N21+[4]Közút!N21+[4]Sport!N21+[4]Közművelődés!P33+[4]Támogatás!Y21</f>
        <v>360746.66665223677</v>
      </c>
      <c r="T22" s="946">
        <f>[4]Igazgatás!O21+[4]Községgazd!R21+[4]Vagyongazd!O21+[4]Közút!O21+[4]Sport!O21+[4]Közművelődés!Q33+[4]Támogatás!Z21</f>
        <v>360746.66665223677</v>
      </c>
      <c r="U22" s="947">
        <f>[4]Igazgatás!P21+[4]Községgazd!S21+[4]Vagyongazd!P21+[4]Közút!P21+[4]Sport!P21+[4]Közművelődés!R33+[4]Támogatás!AA21</f>
        <v>360746.66665223677</v>
      </c>
      <c r="V22" s="948">
        <f>[4]Igazgatás!Q21+[4]Községgazd!T21+[4]Vagyongazd!Q21+[4]Közút!Q21+[4]Sport!Q21+[4]Közművelődés!S33+[4]Támogatás!AB21</f>
        <v>360746.66665223677</v>
      </c>
      <c r="W22" s="946">
        <f>[4]Igazgatás!R21+[4]Községgazd!U21+[4]Vagyongazd!R21+[4]Közút!R21+[4]Sport!R21+[4]Közművelődés!T33+[4]Támogatás!AC21</f>
        <v>360746.66665223677</v>
      </c>
      <c r="X22" s="946">
        <f>[4]Igazgatás!S21+[4]Községgazd!V21+[4]Vagyongazd!S21+[4]Közút!S21+[4]Sport!S21+[4]Közművelődés!U33+[4]Támogatás!AD21</f>
        <v>360746.66665223677</v>
      </c>
      <c r="Y22" s="947">
        <f>[4]Igazgatás!T21+[4]Községgazd!W21+[4]Vagyongazd!T21+[4]Közút!T21+[4]Sport!T21+[4]Közművelődés!V33+[4]Támogatás!AE21</f>
        <v>360746.66665223677</v>
      </c>
      <c r="AB22" s="914"/>
    </row>
    <row r="23" spans="1:28" s="949" customFormat="1" ht="25.5" customHeight="1" x14ac:dyDescent="0.2">
      <c r="A23" s="18" t="s">
        <v>724</v>
      </c>
      <c r="B23" s="880" t="s">
        <v>725</v>
      </c>
      <c r="C23" s="1308" t="s">
        <v>726</v>
      </c>
      <c r="D23" s="1309"/>
      <c r="E23" s="1309"/>
      <c r="F23" s="950">
        <v>582500</v>
      </c>
      <c r="G23" s="950">
        <v>582500</v>
      </c>
      <c r="H23" s="950">
        <v>582500</v>
      </c>
      <c r="I23" s="950"/>
      <c r="J23" s="950">
        <f>SUM('[3]Szem.jutt.'!I20)</f>
        <v>2400000</v>
      </c>
      <c r="K23" s="950">
        <f>[4]Igazgatás!G22+[4]Községgazd!G22+[4]Vagyongazd!G22+[4]Közút!G22+[4]Sport!G22+[4]Közművelődés!G34+[4]Támogatás!K22</f>
        <v>0</v>
      </c>
      <c r="L23" s="950">
        <v>0</v>
      </c>
      <c r="M23" s="951">
        <f>SUM(J23:L23)</f>
        <v>2400000</v>
      </c>
      <c r="N23" s="944">
        <f>[4]Igazgatás!I22+[4]Községgazd!L22+[4]Vagyongazd!I22+[4]Közút!I22+[4]Sport!I22+[4]Közművelődés!K34+[4]Támogatás!T22</f>
        <v>74999.999997000006</v>
      </c>
      <c r="O23" s="945">
        <f>[4]Igazgatás!J22+[4]Községgazd!M22+[4]Vagyongazd!J22+[4]Közút!J22+[4]Sport!J22+[4]Közművelődés!L34+[4]Támogatás!U22</f>
        <v>74999.999997000006</v>
      </c>
      <c r="P23" s="946">
        <f>[4]Igazgatás!K22+[4]Községgazd!N22+[4]Vagyongazd!K22+[4]Közút!K22+[4]Sport!K22+[4]Közművelődés!M34+[4]Támogatás!V22</f>
        <v>74999.999997000006</v>
      </c>
      <c r="Q23" s="946">
        <f>[4]Igazgatás!L22+[4]Községgazd!O22+[4]Vagyongazd!L22+[4]Közút!L22+[4]Sport!L22+[4]Közművelődés!N34+[4]Támogatás!W22</f>
        <v>74999.999997000006</v>
      </c>
      <c r="R23" s="945">
        <f>[4]Igazgatás!M22+[4]Községgazd!P22+[4]Vagyongazd!M22+[4]Közút!M22+[4]Sport!M22+[4]Közművelődés!O34+[4]Támogatás!X22</f>
        <v>74999.999997000006</v>
      </c>
      <c r="S23" s="946">
        <f>[4]Igazgatás!N22+[4]Községgazd!Q22+[4]Vagyongazd!N22+[4]Közút!N22+[4]Sport!N22+[4]Közművelődés!P34+[4]Támogatás!Y22</f>
        <v>74999.999997000006</v>
      </c>
      <c r="T23" s="946">
        <f>[4]Igazgatás!O22+[4]Községgazd!R22+[4]Vagyongazd!O22+[4]Közút!O22+[4]Sport!O22+[4]Közművelődés!Q34+[4]Támogatás!Z22</f>
        <v>74999.999997000006</v>
      </c>
      <c r="U23" s="947">
        <f>[4]Igazgatás!P22+[4]Községgazd!S22+[4]Vagyongazd!P22+[4]Közút!P22+[4]Sport!P22+[4]Közművelődés!R34+[4]Támogatás!AA22</f>
        <v>74999.999997000006</v>
      </c>
      <c r="V23" s="948">
        <f>[4]Igazgatás!Q22+[4]Községgazd!T22+[4]Vagyongazd!Q22+[4]Közút!Q22+[4]Sport!Q22+[4]Közművelődés!S34+[4]Támogatás!AB22</f>
        <v>74999.999997000006</v>
      </c>
      <c r="W23" s="946">
        <f>[4]Igazgatás!R22+[4]Községgazd!U22+[4]Vagyongazd!R22+[4]Közút!R22+[4]Sport!R22+[4]Közművelődés!T34+[4]Támogatás!AC22</f>
        <v>74999.999997000006</v>
      </c>
      <c r="X23" s="946">
        <f>[4]Igazgatás!S22+[4]Községgazd!V22+[4]Vagyongazd!S22+[4]Közút!S22+[4]Sport!S22+[4]Közművelődés!U34+[4]Támogatás!AD22</f>
        <v>74999.999997000006</v>
      </c>
      <c r="Y23" s="947">
        <f>[4]Igazgatás!T22+[4]Községgazd!W22+[4]Vagyongazd!T22+[4]Közút!T22+[4]Sport!T22+[4]Közművelődés!V34+[4]Támogatás!AE22</f>
        <v>74999.999997000006</v>
      </c>
      <c r="AB23" s="914"/>
    </row>
    <row r="24" spans="1:28" s="949" customFormat="1" ht="14.25" thickBot="1" x14ac:dyDescent="0.25">
      <c r="A24" s="18" t="s">
        <v>727</v>
      </c>
      <c r="B24" s="893" t="s">
        <v>728</v>
      </c>
      <c r="C24" s="1310" t="s">
        <v>908</v>
      </c>
      <c r="D24" s="1311"/>
      <c r="E24" s="1311"/>
      <c r="F24" s="950">
        <v>100000</v>
      </c>
      <c r="G24" s="950">
        <v>100000</v>
      </c>
      <c r="H24" s="950">
        <v>100000</v>
      </c>
      <c r="I24" s="950"/>
      <c r="J24" s="950">
        <v>0</v>
      </c>
      <c r="K24" s="950">
        <f>[4]Igazgatás!G23+[4]Községgazd!G23+[4]Vagyongazd!G23+[4]Közút!G23+[4]Sport!G23+[4]Közművelődés!G35+[4]Támogatás!K23</f>
        <v>0</v>
      </c>
      <c r="L24" s="950">
        <v>0</v>
      </c>
      <c r="M24" s="951">
        <f>SUM(J24:L24)</f>
        <v>0</v>
      </c>
      <c r="N24" s="944">
        <f>[4]Igazgatás!I23+[4]Községgazd!L23+[4]Vagyongazd!I23+[4]Közút!I23+[4]Sport!I23+[4]Közművelődés!K35+[4]Támogatás!T23</f>
        <v>8333.3333329999987</v>
      </c>
      <c r="O24" s="945">
        <f>[4]Igazgatás!J23+[4]Községgazd!M23+[4]Vagyongazd!J23+[4]Közút!J23+[4]Sport!J23+[4]Közművelődés!L35+[4]Támogatás!U23</f>
        <v>8333.3333329999987</v>
      </c>
      <c r="P24" s="946">
        <f>[4]Igazgatás!K23+[4]Községgazd!N23+[4]Vagyongazd!K23+[4]Közút!K23+[4]Sport!K23+[4]Közművelődés!M35+[4]Támogatás!V23</f>
        <v>8333.3333329999987</v>
      </c>
      <c r="Q24" s="946">
        <f>[4]Igazgatás!L23+[4]Községgazd!O23+[4]Vagyongazd!L23+[4]Közút!L23+[4]Sport!L23+[4]Közművelődés!N35+[4]Támogatás!W23</f>
        <v>8333.3333329999987</v>
      </c>
      <c r="R24" s="945">
        <f>[4]Igazgatás!M23+[4]Községgazd!P23+[4]Vagyongazd!M23+[4]Közút!M23+[4]Sport!M23+[4]Közművelődés!O35+[4]Támogatás!X23</f>
        <v>8333.3333329999987</v>
      </c>
      <c r="S24" s="946">
        <f>[4]Igazgatás!N23+[4]Községgazd!Q23+[4]Vagyongazd!N23+[4]Közút!N23+[4]Sport!N23+[4]Közművelődés!P35+[4]Támogatás!Y23</f>
        <v>8333.3333329999987</v>
      </c>
      <c r="T24" s="946">
        <f>[4]Igazgatás!O23+[4]Községgazd!R23+[4]Vagyongazd!O23+[4]Közút!O23+[4]Sport!O23+[4]Közművelődés!Q35+[4]Támogatás!Z23</f>
        <v>8333.3333329999987</v>
      </c>
      <c r="U24" s="947">
        <f>[4]Igazgatás!P23+[4]Községgazd!S23+[4]Vagyongazd!P23+[4]Közút!P23+[4]Sport!P23+[4]Közművelődés!R35+[4]Támogatás!AA23</f>
        <v>8333.3333329999987</v>
      </c>
      <c r="V24" s="948">
        <f>[4]Igazgatás!Q23+[4]Községgazd!T23+[4]Vagyongazd!Q23+[4]Közút!Q23+[4]Sport!Q23+[4]Közművelődés!S35+[4]Támogatás!AB23</f>
        <v>8333.3333329999987</v>
      </c>
      <c r="W24" s="946">
        <f>[4]Igazgatás!R23+[4]Községgazd!U23+[4]Vagyongazd!R23+[4]Közút!R23+[4]Sport!R23+[4]Közművelődés!T35+[4]Támogatás!AC23</f>
        <v>8333.3333329999987</v>
      </c>
      <c r="X24" s="946">
        <f>[4]Igazgatás!S23+[4]Községgazd!V23+[4]Vagyongazd!S23+[4]Közút!S23+[4]Sport!S23+[4]Közművelődés!U35+[4]Támogatás!AD23</f>
        <v>8333.3333329999987</v>
      </c>
      <c r="Y24" s="947">
        <f>[4]Igazgatás!T23+[4]Községgazd!W23+[4]Vagyongazd!T23+[4]Közút!T23+[4]Sport!T23+[4]Közművelődés!V35+[4]Támogatás!AE23</f>
        <v>8333.3333329999987</v>
      </c>
      <c r="AB24" s="914"/>
    </row>
    <row r="25" spans="1:28" ht="13.5" thickBot="1" x14ac:dyDescent="0.25">
      <c r="A25" s="18" t="s">
        <v>730</v>
      </c>
      <c r="B25" s="904" t="s">
        <v>731</v>
      </c>
      <c r="C25" s="1340" t="s">
        <v>732</v>
      </c>
      <c r="D25" s="1340"/>
      <c r="E25" s="1338"/>
      <c r="F25" s="905">
        <v>2090420.88</v>
      </c>
      <c r="G25" s="905">
        <v>2090420.88</v>
      </c>
      <c r="H25" s="905">
        <v>2114649.1999999997</v>
      </c>
      <c r="I25" s="906"/>
      <c r="J25" s="905">
        <f>SUM('[3]Szem.jutt.'!L22)</f>
        <v>11334192</v>
      </c>
      <c r="K25" s="905">
        <f>[4]Igazgatás!G24+[4]Községgazd!G24+[4]Vagyongazd!G24+[4]Szennyvíz!F23+[4]Közút!G24+[4]Sport!G24+[4]Közművelődés!G36+[4]Támogatás!K24</f>
        <v>0</v>
      </c>
      <c r="L25" s="905">
        <v>0</v>
      </c>
      <c r="M25" s="952">
        <f>SUM(J25:L25)</f>
        <v>11334192</v>
      </c>
      <c r="N25" s="953">
        <f>[4]Igazgatás!I24+[4]Községgazd!L24+[4]Vagyongazd!I24+[4]Közút!I24+[4]Sport!I24+[4]Közművelődés!K36+[4]Támogatás!T24</f>
        <v>161380.91666137392</v>
      </c>
      <c r="O25" s="954">
        <f>[4]Igazgatás!J24+[4]Községgazd!M24+[4]Vagyongazd!J24+[4]Közút!J24+[4]Sport!J24+[4]Közművelődés!L36+[4]Támogatás!U24</f>
        <v>161380.91666137392</v>
      </c>
      <c r="P25" s="955">
        <f>[4]Igazgatás!K24+[4]Községgazd!N24+[4]Vagyongazd!K24+[4]Közút!K24+[4]Sport!K24+[4]Közművelődés!M36+[4]Támogatás!V24</f>
        <v>161380.91666137392</v>
      </c>
      <c r="Q25" s="955">
        <f>[4]Igazgatás!L24+[4]Községgazd!O24+[4]Vagyongazd!L24+[4]Közút!L24+[4]Sport!L24+[4]Közművelődés!N36+[4]Támogatás!W24</f>
        <v>161380.91666137392</v>
      </c>
      <c r="R25" s="954">
        <f>[4]Igazgatás!M24+[4]Községgazd!P24+[4]Vagyongazd!M24+[4]Közút!M24+[4]Sport!M24+[4]Közművelődés!O36+[4]Támogatás!X24</f>
        <v>161380.91666137392</v>
      </c>
      <c r="S25" s="955">
        <f>[4]Igazgatás!N24+[4]Községgazd!Q24+[4]Vagyongazd!N24+[4]Közút!N24+[4]Sport!N24+[4]Közművelődés!P36+[4]Támogatás!Y24</f>
        <v>161380.91666137392</v>
      </c>
      <c r="T25" s="955">
        <f>[4]Igazgatás!O24+[4]Községgazd!R24+[4]Vagyongazd!O24+[4]Közút!O24+[4]Sport!O24+[4]Közművelődés!Q36+[4]Támogatás!Z24</f>
        <v>161380.91666137392</v>
      </c>
      <c r="U25" s="956">
        <f>[4]Igazgatás!P24+[4]Községgazd!S24+[4]Vagyongazd!P24+[4]Közút!P24+[4]Sport!P24+[4]Közművelődés!R36+[4]Támogatás!AA24</f>
        <v>161380.91666137392</v>
      </c>
      <c r="V25" s="957">
        <f>[4]Igazgatás!Q24+[4]Községgazd!T24+[4]Vagyongazd!Q24+[4]Közút!Q24+[4]Sport!Q24+[4]Közművelődés!S36+[4]Támogatás!AB24</f>
        <v>161380.91666137392</v>
      </c>
      <c r="W25" s="955">
        <f>[4]Igazgatás!R24+[4]Községgazd!U24+[4]Vagyongazd!R24+[4]Közút!R24+[4]Sport!R24+[4]Közművelődés!T36+[4]Támogatás!AC24</f>
        <v>161380.91666137392</v>
      </c>
      <c r="X25" s="955">
        <f>[4]Igazgatás!S24+[4]Községgazd!V24+[4]Vagyongazd!S24+[4]Közút!S24+[4]Sport!S24+[4]Közművelődés!U36+[4]Támogatás!AD24</f>
        <v>161380.91666137392</v>
      </c>
      <c r="Y25" s="956">
        <f>[4]Igazgatás!T24+[4]Községgazd!W24+[4]Vagyongazd!T24+[4]Közút!T24+[4]Sport!T24+[4]Közművelődés!V36+[4]Támogatás!AE24</f>
        <v>161380.91666137392</v>
      </c>
      <c r="AB25" s="914"/>
    </row>
    <row r="26" spans="1:28" ht="13.5" hidden="1" thickBot="1" x14ac:dyDescent="0.25">
      <c r="B26" s="390"/>
      <c r="C26" s="1341" t="s">
        <v>734</v>
      </c>
      <c r="D26" s="1342"/>
      <c r="E26" s="1342"/>
      <c r="F26" s="958">
        <v>1906805.73</v>
      </c>
      <c r="G26" s="958">
        <v>1906805.73</v>
      </c>
      <c r="H26" s="958">
        <v>1906304.0499999998</v>
      </c>
      <c r="I26" s="958"/>
      <c r="J26" s="958">
        <f>[4]Igazgatás!F25+[4]Községgazd!F25+[4]Vagyongazd!F25+[4]Közút!F25+[4]Sport!F25+[4]Közművelődés!F37+[4]Támogatás!J25</f>
        <v>1897553.7250000001</v>
      </c>
      <c r="K26" s="958">
        <f>[4]Igazgatás!G25+[4]Községgazd!G25+[4]Vagyongazd!G25+[4]Közút!G25+[4]Sport!G25+[4]Közművelődés!G37+[4]Támogatás!K25</f>
        <v>0</v>
      </c>
      <c r="L26" s="958">
        <v>0</v>
      </c>
      <c r="M26" s="959">
        <f>SUM([4]Igazgatás!H25+[4]Községgazd!H25+[4]Közművelődés!H37)</f>
        <v>1897553.7250000001</v>
      </c>
      <c r="N26" s="960">
        <f>[4]Igazgatás!I25+[4]Községgazd!L25+[4]Vagyongazd!I25+[4]Közút!I25+[4]Sport!I25+[4]Közművelődés!K37+[4]Támogatás!T25</f>
        <v>158129.49999483733</v>
      </c>
      <c r="O26" s="961">
        <f>[4]Igazgatás!J25+[4]Községgazd!M25+[4]Vagyongazd!J25+[4]Közút!J25+[4]Sport!J25+[4]Közművelődés!L37+[4]Támogatás!U25</f>
        <v>158129.49999483733</v>
      </c>
      <c r="P26" s="962">
        <f>[4]Igazgatás!K25+[4]Községgazd!N25+[4]Vagyongazd!K25+[4]Közút!K25+[4]Sport!K25+[4]Közművelődés!M37+[4]Támogatás!V25</f>
        <v>158129.49999483733</v>
      </c>
      <c r="Q26" s="962">
        <f>[4]Igazgatás!L25+[4]Községgazd!O25+[4]Vagyongazd!L25+[4]Közút!L25+[4]Sport!L25+[4]Közművelődés!N37+[4]Támogatás!W25</f>
        <v>158129.49999483733</v>
      </c>
      <c r="R26" s="961">
        <f>[4]Igazgatás!M25+[4]Községgazd!P25+[4]Vagyongazd!M25+[4]Közút!M25+[4]Sport!M25+[4]Közművelődés!O37+[4]Támogatás!X25</f>
        <v>158129.49999483733</v>
      </c>
      <c r="S26" s="962">
        <f>[4]Igazgatás!N25+[4]Községgazd!Q25+[4]Vagyongazd!N25+[4]Közút!N25+[4]Sport!N25+[4]Közművelődés!P37+[4]Támogatás!Y25</f>
        <v>158129.49999483733</v>
      </c>
      <c r="T26" s="962">
        <f>[4]Igazgatás!O25+[4]Községgazd!R25+[4]Vagyongazd!O25+[4]Közút!O25+[4]Sport!O25+[4]Közművelődés!Q37+[4]Támogatás!Z25</f>
        <v>158129.49999483733</v>
      </c>
      <c r="U26" s="963">
        <f>[4]Igazgatás!P25+[4]Községgazd!S25+[4]Vagyongazd!P25+[4]Közút!P25+[4]Sport!P25+[4]Közművelődés!R37+[4]Támogatás!AA25</f>
        <v>158129.49999483733</v>
      </c>
      <c r="V26" s="964">
        <f>[4]Igazgatás!Q25+[4]Községgazd!T25+[4]Vagyongazd!Q25+[4]Közút!Q25+[4]Sport!Q25+[4]Közművelődés!S37+[4]Támogatás!AB25</f>
        <v>158129.49999483733</v>
      </c>
      <c r="W26" s="962">
        <f>[4]Igazgatás!R25+[4]Községgazd!U25+[4]Vagyongazd!R25+[4]Közút!R25+[4]Sport!R25+[4]Közművelődés!T37+[4]Támogatás!AC25</f>
        <v>158129.49999483733</v>
      </c>
      <c r="X26" s="962">
        <f>[4]Igazgatás!S25+[4]Községgazd!V25+[4]Vagyongazd!S25+[4]Közút!S25+[4]Sport!S25+[4]Közművelődés!U37+[4]Támogatás!AD25</f>
        <v>158129.49999483733</v>
      </c>
      <c r="Y26" s="963">
        <f>[4]Igazgatás!T25+[4]Községgazd!W25+[4]Vagyongazd!T25+[4]Közút!T25+[4]Sport!T25+[4]Közművelődés!V37+[4]Támogatás!AE25</f>
        <v>158129.49999483733</v>
      </c>
      <c r="AB26" s="914"/>
    </row>
    <row r="27" spans="1:28" ht="15" hidden="1" customHeight="1" x14ac:dyDescent="0.2">
      <c r="B27" s="391"/>
      <c r="C27" s="1334" t="s">
        <v>909</v>
      </c>
      <c r="D27" s="1335"/>
      <c r="E27" s="1335"/>
      <c r="F27" s="958" t="e">
        <v>#REF!</v>
      </c>
      <c r="G27" s="964" t="e">
        <v>#REF!</v>
      </c>
      <c r="H27" s="964" t="e">
        <v>#REF!</v>
      </c>
      <c r="I27" s="958" t="e">
        <f>[4]Igazgatás!#REF!+[4]Községgazd!#REF!+[4]Vagyongazd!#REF!+[4]Közút!#REF!+[4]Sport!#REF!+[4]Közművelődés!#REF!+[4]Támogatás!I26</f>
        <v>#REF!</v>
      </c>
      <c r="J27" s="965" t="e">
        <f>[4]Igazgatás!F26+[4]Községgazd!F26+[4]Vagyongazd!#REF!+[4]Közút!F26+[4]Sport!F26+[4]Közművelődés!F40+[4]Támogatás!J26</f>
        <v>#REF!</v>
      </c>
      <c r="K27" s="966" t="e">
        <f>[4]Igazgatás!G26+[4]Községgazd!G26+[4]Vagyongazd!#REF!+[4]Közút!G26+[4]Sport!G26+[4]Közművelődés!G40+[4]Támogatás!K26</f>
        <v>#REF!</v>
      </c>
      <c r="L27" s="967"/>
      <c r="M27" s="959" t="e">
        <f>[4]Igazgatás!H26+[4]Községgazd!H26+[4]Vagyongazd!#REF!+[4]Közút!H26+[4]Sport!H26+[4]Közművelődés!H40+[4]Támogatás!L26</f>
        <v>#REF!</v>
      </c>
      <c r="N27" s="960">
        <f>[4]Igazgatás!I26+[4]Községgazd!L26+[4]Vagyongazd!I26+[4]Közút!I26+[4]Sport!I26+[4]Közművelődés!K40+[4]Támogatás!T26</f>
        <v>0</v>
      </c>
      <c r="O27" s="961">
        <f>[4]Igazgatás!J26+[4]Községgazd!M26+[4]Vagyongazd!J26+[4]Közút!J26+[4]Sport!J26+[4]Közművelődés!L40+[4]Támogatás!U26</f>
        <v>0</v>
      </c>
      <c r="P27" s="962">
        <f>[4]Igazgatás!K26+[4]Községgazd!N26+[4]Vagyongazd!K26+[4]Közút!K26+[4]Sport!K26+[4]Közművelődés!M40+[4]Támogatás!V26</f>
        <v>0</v>
      </c>
      <c r="Q27" s="962">
        <f>[4]Igazgatás!L26+[4]Községgazd!O26+[4]Vagyongazd!L26+[4]Közút!L26+[4]Sport!L26+[4]Közművelődés!N40+[4]Támogatás!W26</f>
        <v>0</v>
      </c>
      <c r="R27" s="961">
        <f>[4]Igazgatás!M26+[4]Községgazd!P26+[4]Vagyongazd!M26+[4]Közút!M26+[4]Sport!M26+[4]Közművelődés!O40+[4]Támogatás!X26</f>
        <v>0</v>
      </c>
      <c r="S27" s="962">
        <f>[4]Igazgatás!N26+[4]Községgazd!Q26+[4]Vagyongazd!N26+[4]Közút!N26+[4]Sport!N26+[4]Közművelődés!P40+[4]Támogatás!Y26</f>
        <v>0</v>
      </c>
      <c r="T27" s="962">
        <f>[4]Igazgatás!O26+[4]Községgazd!R26+[4]Vagyongazd!O26+[4]Közút!O26+[4]Sport!O26+[4]Közművelődés!Q40+[4]Támogatás!Z26</f>
        <v>0</v>
      </c>
      <c r="U27" s="963">
        <f>[4]Igazgatás!P26+[4]Községgazd!S26+[4]Vagyongazd!P26+[4]Közút!P26+[4]Sport!P26+[4]Közművelődés!R40+[4]Támogatás!AA26</f>
        <v>0</v>
      </c>
      <c r="V27" s="964">
        <f>[4]Igazgatás!Q26+[4]Községgazd!T26+[4]Vagyongazd!Q26+[4]Közút!Q26+[4]Sport!Q26+[4]Közművelődés!S40+[4]Támogatás!AB26</f>
        <v>0</v>
      </c>
      <c r="W27" s="962">
        <f>[4]Igazgatás!R26+[4]Községgazd!U26+[4]Vagyongazd!R26+[4]Közút!R26+[4]Sport!R26+[4]Közművelődés!T40+[4]Támogatás!AC26</f>
        <v>0</v>
      </c>
      <c r="X27" s="962">
        <f>[4]Igazgatás!S26+[4]Községgazd!V26+[4]Vagyongazd!S26+[4]Közút!S26+[4]Sport!S26+[4]Közművelődés!U40+[4]Támogatás!AD26</f>
        <v>0</v>
      </c>
      <c r="Y27" s="963">
        <f>[4]Igazgatás!T26+[4]Községgazd!W26+[4]Vagyongazd!T26+[4]Közút!T26+[4]Sport!T26+[4]Közművelődés!V40+[4]Támogatás!AE26</f>
        <v>0</v>
      </c>
      <c r="AB27" s="914"/>
    </row>
    <row r="28" spans="1:28" ht="15" hidden="1" customHeight="1" x14ac:dyDescent="0.2">
      <c r="B28" s="391"/>
      <c r="C28" s="1334" t="s">
        <v>736</v>
      </c>
      <c r="D28" s="1335"/>
      <c r="E28" s="1335"/>
      <c r="F28" s="958" t="e">
        <v>#REF!</v>
      </c>
      <c r="G28" s="964" t="e">
        <v>#REF!</v>
      </c>
      <c r="H28" s="964" t="e">
        <v>#REF!</v>
      </c>
      <c r="I28" s="958" t="e">
        <f>[4]Igazgatás!#REF!+[4]Községgazd!#REF!+[4]Vagyongazd!#REF!+[4]Közút!#REF!+[4]Sport!#REF!+[4]Közművelődés!#REF!+[4]Támogatás!I27</f>
        <v>#REF!</v>
      </c>
      <c r="J28" s="965" t="e">
        <f>[4]Igazgatás!F27+[4]Községgazd!F27+[4]Vagyongazd!#REF!+[4]Közút!F27+[4]Sport!F27+[4]Közművelődés!F41+[4]Támogatás!J27</f>
        <v>#REF!</v>
      </c>
      <c r="K28" s="966" t="e">
        <f>[4]Igazgatás!G27+[4]Községgazd!G27+[4]Vagyongazd!#REF!+[4]Közút!G27+[4]Sport!G27+[4]Közművelődés!G41+[4]Támogatás!K27</f>
        <v>#REF!</v>
      </c>
      <c r="L28" s="967"/>
      <c r="M28" s="959" t="e">
        <f>[4]Igazgatás!H27+[4]Községgazd!H27+[4]Vagyongazd!#REF!+[4]Közút!H27+[4]Sport!H27+[4]Közművelődés!H41+[4]Támogatás!L27</f>
        <v>#REF!</v>
      </c>
      <c r="N28" s="960">
        <f>[4]Igazgatás!I27+[4]Községgazd!L27+[4]Vagyongazd!I27+[4]Közút!I27+[4]Sport!I27+[4]Közművelődés!K41+[4]Támogatás!T27</f>
        <v>0</v>
      </c>
      <c r="O28" s="961">
        <f>[4]Igazgatás!J27+[4]Községgazd!M27+[4]Vagyongazd!J27+[4]Közút!J27+[4]Sport!J27+[4]Közművelődés!L41+[4]Támogatás!U27</f>
        <v>0</v>
      </c>
      <c r="P28" s="962">
        <f>[4]Igazgatás!K27+[4]Községgazd!N27+[4]Vagyongazd!K27+[4]Közút!K27+[4]Sport!K27+[4]Közművelődés!M41+[4]Támogatás!V27</f>
        <v>0</v>
      </c>
      <c r="Q28" s="962">
        <f>[4]Igazgatás!L27+[4]Községgazd!O27+[4]Vagyongazd!L27+[4]Közút!L27+[4]Sport!L27+[4]Közművelődés!N41+[4]Támogatás!W27</f>
        <v>0</v>
      </c>
      <c r="R28" s="961">
        <f>[4]Igazgatás!M27+[4]Községgazd!P27+[4]Vagyongazd!M27+[4]Közút!M27+[4]Sport!M27+[4]Közművelődés!O41+[4]Támogatás!X27</f>
        <v>0</v>
      </c>
      <c r="S28" s="962">
        <f>[4]Igazgatás!N27+[4]Községgazd!Q27+[4]Vagyongazd!N27+[4]Közút!N27+[4]Sport!N27+[4]Közművelődés!P41+[4]Támogatás!Y27</f>
        <v>0</v>
      </c>
      <c r="T28" s="962">
        <f>[4]Igazgatás!O27+[4]Községgazd!R27+[4]Vagyongazd!O27+[4]Közút!O27+[4]Sport!O27+[4]Közművelődés!Q41+[4]Támogatás!Z27</f>
        <v>0</v>
      </c>
      <c r="U28" s="963">
        <f>[4]Igazgatás!P27+[4]Községgazd!S27+[4]Vagyongazd!P27+[4]Közút!P27+[4]Sport!P27+[4]Közművelődés!R41+[4]Támogatás!AA27</f>
        <v>0</v>
      </c>
      <c r="V28" s="964">
        <f>[4]Igazgatás!Q27+[4]Községgazd!T27+[4]Vagyongazd!Q27+[4]Közút!Q27+[4]Sport!Q27+[4]Közművelődés!S41+[4]Támogatás!AB27</f>
        <v>0</v>
      </c>
      <c r="W28" s="962">
        <f>[4]Igazgatás!R27+[4]Községgazd!U27+[4]Vagyongazd!R27+[4]Közút!R27+[4]Sport!R27+[4]Közművelődés!T41+[4]Támogatás!AC27</f>
        <v>0</v>
      </c>
      <c r="X28" s="962">
        <f>[4]Igazgatás!S27+[4]Községgazd!V27+[4]Vagyongazd!S27+[4]Közút!S27+[4]Sport!S27+[4]Közművelődés!U41+[4]Támogatás!AD27</f>
        <v>0</v>
      </c>
      <c r="Y28" s="963">
        <f>[4]Igazgatás!T27+[4]Községgazd!W27+[4]Vagyongazd!T27+[4]Közút!T27+[4]Sport!T27+[4]Közművelődés!V41+[4]Támogatás!AE27</f>
        <v>0</v>
      </c>
      <c r="AB28" s="914"/>
    </row>
    <row r="29" spans="1:28" ht="13.5" hidden="1" thickBot="1" x14ac:dyDescent="0.25">
      <c r="B29" s="391"/>
      <c r="C29" s="1334" t="s">
        <v>910</v>
      </c>
      <c r="D29" s="1335"/>
      <c r="E29" s="1335"/>
      <c r="F29" s="958">
        <v>96556.9</v>
      </c>
      <c r="G29" s="958">
        <v>96556.9</v>
      </c>
      <c r="H29" s="958">
        <v>112686.9</v>
      </c>
      <c r="I29" s="958"/>
      <c r="J29" s="958">
        <f>[4]Igazgatás!F28+[4]Községgazd!F28+[4]Vagyongazd!F28+[4]Közút!F28+[4]Sport!F28+[4]Közművelődés!F42+[4]Támogatás!J28</f>
        <v>0</v>
      </c>
      <c r="K29" s="958">
        <f>[4]Igazgatás!G28+[4]Községgazd!G28+[4]Vagyongazd!G28+[4]Közút!G28+[4]Sport!G28+[4]Közművelődés!G42+[4]Támogatás!K28</f>
        <v>0</v>
      </c>
      <c r="L29" s="958">
        <v>0</v>
      </c>
      <c r="M29" s="959">
        <f>SUM(J29:K29)</f>
        <v>0</v>
      </c>
      <c r="N29" s="960">
        <f>[4]Igazgatás!I28+[4]Községgazd!L28+[4]Vagyongazd!I28+[4]Közút!I28+[4]Sport!I28+[4]Közművelődés!K42+[4]Támogatás!T28</f>
        <v>0</v>
      </c>
      <c r="O29" s="961">
        <f>[4]Igazgatás!J28+[4]Községgazd!M28+[4]Vagyongazd!J28+[4]Közút!J28+[4]Sport!J28+[4]Közművelődés!L42+[4]Támogatás!U28</f>
        <v>0</v>
      </c>
      <c r="P29" s="962">
        <f>[4]Igazgatás!K28+[4]Községgazd!N28+[4]Vagyongazd!K28+[4]Közút!K28+[4]Sport!K28+[4]Közművelődés!M42+[4]Támogatás!V28</f>
        <v>0</v>
      </c>
      <c r="Q29" s="962">
        <f>[4]Igazgatás!L28+[4]Községgazd!O28+[4]Vagyongazd!L28+[4]Közút!L28+[4]Sport!L28+[4]Közművelődés!N42+[4]Támogatás!W28</f>
        <v>0</v>
      </c>
      <c r="R29" s="961">
        <f>[4]Igazgatás!M28+[4]Községgazd!P28+[4]Vagyongazd!M28+[4]Közút!M28+[4]Sport!M28+[4]Közművelődés!O42+[4]Támogatás!X28</f>
        <v>0</v>
      </c>
      <c r="S29" s="962">
        <f>[4]Igazgatás!N28+[4]Községgazd!Q28+[4]Vagyongazd!N28+[4]Közút!N28+[4]Sport!N28+[4]Közművelődés!P42+[4]Támogatás!Y28</f>
        <v>0</v>
      </c>
      <c r="T29" s="962">
        <f>[4]Igazgatás!O28+[4]Községgazd!R28+[4]Vagyongazd!O28+[4]Közút!O28+[4]Sport!O28+[4]Közművelődés!Q42+[4]Támogatás!Z28</f>
        <v>0</v>
      </c>
      <c r="U29" s="963">
        <f>[4]Igazgatás!P28+[4]Községgazd!S28+[4]Vagyongazd!P28+[4]Közút!P28+[4]Sport!P28+[4]Közművelődés!R42+[4]Támogatás!AA28</f>
        <v>0</v>
      </c>
      <c r="V29" s="964">
        <f>[4]Igazgatás!Q28+[4]Községgazd!T28+[4]Vagyongazd!Q28+[4]Közút!Q28+[4]Sport!Q28+[4]Közművelődés!S42+[4]Támogatás!AB28</f>
        <v>0</v>
      </c>
      <c r="W29" s="962">
        <f>[4]Igazgatás!R28+[4]Községgazd!U28+[4]Vagyongazd!R28+[4]Közút!R28+[4]Sport!R28+[4]Közművelődés!T42+[4]Támogatás!AC28</f>
        <v>0</v>
      </c>
      <c r="X29" s="962">
        <f>[4]Igazgatás!S28+[4]Községgazd!V28+[4]Vagyongazd!S28+[4]Közút!S28+[4]Sport!S28+[4]Közművelődés!U42+[4]Támogatás!AD28</f>
        <v>0</v>
      </c>
      <c r="Y29" s="963">
        <f>[4]Igazgatás!T28+[4]Községgazd!W28+[4]Vagyongazd!T28+[4]Közút!T28+[4]Sport!T28+[4]Közművelődés!V42+[4]Támogatás!AE28</f>
        <v>0</v>
      </c>
      <c r="AB29" s="914"/>
    </row>
    <row r="30" spans="1:28" ht="15" hidden="1" customHeight="1" x14ac:dyDescent="0.2">
      <c r="B30" s="391"/>
      <c r="C30" s="1334" t="s">
        <v>738</v>
      </c>
      <c r="D30" s="1335"/>
      <c r="E30" s="1335"/>
      <c r="F30" s="958" t="e">
        <v>#REF!</v>
      </c>
      <c r="G30" s="964" t="e">
        <v>#REF!</v>
      </c>
      <c r="H30" s="964" t="e">
        <v>#REF!</v>
      </c>
      <c r="I30" s="958" t="e">
        <f>[4]Igazgatás!#REF!+[4]Községgazd!#REF!+[4]Vagyongazd!#REF!+[4]Közút!#REF!+[4]Sport!#REF!+[4]Közművelődés!#REF!+[4]Támogatás!I29</f>
        <v>#REF!</v>
      </c>
      <c r="J30" s="965" t="e">
        <f>[4]Igazgatás!F29+[4]Községgazd!F29+[4]Vagyongazd!#REF!+[4]Közút!F29+[4]Sport!F29+[4]Közművelődés!F45+[4]Támogatás!J29</f>
        <v>#REF!</v>
      </c>
      <c r="K30" s="966" t="e">
        <f>[4]Igazgatás!G29+[4]Községgazd!G29+[4]Vagyongazd!#REF!+[4]Közút!G29+[4]Sport!G29+[4]Közművelődés!G45+[4]Támogatás!K29</f>
        <v>#REF!</v>
      </c>
      <c r="L30" s="967"/>
      <c r="M30" s="959" t="e">
        <f>[4]Igazgatás!H29+[4]Községgazd!H29+[4]Vagyongazd!#REF!+[4]Közút!H29+[4]Sport!H29+[4]Közművelődés!H45+[4]Támogatás!L29</f>
        <v>#REF!</v>
      </c>
      <c r="N30" s="960">
        <f>[4]Igazgatás!I29+[4]Községgazd!L29+[4]Vagyongazd!I29+[4]Közút!I29+[4]Sport!I29+[4]Közművelődés!K45+[4]Támogatás!T29</f>
        <v>0</v>
      </c>
      <c r="O30" s="961">
        <f>[4]Igazgatás!J29+[4]Községgazd!M29+[4]Vagyongazd!J29+[4]Közút!J29+[4]Sport!J29+[4]Közművelődés!L45+[4]Támogatás!U29</f>
        <v>0</v>
      </c>
      <c r="P30" s="962">
        <f>[4]Igazgatás!K29+[4]Községgazd!N29+[4]Vagyongazd!K29+[4]Közút!K29+[4]Sport!K29+[4]Közművelődés!M45+[4]Támogatás!V29</f>
        <v>0</v>
      </c>
      <c r="Q30" s="962">
        <f>[4]Igazgatás!L29+[4]Községgazd!O29+[4]Vagyongazd!L29+[4]Közút!L29+[4]Sport!L29+[4]Közművelődés!N45+[4]Támogatás!W29</f>
        <v>0</v>
      </c>
      <c r="R30" s="961">
        <f>[4]Igazgatás!M29+[4]Községgazd!P29+[4]Vagyongazd!M29+[4]Közút!M29+[4]Sport!M29+[4]Közművelődés!O45+[4]Támogatás!X29</f>
        <v>0</v>
      </c>
      <c r="S30" s="962">
        <f>[4]Igazgatás!N29+[4]Községgazd!Q29+[4]Vagyongazd!N29+[4]Közút!N29+[4]Sport!N29+[4]Közművelődés!P45+[4]Támogatás!Y29</f>
        <v>0</v>
      </c>
      <c r="T30" s="962">
        <f>[4]Igazgatás!O29+[4]Községgazd!R29+[4]Vagyongazd!O29+[4]Közút!O29+[4]Sport!O29+[4]Közművelődés!Q45+[4]Támogatás!Z29</f>
        <v>0</v>
      </c>
      <c r="U30" s="963">
        <f>[4]Igazgatás!P29+[4]Községgazd!S29+[4]Vagyongazd!P29+[4]Közút!P29+[4]Sport!P29+[4]Közművelődés!R45+[4]Támogatás!AA29</f>
        <v>0</v>
      </c>
      <c r="V30" s="964">
        <f>[4]Igazgatás!Q29+[4]Községgazd!T29+[4]Vagyongazd!Q29+[4]Közút!Q29+[4]Sport!Q29+[4]Közművelődés!S45+[4]Támogatás!AB29</f>
        <v>0</v>
      </c>
      <c r="W30" s="962">
        <f>[4]Igazgatás!R29+[4]Községgazd!U29+[4]Vagyongazd!R29+[4]Közút!R29+[4]Sport!R29+[4]Közművelődés!T45+[4]Támogatás!AC29</f>
        <v>0</v>
      </c>
      <c r="X30" s="962">
        <f>[4]Igazgatás!S29+[4]Községgazd!V29+[4]Vagyongazd!S29+[4]Közút!S29+[4]Sport!S29+[4]Közművelődés!U45+[4]Támogatás!AD29</f>
        <v>0</v>
      </c>
      <c r="Y30" s="963">
        <f>[4]Igazgatás!T29+[4]Községgazd!W29+[4]Vagyongazd!T29+[4]Közút!T29+[4]Sport!T29+[4]Közművelődés!V45+[4]Támogatás!AE29</f>
        <v>0</v>
      </c>
      <c r="AB30" s="914"/>
    </row>
    <row r="31" spans="1:28" ht="15" hidden="1" customHeight="1" x14ac:dyDescent="0.2">
      <c r="B31" s="391"/>
      <c r="C31" s="1334" t="s">
        <v>739</v>
      </c>
      <c r="D31" s="1335"/>
      <c r="E31" s="1335"/>
      <c r="F31" s="958" t="e">
        <v>#REF!</v>
      </c>
      <c r="G31" s="964" t="e">
        <v>#REF!</v>
      </c>
      <c r="H31" s="964" t="e">
        <v>#REF!</v>
      </c>
      <c r="I31" s="958" t="e">
        <f>[4]Igazgatás!#REF!+[4]Községgazd!#REF!+[4]Vagyongazd!#REF!+[4]Közút!#REF!+[4]Sport!#REF!+[4]Közművelődés!#REF!+[4]Támogatás!I30</f>
        <v>#REF!</v>
      </c>
      <c r="J31" s="965" t="e">
        <f>[4]Igazgatás!F30+[4]Községgazd!F30+[4]Vagyongazd!#REF!+[4]Közút!F30+[4]Sport!F30+[4]Közművelődés!F46+[4]Támogatás!J30</f>
        <v>#REF!</v>
      </c>
      <c r="K31" s="966" t="e">
        <f>[4]Igazgatás!G30+[4]Községgazd!G30+[4]Vagyongazd!#REF!+[4]Közút!G30+[4]Sport!G30+[4]Közművelődés!G46+[4]Támogatás!K30</f>
        <v>#REF!</v>
      </c>
      <c r="L31" s="967"/>
      <c r="M31" s="959" t="e">
        <f>[4]Igazgatás!H30+[4]Községgazd!H30+[4]Vagyongazd!#REF!+[4]Közút!H30+[4]Sport!H30+[4]Közművelődés!H46+[4]Támogatás!L30</f>
        <v>#REF!</v>
      </c>
      <c r="N31" s="960">
        <f>[4]Igazgatás!I30+[4]Községgazd!L30+[4]Vagyongazd!I30+[4]Közút!I30+[4]Sport!I30+[4]Közművelődés!K46+[4]Támogatás!T30</f>
        <v>0</v>
      </c>
      <c r="O31" s="961">
        <f>[4]Igazgatás!J30+[4]Községgazd!M30+[4]Vagyongazd!J30+[4]Közút!J30+[4]Sport!J30+[4]Közművelődés!L46+[4]Támogatás!U30</f>
        <v>0</v>
      </c>
      <c r="P31" s="962">
        <f>[4]Igazgatás!K30+[4]Községgazd!N30+[4]Vagyongazd!K30+[4]Közút!K30+[4]Sport!K30+[4]Közművelődés!M46+[4]Támogatás!V30</f>
        <v>0</v>
      </c>
      <c r="Q31" s="962">
        <f>[4]Igazgatás!L30+[4]Községgazd!O30+[4]Vagyongazd!L30+[4]Közút!L30+[4]Sport!L30+[4]Közművelődés!N46+[4]Támogatás!W30</f>
        <v>0</v>
      </c>
      <c r="R31" s="961">
        <f>[4]Igazgatás!M30+[4]Községgazd!P30+[4]Vagyongazd!M30+[4]Közút!M30+[4]Sport!M30+[4]Közművelődés!O46+[4]Támogatás!X30</f>
        <v>0</v>
      </c>
      <c r="S31" s="962">
        <f>[4]Igazgatás!N30+[4]Községgazd!Q30+[4]Vagyongazd!N30+[4]Közút!N30+[4]Sport!N30+[4]Közművelődés!P46+[4]Támogatás!Y30</f>
        <v>0</v>
      </c>
      <c r="T31" s="962">
        <f>[4]Igazgatás!O30+[4]Községgazd!R30+[4]Vagyongazd!O30+[4]Közút!O30+[4]Sport!O30+[4]Közművelődés!Q46+[4]Támogatás!Z30</f>
        <v>0</v>
      </c>
      <c r="U31" s="963">
        <f>[4]Igazgatás!P30+[4]Községgazd!S30+[4]Vagyongazd!P30+[4]Közút!P30+[4]Sport!P30+[4]Közművelődés!R46+[4]Támogatás!AA30</f>
        <v>0</v>
      </c>
      <c r="V31" s="964">
        <f>[4]Igazgatás!Q30+[4]Községgazd!T30+[4]Vagyongazd!Q30+[4]Közút!Q30+[4]Sport!Q30+[4]Közművelődés!S46+[4]Támogatás!AB30</f>
        <v>0</v>
      </c>
      <c r="W31" s="962">
        <f>[4]Igazgatás!R30+[4]Községgazd!U30+[4]Vagyongazd!R30+[4]Közút!R30+[4]Sport!R30+[4]Közművelődés!T46+[4]Támogatás!AC30</f>
        <v>0</v>
      </c>
      <c r="X31" s="962">
        <f>[4]Igazgatás!S30+[4]Községgazd!V30+[4]Vagyongazd!S30+[4]Közút!S30+[4]Sport!S30+[4]Közművelődés!U46+[4]Támogatás!AD30</f>
        <v>0</v>
      </c>
      <c r="Y31" s="963">
        <f>[4]Igazgatás!T30+[4]Községgazd!W30+[4]Vagyongazd!T30+[4]Közút!T30+[4]Sport!T30+[4]Közművelődés!V46+[4]Támogatás!AE30</f>
        <v>0</v>
      </c>
      <c r="AB31" s="914"/>
    </row>
    <row r="32" spans="1:28" ht="13.5" hidden="1" thickBot="1" x14ac:dyDescent="0.25">
      <c r="B32" s="870"/>
      <c r="C32" s="1336" t="s">
        <v>740</v>
      </c>
      <c r="D32" s="1337"/>
      <c r="E32" s="1337"/>
      <c r="F32" s="958">
        <v>87058.25</v>
      </c>
      <c r="G32" s="958">
        <v>87058.25</v>
      </c>
      <c r="H32" s="958">
        <v>95658.25</v>
      </c>
      <c r="I32" s="958"/>
      <c r="J32" s="958">
        <f>[4]Igazgatás!F31+[4]Községgazd!F31+[4]Vagyongazd!F31+[4]Közút!F31+[4]Sport!F31+[4]Közművelődés!F47+[4]Támogatás!J31</f>
        <v>39017</v>
      </c>
      <c r="K32" s="958">
        <f>[4]Igazgatás!G31+[4]Községgazd!G31+[4]Vagyongazd!G31+[4]Közút!G31+[4]Sport!G31+[4]Közművelődés!G47+[4]Támogatás!K31</f>
        <v>0</v>
      </c>
      <c r="L32" s="958">
        <v>0</v>
      </c>
      <c r="M32" s="959">
        <f>SUM([4]Igazgatás!H31+[4]Községgazd!H31+[4]Közművelődés!H47)</f>
        <v>39017</v>
      </c>
      <c r="N32" s="960">
        <f>[4]Igazgatás!I31+[4]Községgazd!L31+[4]Vagyongazd!I31+[4]Közút!I31+[4]Sport!I31+[4]Közművelődés!K47+[4]Támogatás!T31</f>
        <v>3251.4166665366101</v>
      </c>
      <c r="O32" s="961">
        <f>[4]Igazgatás!J31+[4]Községgazd!M31+[4]Vagyongazd!J31+[4]Közút!J31+[4]Sport!J31+[4]Közművelődés!L47+[4]Támogatás!U31</f>
        <v>3251.4166665366101</v>
      </c>
      <c r="P32" s="962">
        <f>[4]Igazgatás!K31+[4]Községgazd!N31+[4]Vagyongazd!K31+[4]Közút!K31+[4]Sport!K31+[4]Közművelődés!M47+[4]Támogatás!V31</f>
        <v>3251.4166665366101</v>
      </c>
      <c r="Q32" s="962">
        <f>[4]Igazgatás!L31+[4]Községgazd!O31+[4]Vagyongazd!L31+[4]Közút!L31+[4]Sport!L31+[4]Közművelődés!N47+[4]Támogatás!W31</f>
        <v>3251.4166665366101</v>
      </c>
      <c r="R32" s="961">
        <f>[4]Igazgatás!M31+[4]Községgazd!P31+[4]Vagyongazd!M31+[4]Közút!M31+[4]Sport!M31+[4]Közművelődés!O47+[4]Támogatás!X31</f>
        <v>3251.4166665366101</v>
      </c>
      <c r="S32" s="962">
        <f>[4]Igazgatás!N31+[4]Községgazd!Q31+[4]Vagyongazd!N31+[4]Közút!N31+[4]Sport!N31+[4]Közművelődés!P47+[4]Támogatás!Y31</f>
        <v>3251.4166665366101</v>
      </c>
      <c r="T32" s="962">
        <f>[4]Igazgatás!O31+[4]Községgazd!R31+[4]Vagyongazd!O31+[4]Közút!O31+[4]Sport!O31+[4]Közművelődés!Q47+[4]Támogatás!Z31</f>
        <v>3251.4166665366101</v>
      </c>
      <c r="U32" s="963">
        <f>[4]Igazgatás!P31+[4]Községgazd!S31+[4]Vagyongazd!P31+[4]Közút!P31+[4]Sport!P31+[4]Közművelődés!R47+[4]Támogatás!AA31</f>
        <v>3251.4166665366101</v>
      </c>
      <c r="V32" s="964">
        <f>[4]Igazgatás!Q31+[4]Községgazd!T31+[4]Vagyongazd!Q31+[4]Közút!Q31+[4]Sport!Q31+[4]Közművelődés!S47+[4]Támogatás!AB31</f>
        <v>3251.4166665366101</v>
      </c>
      <c r="W32" s="962">
        <f>[4]Igazgatás!R31+[4]Községgazd!U31+[4]Vagyongazd!R31+[4]Közút!R31+[4]Sport!R31+[4]Közművelődés!T47+[4]Támogatás!AC31</f>
        <v>3251.4166665366101</v>
      </c>
      <c r="X32" s="962">
        <f>[4]Igazgatás!S31+[4]Községgazd!V31+[4]Vagyongazd!S31+[4]Közút!S31+[4]Sport!S31+[4]Közművelődés!U47+[4]Támogatás!AD31</f>
        <v>3251.4166665366101</v>
      </c>
      <c r="Y32" s="963">
        <f>[4]Igazgatás!T31+[4]Községgazd!W31+[4]Vagyongazd!T31+[4]Közút!T31+[4]Sport!T31+[4]Közművelődés!V47+[4]Támogatás!AE31</f>
        <v>3251.4166665366101</v>
      </c>
      <c r="AB32" s="914"/>
    </row>
    <row r="33" spans="1:28" ht="13.5" thickBot="1" x14ac:dyDescent="0.25">
      <c r="B33" s="904" t="s">
        <v>3</v>
      </c>
      <c r="C33" s="1338" t="s">
        <v>4</v>
      </c>
      <c r="D33" s="1339"/>
      <c r="E33" s="1339"/>
      <c r="F33" s="905">
        <v>10752071</v>
      </c>
      <c r="G33" s="905">
        <v>11024865.120000001</v>
      </c>
      <c r="H33" s="905">
        <v>11135417.120000001</v>
      </c>
      <c r="I33" s="906"/>
      <c r="J33" s="905">
        <f>SUM(J54+J51+J41+J38+J34)</f>
        <v>22732525.32</v>
      </c>
      <c r="K33" s="905">
        <f t="shared" ref="K33:M33" si="2">K34+K38+K41+K51+K54</f>
        <v>0</v>
      </c>
      <c r="L33" s="905">
        <v>0</v>
      </c>
      <c r="M33" s="952">
        <f t="shared" si="2"/>
        <v>22732525.32</v>
      </c>
      <c r="N33" s="953">
        <f>[4]Igazgatás!I32+[4]Községgazd!L32+[4]Vagyongazd!I32+[4]Közút!I32+[4]Sport!I32+[4]Közművelődés!K50+[4]Támogatás!T32</f>
        <v>1532849.982439586</v>
      </c>
      <c r="O33" s="954">
        <f>[4]Igazgatás!J32+[4]Községgazd!M32+[4]Vagyongazd!J32+[4]Szennyvíz!I31+[4]Közút!J32+[4]Sport!J32+[4]Közművelődés!L50+[4]Támogatás!U32</f>
        <v>1532849.982439586</v>
      </c>
      <c r="P33" s="955">
        <f>[4]Igazgatás!K32+[4]Községgazd!N32+[4]Vagyongazd!K32+[4]Közút!K32+[4]Sport!K32+[4]Közművelődés!M50+[4]Támogatás!V32</f>
        <v>1532849.982439586</v>
      </c>
      <c r="Q33" s="955">
        <f>[4]Igazgatás!L32+[4]Községgazd!O32+[4]Vagyongazd!L32+[4]Közút!L32+[4]Sport!L32+[4]Közművelődés!N50+[4]Támogatás!W32</f>
        <v>1532849.982439586</v>
      </c>
      <c r="R33" s="954">
        <f>[4]Igazgatás!M32+[4]Községgazd!P32+[4]Vagyongazd!M32+[4]Közút!M32+[4]Sport!M32+[4]Közművelődés!O50+[4]Támogatás!X32</f>
        <v>1532849.982439586</v>
      </c>
      <c r="S33" s="955">
        <f>[4]Igazgatás!N32+[4]Községgazd!Q32+[4]Vagyongazd!N32+[4]Közút!N32+[4]Sport!N32+[4]Közművelődés!P50+[4]Támogatás!Y32</f>
        <v>1532849.982439586</v>
      </c>
      <c r="T33" s="955">
        <f>[4]Igazgatás!O32+[4]Községgazd!R32+[4]Vagyongazd!O32+[4]Közút!O32+[4]Sport!O32+[4]Közművelődés!Q50+[4]Támogatás!Z32</f>
        <v>1532849.982439586</v>
      </c>
      <c r="U33" s="956">
        <f>[4]Igazgatás!P32+[4]Községgazd!S32+[4]Vagyongazd!P32+[4]Közút!P32+[4]Sport!P32+[4]Közművelődés!R50+[4]Támogatás!AA32</f>
        <v>1532849.982439586</v>
      </c>
      <c r="V33" s="957">
        <f>[4]Igazgatás!Q32+[4]Községgazd!T32+[4]Vagyongazd!Q32+[4]Közút!Q32+[4]Sport!Q32+[4]Közművelődés!S50+[4]Támogatás!AB32</f>
        <v>1532849.982439586</v>
      </c>
      <c r="W33" s="955">
        <f>[4]Igazgatás!R32+[4]Községgazd!U32+[4]Vagyongazd!R32+[4]Közút!R32+[4]Sport!R32+[4]Közművelődés!T50+[4]Támogatás!AC32</f>
        <v>1532849.982439586</v>
      </c>
      <c r="X33" s="955">
        <f>[4]Igazgatás!S32+[4]Községgazd!V32+[4]Vagyongazd!S32+[4]Közút!S32+[4]Sport!S32+[4]Közművelődés!U50+[4]Támogatás!AD32</f>
        <v>1532849.982439586</v>
      </c>
      <c r="Y33" s="956">
        <f>[4]Igazgatás!T32+[4]Községgazd!W32+[4]Vagyongazd!T32+[4]Közút!T32+[4]Sport!T32+[4]Közművelődés!V50+[4]Támogatás!AE32</f>
        <v>1532849.982439586</v>
      </c>
      <c r="AB33" s="914"/>
    </row>
    <row r="34" spans="1:28" x14ac:dyDescent="0.2">
      <c r="B34" s="1084" t="s">
        <v>5</v>
      </c>
      <c r="C34" s="1302" t="s">
        <v>6</v>
      </c>
      <c r="D34" s="1303"/>
      <c r="E34" s="1303"/>
      <c r="F34" s="1032">
        <v>383272</v>
      </c>
      <c r="G34" s="1032">
        <v>383272</v>
      </c>
      <c r="H34" s="1032">
        <v>406182</v>
      </c>
      <c r="I34" s="1032"/>
      <c r="J34" s="1032">
        <f>SUM(J35:J36)</f>
        <v>13952278</v>
      </c>
      <c r="K34" s="1032">
        <f>[4]Igazgatás!G33+[4]Községgazd!G33+[4]Vagyongazd!G33+[4]Közút!G33+[4]Sport!G33+[4]Közművelődés!G51+[4]Támogatás!K33</f>
        <v>0</v>
      </c>
      <c r="L34" s="1032">
        <v>0</v>
      </c>
      <c r="M34" s="1085">
        <f>SUM(J34:L34)</f>
        <v>13952278</v>
      </c>
      <c r="N34" s="917">
        <f>[4]Igazgatás!I33+[4]Községgazd!L33+[4]Vagyongazd!I33+[4]Közút!I33+[4]Sport!I33+[4]Közművelődés!K51+[4]Támogatás!T33</f>
        <v>178333.33332619997</v>
      </c>
      <c r="O34" s="918">
        <f>[4]Igazgatás!J33+[4]Községgazd!M33+[4]Vagyongazd!J33+[4]Közút!J33+[4]Sport!J33+[4]Közművelődés!L51+[4]Támogatás!U33</f>
        <v>178333.33332619997</v>
      </c>
      <c r="P34" s="919">
        <f>[4]Igazgatás!K33+[4]Községgazd!N33+[4]Vagyongazd!K33+[4]Közút!K33+[4]Sport!K33+[4]Közművelődés!M51+[4]Támogatás!V33</f>
        <v>178333.33332619997</v>
      </c>
      <c r="Q34" s="919">
        <f>[4]Igazgatás!L33+[4]Községgazd!O33+[4]Vagyongazd!L33+[4]Közút!L33+[4]Sport!L33+[4]Közművelődés!N51+[4]Támogatás!W33</f>
        <v>178333.33332619997</v>
      </c>
      <c r="R34" s="918">
        <f>[4]Igazgatás!M33+[4]Községgazd!P33+[4]Vagyongazd!M33+[4]Közút!M33+[4]Sport!M33+[4]Közművelődés!O51+[4]Támogatás!X33</f>
        <v>178333.33332619997</v>
      </c>
      <c r="S34" s="919">
        <f>[4]Igazgatás!N33+[4]Községgazd!Q33+[4]Vagyongazd!N33+[4]Közút!N33+[4]Sport!N33+[4]Közművelődés!P51+[4]Támogatás!Y33</f>
        <v>178333.33332619997</v>
      </c>
      <c r="T34" s="919">
        <f>[4]Igazgatás!O33+[4]Községgazd!R33+[4]Vagyongazd!O33+[4]Közút!O33+[4]Sport!O33+[4]Közművelődés!Q51+[4]Támogatás!Z33</f>
        <v>178333.33332619997</v>
      </c>
      <c r="U34" s="920">
        <f>[4]Igazgatás!P33+[4]Községgazd!S33+[4]Vagyongazd!P33+[4]Közút!P33+[4]Sport!P33+[4]Közművelődés!R51+[4]Támogatás!AA33</f>
        <v>178333.33332619997</v>
      </c>
      <c r="V34" s="921">
        <f>[4]Igazgatás!Q33+[4]Községgazd!T33+[4]Vagyongazd!Q33+[4]Közút!Q33+[4]Sport!Q33+[4]Közművelődés!S51+[4]Támogatás!AB33</f>
        <v>178333.33332619997</v>
      </c>
      <c r="W34" s="919">
        <f>[4]Igazgatás!R33+[4]Községgazd!U33+[4]Vagyongazd!R33+[4]Közút!R33+[4]Sport!R33+[4]Közművelődés!T51+[4]Támogatás!AC33</f>
        <v>178333.33332619997</v>
      </c>
      <c r="X34" s="919">
        <f>[4]Igazgatás!S33+[4]Községgazd!V33+[4]Vagyongazd!S33+[4]Közút!S33+[4]Sport!S33+[4]Közművelődés!U51+[4]Támogatás!AD33</f>
        <v>178333.33332619997</v>
      </c>
      <c r="Y34" s="920">
        <f>[4]Igazgatás!T33+[4]Községgazd!W33+[4]Vagyongazd!T33+[4]Közút!T33+[4]Sport!T33+[4]Közművelődés!V51+[4]Támogatás!AE33</f>
        <v>178333.33332619997</v>
      </c>
      <c r="AB34" s="914"/>
    </row>
    <row r="35" spans="1:28" s="949" customFormat="1" ht="13.5" x14ac:dyDescent="0.2">
      <c r="A35" s="18" t="s">
        <v>37</v>
      </c>
      <c r="B35" s="880" t="s">
        <v>38</v>
      </c>
      <c r="C35" s="1306" t="s">
        <v>39</v>
      </c>
      <c r="D35" s="1307"/>
      <c r="E35" s="1307"/>
      <c r="F35" s="950">
        <v>0</v>
      </c>
      <c r="G35" s="950">
        <v>0</v>
      </c>
      <c r="H35" s="950">
        <v>0</v>
      </c>
      <c r="I35" s="950"/>
      <c r="J35" s="950">
        <f>SUM('[3]Működési kiadások - Óvoda'!J6)</f>
        <v>70000</v>
      </c>
      <c r="K35" s="950">
        <f>[4]Igazgatás!G34+[4]Községgazd!G34+[4]Vagyongazd!G34+[4]Közút!G34+[4]Sport!G34+[4]Közművelődés!G52+[4]Támogatás!K34</f>
        <v>0</v>
      </c>
      <c r="L35" s="950">
        <v>0</v>
      </c>
      <c r="M35" s="951">
        <f>SUM(J35:L35)</f>
        <v>70000</v>
      </c>
      <c r="N35" s="944">
        <f>[4]Igazgatás!I34+[4]Községgazd!L34+[4]Vagyongazd!I34+[4]Közút!I34+[4]Sport!I34+[4]Közművelődés!K52+[4]Támogatás!T34</f>
        <v>8333.3333329999987</v>
      </c>
      <c r="O35" s="945">
        <f>[4]Igazgatás!J34+[4]Községgazd!M34+[4]Vagyongazd!J34+[4]Közút!J34+[4]Sport!J34+[4]Közművelődés!L52+[4]Támogatás!U34</f>
        <v>8333.3333329999987</v>
      </c>
      <c r="P35" s="946">
        <f>[4]Igazgatás!K34+[4]Községgazd!N34+[4]Vagyongazd!K34+[4]Közút!K34+[4]Sport!K34+[4]Közművelődés!M52+[4]Támogatás!V34</f>
        <v>8333.3333329999987</v>
      </c>
      <c r="Q35" s="946">
        <f>[4]Igazgatás!L34+[4]Községgazd!O34+[4]Vagyongazd!L34+[4]Közút!L34+[4]Sport!L34+[4]Közművelődés!N52+[4]Támogatás!W34</f>
        <v>8333.3333329999987</v>
      </c>
      <c r="R35" s="945">
        <f>[4]Igazgatás!M34+[4]Községgazd!P34+[4]Vagyongazd!M34+[4]Közút!M34+[4]Sport!M34+[4]Közművelődés!O52+[4]Támogatás!X34</f>
        <v>8333.3333329999987</v>
      </c>
      <c r="S35" s="946">
        <f>[4]Igazgatás!N34+[4]Községgazd!Q34+[4]Vagyongazd!N34+[4]Közút!N34+[4]Sport!N34+[4]Közművelődés!P52+[4]Támogatás!Y34</f>
        <v>8333.3333329999987</v>
      </c>
      <c r="T35" s="946">
        <f>[4]Igazgatás!O34+[4]Községgazd!R34+[4]Vagyongazd!O34+[4]Közút!O34+[4]Sport!O34+[4]Közművelődés!Q52+[4]Támogatás!Z34</f>
        <v>8333.3333329999987</v>
      </c>
      <c r="U35" s="947">
        <f>[4]Igazgatás!P34+[4]Községgazd!S34+[4]Vagyongazd!P34+[4]Közút!P34+[4]Sport!P34+[4]Közművelődés!R52+[4]Támogatás!AA34</f>
        <v>8333.3333329999987</v>
      </c>
      <c r="V35" s="948">
        <f>[4]Igazgatás!Q34+[4]Községgazd!T34+[4]Vagyongazd!Q34+[4]Közút!Q34+[4]Sport!Q34+[4]Közművelődés!S52+[4]Támogatás!AB34</f>
        <v>8333.3333329999987</v>
      </c>
      <c r="W35" s="946">
        <f>[4]Igazgatás!R34+[4]Községgazd!U34+[4]Vagyongazd!R34+[4]Közút!R34+[4]Sport!R34+[4]Közművelődés!T52+[4]Támogatás!AC34</f>
        <v>8333.3333329999987</v>
      </c>
      <c r="X35" s="946">
        <f>[4]Igazgatás!S34+[4]Községgazd!V34+[4]Vagyongazd!S34+[4]Közút!S34+[4]Sport!S34+[4]Közművelődés!U52+[4]Támogatás!AD34</f>
        <v>8333.3333329999987</v>
      </c>
      <c r="Y35" s="947">
        <f>[4]Igazgatás!T34+[4]Községgazd!W34+[4]Vagyongazd!T34+[4]Közút!T34+[4]Sport!T34+[4]Közművelődés!V52+[4]Támogatás!AE34</f>
        <v>8333.3333329999987</v>
      </c>
      <c r="AB35" s="914"/>
    </row>
    <row r="36" spans="1:28" s="949" customFormat="1" ht="13.5" x14ac:dyDescent="0.2">
      <c r="A36" s="18" t="s">
        <v>40</v>
      </c>
      <c r="B36" s="880" t="s">
        <v>7</v>
      </c>
      <c r="C36" s="1306" t="s">
        <v>8</v>
      </c>
      <c r="D36" s="1307"/>
      <c r="E36" s="1307"/>
      <c r="F36" s="950">
        <v>383272</v>
      </c>
      <c r="G36" s="950">
        <v>383272</v>
      </c>
      <c r="H36" s="950">
        <v>406182</v>
      </c>
      <c r="I36" s="950"/>
      <c r="J36" s="950">
        <f>SUM('[3]Működési kiadások - Óvoda'!J7+'[3]Dologi kiadások - Konyha'!J6)</f>
        <v>13882278</v>
      </c>
      <c r="K36" s="950">
        <f>[4]Igazgatás!G35+[4]Községgazd!G35+[4]Vagyongazd!G35+[4]Közút!G35+[4]Sport!G35+[4]Közművelődés!G54+[4]Támogatás!K35</f>
        <v>0</v>
      </c>
      <c r="L36" s="950">
        <v>0</v>
      </c>
      <c r="M36" s="951">
        <f>SUM(J36:L36)</f>
        <v>13882278</v>
      </c>
      <c r="N36" s="944">
        <f>[4]Igazgatás!I35+[4]Községgazd!L35+[4]Vagyongazd!I35+[4]Közút!I35+[4]Sport!I35+[4]Közművelődés!K54+[4]Támogatás!T35</f>
        <v>169999.99999319998</v>
      </c>
      <c r="O36" s="945">
        <f>[4]Igazgatás!J35+[4]Községgazd!M35+[4]Vagyongazd!J35+[4]Közút!J35+[4]Sport!J35+[4]Közművelődés!L54+[4]Támogatás!U35</f>
        <v>169999.99999319998</v>
      </c>
      <c r="P36" s="946">
        <f>[4]Igazgatás!K35+[4]Községgazd!N35+[4]Vagyongazd!K35+[4]Közút!K35+[4]Sport!K35+[4]Közművelődés!M54+[4]Támogatás!V35</f>
        <v>169999.99999319998</v>
      </c>
      <c r="Q36" s="946">
        <f>[4]Igazgatás!L35+[4]Községgazd!O35+[4]Vagyongazd!L35+[4]Közút!L35+[4]Sport!L35+[4]Közművelődés!N54+[4]Támogatás!W35</f>
        <v>169999.99999319998</v>
      </c>
      <c r="R36" s="945">
        <f>[4]Igazgatás!M35+[4]Községgazd!P35+[4]Vagyongazd!M35+[4]Közút!M35+[4]Sport!M35+[4]Közművelődés!O54+[4]Támogatás!X35</f>
        <v>169999.99999319998</v>
      </c>
      <c r="S36" s="946">
        <f>[4]Igazgatás!N35+[4]Községgazd!Q35+[4]Vagyongazd!N35+[4]Közút!N35+[4]Sport!N35+[4]Közművelődés!P54+[4]Támogatás!Y35</f>
        <v>169999.99999319998</v>
      </c>
      <c r="T36" s="946">
        <f>[4]Igazgatás!O35+[4]Községgazd!R35+[4]Vagyongazd!O35+[4]Közút!O35+[4]Sport!O35+[4]Közművelődés!Q54+[4]Támogatás!Z35</f>
        <v>169999.99999319998</v>
      </c>
      <c r="U36" s="947">
        <f>[4]Igazgatás!P35+[4]Községgazd!S35+[4]Vagyongazd!P35+[4]Közút!P35+[4]Sport!P35+[4]Közművelődés!R54+[4]Támogatás!AA35</f>
        <v>169999.99999319998</v>
      </c>
      <c r="V36" s="948">
        <f>[4]Igazgatás!Q35+[4]Községgazd!T35+[4]Vagyongazd!Q35+[4]Közút!Q35+[4]Sport!Q35+[4]Közművelődés!S54+[4]Támogatás!AB35</f>
        <v>169999.99999319998</v>
      </c>
      <c r="W36" s="946">
        <f>[4]Igazgatás!R35+[4]Községgazd!U35+[4]Vagyongazd!R35+[4]Közút!R35+[4]Sport!R35+[4]Közművelődés!T54+[4]Támogatás!AC35</f>
        <v>169999.99999319998</v>
      </c>
      <c r="X36" s="946">
        <f>[4]Igazgatás!S35+[4]Községgazd!V35+[4]Vagyongazd!S35+[4]Közút!S35+[4]Sport!S35+[4]Közművelődés!U54+[4]Támogatás!AD35</f>
        <v>169999.99999319998</v>
      </c>
      <c r="Y36" s="947">
        <f>[4]Igazgatás!T35+[4]Községgazd!W35+[4]Vagyongazd!T35+[4]Közút!T35+[4]Sport!T35+[4]Közművelődés!V54+[4]Támogatás!AE35</f>
        <v>169999.99999319998</v>
      </c>
      <c r="AB36" s="914"/>
    </row>
    <row r="37" spans="1:28" s="949" customFormat="1" ht="15" hidden="1" customHeight="1" x14ac:dyDescent="0.2">
      <c r="A37" s="18" t="s">
        <v>911</v>
      </c>
      <c r="B37" s="883" t="s">
        <v>912</v>
      </c>
      <c r="C37" s="1344" t="s">
        <v>913</v>
      </c>
      <c r="D37" s="1345"/>
      <c r="E37" s="1345"/>
      <c r="F37" s="1034" t="e">
        <v>#REF!</v>
      </c>
      <c r="G37" s="948" t="e">
        <v>#REF!</v>
      </c>
      <c r="H37" s="948" t="e">
        <v>#REF!</v>
      </c>
      <c r="I37" s="948" t="e">
        <v>#REF!</v>
      </c>
      <c r="J37" s="970" t="e">
        <f>[4]Igazgatás!F38+[4]Községgazd!F38+[4]Vagyongazd!#REF!+[4]Közút!F36+[4]Sport!F36+[4]Közművelődés!F57+[4]Támogatás!J36</f>
        <v>#REF!</v>
      </c>
      <c r="K37" s="971" t="e">
        <f>[4]Igazgatás!G38+[4]Községgazd!G38+[4]Vagyongazd!#REF!+[4]Közút!G36+[4]Sport!G36+[4]Közművelődés!G57+[4]Támogatás!K36</f>
        <v>#REF!</v>
      </c>
      <c r="L37" s="972"/>
      <c r="M37" s="1038" t="e">
        <f>[4]Igazgatás!H38+[4]Községgazd!H38+[4]Vagyongazd!#REF!+[4]Közút!H36+[4]Sport!H36+[4]Közművelődés!H57+[4]Támogatás!L36</f>
        <v>#REF!</v>
      </c>
      <c r="N37" s="944">
        <f>[4]Igazgatás!I38+[4]Községgazd!L38+[4]Vagyongazd!I36+[4]Közút!I36+[4]Sport!I36+[4]Közművelődés!K57+[4]Támogatás!T36</f>
        <v>0</v>
      </c>
      <c r="O37" s="945">
        <f>[4]Igazgatás!J38+[4]Községgazd!M38+[4]Vagyongazd!J36+[4]Közút!J36+[4]Sport!J36+[4]Közművelődés!L57+[4]Támogatás!U36</f>
        <v>0</v>
      </c>
      <c r="P37" s="946">
        <f>[4]Igazgatás!K38+[4]Községgazd!N38+[4]Vagyongazd!K36+[4]Közút!K36+[4]Sport!K36+[4]Közművelődés!M57+[4]Támogatás!V36</f>
        <v>0</v>
      </c>
      <c r="Q37" s="946">
        <f>[4]Igazgatás!L38+[4]Községgazd!O38+[4]Vagyongazd!L36+[4]Közút!L36+[4]Sport!L36+[4]Közművelődés!N57+[4]Támogatás!W36</f>
        <v>0</v>
      </c>
      <c r="R37" s="945">
        <f>[4]Igazgatás!M38+[4]Községgazd!P38+[4]Vagyongazd!M36+[4]Közút!M36+[4]Sport!M36+[4]Közművelődés!O57+[4]Támogatás!X36</f>
        <v>0</v>
      </c>
      <c r="S37" s="946">
        <f>[4]Igazgatás!N38+[4]Községgazd!Q38+[4]Vagyongazd!N36+[4]Közút!N36+[4]Sport!N36+[4]Közművelődés!P57+[4]Támogatás!Y36</f>
        <v>0</v>
      </c>
      <c r="T37" s="946">
        <f>[4]Igazgatás!O38+[4]Községgazd!R38+[4]Vagyongazd!O36+[4]Közút!O36+[4]Sport!O36+[4]Közművelődés!Q57+[4]Támogatás!Z36</f>
        <v>0</v>
      </c>
      <c r="U37" s="947">
        <f>[4]Igazgatás!P38+[4]Községgazd!S38+[4]Vagyongazd!P36+[4]Közút!P36+[4]Sport!P36+[4]Közművelődés!R57+[4]Támogatás!AA36</f>
        <v>0</v>
      </c>
      <c r="V37" s="948">
        <f>[4]Igazgatás!Q38+[4]Községgazd!T38+[4]Vagyongazd!Q36+[4]Közút!Q36+[4]Sport!Q36+[4]Közművelődés!S57+[4]Támogatás!AB36</f>
        <v>0</v>
      </c>
      <c r="W37" s="946">
        <f>[4]Igazgatás!R38+[4]Községgazd!U38+[4]Vagyongazd!R36+[4]Közút!R36+[4]Sport!R36+[4]Közművelődés!T57+[4]Támogatás!AC36</f>
        <v>0</v>
      </c>
      <c r="X37" s="946">
        <f>[4]Igazgatás!S38+[4]Községgazd!V38+[4]Vagyongazd!S36+[4]Közút!S36+[4]Sport!S36+[4]Közművelődés!U57+[4]Támogatás!AD36</f>
        <v>0</v>
      </c>
      <c r="Y37" s="947">
        <f>[4]Igazgatás!T38+[4]Községgazd!W38+[4]Vagyongazd!T36+[4]Közút!T36+[4]Sport!T36+[4]Közművelődés!V57+[4]Támogatás!AE36</f>
        <v>0</v>
      </c>
      <c r="AB37" s="914"/>
    </row>
    <row r="38" spans="1:28" x14ac:dyDescent="0.2">
      <c r="B38" s="875" t="s">
        <v>9</v>
      </c>
      <c r="C38" s="1304" t="s">
        <v>10</v>
      </c>
      <c r="D38" s="1305"/>
      <c r="E38" s="1305"/>
      <c r="F38" s="981">
        <v>162120</v>
      </c>
      <c r="G38" s="981">
        <v>162120</v>
      </c>
      <c r="H38" s="981">
        <v>162121</v>
      </c>
      <c r="I38" s="981"/>
      <c r="J38" s="981">
        <f>SUM(J39:J40)</f>
        <v>240000</v>
      </c>
      <c r="K38" s="981">
        <f>[4]Igazgatás!G39+[4]Községgazd!G39+[4]Közút!G37+[4]Sport!G37+[4]Közművelődés!G58+[4]Támogatás!K37</f>
        <v>0</v>
      </c>
      <c r="L38" s="981">
        <v>0</v>
      </c>
      <c r="M38" s="1015">
        <f>SUM(J38:L38)</f>
        <v>240000</v>
      </c>
      <c r="N38" s="939">
        <f>[4]Igazgatás!I39+[4]Községgazd!L39+[4]Vagyongazd!I37+[4]Közút!I37+[4]Sport!I37+[4]Közművelődés!K58+[4]Támogatás!T37</f>
        <v>42499.999998300002</v>
      </c>
      <c r="O38" s="940">
        <f>[4]Igazgatás!J39+[4]Községgazd!M39+[4]Vagyongazd!J37+[4]Közút!J37+[4]Sport!J37+[4]Közművelődés!L58+[4]Támogatás!U37</f>
        <v>42499.999998300002</v>
      </c>
      <c r="P38" s="941">
        <f>[4]Igazgatás!K39+[4]Községgazd!N39+[4]Vagyongazd!K37+[4]Közút!K37+[4]Sport!K37+[4]Közművelődés!M58+[4]Támogatás!V37</f>
        <v>42499.999998300002</v>
      </c>
      <c r="Q38" s="941">
        <f>[4]Igazgatás!L39+[4]Községgazd!O39+[4]Vagyongazd!L37+[4]Közút!L37+[4]Sport!L37+[4]Közművelődés!N58+[4]Támogatás!W37</f>
        <v>42499.999998300002</v>
      </c>
      <c r="R38" s="940">
        <f>[4]Igazgatás!M39+[4]Községgazd!P39+[4]Vagyongazd!M37+[4]Közút!M37+[4]Sport!M37+[4]Közművelődés!O58+[4]Támogatás!X37</f>
        <v>42499.999998300002</v>
      </c>
      <c r="S38" s="941">
        <f>[4]Igazgatás!N39+[4]Községgazd!Q39+[4]Vagyongazd!N37+[4]Közút!N37+[4]Sport!N37+[4]Közművelődés!P58+[4]Támogatás!Y37</f>
        <v>42499.999998300002</v>
      </c>
      <c r="T38" s="941">
        <f>[4]Igazgatás!O39+[4]Községgazd!R39+[4]Vagyongazd!O37+[4]Közút!O37+[4]Sport!O37+[4]Közművelődés!Q58+[4]Támogatás!Z37</f>
        <v>42499.999998300002</v>
      </c>
      <c r="U38" s="942">
        <f>[4]Igazgatás!P39+[4]Községgazd!S39+[4]Vagyongazd!P37+[4]Közút!P37+[4]Sport!P37+[4]Közművelődés!R58+[4]Támogatás!AA37</f>
        <v>42499.999998300002</v>
      </c>
      <c r="V38" s="943">
        <f>[4]Igazgatás!Q39+[4]Községgazd!T39+[4]Vagyongazd!Q37+[4]Közút!Q37+[4]Sport!Q37+[4]Közművelődés!S58+[4]Támogatás!AB37</f>
        <v>42499.999998300002</v>
      </c>
      <c r="W38" s="941">
        <f>[4]Igazgatás!R39+[4]Községgazd!U39+[4]Vagyongazd!R37+[4]Közút!R37+[4]Sport!R37+[4]Közművelődés!T58+[4]Támogatás!AC37</f>
        <v>42499.999998300002</v>
      </c>
      <c r="X38" s="941">
        <f>[4]Igazgatás!S39+[4]Községgazd!V39+[4]Vagyongazd!S37+[4]Közút!S37+[4]Sport!S37+[4]Közművelődés!U58+[4]Támogatás!AD37</f>
        <v>42499.999998300002</v>
      </c>
      <c r="Y38" s="942">
        <f>[4]Igazgatás!T39+[4]Községgazd!W39+[4]Vagyongazd!T37+[4]Közút!T37+[4]Sport!T37+[4]Közművelődés!V58+[4]Támogatás!AE37</f>
        <v>42499.999998300002</v>
      </c>
      <c r="AB38" s="914"/>
    </row>
    <row r="39" spans="1:28" s="949" customFormat="1" ht="13.5" x14ac:dyDescent="0.2">
      <c r="A39" s="18" t="s">
        <v>41</v>
      </c>
      <c r="B39" s="880" t="s">
        <v>11</v>
      </c>
      <c r="C39" s="1306" t="s">
        <v>914</v>
      </c>
      <c r="D39" s="1307"/>
      <c r="E39" s="1307"/>
      <c r="F39" s="950">
        <v>132000</v>
      </c>
      <c r="G39" s="950">
        <v>132000</v>
      </c>
      <c r="H39" s="950">
        <v>132000</v>
      </c>
      <c r="I39" s="950"/>
      <c r="J39" s="950">
        <f>SUM('[3]Működési kiadások - Óvoda'!J11)</f>
        <v>140000</v>
      </c>
      <c r="K39" s="950">
        <f>[4]Igazgatás!G40+[4]Községgazd!G40+[4]Közút!G38+[4]Sport!G38+[4]Közművelődés!G59+[4]Támogatás!K38</f>
        <v>0</v>
      </c>
      <c r="L39" s="950">
        <v>0</v>
      </c>
      <c r="M39" s="951">
        <f>SUM(J39:L39)</f>
        <v>140000</v>
      </c>
      <c r="N39" s="944">
        <f>[4]Igazgatás!I40+[4]Községgazd!L40+[4]Vagyongazd!I38+[4]Közút!I38+[4]Sport!I38+[4]Közművelődés!K59+[4]Támogatás!T38</f>
        <v>37499.999998500003</v>
      </c>
      <c r="O39" s="945">
        <f>[4]Igazgatás!J40+[4]Községgazd!M40+[4]Vagyongazd!J38+[4]Közút!J38+[4]Sport!J38+[4]Közművelődés!L59+[4]Támogatás!U38</f>
        <v>37499.999998500003</v>
      </c>
      <c r="P39" s="946">
        <f>[4]Igazgatás!K40+[4]Községgazd!N40+[4]Vagyongazd!K38+[4]Közút!K38+[4]Sport!K38+[4]Közművelődés!M59+[4]Támogatás!V38</f>
        <v>37499.999998500003</v>
      </c>
      <c r="Q39" s="946">
        <f>[4]Igazgatás!L40+[4]Községgazd!O40+[4]Vagyongazd!L38+[4]Közút!L38+[4]Sport!L38+[4]Közművelődés!N59+[4]Támogatás!W38</f>
        <v>37499.999998500003</v>
      </c>
      <c r="R39" s="945">
        <f>[4]Igazgatás!M40+[4]Községgazd!P40+[4]Vagyongazd!M38+[4]Közút!M38+[4]Sport!M38+[4]Közművelődés!O59+[4]Támogatás!X38</f>
        <v>37499.999998500003</v>
      </c>
      <c r="S39" s="946">
        <f>[4]Igazgatás!N40+[4]Községgazd!Q40+[4]Vagyongazd!N38+[4]Közút!N38+[4]Sport!N38+[4]Közművelődés!P59+[4]Támogatás!Y38</f>
        <v>37499.999998500003</v>
      </c>
      <c r="T39" s="946">
        <f>[4]Igazgatás!O40+[4]Községgazd!R40+[4]Vagyongazd!O38+[4]Közút!O38+[4]Sport!O38+[4]Közművelődés!Q59+[4]Támogatás!Z38</f>
        <v>37499.999998500003</v>
      </c>
      <c r="U39" s="947">
        <f>[4]Igazgatás!P40+[4]Községgazd!S40+[4]Vagyongazd!P38+[4]Közút!P38+[4]Sport!P38+[4]Közművelődés!R59+[4]Támogatás!AA38</f>
        <v>37499.999998500003</v>
      </c>
      <c r="V39" s="948">
        <f>[4]Igazgatás!Q40+[4]Községgazd!T40+[4]Vagyongazd!Q38+[4]Közút!Q38+[4]Sport!Q38+[4]Közművelődés!S59+[4]Támogatás!AB38</f>
        <v>37499.999998500003</v>
      </c>
      <c r="W39" s="946">
        <f>[4]Igazgatás!R40+[4]Községgazd!U40+[4]Vagyongazd!R38+[4]Közút!R38+[4]Sport!R38+[4]Közművelődés!T59+[4]Támogatás!AC38</f>
        <v>37499.999998500003</v>
      </c>
      <c r="X39" s="946">
        <f>[4]Igazgatás!S40+[4]Községgazd!V40+[4]Vagyongazd!S38+[4]Közút!S38+[4]Sport!S38+[4]Közművelődés!U59+[4]Támogatás!AD38</f>
        <v>37499.999998500003</v>
      </c>
      <c r="Y39" s="947">
        <f>[4]Igazgatás!T40+[4]Községgazd!W40+[4]Vagyongazd!T38+[4]Közút!T38+[4]Sport!T38+[4]Közművelődés!V59+[4]Támogatás!AE38</f>
        <v>37499.999998500003</v>
      </c>
      <c r="AB39" s="914"/>
    </row>
    <row r="40" spans="1:28" s="949" customFormat="1" ht="13.5" x14ac:dyDescent="0.2">
      <c r="A40" s="18" t="s">
        <v>43</v>
      </c>
      <c r="B40" s="880" t="s">
        <v>12</v>
      </c>
      <c r="C40" s="1306" t="s">
        <v>13</v>
      </c>
      <c r="D40" s="1307"/>
      <c r="E40" s="1307"/>
      <c r="F40" s="950">
        <v>30120</v>
      </c>
      <c r="G40" s="950">
        <v>30120</v>
      </c>
      <c r="H40" s="950">
        <v>30121</v>
      </c>
      <c r="I40" s="950"/>
      <c r="J40" s="950">
        <f>SUM('[3]Működési kiadások - Óvoda'!J14)</f>
        <v>100000</v>
      </c>
      <c r="K40" s="950">
        <f>[4]Igazgatás!G45+[4]Községgazd!G41+[4]Közút!G39+[4]Sport!G39+[4]Közművelődés!G60+[4]Támogatás!K39</f>
        <v>0</v>
      </c>
      <c r="L40" s="950">
        <v>0</v>
      </c>
      <c r="M40" s="951">
        <f>SUM(J40:L40)</f>
        <v>100000</v>
      </c>
      <c r="N40" s="944">
        <f>[4]Igazgatás!I45+[4]Községgazd!L41+[4]Vagyongazd!I39+[4]Közút!I39+[4]Sport!I39+[4]Közművelődés!K60+[4]Támogatás!T39</f>
        <v>4999.9999997999994</v>
      </c>
      <c r="O40" s="945">
        <f>[4]Igazgatás!J45+[4]Községgazd!M41+[4]Vagyongazd!J39+[4]Közút!J39+[4]Sport!J39+[4]Közművelődés!L60+[4]Támogatás!U39</f>
        <v>4999.9999997999994</v>
      </c>
      <c r="P40" s="946">
        <f>[4]Igazgatás!K45+[4]Községgazd!N41+[4]Vagyongazd!K39+[4]Közút!K39+[4]Sport!K39+[4]Közművelődés!M60+[4]Támogatás!V39</f>
        <v>4999.9999997999994</v>
      </c>
      <c r="Q40" s="946">
        <f>[4]Igazgatás!L45+[4]Községgazd!O41+[4]Vagyongazd!L39+[4]Közút!L39+[4]Sport!L39+[4]Közművelődés!N60+[4]Támogatás!W39</f>
        <v>4999.9999997999994</v>
      </c>
      <c r="R40" s="945">
        <f>[4]Igazgatás!M45+[4]Községgazd!P41+[4]Vagyongazd!M39+[4]Közút!M39+[4]Sport!M39+[4]Közművelődés!O60+[4]Támogatás!X39</f>
        <v>4999.9999997999994</v>
      </c>
      <c r="S40" s="946">
        <f>[4]Igazgatás!N45+[4]Községgazd!Q41+[4]Vagyongazd!N39+[4]Közút!N39+[4]Sport!N39+[4]Közművelődés!P60+[4]Támogatás!Y39</f>
        <v>4999.9999997999994</v>
      </c>
      <c r="T40" s="946">
        <f>[4]Igazgatás!O45+[4]Községgazd!R41+[4]Vagyongazd!O39+[4]Közút!O39+[4]Sport!O39+[4]Közművelődés!Q60+[4]Támogatás!Z39</f>
        <v>4999.9999997999994</v>
      </c>
      <c r="U40" s="947">
        <f>[4]Igazgatás!P45+[4]Községgazd!S41+[4]Vagyongazd!P39+[4]Közút!P39+[4]Sport!P39+[4]Közművelődés!R60+[4]Támogatás!AA39</f>
        <v>4999.9999997999994</v>
      </c>
      <c r="V40" s="948">
        <f>[4]Igazgatás!Q45+[4]Községgazd!T41+[4]Vagyongazd!Q39+[4]Közút!Q39+[4]Sport!Q39+[4]Közművelődés!S60+[4]Támogatás!AB39</f>
        <v>4999.9999997999994</v>
      </c>
      <c r="W40" s="946">
        <f>[4]Igazgatás!R45+[4]Községgazd!U41+[4]Vagyongazd!R39+[4]Közút!R39+[4]Sport!R39+[4]Közművelődés!T60+[4]Támogatás!AC39</f>
        <v>4999.9999997999994</v>
      </c>
      <c r="X40" s="946">
        <f>[4]Igazgatás!S45+[4]Községgazd!V41+[4]Vagyongazd!S39+[4]Közút!S39+[4]Sport!S39+[4]Közművelődés!U60+[4]Támogatás!AD39</f>
        <v>4999.9999997999994</v>
      </c>
      <c r="Y40" s="947">
        <f>[4]Igazgatás!T45+[4]Községgazd!W41+[4]Vagyongazd!T39+[4]Közút!T39+[4]Sport!T39+[4]Közművelődés!V60+[4]Támogatás!AE39</f>
        <v>4999.9999997999994</v>
      </c>
      <c r="AB40" s="914"/>
    </row>
    <row r="41" spans="1:28" x14ac:dyDescent="0.2">
      <c r="B41" s="875" t="s">
        <v>14</v>
      </c>
      <c r="C41" s="1304" t="s">
        <v>15</v>
      </c>
      <c r="D41" s="1305"/>
      <c r="E41" s="1305"/>
      <c r="F41" s="981">
        <v>6089132.1200000001</v>
      </c>
      <c r="G41" s="981">
        <v>6089132.1200000001</v>
      </c>
      <c r="H41" s="981">
        <v>6184836.1200000001</v>
      </c>
      <c r="I41" s="981"/>
      <c r="J41" s="981">
        <f t="shared" ref="J41:Y41" si="3">J42+J44+J45+J46+J49+J50</f>
        <v>4855051</v>
      </c>
      <c r="K41" s="981">
        <f t="shared" si="3"/>
        <v>0</v>
      </c>
      <c r="L41" s="981">
        <v>0</v>
      </c>
      <c r="M41" s="1015">
        <f t="shared" si="3"/>
        <v>4855051</v>
      </c>
      <c r="N41" s="974">
        <f t="shared" si="3"/>
        <v>721256.41663781623</v>
      </c>
      <c r="O41" s="975">
        <f t="shared" si="3"/>
        <v>721256.41663781623</v>
      </c>
      <c r="P41" s="975">
        <f t="shared" si="3"/>
        <v>721256.41663781623</v>
      </c>
      <c r="Q41" s="975">
        <f t="shared" si="3"/>
        <v>721256.41663781623</v>
      </c>
      <c r="R41" s="975">
        <f t="shared" si="3"/>
        <v>721256.41663781623</v>
      </c>
      <c r="S41" s="975" t="e">
        <f t="shared" si="3"/>
        <v>#REF!</v>
      </c>
      <c r="T41" s="975">
        <f t="shared" si="3"/>
        <v>721256.41663781623</v>
      </c>
      <c r="U41" s="975">
        <f t="shared" si="3"/>
        <v>721256.41663781623</v>
      </c>
      <c r="V41" s="975">
        <f t="shared" si="3"/>
        <v>721256.41663781623</v>
      </c>
      <c r="W41" s="975">
        <f t="shared" si="3"/>
        <v>721256.41663781623</v>
      </c>
      <c r="X41" s="975">
        <f t="shared" si="3"/>
        <v>721256.41663781623</v>
      </c>
      <c r="Y41" s="975">
        <f t="shared" si="3"/>
        <v>721256.41663781623</v>
      </c>
      <c r="Z41" s="976"/>
      <c r="AA41" s="976"/>
      <c r="AB41" s="914"/>
    </row>
    <row r="42" spans="1:28" s="949" customFormat="1" ht="13.5" x14ac:dyDescent="0.2">
      <c r="A42" s="18" t="s">
        <v>44</v>
      </c>
      <c r="B42" s="880" t="s">
        <v>45</v>
      </c>
      <c r="C42" s="1306" t="s">
        <v>46</v>
      </c>
      <c r="D42" s="1307"/>
      <c r="E42" s="1307"/>
      <c r="F42" s="950">
        <v>1599406</v>
      </c>
      <c r="G42" s="950">
        <v>1599406</v>
      </c>
      <c r="H42" s="950">
        <v>1592347</v>
      </c>
      <c r="I42" s="950"/>
      <c r="J42" s="950">
        <f>SUM('[3]Működési kiadások - Óvoda'!J17)</f>
        <v>2085000</v>
      </c>
      <c r="K42" s="950">
        <f>[4]Igazgatás!G47+[4]Községgazd!G43+[4]Közút!G41+[4]Sport!G41+[4]Közművelődés!G62+[4]Támogatás!K41</f>
        <v>0</v>
      </c>
      <c r="L42" s="950">
        <v>0</v>
      </c>
      <c r="M42" s="951">
        <f>SUM(J42:L42)</f>
        <v>2085000</v>
      </c>
      <c r="N42" s="944">
        <f>[4]Igazgatás!I47+[4]Községgazd!L43+[4]Vagyongazd!I41+[4]Közút!I41+[4]Sport!I41+[4]Közművelődés!K62+[4]Támogatás!T41</f>
        <v>155723.0833271044</v>
      </c>
      <c r="O42" s="945">
        <f>[4]Igazgatás!J47+[4]Községgazd!M43+[4]Vagyongazd!J41+[4]Közút!J41+[4]Sport!J41+[4]Közművelődés!L62+[4]Támogatás!U41</f>
        <v>155723.0833271044</v>
      </c>
      <c r="P42" s="946">
        <f>[4]Igazgatás!K47+[4]Községgazd!N43+[4]Vagyongazd!K41+[4]Közút!K41+[4]Sport!K41+[4]Közművelődés!M62+[4]Támogatás!V41</f>
        <v>155723.0833271044</v>
      </c>
      <c r="Q42" s="946">
        <f>[4]Igazgatás!L47+[4]Községgazd!O43+[4]Vagyongazd!L41+[4]Közút!L41+[4]Sport!L41+[4]Közművelődés!N62+[4]Támogatás!W41</f>
        <v>155723.0833271044</v>
      </c>
      <c r="R42" s="945">
        <f>[4]Igazgatás!M47+[4]Községgazd!P43+[4]Vagyongazd!M41+[4]Közút!M41+[4]Sport!M41+[4]Közművelődés!O62+[4]Támogatás!X41</f>
        <v>155723.0833271044</v>
      </c>
      <c r="S42" s="946">
        <f>[4]Igazgatás!N47+[4]Községgazd!Q43+[4]Vagyongazd!N41+[4]Közút!N41+[4]Sport!N41+[4]Közművelődés!P62+[4]Támogatás!Y41</f>
        <v>155723.0833271044</v>
      </c>
      <c r="T42" s="946">
        <f>[4]Igazgatás!O47+[4]Községgazd!R43+[4]Vagyongazd!O41+[4]Közút!O41+[4]Sport!O41+[4]Közművelődés!Q62+[4]Támogatás!Z41</f>
        <v>155723.0833271044</v>
      </c>
      <c r="U42" s="947">
        <f>[4]Igazgatás!P47+[4]Községgazd!S43+[4]Vagyongazd!P41+[4]Közút!P41+[4]Sport!P41+[4]Közművelődés!R62+[4]Támogatás!AA41</f>
        <v>155723.0833271044</v>
      </c>
      <c r="V42" s="948">
        <f>[4]Igazgatás!Q47+[4]Községgazd!T43+[4]Vagyongazd!Q41+[4]Közút!Q41+[4]Sport!Q41+[4]Közművelődés!S62+[4]Támogatás!AB41</f>
        <v>155723.0833271044</v>
      </c>
      <c r="W42" s="946">
        <f>[4]Igazgatás!R47+[4]Községgazd!U43+[4]Vagyongazd!R41+[4]Közút!R41+[4]Sport!R41+[4]Közművelődés!T62+[4]Támogatás!AC41</f>
        <v>155723.0833271044</v>
      </c>
      <c r="X42" s="946">
        <f>[4]Igazgatás!S47+[4]Községgazd!V43+[4]Vagyongazd!S41+[4]Közút!S41+[4]Sport!S41+[4]Közművelődés!U62+[4]Támogatás!AD41</f>
        <v>155723.0833271044</v>
      </c>
      <c r="Y42" s="947">
        <f>[4]Igazgatás!T47+[4]Községgazd!W43+[4]Vagyongazd!T41+[4]Közút!T41+[4]Sport!T41+[4]Közművelődés!V62+[4]Támogatás!AE41</f>
        <v>155723.0833271044</v>
      </c>
      <c r="AB42" s="914"/>
    </row>
    <row r="43" spans="1:28" s="949" customFormat="1" ht="15" hidden="1" customHeight="1" x14ac:dyDescent="0.2">
      <c r="A43" s="18" t="s">
        <v>915</v>
      </c>
      <c r="B43" s="880" t="s">
        <v>916</v>
      </c>
      <c r="C43" s="1306" t="s">
        <v>917</v>
      </c>
      <c r="D43" s="1307"/>
      <c r="E43" s="1307"/>
      <c r="F43" s="950" t="e">
        <v>#REF!</v>
      </c>
      <c r="G43" s="950" t="e">
        <v>#REF!</v>
      </c>
      <c r="H43" s="950" t="e">
        <v>#REF!</v>
      </c>
      <c r="I43" s="950" t="e">
        <v>#REF!</v>
      </c>
      <c r="J43" s="950" t="e">
        <f>[4]Igazgatás!F51+[4]Községgazd!F48+[4]Vagyongazd!#REF!+[4]Közút!F42+[4]Sport!F44+[4]Közművelődés!F72+[4]Támogatás!J42</f>
        <v>#REF!</v>
      </c>
      <c r="K43" s="950" t="e">
        <f>[4]Igazgatás!G51+[4]Községgazd!G48+[4]Vagyongazd!#REF!+[4]Közút!G42+[4]Sport!G44+[4]Közművelődés!G72+[4]Támogatás!K42</f>
        <v>#REF!</v>
      </c>
      <c r="L43" s="950"/>
      <c r="M43" s="951" t="e">
        <f>[4]Igazgatás!H51+[4]Községgazd!H48+[4]Vagyongazd!#REF!+[4]Közút!H42+[4]Sport!H44+[4]Közművelődés!H72+[4]Támogatás!L42</f>
        <v>#REF!</v>
      </c>
      <c r="N43" s="944">
        <f>[4]Igazgatás!I51+[4]Községgazd!L48+[4]Vagyongazd!I42+[4]Közút!I42+[4]Sport!I44+[4]Közművelődés!K72+[4]Támogatás!T42</f>
        <v>0</v>
      </c>
      <c r="O43" s="945">
        <f>[4]Igazgatás!J51+[4]Községgazd!M48+[4]Vagyongazd!J42+[4]Közút!J42+[4]Sport!J44+[4]Közművelődés!L72+[4]Támogatás!U42</f>
        <v>0</v>
      </c>
      <c r="P43" s="946">
        <f>[4]Igazgatás!K51+[4]Községgazd!N48+[4]Vagyongazd!K42+[4]Közút!K42+[4]Sport!K44+[4]Közművelődés!M72+[4]Támogatás!V42</f>
        <v>0</v>
      </c>
      <c r="Q43" s="946">
        <f>[4]Igazgatás!L51+[4]Községgazd!O48+[4]Vagyongazd!L42+[4]Közút!L42+[4]Sport!L44+[4]Közművelődés!N72+[4]Támogatás!W42</f>
        <v>0</v>
      </c>
      <c r="R43" s="945">
        <f>[4]Igazgatás!M51+[4]Községgazd!P48+[4]Vagyongazd!M42+[4]Közút!M42+[4]Sport!M44+[4]Közművelődés!O72+[4]Támogatás!X42</f>
        <v>0</v>
      </c>
      <c r="S43" s="946">
        <f>[4]Igazgatás!N51+[4]Községgazd!Q48+[4]Vagyongazd!N42+[4]Közút!N42+[4]Sport!N44+[4]Közművelődés!P72+[4]Támogatás!Y42</f>
        <v>0</v>
      </c>
      <c r="T43" s="946">
        <f>[4]Igazgatás!O51+[4]Községgazd!R48+[4]Vagyongazd!O42+[4]Közút!O42+[4]Sport!O44+[4]Közművelődés!Q72+[4]Támogatás!Z42</f>
        <v>0</v>
      </c>
      <c r="U43" s="947">
        <f>[4]Igazgatás!P51+[4]Községgazd!S48+[4]Vagyongazd!P42+[4]Közút!P42+[4]Sport!P44+[4]Közművelődés!R72+[4]Támogatás!AA42</f>
        <v>0</v>
      </c>
      <c r="V43" s="948">
        <f>[4]Igazgatás!Q51+[4]Községgazd!T48+[4]Vagyongazd!Q42+[4]Közút!Q42+[4]Sport!Q44+[4]Közművelődés!S72+[4]Támogatás!AB42</f>
        <v>0</v>
      </c>
      <c r="W43" s="946">
        <f>[4]Igazgatás!R51+[4]Községgazd!U48+[4]Vagyongazd!R42+[4]Közút!R42+[4]Sport!R44+[4]Közművelődés!T72+[4]Támogatás!AC42</f>
        <v>0</v>
      </c>
      <c r="X43" s="946">
        <f>[4]Igazgatás!S51+[4]Községgazd!V48+[4]Vagyongazd!S42+[4]Közút!S42+[4]Sport!S44+[4]Közművelődés!U72+[4]Támogatás!AD42</f>
        <v>0</v>
      </c>
      <c r="Y43" s="947">
        <f>[4]Igazgatás!T51+[4]Községgazd!W48+[4]Vagyongazd!T42+[4]Közút!T42+[4]Sport!T44+[4]Közművelődés!V72+[4]Támogatás!AE42</f>
        <v>0</v>
      </c>
      <c r="AB43" s="914"/>
    </row>
    <row r="44" spans="1:28" s="949" customFormat="1" ht="13.5" x14ac:dyDescent="0.2">
      <c r="A44" s="18" t="s">
        <v>47</v>
      </c>
      <c r="B44" s="880" t="s">
        <v>16</v>
      </c>
      <c r="C44" s="1306" t="s">
        <v>48</v>
      </c>
      <c r="D44" s="1307"/>
      <c r="E44" s="1307"/>
      <c r="F44" s="950">
        <v>384689.12</v>
      </c>
      <c r="G44" s="950">
        <v>384689.12</v>
      </c>
      <c r="H44" s="950">
        <v>384689.12</v>
      </c>
      <c r="I44" s="950"/>
      <c r="J44" s="950">
        <f>SUM('[3]Működési kiadások - Óvoda'!J23)</f>
        <v>180000</v>
      </c>
      <c r="K44" s="950">
        <f>[4]Igazgatás!G52+[4]Községgazd!G49+[4]Közút!G43+[4]Sport!G45+[4]Közművelődés!G73+[4]Támogatás!K43</f>
        <v>0</v>
      </c>
      <c r="L44" s="950">
        <v>0</v>
      </c>
      <c r="M44" s="951">
        <f>SUM(J44:L44)</f>
        <v>180000</v>
      </c>
      <c r="N44" s="944">
        <f>[4]Igazgatás!I52+[4]Községgazd!L49+[4]Vagyongazd!I43+[4]Közút!I43+[4]Sport!I45+[4]Közművelődés!K73+[4]Támogatás!T43</f>
        <v>74999.999997000006</v>
      </c>
      <c r="O44" s="945">
        <f>[4]Igazgatás!J52+[4]Községgazd!M49+[4]Vagyongazd!J43+[4]Közút!J43+[4]Sport!J45+[4]Közművelődés!L73+[4]Támogatás!U43</f>
        <v>74999.999997000006</v>
      </c>
      <c r="P44" s="946">
        <f>[4]Igazgatás!K52+[4]Községgazd!N49+[4]Vagyongazd!K43+[4]Közút!K43+[4]Sport!K45+[4]Közművelődés!M73+[4]Támogatás!V43</f>
        <v>74999.999997000006</v>
      </c>
      <c r="Q44" s="946">
        <f>[4]Igazgatás!L52+[4]Községgazd!O49+[4]Vagyongazd!L43+[4]Közút!L43+[4]Sport!L45+[4]Közművelődés!N73+[4]Támogatás!W43</f>
        <v>74999.999997000006</v>
      </c>
      <c r="R44" s="945">
        <f>[4]Igazgatás!M52+[4]Községgazd!P49+[4]Vagyongazd!M43+[4]Közút!M43+[4]Sport!M45+[4]Közművelődés!O73+[4]Támogatás!X43</f>
        <v>74999.999997000006</v>
      </c>
      <c r="S44" s="946">
        <f>[4]Igazgatás!N52+[4]Községgazd!Q49+[4]Vagyongazd!N43+[4]Közút!N43+[4]Sport!N45+[4]Közművelődés!P73+[4]Támogatás!Y43</f>
        <v>74999.999997000006</v>
      </c>
      <c r="T44" s="946">
        <f>[4]Igazgatás!O52+[4]Községgazd!R49+[4]Vagyongazd!O43+[4]Közút!O43+[4]Sport!O45+[4]Közművelődés!Q73+[4]Támogatás!Z43</f>
        <v>74999.999997000006</v>
      </c>
      <c r="U44" s="947">
        <f>[4]Igazgatás!P52+[4]Községgazd!S49+[4]Vagyongazd!P43+[4]Közút!P43+[4]Sport!P45+[4]Közművelődés!R73+[4]Támogatás!AA43</f>
        <v>74999.999997000006</v>
      </c>
      <c r="V44" s="948">
        <f>[4]Igazgatás!Q52+[4]Községgazd!T49+[4]Vagyongazd!Q43+[4]Közút!Q43+[4]Sport!Q45+[4]Közművelődés!S73+[4]Támogatás!AB43</f>
        <v>74999.999997000006</v>
      </c>
      <c r="W44" s="946">
        <f>[4]Igazgatás!R52+[4]Községgazd!U49+[4]Vagyongazd!R43+[4]Közút!R43+[4]Sport!R45+[4]Közművelődés!T73+[4]Támogatás!AC43</f>
        <v>74999.999997000006</v>
      </c>
      <c r="X44" s="946">
        <f>[4]Igazgatás!S52+[4]Községgazd!V49+[4]Vagyongazd!S43+[4]Közút!S43+[4]Sport!S45+[4]Közművelődés!U73+[4]Támogatás!AD43</f>
        <v>74999.999997000006</v>
      </c>
      <c r="Y44" s="947">
        <f>[4]Igazgatás!T52+[4]Községgazd!W49+[4]Vagyongazd!T43+[4]Közút!T43+[4]Sport!T45+[4]Közművelődés!V73+[4]Támogatás!AE43</f>
        <v>74999.999997000006</v>
      </c>
      <c r="AB44" s="914"/>
    </row>
    <row r="45" spans="1:28" s="949" customFormat="1" ht="13.5" x14ac:dyDescent="0.2">
      <c r="A45" s="18" t="s">
        <v>49</v>
      </c>
      <c r="B45" s="880" t="s">
        <v>50</v>
      </c>
      <c r="C45" s="1306" t="s">
        <v>51</v>
      </c>
      <c r="D45" s="1307"/>
      <c r="E45" s="1307"/>
      <c r="F45" s="950">
        <v>349858</v>
      </c>
      <c r="G45" s="950">
        <v>349858</v>
      </c>
      <c r="H45" s="950">
        <v>350200</v>
      </c>
      <c r="I45" s="950"/>
      <c r="J45" s="950">
        <f>SUM('[3]Működési kiadások - Óvoda'!J24+'[3]Dologi kiadások - Konyha'!J11)</f>
        <v>1250000</v>
      </c>
      <c r="K45" s="950">
        <f>[4]Igazgatás!G53+[4]Községgazd!G50+[4]Szennyvíz!F43+[4]Közút!G44+[4]Sport!G46+[4]Közművelődés!G74+[4]Támogatás!K44</f>
        <v>0</v>
      </c>
      <c r="L45" s="950">
        <v>0</v>
      </c>
      <c r="M45" s="951">
        <f>SUM(J45:L45)</f>
        <v>1250000</v>
      </c>
      <c r="N45" s="944">
        <f>[4]Igazgatás!I53+[4]Községgazd!L50+[4]Vagyongazd!I44+[4]Közút!I44+[4]Sport!I46+[4]Közművelődés!K74+[4]Támogatás!T44</f>
        <v>120533.33332851197</v>
      </c>
      <c r="O45" s="945">
        <f>[4]Igazgatás!J53+[4]Községgazd!M50+[4]Vagyongazd!J44+[4]Szennyvíz!I43+[4]Közút!J44+[4]Sport!J46+[4]Közművelődés!L74+[4]Támogatás!U44</f>
        <v>120533.33332851197</v>
      </c>
      <c r="P45" s="946">
        <f>[4]Igazgatás!K53+[4]Községgazd!N50+[4]Vagyongazd!K44+[4]Közút!K44+[4]Sport!K46+[4]Közművelődés!M74+[4]Támogatás!V44</f>
        <v>120533.33332851197</v>
      </c>
      <c r="Q45" s="946">
        <f>[4]Igazgatás!L53+[4]Községgazd!O50+[4]Vagyongazd!L44+[4]Közút!L44+[4]Sport!L46+[4]Közművelődés!N74+[4]Támogatás!W44</f>
        <v>120533.33332851197</v>
      </c>
      <c r="R45" s="945">
        <f>[4]Igazgatás!M53+[4]Községgazd!P50+[4]Vagyongazd!M44+[4]Közút!M44+[4]Sport!M46+[4]Közművelődés!O74+[4]Támogatás!X44</f>
        <v>120533.33332851197</v>
      </c>
      <c r="S45" s="946">
        <f>[4]Igazgatás!N53+[4]Községgazd!Q50+[4]Vagyongazd!N44+[4]Közút!N44+[4]Sport!N46+[4]Közművelődés!P74+[4]Támogatás!Y44</f>
        <v>120533.33332851197</v>
      </c>
      <c r="T45" s="946">
        <f>[4]Igazgatás!O53+[4]Községgazd!R50+[4]Vagyongazd!O44+[4]Közút!O44+[4]Sport!O46+[4]Közművelődés!Q74+[4]Támogatás!Z44</f>
        <v>120533.33332851197</v>
      </c>
      <c r="U45" s="947">
        <f>[4]Igazgatás!P53+[4]Községgazd!S50+[4]Vagyongazd!P44+[4]Közút!P44+[4]Sport!P46+[4]Közművelődés!R74+[4]Támogatás!AA44</f>
        <v>120533.33332851197</v>
      </c>
      <c r="V45" s="948">
        <f>[4]Igazgatás!Q53+[4]Községgazd!T50+[4]Vagyongazd!Q44+[4]Közút!Q44+[4]Sport!Q46+[4]Közművelődés!S74+[4]Támogatás!AB44</f>
        <v>120533.33332851197</v>
      </c>
      <c r="W45" s="946">
        <f>[4]Igazgatás!R53+[4]Községgazd!U50+[4]Vagyongazd!R44+[4]Közút!R44+[4]Sport!R46+[4]Közművelődés!T74+[4]Támogatás!AC44</f>
        <v>120533.33332851197</v>
      </c>
      <c r="X45" s="946">
        <f>[4]Igazgatás!S53+[4]Községgazd!V50+[4]Vagyongazd!S44+[4]Közút!S44+[4]Sport!S46+[4]Közművelődés!U74+[4]Támogatás!AD44</f>
        <v>120533.33332851197</v>
      </c>
      <c r="Y45" s="947">
        <f>[4]Igazgatás!T53+[4]Községgazd!W50+[4]Vagyongazd!T44+[4]Közút!T44+[4]Sport!T46+[4]Közművelődés!V74+[4]Támogatás!AE44</f>
        <v>120533.33332851197</v>
      </c>
      <c r="AB45" s="914"/>
    </row>
    <row r="46" spans="1:28" s="977" customFormat="1" ht="13.5" x14ac:dyDescent="0.2">
      <c r="A46" s="18" t="s">
        <v>52</v>
      </c>
      <c r="B46" s="880" t="s">
        <v>1</v>
      </c>
      <c r="C46" s="1306" t="s">
        <v>17</v>
      </c>
      <c r="D46" s="1307"/>
      <c r="E46" s="1307"/>
      <c r="F46" s="950">
        <v>388248</v>
      </c>
      <c r="G46" s="950">
        <v>388248</v>
      </c>
      <c r="H46" s="950">
        <v>388248</v>
      </c>
      <c r="I46" s="950"/>
      <c r="J46" s="950">
        <f>SUM('[3]Dologi kiadások - Konyha'!J12)</f>
        <v>550000</v>
      </c>
      <c r="K46" s="950">
        <f>[4]Igazgatás!G54+[4]Községgazd!G53+[4]Közút!G45+[4]Sport!G47+[4]Közművelődés!G77+[4]Támogatás!K45</f>
        <v>0</v>
      </c>
      <c r="L46" s="950">
        <v>0</v>
      </c>
      <c r="M46" s="951">
        <f>SUM(J46:L46)</f>
        <v>550000</v>
      </c>
      <c r="N46" s="944">
        <f>[4]Igazgatás!I54+[4]Községgazd!L53+[4]Vagyongazd!I45+[4]Közút!I45+[4]Sport!I47+[4]Közművelődés!K77+[4]Támogatás!T45</f>
        <v>16666.666665999997</v>
      </c>
      <c r="O46" s="945">
        <f>[4]Igazgatás!J54+[4]Községgazd!M53+[4]Vagyongazd!J45+[4]Közút!J45+[4]Sport!J47+[4]Közművelődés!L77+[4]Támogatás!U45</f>
        <v>16666.666665999997</v>
      </c>
      <c r="P46" s="946">
        <f>[4]Igazgatás!K54+[4]Községgazd!N53+[4]Vagyongazd!K45+[4]Közút!K45+[4]Sport!K47+[4]Közművelődés!M77+[4]Támogatás!V45</f>
        <v>16666.666665999997</v>
      </c>
      <c r="Q46" s="946">
        <f>[4]Igazgatás!L54+[4]Községgazd!O53+[4]Vagyongazd!L45+[4]Közút!L45+[4]Sport!L47+[4]Közművelődés!N77+[4]Támogatás!W45</f>
        <v>16666.666665999997</v>
      </c>
      <c r="R46" s="945">
        <f>[4]Igazgatás!M54+[4]Községgazd!P53+[4]Vagyongazd!M45+[4]Közút!M45+[4]Sport!M47+[4]Közművelődés!O77+[4]Támogatás!X45</f>
        <v>16666.666665999997</v>
      </c>
      <c r="S46" s="946">
        <f>[4]Igazgatás!N54+[4]Községgazd!Q53+[4]Vagyongazd!N45+[4]Közút!N45+[4]Sport!N47+[4]Közművelődés!P77+[4]Támogatás!Y45</f>
        <v>16666.666665999997</v>
      </c>
      <c r="T46" s="946">
        <f>[4]Igazgatás!O54+[4]Községgazd!R53+[4]Vagyongazd!O45+[4]Közút!O45+[4]Sport!O47+[4]Közművelődés!Q77+[4]Támogatás!Z45</f>
        <v>16666.666665999997</v>
      </c>
      <c r="U46" s="947">
        <f>[4]Igazgatás!P54+[4]Községgazd!S53+[4]Vagyongazd!P45+[4]Közút!P45+[4]Sport!P47+[4]Közművelődés!R77+[4]Támogatás!AA45</f>
        <v>16666.666665999997</v>
      </c>
      <c r="V46" s="948">
        <f>[4]Igazgatás!Q54+[4]Községgazd!T53+[4]Vagyongazd!Q45+[4]Közút!Q45+[4]Sport!Q47+[4]Közművelődés!S77+[4]Támogatás!AB45</f>
        <v>16666.666665999997</v>
      </c>
      <c r="W46" s="946">
        <f>[4]Igazgatás!R54+[4]Községgazd!U53+[4]Vagyongazd!R45+[4]Közút!R45+[4]Sport!R47+[4]Közművelődés!T77+[4]Támogatás!AC45</f>
        <v>16666.666665999997</v>
      </c>
      <c r="X46" s="946">
        <f>[4]Igazgatás!S54+[4]Községgazd!V53+[4]Vagyongazd!S45+[4]Közút!S45+[4]Sport!S47+[4]Közművelődés!U77+[4]Támogatás!AD45</f>
        <v>16666.666665999997</v>
      </c>
      <c r="Y46" s="947">
        <f>[4]Igazgatás!T54+[4]Községgazd!W53+[4]Vagyongazd!T45+[4]Közút!T45+[4]Sport!T47+[4]Közművelődés!V77+[4]Támogatás!AE45</f>
        <v>16666.666665999997</v>
      </c>
      <c r="AB46" s="914"/>
    </row>
    <row r="47" spans="1:28" hidden="1" x14ac:dyDescent="0.2">
      <c r="B47" s="876"/>
      <c r="C47" s="889"/>
      <c r="D47" s="1343" t="s">
        <v>918</v>
      </c>
      <c r="E47" s="1343"/>
      <c r="F47" s="958">
        <v>388248</v>
      </c>
      <c r="G47" s="958">
        <v>388248</v>
      </c>
      <c r="H47" s="958">
        <v>388248</v>
      </c>
      <c r="I47" s="958"/>
      <c r="J47" s="958">
        <f>[4]Igazgatás!F55+[4]Községgazd!F54+[4]Közút!F46+[4]Sport!F48+[4]Közművelődés!F78+[4]Támogatás!J46</f>
        <v>200000</v>
      </c>
      <c r="K47" s="958">
        <f>[4]Igazgatás!G55+[4]Községgazd!G54+[4]Közút!G46+[4]Sport!G48+[4]Közművelődés!G78+[4]Támogatás!K46</f>
        <v>0</v>
      </c>
      <c r="L47" s="958">
        <v>0</v>
      </c>
      <c r="M47" s="959">
        <f>[4]Igazgatás!H55+[4]Községgazd!H54+[4]Közút!H46+[4]Sport!H48+[4]Közművelődés!H78+[4]Támogatás!L46</f>
        <v>200000</v>
      </c>
      <c r="N47" s="960">
        <f>[4]Igazgatás!I55+[4]Községgazd!L54+[4]Vagyongazd!I46+[4]Közút!I46+[4]Sport!I48+[4]Közművelődés!K78+[4]Támogatás!T46</f>
        <v>16666.666665999997</v>
      </c>
      <c r="O47" s="961">
        <f>[4]Igazgatás!J55+[4]Községgazd!M54+[4]Vagyongazd!J46+[4]Közút!J46+[4]Sport!J48+[4]Közművelődés!L78+[4]Támogatás!U46</f>
        <v>16666.666665999997</v>
      </c>
      <c r="P47" s="962">
        <f>[4]Igazgatás!K55+[4]Községgazd!N54+[4]Vagyongazd!K46+[4]Közút!K46+[4]Sport!K48+[4]Közművelődés!M78+[4]Támogatás!V46</f>
        <v>16666.666665999997</v>
      </c>
      <c r="Q47" s="962">
        <f>[4]Igazgatás!L55+[4]Községgazd!O54+[4]Vagyongazd!L46+[4]Közút!L46+[4]Sport!L48+[4]Közművelődés!N78+[4]Támogatás!W46</f>
        <v>16666.666665999997</v>
      </c>
      <c r="R47" s="961">
        <f>[4]Igazgatás!M55+[4]Községgazd!P54+[4]Vagyongazd!M46+[4]Közút!M46+[4]Sport!M48+[4]Közművelődés!O78+[4]Támogatás!X46</f>
        <v>16666.666665999997</v>
      </c>
      <c r="S47" s="962">
        <f>[4]Igazgatás!N55+[4]Községgazd!Q54+[4]Vagyongazd!N46+[4]Közút!N46+[4]Sport!N48+[4]Közművelődés!P78+[4]Támogatás!Y46</f>
        <v>16666.666665999997</v>
      </c>
      <c r="T47" s="962">
        <f>[4]Igazgatás!O55+[4]Községgazd!R54+[4]Vagyongazd!O46+[4]Közút!O46+[4]Sport!O48+[4]Közművelődés!Q78+[4]Támogatás!Z46</f>
        <v>16666.666665999997</v>
      </c>
      <c r="U47" s="963">
        <f>[4]Igazgatás!P55+[4]Községgazd!S54+[4]Vagyongazd!P46+[4]Közút!P46+[4]Sport!P48+[4]Közművelődés!R78+[4]Támogatás!AA46</f>
        <v>16666.666665999997</v>
      </c>
      <c r="V47" s="964">
        <f>[4]Igazgatás!Q55+[4]Községgazd!T54+[4]Vagyongazd!Q46+[4]Közút!Q46+[4]Sport!Q48+[4]Közművelődés!S78+[4]Támogatás!AB46</f>
        <v>16666.666665999997</v>
      </c>
      <c r="W47" s="962">
        <f>[4]Igazgatás!R55+[4]Községgazd!U54+[4]Vagyongazd!R46+[4]Közút!R46+[4]Sport!R48+[4]Közművelődés!T78+[4]Támogatás!AC46</f>
        <v>16666.666665999997</v>
      </c>
      <c r="X47" s="962">
        <f>[4]Igazgatás!S55+[4]Községgazd!V54+[4]Vagyongazd!S46+[4]Közút!S46+[4]Sport!S48+[4]Közművelődés!U78+[4]Támogatás!AD46</f>
        <v>16666.666665999997</v>
      </c>
      <c r="Y47" s="963">
        <f>[4]Igazgatás!T55+[4]Községgazd!W54+[4]Vagyongazd!T46+[4]Közút!T46+[4]Sport!T48+[4]Közművelődés!V78+[4]Támogatás!AE46</f>
        <v>16666.666665999997</v>
      </c>
      <c r="AB47" s="914"/>
    </row>
    <row r="48" spans="1:28" ht="15" hidden="1" customHeight="1" x14ac:dyDescent="0.2">
      <c r="B48" s="876"/>
      <c r="C48" s="889"/>
      <c r="D48" s="1343" t="s">
        <v>919</v>
      </c>
      <c r="E48" s="1343"/>
      <c r="F48" s="958" t="e">
        <v>#REF!</v>
      </c>
      <c r="G48" s="958" t="e">
        <v>#REF!</v>
      </c>
      <c r="H48" s="958" t="e">
        <v>#REF!</v>
      </c>
      <c r="I48" s="958" t="e">
        <v>#REF!</v>
      </c>
      <c r="J48" s="958" t="e">
        <f>[4]Igazgatás!F56+[4]Községgazd!F55+[4]Vagyongazd!#REF!+[4]Közút!F47+[4]Sport!F49+[4]Közművelődés!F79+[4]Támogatás!J47</f>
        <v>#REF!</v>
      </c>
      <c r="K48" s="958" t="e">
        <f>[4]Igazgatás!G56+[4]Községgazd!G55+[4]Vagyongazd!#REF!+[4]Közút!G47+[4]Sport!G49+[4]Közművelődés!G79+[4]Támogatás!K47</f>
        <v>#REF!</v>
      </c>
      <c r="L48" s="958"/>
      <c r="M48" s="959" t="e">
        <f>[4]Igazgatás!H56+[4]Községgazd!H55+[4]Vagyongazd!#REF!+[4]Közút!H47+[4]Sport!H49+[4]Közművelődés!H79+[4]Támogatás!L47</f>
        <v>#REF!</v>
      </c>
      <c r="N48" s="960">
        <f>[4]Igazgatás!I56+[4]Községgazd!L55+[4]Vagyongazd!I47+[4]Közút!I47+[4]Sport!I49+[4]Közművelődés!K79+[4]Támogatás!T47</f>
        <v>0</v>
      </c>
      <c r="O48" s="961">
        <f>[4]Igazgatás!J56+[4]Községgazd!M55+[4]Vagyongazd!J47+[4]Közút!J47+[4]Sport!J49+[4]Közművelődés!L79+[4]Támogatás!U47</f>
        <v>0</v>
      </c>
      <c r="P48" s="962">
        <f>[4]Igazgatás!K56+[4]Községgazd!N55+[4]Vagyongazd!K47+[4]Közút!K47+[4]Sport!K49+[4]Közművelődés!M79+[4]Támogatás!V47</f>
        <v>0</v>
      </c>
      <c r="Q48" s="962">
        <f>[4]Igazgatás!L56+[4]Községgazd!O55+[4]Vagyongazd!L47+[4]Közút!L47+[4]Sport!L49+[4]Közművelődés!N79+[4]Támogatás!W47</f>
        <v>0</v>
      </c>
      <c r="R48" s="961">
        <f>[4]Igazgatás!M56+[4]Községgazd!P55+[4]Vagyongazd!M47+[4]Közút!M47+[4]Sport!M49+[4]Közművelődés!O79+[4]Támogatás!X47</f>
        <v>0</v>
      </c>
      <c r="S48" s="962">
        <f>[4]Igazgatás!N56+[4]Községgazd!Q55+[4]Vagyongazd!N47+[4]Közút!N47+[4]Sport!N49+[4]Közművelődés!P79+[4]Támogatás!Y47</f>
        <v>0</v>
      </c>
      <c r="T48" s="962">
        <f>[4]Igazgatás!O56+[4]Községgazd!R55+[4]Vagyongazd!O47+[4]Közút!O47+[4]Sport!O49+[4]Közművelődés!Q79+[4]Támogatás!Z47</f>
        <v>0</v>
      </c>
      <c r="U48" s="963">
        <f>[4]Igazgatás!P56+[4]Községgazd!S55+[4]Vagyongazd!P47+[4]Közút!P47+[4]Sport!P49+[4]Közművelődés!R79+[4]Támogatás!AA47</f>
        <v>0</v>
      </c>
      <c r="V48" s="964">
        <f>[4]Igazgatás!Q56+[4]Községgazd!T55+[4]Vagyongazd!Q47+[4]Közút!Q47+[4]Sport!Q49+[4]Közművelődés!S79+[4]Támogatás!AB47</f>
        <v>0</v>
      </c>
      <c r="W48" s="962">
        <f>[4]Igazgatás!R56+[4]Községgazd!U55+[4]Vagyongazd!R47+[4]Közút!R47+[4]Sport!R49+[4]Közművelődés!T79+[4]Támogatás!AC47</f>
        <v>0</v>
      </c>
      <c r="X48" s="962">
        <f>[4]Igazgatás!S56+[4]Községgazd!V55+[4]Vagyongazd!S47+[4]Közút!S47+[4]Sport!S49+[4]Közművelődés!U79+[4]Támogatás!AD47</f>
        <v>0</v>
      </c>
      <c r="Y48" s="963">
        <f>[4]Igazgatás!T56+[4]Községgazd!W55+[4]Vagyongazd!T47+[4]Közút!T47+[4]Sport!T49+[4]Közművelődés!V79+[4]Támogatás!AE47</f>
        <v>0</v>
      </c>
      <c r="AB48" s="914"/>
    </row>
    <row r="49" spans="1:48 16382:16382" s="949" customFormat="1" ht="13.5" x14ac:dyDescent="0.2">
      <c r="A49" s="18" t="s">
        <v>53</v>
      </c>
      <c r="B49" s="880" t="s">
        <v>18</v>
      </c>
      <c r="C49" s="1346" t="s">
        <v>19</v>
      </c>
      <c r="D49" s="1347"/>
      <c r="E49" s="1347"/>
      <c r="F49" s="950">
        <v>2686952</v>
      </c>
      <c r="G49" s="950">
        <v>2686952</v>
      </c>
      <c r="H49" s="950">
        <v>2716952</v>
      </c>
      <c r="I49" s="950"/>
      <c r="J49" s="950">
        <f>SUM('[3]Működési kiadások - Óvoda'!J29+'[3]Dologi kiadások - Konyha'!J15)</f>
        <v>390000</v>
      </c>
      <c r="K49" s="950">
        <f>[4]Igazgatás!G57+[4]Községgazd!G56+[4]Közút!G48+[4]Sport!G50+[4]Közművelődés!G80+[4]Támogatás!K48</f>
        <v>0</v>
      </c>
      <c r="L49" s="950"/>
      <c r="M49" s="951">
        <f t="shared" ref="M49:M56" si="4">SUM(J49:L49)</f>
        <v>390000</v>
      </c>
      <c r="N49" s="944">
        <f>[4]Igazgatás!I57+[4]Községgazd!L56+[4]Vagyongazd!I48+[4]Közút!I48+[4]Sport!I50+[4]Közművelődés!K80+[4]Támogatás!T48</f>
        <v>114416.66666208999</v>
      </c>
      <c r="O49" s="945">
        <f>[4]Igazgatás!J57+[4]Községgazd!M56+[4]Vagyongazd!J48+[4]Közút!J48+[4]Sport!J50+[4]Közművelődés!L80+[4]Támogatás!U48</f>
        <v>114416.66666208999</v>
      </c>
      <c r="P49" s="946">
        <f>[4]Igazgatás!K57+[4]Községgazd!N56+[4]Vagyongazd!K48+[4]Közút!K48+[4]Sport!K50+[4]Közművelődés!M80+[4]Támogatás!V48</f>
        <v>114416.66666208999</v>
      </c>
      <c r="Q49" s="946">
        <f>[4]Igazgatás!L57+[4]Községgazd!O56+[4]Vagyongazd!L48+[4]Közút!L48+[4]Sport!L50+[4]Közművelődés!N80+[4]Támogatás!W48</f>
        <v>114416.66666208999</v>
      </c>
      <c r="R49" s="945">
        <f>[4]Igazgatás!M57+[4]Községgazd!P56+[4]Vagyongazd!M48+[4]Közút!M48+[4]Sport!M50+[4]Közművelődés!O80+[4]Támogatás!X48</f>
        <v>114416.66666208999</v>
      </c>
      <c r="S49" s="946">
        <f>[4]Igazgatás!N57+[4]Községgazd!Q56+[4]Vagyongazd!N48+[4]Közút!N48+[4]Sport!N50+[4]Közművelődés!P80+[4]Támogatás!Y48</f>
        <v>114416.66666208999</v>
      </c>
      <c r="T49" s="946">
        <f>[4]Igazgatás!O57+[4]Községgazd!R56+[4]Vagyongazd!O48+[4]Közút!O48+[4]Sport!O50+[4]Közművelődés!Q80+[4]Támogatás!Z48</f>
        <v>114416.66666208999</v>
      </c>
      <c r="U49" s="947">
        <f>[4]Igazgatás!P57+[4]Községgazd!S56+[4]Vagyongazd!P48+[4]Közút!P48+[4]Sport!P50+[4]Közművelődés!R80+[4]Támogatás!AA48</f>
        <v>114416.66666208999</v>
      </c>
      <c r="V49" s="948">
        <f>[4]Igazgatás!Q57+[4]Községgazd!T56+[4]Vagyongazd!Q48+[4]Közút!Q48+[4]Sport!Q50+[4]Közművelődés!S80+[4]Támogatás!AB48</f>
        <v>114416.66666208999</v>
      </c>
      <c r="W49" s="946">
        <f>[4]Igazgatás!R57+[4]Községgazd!U56+[4]Vagyongazd!R48+[4]Közút!R48+[4]Sport!R50+[4]Közművelődés!T80+[4]Támogatás!AC48</f>
        <v>114416.66666208999</v>
      </c>
      <c r="X49" s="946">
        <f>[4]Igazgatás!S57+[4]Községgazd!V56+[4]Vagyongazd!S48+[4]Közút!S48+[4]Sport!S50+[4]Közművelődés!U80+[4]Támogatás!AD48</f>
        <v>114416.66666208999</v>
      </c>
      <c r="Y49" s="947">
        <f>[4]Igazgatás!T57+[4]Községgazd!W56+[4]Vagyongazd!T48+[4]Közút!T48+[4]Sport!T50+[4]Közművelődés!V80+[4]Támogatás!AE48</f>
        <v>114416.66666208999</v>
      </c>
      <c r="AB49" s="914"/>
    </row>
    <row r="50" spans="1:48 16382:16382" s="949" customFormat="1" ht="13.5" x14ac:dyDescent="0.2">
      <c r="A50" s="18" t="s">
        <v>59</v>
      </c>
      <c r="B50" s="880" t="s">
        <v>21</v>
      </c>
      <c r="C50" s="1346" t="s">
        <v>22</v>
      </c>
      <c r="D50" s="1347"/>
      <c r="E50" s="1347"/>
      <c r="F50" s="950">
        <v>679979</v>
      </c>
      <c r="G50" s="950">
        <v>679979</v>
      </c>
      <c r="H50" s="950">
        <v>754600</v>
      </c>
      <c r="I50" s="950"/>
      <c r="J50" s="950">
        <f>SUM('[3]Működési kiadások - Óvoda'!J32+'[3]Dologi kiadások - Konyha'!J18)</f>
        <v>400051</v>
      </c>
      <c r="K50" s="950">
        <f>[4]Igazgatás!G65+[4]Községgazd!G57+[4]Közút!G49+[4]Sport!G51+[4]Közművelődés!G82+[4]Támogatás!K49</f>
        <v>0</v>
      </c>
      <c r="L50" s="950">
        <v>0</v>
      </c>
      <c r="M50" s="951">
        <f t="shared" si="4"/>
        <v>400051</v>
      </c>
      <c r="N50" s="944">
        <f>[4]Igazgatás!I65+[4]Községgazd!L57+[4]Vagyongazd!I49+[4]Közút!I49+[4]Sport!I51+[4]Közművelődés!K82+[4]Támogatás!T49</f>
        <v>238916.66665710998</v>
      </c>
      <c r="O50" s="945">
        <f>[4]Igazgatás!J65+[4]Községgazd!M57+[4]Vagyongazd!J49+[4]Közút!J49+[4]Sport!J51+[4]Közművelődés!M82+[4]Támogatás!U49</f>
        <v>238916.66665710998</v>
      </c>
      <c r="P50" s="946">
        <f>[4]Igazgatás!K65+[4]Községgazd!N57+[4]Vagyongazd!K49+[4]Közút!K49+[4]Sport!K51+[4]Közművelődés!N82+[4]Támogatás!V49</f>
        <v>238916.66665710998</v>
      </c>
      <c r="Q50" s="946">
        <f>[4]Igazgatás!L65+[4]Községgazd!O57+[4]Vagyongazd!L49+[4]Közút!L49+[4]Sport!L51+[4]Közművelődés!O82+[4]Támogatás!W49</f>
        <v>238916.66665710998</v>
      </c>
      <c r="R50" s="945">
        <f>[4]Igazgatás!M65+[4]Községgazd!P57+[4]Vagyongazd!M49+[4]Közút!M49+[4]Sport!M51+[4]Közművelődés!P82+[4]Támogatás!X49</f>
        <v>238916.66665710998</v>
      </c>
      <c r="S50" s="946" t="e">
        <f>[4]Igazgatás!N65+[4]Községgazd!Q57+[4]Vagyongazd!N49+[4]Közút!N49+[4]Sport!N51+[4]Közművelődés!#REF!+[4]Támogatás!Y49</f>
        <v>#REF!</v>
      </c>
      <c r="T50" s="946">
        <f>[4]Igazgatás!O65+[4]Községgazd!R57+[4]Vagyongazd!O49+[4]Közút!O49+[4]Sport!O51+[4]Közművelődés!Q82+[4]Támogatás!Z49</f>
        <v>238916.66665710998</v>
      </c>
      <c r="U50" s="947">
        <f>[4]Igazgatás!P65+[4]Községgazd!S57+[4]Vagyongazd!P49+[4]Közút!P49+[4]Sport!P51+[4]Közművelődés!R82+[4]Támogatás!AA49</f>
        <v>238916.66665710998</v>
      </c>
      <c r="V50" s="948">
        <f>[4]Igazgatás!Q65+[4]Községgazd!T57+[4]Vagyongazd!Q49+[4]Közút!Q49+[4]Sport!Q51+[4]Közművelődés!S82+[4]Támogatás!AB49</f>
        <v>238916.66665710998</v>
      </c>
      <c r="W50" s="946">
        <f>[4]Igazgatás!R65+[4]Községgazd!U57+[4]Vagyongazd!R49+[4]Közút!R49+[4]Sport!R51+[4]Közművelődés!T82+[4]Támogatás!AC49</f>
        <v>238916.66665710998</v>
      </c>
      <c r="X50" s="946">
        <f>[4]Igazgatás!S65+[4]Községgazd!V57+[4]Vagyongazd!S49+[4]Közút!S49+[4]Sport!S51+[4]Közművelődés!U82+[4]Támogatás!AD49</f>
        <v>238916.66665710998</v>
      </c>
      <c r="Y50" s="947">
        <f>[4]Igazgatás!T65+[4]Községgazd!W57+[4]Vagyongazd!T49+[4]Közút!T49+[4]Sport!T51+[4]Közművelődés!V82+[4]Támogatás!AE49</f>
        <v>238916.66665710998</v>
      </c>
      <c r="AB50" s="914"/>
    </row>
    <row r="51" spans="1:48 16382:16382" x14ac:dyDescent="0.2">
      <c r="B51" s="875" t="s">
        <v>24</v>
      </c>
      <c r="C51" s="1352" t="s">
        <v>25</v>
      </c>
      <c r="D51" s="1353"/>
      <c r="E51" s="1353"/>
      <c r="F51" s="981">
        <v>1162560</v>
      </c>
      <c r="G51" s="981">
        <v>1432560</v>
      </c>
      <c r="H51" s="981">
        <v>1425680</v>
      </c>
      <c r="I51" s="981"/>
      <c r="J51" s="981">
        <f>SUM(J52:J53)</f>
        <v>0</v>
      </c>
      <c r="K51" s="981">
        <f>SUM(K52:K53)</f>
        <v>0</v>
      </c>
      <c r="L51" s="981">
        <v>0</v>
      </c>
      <c r="M51" s="1015">
        <f t="shared" si="4"/>
        <v>0</v>
      </c>
      <c r="N51" s="939">
        <f>[4]Igazgatás!I71+[4]Községgazd!L63+[4]Vagyongazd!I50+[4]Közút!I50+[4]Sport!I52+[4]Közművelődés!K85+[4]Támogatás!T50</f>
        <v>295833.33332239999</v>
      </c>
      <c r="O51" s="940">
        <f>[4]Igazgatás!J71+[4]Községgazd!M63+[4]Vagyongazd!J50+[4]Közút!J50+[4]Sport!J52+[4]Közművelődés!L85+[4]Támogatás!U50</f>
        <v>295833.33332239999</v>
      </c>
      <c r="P51" s="941">
        <f>[4]Igazgatás!K71+[4]Községgazd!N63+[4]Vagyongazd!K50+[4]Közút!K50+[4]Sport!K52+[4]Közművelődés!M85+[4]Támogatás!V50</f>
        <v>295833.33332239999</v>
      </c>
      <c r="Q51" s="941">
        <f>[4]Igazgatás!L71+[4]Községgazd!O63+[4]Vagyongazd!L50+[4]Közút!L50+[4]Sport!L52+[4]Közművelődés!N85+[4]Támogatás!W50</f>
        <v>295833.33332239999</v>
      </c>
      <c r="R51" s="940">
        <f>[4]Igazgatás!M71+[4]Községgazd!P63+[4]Vagyongazd!M50+[4]Közút!M50+[4]Sport!M52+[4]Közművelődés!O85+[4]Támogatás!X50</f>
        <v>295833.33332239999</v>
      </c>
      <c r="S51" s="941">
        <f>[4]Igazgatás!N71+[4]Községgazd!Q63+[4]Vagyongazd!N50+[4]Közút!N50+[4]Sport!N52+[4]Közművelődés!P85+[4]Támogatás!Y50</f>
        <v>295833.33332239999</v>
      </c>
      <c r="T51" s="941">
        <f>[4]Igazgatás!O71+[4]Községgazd!R63+[4]Vagyongazd!O50+[4]Közút!O50+[4]Sport!O52+[4]Közművelődés!Q85+[4]Támogatás!Z50</f>
        <v>295833.33332239999</v>
      </c>
      <c r="U51" s="942">
        <f>[4]Igazgatás!P71+[4]Községgazd!S63+[4]Vagyongazd!P50+[4]Közút!P50+[4]Sport!P52+[4]Közművelődés!R85+[4]Támogatás!AA50</f>
        <v>295833.33332239999</v>
      </c>
      <c r="V51" s="943">
        <f>[4]Igazgatás!Q71+[4]Községgazd!T63+[4]Vagyongazd!Q50+[4]Közút!Q50+[4]Sport!Q52+[4]Közművelődés!S85+[4]Támogatás!AB50</f>
        <v>295833.33332239999</v>
      </c>
      <c r="W51" s="941">
        <f>[4]Igazgatás!R71+[4]Községgazd!U63+[4]Vagyongazd!R50+[4]Közút!R50+[4]Sport!R52+[4]Közművelődés!T85+[4]Támogatás!AC50</f>
        <v>295833.33332239999</v>
      </c>
      <c r="X51" s="941">
        <f>[4]Igazgatás!S71+[4]Községgazd!V63+[4]Vagyongazd!S50+[4]Közút!S50+[4]Sport!S52+[4]Közművelődés!U85+[4]Támogatás!AD50</f>
        <v>295833.33332239999</v>
      </c>
      <c r="Y51" s="942">
        <f>[4]Igazgatás!T71+[4]Községgazd!W63+[4]Vagyongazd!T50+[4]Közút!T50+[4]Sport!T52+[4]Közművelődés!V85+[4]Támogatás!AE50</f>
        <v>295833.33332239999</v>
      </c>
      <c r="AB51" s="914"/>
    </row>
    <row r="52" spans="1:48 16382:16382" s="949" customFormat="1" ht="15" customHeight="1" x14ac:dyDescent="0.2">
      <c r="A52" s="18" t="s">
        <v>61</v>
      </c>
      <c r="B52" s="880" t="s">
        <v>26</v>
      </c>
      <c r="C52" s="1346" t="s">
        <v>835</v>
      </c>
      <c r="D52" s="1347"/>
      <c r="E52" s="1347"/>
      <c r="F52" s="950" t="e">
        <v>#REF!</v>
      </c>
      <c r="G52" s="928" t="e">
        <v>#REF!</v>
      </c>
      <c r="H52" s="928" t="e">
        <v>#REF!</v>
      </c>
      <c r="I52" s="928" t="e">
        <v>#REF!</v>
      </c>
      <c r="J52" s="936">
        <f>SUM('[2]Dologi kiadások'!J36)</f>
        <v>0</v>
      </c>
      <c r="K52" s="936">
        <v>0</v>
      </c>
      <c r="L52" s="933">
        <v>0</v>
      </c>
      <c r="M52" s="951">
        <f t="shared" si="4"/>
        <v>0</v>
      </c>
      <c r="N52" s="944">
        <f>[4]Igazgatás!I72+[4]Községgazd!L64+[4]Vagyongazd!I51+[4]Közút!I51+[4]Sport!I53+[4]Közművelődés!K86+[4]Támogatás!T51</f>
        <v>0</v>
      </c>
      <c r="O52" s="945">
        <f>[4]Igazgatás!J72+[4]Községgazd!M64+[4]Vagyongazd!J51+[4]Közút!J51+[4]Sport!J53+[4]Közművelődés!L86+[4]Támogatás!U51</f>
        <v>0</v>
      </c>
      <c r="P52" s="946">
        <f>[4]Igazgatás!K72+[4]Községgazd!N64+[4]Vagyongazd!K51+[4]Közút!K51+[4]Sport!K53+[4]Közművelődés!M86+[4]Támogatás!V51</f>
        <v>0</v>
      </c>
      <c r="Q52" s="946">
        <f>[4]Igazgatás!L72+[4]Községgazd!O64+[4]Vagyongazd!L51+[4]Közút!L51+[4]Sport!L53+[4]Közművelődés!N86+[4]Támogatás!W51</f>
        <v>0</v>
      </c>
      <c r="R52" s="945">
        <f>[4]Igazgatás!M72+[4]Községgazd!P64+[4]Vagyongazd!M51+[4]Közút!M51+[4]Sport!M53+[4]Közművelődés!O86+[4]Támogatás!X51</f>
        <v>0</v>
      </c>
      <c r="S52" s="946">
        <f>[4]Igazgatás!N72+[4]Községgazd!Q64+[4]Vagyongazd!N51+[4]Közút!N51+[4]Sport!N53+[4]Közművelődés!P86+[4]Támogatás!Y51</f>
        <v>0</v>
      </c>
      <c r="T52" s="946">
        <f>[4]Igazgatás!O72+[4]Községgazd!R64+[4]Vagyongazd!O51+[4]Közút!O51+[4]Sport!O53+[4]Közművelődés!Q86+[4]Támogatás!Z51</f>
        <v>0</v>
      </c>
      <c r="U52" s="947">
        <f>[4]Igazgatás!P72+[4]Községgazd!S64+[4]Vagyongazd!P51+[4]Közút!P51+[4]Sport!P53+[4]Közművelődés!R86+[4]Támogatás!AA51</f>
        <v>0</v>
      </c>
      <c r="V52" s="948">
        <f>[4]Igazgatás!Q72+[4]Községgazd!T64+[4]Vagyongazd!Q51+[4]Közút!Q51+[4]Sport!Q53+[4]Közművelődés!S86+[4]Támogatás!AB51</f>
        <v>0</v>
      </c>
      <c r="W52" s="946">
        <f>[4]Igazgatás!R72+[4]Községgazd!U64+[4]Vagyongazd!R51+[4]Közút!R51+[4]Sport!R53+[4]Közművelődés!T86+[4]Támogatás!AC51</f>
        <v>0</v>
      </c>
      <c r="X52" s="946">
        <f>[4]Igazgatás!S72+[4]Községgazd!V64+[4]Vagyongazd!S51+[4]Közút!S51+[4]Sport!S53+[4]Közművelődés!U86+[4]Támogatás!AD51</f>
        <v>0</v>
      </c>
      <c r="Y52" s="947">
        <f>[4]Igazgatás!T72+[4]Községgazd!W64+[4]Vagyongazd!T51+[4]Közút!T51+[4]Sport!T53+[4]Közművelődés!V86+[4]Támogatás!AE51</f>
        <v>0</v>
      </c>
      <c r="AB52" s="914"/>
    </row>
    <row r="53" spans="1:48 16382:16382" s="949" customFormat="1" ht="13.5" hidden="1" x14ac:dyDescent="0.2">
      <c r="A53" s="18" t="s">
        <v>62</v>
      </c>
      <c r="B53" s="880" t="s">
        <v>63</v>
      </c>
      <c r="C53" s="1346" t="s">
        <v>64</v>
      </c>
      <c r="D53" s="1347"/>
      <c r="E53" s="1347"/>
      <c r="F53" s="950">
        <v>1162560</v>
      </c>
      <c r="G53" s="950">
        <v>1432560</v>
      </c>
      <c r="H53" s="950">
        <v>1425680</v>
      </c>
      <c r="I53" s="950"/>
      <c r="J53" s="950">
        <v>0</v>
      </c>
      <c r="K53" s="950">
        <v>0</v>
      </c>
      <c r="L53" s="950">
        <v>0</v>
      </c>
      <c r="M53" s="951">
        <f t="shared" si="4"/>
        <v>0</v>
      </c>
      <c r="N53" s="944">
        <f>[4]Igazgatás!I73+[4]Községgazd!L65+[4]Vagyongazd!I52+[4]Közút!I52+[4]Sport!I54+[4]Közművelődés!K87+[4]Támogatás!T52</f>
        <v>295833.33332239999</v>
      </c>
      <c r="O53" s="945">
        <f>[4]Igazgatás!J73+[4]Községgazd!M65+[4]Vagyongazd!J52+[4]Közút!J52+[4]Sport!J54+[4]Közművelődés!L87+[4]Támogatás!U52</f>
        <v>295833.33332239999</v>
      </c>
      <c r="P53" s="946">
        <f>[4]Igazgatás!K73+[4]Községgazd!N65+[4]Vagyongazd!K52+[4]Közút!K52+[4]Sport!K54+[4]Közművelődés!M87+[4]Támogatás!V52</f>
        <v>295833.33332239999</v>
      </c>
      <c r="Q53" s="946">
        <f>[4]Igazgatás!L73+[4]Községgazd!O65+[4]Vagyongazd!L52+[4]Közút!L52+[4]Sport!L54+[4]Közművelődés!N87+[4]Támogatás!W52</f>
        <v>295833.33332239999</v>
      </c>
      <c r="R53" s="945">
        <f>[4]Igazgatás!M73+[4]Községgazd!P65+[4]Vagyongazd!M52+[4]Közút!M52+[4]Sport!M54+[4]Közművelődés!O87+[4]Támogatás!X52</f>
        <v>295833.33332239999</v>
      </c>
      <c r="S53" s="946">
        <f>[4]Igazgatás!N73+[4]Községgazd!Q65+[4]Vagyongazd!N52+[4]Közút!N52+[4]Sport!N54+[4]Közművelődés!P87+[4]Támogatás!Y52</f>
        <v>295833.33332239999</v>
      </c>
      <c r="T53" s="946">
        <f>[4]Igazgatás!O73+[4]Községgazd!R65+[4]Vagyongazd!O52+[4]Közút!O52+[4]Sport!O54+[4]Közművelődés!Q87+[4]Támogatás!Z52</f>
        <v>295833.33332239999</v>
      </c>
      <c r="U53" s="947">
        <f>[4]Igazgatás!P73+[4]Községgazd!S65+[4]Vagyongazd!P52+[4]Közút!P52+[4]Sport!P54+[4]Közművelődés!R87+[4]Támogatás!AA52</f>
        <v>295833.33332239999</v>
      </c>
      <c r="V53" s="948">
        <f>[4]Igazgatás!Q73+[4]Községgazd!T65+[4]Vagyongazd!Q52+[4]Közút!Q52+[4]Sport!Q54+[4]Közművelődés!S87+[4]Támogatás!AB52</f>
        <v>295833.33332239999</v>
      </c>
      <c r="W53" s="946">
        <f>[4]Igazgatás!R73+[4]Községgazd!U65+[4]Vagyongazd!R52+[4]Közút!R52+[4]Sport!R54+[4]Közművelődés!T87+[4]Támogatás!AC52</f>
        <v>295833.33332239999</v>
      </c>
      <c r="X53" s="946">
        <f>[4]Igazgatás!S73+[4]Községgazd!V65+[4]Vagyongazd!S52+[4]Közút!S52+[4]Sport!S54+[4]Közművelődés!U87+[4]Támogatás!AD52</f>
        <v>295833.33332239999</v>
      </c>
      <c r="Y53" s="947">
        <f>[4]Igazgatás!T73+[4]Községgazd!W65+[4]Vagyongazd!T52+[4]Közút!T52+[4]Sport!T54+[4]Közművelődés!V87+[4]Támogatás!AE52</f>
        <v>295833.33332239999</v>
      </c>
      <c r="AB53" s="914"/>
    </row>
    <row r="54" spans="1:48 16382:16382" x14ac:dyDescent="0.2">
      <c r="B54" s="875" t="s">
        <v>27</v>
      </c>
      <c r="C54" s="1352" t="s">
        <v>28</v>
      </c>
      <c r="D54" s="1353"/>
      <c r="E54" s="1353"/>
      <c r="F54" s="981">
        <v>2954987</v>
      </c>
      <c r="G54" s="981">
        <v>2954987</v>
      </c>
      <c r="H54" s="981">
        <v>2953804</v>
      </c>
      <c r="I54" s="981"/>
      <c r="J54" s="981">
        <f>SUM(J55:J59)</f>
        <v>3685196.32</v>
      </c>
      <c r="K54" s="981">
        <f>SUM(K55:K59)</f>
        <v>0</v>
      </c>
      <c r="L54" s="981">
        <v>0</v>
      </c>
      <c r="M54" s="1015">
        <f t="shared" si="4"/>
        <v>3685196.32</v>
      </c>
      <c r="N54" s="939">
        <f>[4]Igazgatás!I76+[4]Községgazd!L66+[4]Vagyongazd!I53+[4]Közút!I53+[4]Sport!I55+[4]Közművelődés!K90+[4]Támogatás!T53</f>
        <v>294926.89915486955</v>
      </c>
      <c r="O54" s="940">
        <f>[4]Igazgatás!J76+[4]Községgazd!M66+[4]Vagyongazd!J53+[4]Szennyvíz!I52+[4]Közút!J53+[4]Sport!J55+[4]Közművelődés!L90+[4]Támogatás!U53</f>
        <v>294926.89915486955</v>
      </c>
      <c r="P54" s="941">
        <f>[4]Igazgatás!K76+[4]Községgazd!N66+[4]Vagyongazd!K53+[4]Közút!K53+[4]Sport!K55+[4]Közművelődés!M90+[4]Támogatás!V53</f>
        <v>294926.89915486955</v>
      </c>
      <c r="Q54" s="941">
        <f>[4]Igazgatás!L76+[4]Községgazd!O66+[4]Vagyongazd!L53+[4]Közút!L53+[4]Sport!L55+[4]Közművelődés!N90+[4]Támogatás!W53</f>
        <v>294926.89915486955</v>
      </c>
      <c r="R54" s="940">
        <f>[4]Igazgatás!M76+[4]Községgazd!P66+[4]Vagyongazd!M53+[4]Közút!M53+[4]Sport!M55+[4]Közművelődés!O90+[4]Támogatás!X53</f>
        <v>294926.89915486955</v>
      </c>
      <c r="S54" s="941">
        <f>[4]Igazgatás!N76+[4]Községgazd!Q66+[4]Vagyongazd!N53+[4]Közút!N53+[4]Sport!N55+[4]Közművelődés!P90+[4]Támogatás!Y53</f>
        <v>294926.89915486955</v>
      </c>
      <c r="T54" s="941">
        <f>[4]Igazgatás!O76+[4]Községgazd!R66+[4]Vagyongazd!O53+[4]Közút!O53+[4]Sport!O55+[4]Közművelődés!Q90+[4]Támogatás!Z53</f>
        <v>294926.89915486955</v>
      </c>
      <c r="U54" s="942">
        <f>[4]Igazgatás!P76+[4]Községgazd!S66+[4]Vagyongazd!P53+[4]Közút!P53+[4]Sport!P55+[4]Közművelődés!R90+[4]Támogatás!AA53</f>
        <v>294926.89915486955</v>
      </c>
      <c r="V54" s="943">
        <f>[4]Igazgatás!Q76+[4]Községgazd!T66+[4]Vagyongazd!Q53+[4]Közút!Q53+[4]Sport!Q55+[4]Közművelődés!S90+[4]Támogatás!AB53</f>
        <v>294926.89915486955</v>
      </c>
      <c r="W54" s="941">
        <f>[4]Igazgatás!R76+[4]Községgazd!U66+[4]Vagyongazd!R53+[4]Közút!R53+[4]Sport!R55+[4]Közművelődés!T90+[4]Támogatás!AC53</f>
        <v>294926.89915486955</v>
      </c>
      <c r="X54" s="941">
        <f>[4]Igazgatás!S76+[4]Községgazd!V66+[4]Vagyongazd!S53+[4]Közút!S53+[4]Sport!S55+[4]Közművelődés!U90+[4]Támogatás!AD53</f>
        <v>294926.89915486955</v>
      </c>
      <c r="Y54" s="942">
        <f>[4]Igazgatás!T76+[4]Községgazd!W66+[4]Vagyongazd!T53+[4]Közút!T53+[4]Sport!T55+[4]Közművelődés!V90+[4]Támogatás!AE53</f>
        <v>294926.89915486955</v>
      </c>
      <c r="AB54" s="914"/>
    </row>
    <row r="55" spans="1:48 16382:16382" s="949" customFormat="1" ht="13.5" x14ac:dyDescent="0.2">
      <c r="A55" s="18" t="s">
        <v>66</v>
      </c>
      <c r="B55" s="880" t="s">
        <v>29</v>
      </c>
      <c r="C55" s="1346" t="s">
        <v>30</v>
      </c>
      <c r="D55" s="1347"/>
      <c r="E55" s="1347"/>
      <c r="F55" s="950">
        <v>1950987</v>
      </c>
      <c r="G55" s="950">
        <v>1950987</v>
      </c>
      <c r="H55" s="950">
        <v>1950396</v>
      </c>
      <c r="I55" s="950"/>
      <c r="J55" s="950">
        <f>SUM('[3]Működési kiadások - Óvoda'!J41+'[3]Dologi kiadások - Konyha'!J24)</f>
        <v>3675196.32</v>
      </c>
      <c r="K55" s="950">
        <v>0</v>
      </c>
      <c r="L55" s="950">
        <v>0</v>
      </c>
      <c r="M55" s="951">
        <f t="shared" si="4"/>
        <v>3675196.32</v>
      </c>
      <c r="N55" s="944">
        <f>[4]Igazgatás!I77+[4]Községgazd!L67+[4]Vagyongazd!I54+[4]Közút!I54+[4]Sport!I56+[4]Közművelődés!K91+[4]Támogatás!T54</f>
        <v>286593.56582186959</v>
      </c>
      <c r="O55" s="945">
        <f>[4]Igazgatás!J77+[4]Községgazd!M67+[4]Vagyongazd!J54+[4]Szennyvíz!I53+[4]Közút!J54+[4]Sport!J56+[4]Közművelődés!L91+[4]Támogatás!U54</f>
        <v>286593.56582186959</v>
      </c>
      <c r="P55" s="946">
        <f>[4]Igazgatás!K77+[4]Községgazd!N67+[4]Vagyongazd!K54+[4]Közút!K54+[4]Sport!K56+[4]Közművelődés!M91+[4]Támogatás!V54</f>
        <v>286593.56582186959</v>
      </c>
      <c r="Q55" s="946">
        <f>[4]Igazgatás!L77+[4]Községgazd!O67+[4]Vagyongazd!L54+[4]Közút!L54+[4]Sport!L56+[4]Közművelődés!N91+[4]Támogatás!W54</f>
        <v>286593.56582186959</v>
      </c>
      <c r="R55" s="945">
        <f>[4]Igazgatás!M77+[4]Községgazd!P67+[4]Vagyongazd!M54+[4]Közút!M54+[4]Sport!M56+[4]Közművelődés!O91+[4]Támogatás!X54</f>
        <v>286593.56582186959</v>
      </c>
      <c r="S55" s="946">
        <f>[4]Igazgatás!N77+[4]Községgazd!Q67+[4]Vagyongazd!N54+[4]Közút!N54+[4]Sport!N56+[4]Közművelődés!P91+[4]Támogatás!Y54</f>
        <v>286593.56582186959</v>
      </c>
      <c r="T55" s="946">
        <f>[4]Igazgatás!O77+[4]Községgazd!R67+[4]Vagyongazd!O54+[4]Közút!O54+[4]Sport!O56+[4]Közművelődés!Q91+[4]Támogatás!Z54</f>
        <v>286593.56582186959</v>
      </c>
      <c r="U55" s="947">
        <f>[4]Igazgatás!P77+[4]Községgazd!S67+[4]Vagyongazd!P54+[4]Közút!P54+[4]Sport!P56+[4]Közművelődés!R91+[4]Támogatás!AA54</f>
        <v>286593.56582186959</v>
      </c>
      <c r="V55" s="948">
        <f>[4]Igazgatás!Q77+[4]Községgazd!T67+[4]Vagyongazd!Q54+[4]Közút!Q54+[4]Sport!Q56+[4]Közművelődés!S91+[4]Támogatás!AB54</f>
        <v>286593.56582186959</v>
      </c>
      <c r="W55" s="946">
        <f>[4]Igazgatás!R77+[4]Községgazd!U67+[4]Vagyongazd!R54+[4]Közút!R54+[4]Sport!R56+[4]Közművelődés!T91+[4]Támogatás!AC54</f>
        <v>286593.56582186959</v>
      </c>
      <c r="X55" s="946">
        <f>[4]Igazgatás!S77+[4]Községgazd!V67+[4]Vagyongazd!S54+[4]Közút!S54+[4]Sport!S56+[4]Közművelődés!U91+[4]Támogatás!AD54</f>
        <v>286593.56582186959</v>
      </c>
      <c r="Y55" s="947">
        <f>[4]Igazgatás!T77+[4]Községgazd!W67+[4]Vagyongazd!T54+[4]Közút!T54+[4]Sport!T56+[4]Közművelődés!V91+[4]Támogatás!AE54</f>
        <v>286593.56582186959</v>
      </c>
      <c r="AB55" s="914"/>
    </row>
    <row r="56" spans="1:48 16382:16382" s="949" customFormat="1" ht="15" hidden="1" customHeight="1" x14ac:dyDescent="0.2">
      <c r="A56" s="18" t="s">
        <v>67</v>
      </c>
      <c r="B56" s="880" t="s">
        <v>68</v>
      </c>
      <c r="C56" s="1346" t="s">
        <v>920</v>
      </c>
      <c r="D56" s="1347"/>
      <c r="E56" s="1347"/>
      <c r="F56" s="950">
        <v>0</v>
      </c>
      <c r="G56" s="950">
        <v>0</v>
      </c>
      <c r="H56" s="950">
        <v>0</v>
      </c>
      <c r="I56" s="950"/>
      <c r="J56" s="950">
        <v>0</v>
      </c>
      <c r="K56" s="950">
        <f>[4]Igazgatás!G80+[4]Községgazd!G71+[4]Közút!G55+[4]Sport!G57+[4]Közművelődés!G94+[4]Támogatás!K55</f>
        <v>0</v>
      </c>
      <c r="L56" s="950">
        <v>0</v>
      </c>
      <c r="M56" s="951">
        <f t="shared" si="4"/>
        <v>0</v>
      </c>
      <c r="N56" s="944">
        <f>[4]Igazgatás!I80+[4]Községgazd!L71+[4]Vagyongazd!I55+[4]Közút!I55+[4]Sport!I57+[4]Közművelődés!K94+[4]Támogatás!T55</f>
        <v>0</v>
      </c>
      <c r="O56" s="945">
        <f>[4]Igazgatás!J80+[4]Községgazd!M71+[4]Vagyongazd!J55+[4]Közút!J55+[4]Sport!J57+[4]Közművelődés!L94+[4]Támogatás!U55</f>
        <v>0</v>
      </c>
      <c r="P56" s="946">
        <f>[4]Igazgatás!K80+[4]Községgazd!N71+[4]Vagyongazd!K55+[4]Közút!K55+[4]Sport!K57+[4]Közművelődés!M94+[4]Támogatás!V55</f>
        <v>0</v>
      </c>
      <c r="Q56" s="946">
        <f>[4]Igazgatás!L80+[4]Községgazd!O71+[4]Vagyongazd!L55+[4]Közút!L55+[4]Sport!L57+[4]Közművelődés!N94+[4]Támogatás!W55</f>
        <v>0</v>
      </c>
      <c r="R56" s="945">
        <f>[4]Igazgatás!M80+[4]Községgazd!P71+[4]Vagyongazd!M55+[4]Közút!M55+[4]Sport!M57+[4]Közművelődés!O94+[4]Támogatás!X55</f>
        <v>0</v>
      </c>
      <c r="S56" s="946">
        <f>[4]Igazgatás!N80+[4]Községgazd!Q71+[4]Vagyongazd!N55+[4]Közút!N55+[4]Sport!N57+[4]Közművelődés!P94+[4]Támogatás!Y55</f>
        <v>0</v>
      </c>
      <c r="T56" s="946">
        <f>[4]Igazgatás!O80+[4]Községgazd!R71+[4]Vagyongazd!O55+[4]Közút!O55+[4]Sport!O57+[4]Közművelődés!Q94+[4]Támogatás!Z55</f>
        <v>0</v>
      </c>
      <c r="U56" s="947">
        <f>[4]Igazgatás!P80+[4]Községgazd!S71+[4]Vagyongazd!P55+[4]Közút!P55+[4]Sport!P57+[4]Közművelődés!R94+[4]Támogatás!AA55</f>
        <v>0</v>
      </c>
      <c r="V56" s="948">
        <f>[4]Igazgatás!Q80+[4]Községgazd!T71+[4]Vagyongazd!Q55+[4]Közút!Q55+[4]Sport!Q57+[4]Közművelődés!S94+[4]Támogatás!AB55</f>
        <v>0</v>
      </c>
      <c r="W56" s="946">
        <f>[4]Igazgatás!R80+[4]Községgazd!U71+[4]Vagyongazd!R55+[4]Közút!R55+[4]Sport!R57+[4]Közművelődés!T94+[4]Támogatás!AC55</f>
        <v>0</v>
      </c>
      <c r="X56" s="946">
        <f>[4]Igazgatás!S80+[4]Községgazd!V71+[4]Vagyongazd!S55+[4]Közút!S55+[4]Sport!S57+[4]Közművelődés!U94+[4]Támogatás!AD55</f>
        <v>0</v>
      </c>
      <c r="Y56" s="947">
        <f>[4]Igazgatás!T80+[4]Községgazd!W71+[4]Vagyongazd!T55+[4]Közút!T55+[4]Sport!T57+[4]Közművelődés!V94+[4]Támogatás!AE55</f>
        <v>0</v>
      </c>
      <c r="AB56" s="914"/>
    </row>
    <row r="57" spans="1:48 16382:16382" s="949" customFormat="1" ht="15" hidden="1" customHeight="1" x14ac:dyDescent="0.2">
      <c r="A57" s="18" t="s">
        <v>921</v>
      </c>
      <c r="B57" s="880" t="s">
        <v>673</v>
      </c>
      <c r="C57" s="1346" t="s">
        <v>674</v>
      </c>
      <c r="D57" s="1347"/>
      <c r="E57" s="1347"/>
      <c r="F57" s="950">
        <v>1000000</v>
      </c>
      <c r="G57" s="950">
        <v>1000000</v>
      </c>
      <c r="H57" s="950">
        <v>1000000</v>
      </c>
      <c r="I57" s="950"/>
      <c r="J57" s="950">
        <v>0</v>
      </c>
      <c r="K57" s="950">
        <f>[4]Igazgatás!G81+[4]Községgazd!G72+[4]Közút!G56+[4]Sport!G58+[4]Közművelődés!G95+[4]Támogatás!K56</f>
        <v>0</v>
      </c>
      <c r="L57" s="950">
        <v>0</v>
      </c>
      <c r="M57" s="951">
        <f>[4]Igazgatás!H81+[4]Községgazd!H72+[4]Közút!H56+[4]Sport!H58+[4]Közművelődés!H95+[4]Támogatás!L56</f>
        <v>0</v>
      </c>
      <c r="N57" s="944">
        <f>[4]Igazgatás!I81+[4]Községgazd!L72+[4]Vagyongazd!I56+[4]Közút!I56+[4]Sport!I58+[4]Közművelődés!K95+[4]Támogatás!T56</f>
        <v>0</v>
      </c>
      <c r="O57" s="945">
        <f>[4]Igazgatás!J81+[4]Községgazd!M72+[4]Vagyongazd!J56+[4]Közút!J56+[4]Sport!J58+[4]Közművelődés!L95+[4]Támogatás!U56</f>
        <v>0</v>
      </c>
      <c r="P57" s="946">
        <f>[4]Igazgatás!K81+[4]Községgazd!N72+[4]Vagyongazd!K56+[4]Közút!K56+[4]Sport!K58+[4]Közművelődés!M95+[4]Támogatás!V56</f>
        <v>0</v>
      </c>
      <c r="Q57" s="946">
        <f>[4]Igazgatás!L81+[4]Községgazd!O72+[4]Vagyongazd!L56+[4]Közút!L56+[4]Sport!L58+[4]Közművelődés!N95+[4]Támogatás!W56</f>
        <v>0</v>
      </c>
      <c r="R57" s="945">
        <f>[4]Igazgatás!M81+[4]Községgazd!P72+[4]Vagyongazd!M56+[4]Közút!M56+[4]Sport!M58+[4]Közművelődés!O95+[4]Támogatás!X56</f>
        <v>0</v>
      </c>
      <c r="S57" s="946">
        <f>[4]Igazgatás!N81+[4]Községgazd!Q72+[4]Vagyongazd!N56+[4]Közút!N56+[4]Sport!N58+[4]Közművelődés!P95+[4]Támogatás!Y56</f>
        <v>0</v>
      </c>
      <c r="T57" s="946">
        <f>[4]Igazgatás!O81+[4]Községgazd!R72+[4]Vagyongazd!O56+[4]Közút!O56+[4]Sport!O58+[4]Közművelődés!Q95+[4]Támogatás!Z56</f>
        <v>0</v>
      </c>
      <c r="U57" s="947">
        <f>[4]Igazgatás!P81+[4]Községgazd!S72+[4]Vagyongazd!P56+[4]Közút!P56+[4]Sport!P58+[4]Közművelődés!R95+[4]Támogatás!AA56</f>
        <v>0</v>
      </c>
      <c r="V57" s="948">
        <f>[4]Igazgatás!Q81+[4]Községgazd!T72+[4]Vagyongazd!Q56+[4]Közút!Q56+[4]Sport!Q58+[4]Közművelődés!S95+[4]Támogatás!AB56</f>
        <v>0</v>
      </c>
      <c r="W57" s="946">
        <f>[4]Igazgatás!R81+[4]Községgazd!U72+[4]Vagyongazd!R56+[4]Közút!R56+[4]Sport!R58+[4]Közművelődés!T95+[4]Támogatás!AC56</f>
        <v>0</v>
      </c>
      <c r="X57" s="946">
        <f>[4]Igazgatás!S81+[4]Községgazd!V72+[4]Vagyongazd!S56+[4]Közút!S56+[4]Sport!S58+[4]Közművelődés!U95+[4]Támogatás!AD56</f>
        <v>0</v>
      </c>
      <c r="Y57" s="947">
        <f>[4]Igazgatás!T81+[4]Községgazd!W72+[4]Vagyongazd!T56+[4]Közút!T56+[4]Sport!T58+[4]Közművelődés!V95+[4]Támogatás!AE56</f>
        <v>0</v>
      </c>
      <c r="AB57" s="914"/>
    </row>
    <row r="58" spans="1:48 16382:16382" s="949" customFormat="1" ht="15" hidden="1" customHeight="1" x14ac:dyDescent="0.2">
      <c r="A58" s="18" t="s">
        <v>922</v>
      </c>
      <c r="B58" s="880" t="s">
        <v>923</v>
      </c>
      <c r="C58" s="1346" t="s">
        <v>924</v>
      </c>
      <c r="D58" s="1347"/>
      <c r="E58" s="1347"/>
      <c r="F58" s="950">
        <v>0</v>
      </c>
      <c r="G58" s="950">
        <v>0</v>
      </c>
      <c r="H58" s="950">
        <v>0</v>
      </c>
      <c r="I58" s="950">
        <v>0</v>
      </c>
      <c r="J58" s="950">
        <f>[4]Igazgatás!F82+[4]Községgazd!F73+[4]Közút!F57+[4]Sport!F59+[4]Közművelődés!F96+[4]Támogatás!J57</f>
        <v>0</v>
      </c>
      <c r="K58" s="950">
        <f>[4]Igazgatás!G82+[4]Községgazd!G73+[4]Közút!G57+[4]Sport!G59+[4]Közművelődés!G96+[4]Támogatás!K57</f>
        <v>0</v>
      </c>
      <c r="L58" s="950"/>
      <c r="M58" s="951">
        <f>[4]Igazgatás!H82+[4]Községgazd!H73+[4]Közút!H57+[4]Sport!H59+[4]Közművelődés!H96+[4]Támogatás!L57</f>
        <v>0</v>
      </c>
      <c r="N58" s="944">
        <f>[4]Igazgatás!I82+[4]Községgazd!L73+[4]Vagyongazd!I57+[4]Közút!I57+[4]Sport!I59+[4]Közművelődés!K96+[4]Támogatás!T57</f>
        <v>0</v>
      </c>
      <c r="O58" s="945">
        <f>[4]Igazgatás!J82+[4]Községgazd!M73+[4]Vagyongazd!J57+[4]Közút!J57+[4]Sport!J59+[4]Közművelődés!L96+[4]Támogatás!U57</f>
        <v>0</v>
      </c>
      <c r="P58" s="946">
        <f>[4]Igazgatás!K82+[4]Községgazd!N73+[4]Vagyongazd!K57+[4]Közút!K57+[4]Sport!K59+[4]Közművelődés!M96+[4]Támogatás!V57</f>
        <v>0</v>
      </c>
      <c r="Q58" s="946">
        <f>[4]Igazgatás!L82+[4]Községgazd!O73+[4]Vagyongazd!L57+[4]Közút!L57+[4]Sport!L59+[4]Közművelődés!N96+[4]Támogatás!W57</f>
        <v>0</v>
      </c>
      <c r="R58" s="945">
        <f>[4]Igazgatás!M82+[4]Községgazd!P73+[4]Vagyongazd!M57+[4]Közút!M57+[4]Sport!M59+[4]Közművelődés!O96+[4]Támogatás!X57</f>
        <v>0</v>
      </c>
      <c r="S58" s="946">
        <f>[4]Igazgatás!N82+[4]Községgazd!Q73+[4]Vagyongazd!N57+[4]Közút!N57+[4]Sport!N59+[4]Közművelődés!P96+[4]Támogatás!Y57</f>
        <v>0</v>
      </c>
      <c r="T58" s="946">
        <f>[4]Igazgatás!O82+[4]Községgazd!R73+[4]Vagyongazd!O57+[4]Közút!O57+[4]Sport!O59+[4]Közművelődés!Q96+[4]Támogatás!Z57</f>
        <v>0</v>
      </c>
      <c r="U58" s="947">
        <f>[4]Igazgatás!P82+[4]Községgazd!S73+[4]Vagyongazd!P57+[4]Közút!P57+[4]Sport!P59+[4]Közművelődés!R96+[4]Támogatás!AA57</f>
        <v>0</v>
      </c>
      <c r="V58" s="948">
        <f>[4]Igazgatás!Q82+[4]Községgazd!T73+[4]Vagyongazd!Q57+[4]Közút!Q57+[4]Sport!Q59+[4]Közművelődés!S96+[4]Támogatás!AB57</f>
        <v>0</v>
      </c>
      <c r="W58" s="946">
        <f>[4]Igazgatás!R82+[4]Községgazd!U73+[4]Vagyongazd!R57+[4]Közút!R57+[4]Sport!R59+[4]Közművelődés!T96+[4]Támogatás!AC57</f>
        <v>0</v>
      </c>
      <c r="X58" s="946">
        <f>[4]Igazgatás!S82+[4]Községgazd!V73+[4]Vagyongazd!S57+[4]Közút!S57+[4]Sport!S59+[4]Közművelődés!U96+[4]Támogatás!AD57</f>
        <v>0</v>
      </c>
      <c r="Y58" s="947">
        <f>[4]Igazgatás!T82+[4]Községgazd!W73+[4]Vagyongazd!T57+[4]Közút!T57+[4]Sport!T59+[4]Közművelődés!V96+[4]Támogatás!AE57</f>
        <v>0</v>
      </c>
      <c r="AB58" s="914"/>
      <c r="XFB58" s="980">
        <f>SUM(F58:XFA58)</f>
        <v>0</v>
      </c>
    </row>
    <row r="59" spans="1:48 16382:16382" s="949" customFormat="1" ht="14.25" thickBot="1" x14ac:dyDescent="0.25">
      <c r="A59" s="18" t="s">
        <v>69</v>
      </c>
      <c r="B59" s="892" t="s">
        <v>31</v>
      </c>
      <c r="C59" s="1348" t="s">
        <v>32</v>
      </c>
      <c r="D59" s="1349"/>
      <c r="E59" s="1349"/>
      <c r="F59" s="950">
        <v>4000</v>
      </c>
      <c r="G59" s="950">
        <v>4000</v>
      </c>
      <c r="H59" s="950">
        <v>4002</v>
      </c>
      <c r="I59" s="950"/>
      <c r="J59" s="950">
        <f>SUM('[3]Működési kiadások - Óvoda'!J44+'[3]Dologi kiadások - Konyha'!J25)</f>
        <v>10000</v>
      </c>
      <c r="K59" s="950">
        <f>[4]Igazgatás!G83+[4]Községgazd!G74+[4]Közút!G58+[4]Sport!G60+[4]Közművelődés!G97+[4]Támogatás!K58</f>
        <v>0</v>
      </c>
      <c r="L59" s="950">
        <v>0</v>
      </c>
      <c r="M59" s="951">
        <f>SUM(J59:L59)</f>
        <v>10000</v>
      </c>
      <c r="N59" s="944">
        <f>[4]Igazgatás!I83+[4]Községgazd!L74+[4]Vagyongazd!I58+[4]Közút!I58+[4]Sport!I60+[4]Közművelődés!K97+[4]Támogatás!T58</f>
        <v>8333.3333329999987</v>
      </c>
      <c r="O59" s="945">
        <f>[4]Igazgatás!J83+[4]Községgazd!M74+[4]Vagyongazd!J58+[4]Közút!J58+[4]Sport!J60+[4]Közművelődés!L97+[4]Támogatás!U58</f>
        <v>8333.3333329999987</v>
      </c>
      <c r="P59" s="946">
        <f>[4]Igazgatás!K83+[4]Községgazd!N74+[4]Vagyongazd!K58+[4]Közút!K58+[4]Sport!K60+[4]Közművelődés!M97+[4]Támogatás!V58</f>
        <v>8333.3333329999987</v>
      </c>
      <c r="Q59" s="946">
        <f>[4]Igazgatás!L83+[4]Községgazd!O74+[4]Vagyongazd!L58+[4]Közút!L58+[4]Sport!L60+[4]Közművelődés!N97+[4]Támogatás!W58</f>
        <v>8333.3333329999987</v>
      </c>
      <c r="R59" s="945">
        <f>[4]Igazgatás!M83+[4]Községgazd!P74+[4]Vagyongazd!M58+[4]Közút!M58+[4]Sport!M60+[4]Közművelődés!O97+[4]Támogatás!X58</f>
        <v>8333.3333329999987</v>
      </c>
      <c r="S59" s="946">
        <f>[4]Igazgatás!N83+[4]Községgazd!Q74+[4]Vagyongazd!N58+[4]Közút!N58+[4]Sport!N60+[4]Közművelődés!P97+[4]Támogatás!Y58</f>
        <v>8333.3333329999987</v>
      </c>
      <c r="T59" s="946">
        <f>[4]Igazgatás!O83+[4]Községgazd!R74+[4]Vagyongazd!O58+[4]Közút!O58+[4]Sport!O60+[4]Közművelődés!Q97+[4]Támogatás!Z58</f>
        <v>8333.3333329999987</v>
      </c>
      <c r="U59" s="947">
        <f>[4]Igazgatás!P83+[4]Községgazd!S74+[4]Vagyongazd!P58+[4]Közút!P58+[4]Sport!P60+[4]Közművelődés!R97+[4]Támogatás!AA58</f>
        <v>8333.3333329999987</v>
      </c>
      <c r="V59" s="948">
        <f>[4]Igazgatás!Q83+[4]Községgazd!T74+[4]Vagyongazd!Q58+[4]Közút!Q58+[4]Sport!Q60+[4]Közművelődés!S97+[4]Támogatás!AB58</f>
        <v>8333.3333329999987</v>
      </c>
      <c r="W59" s="946">
        <f>[4]Igazgatás!R83+[4]Községgazd!U74+[4]Vagyongazd!R58+[4]Közút!R58+[4]Sport!R60+[4]Közművelődés!T97+[4]Támogatás!AC58</f>
        <v>8333.3333329999987</v>
      </c>
      <c r="X59" s="946">
        <f>[4]Igazgatás!S83+[4]Községgazd!V74+[4]Vagyongazd!S58+[4]Közút!S58+[4]Sport!S60+[4]Közművelődés!U97+[4]Támogatás!AD58</f>
        <v>8333.3333329999987</v>
      </c>
      <c r="Y59" s="947">
        <f>[4]Igazgatás!T83+[4]Községgazd!W74+[4]Vagyongazd!T58+[4]Közút!T58+[4]Sport!T60+[4]Közművelődés!V97+[4]Támogatás!AE58</f>
        <v>8333.3333329999987</v>
      </c>
      <c r="AB59" s="914"/>
    </row>
    <row r="60" spans="1:48 16382:16382" ht="13.5" thickBot="1" x14ac:dyDescent="0.25">
      <c r="B60" s="904" t="s">
        <v>70</v>
      </c>
      <c r="C60" s="1350" t="s">
        <v>71</v>
      </c>
      <c r="D60" s="1351"/>
      <c r="E60" s="1351"/>
      <c r="F60" s="905">
        <v>1800000</v>
      </c>
      <c r="G60" s="905">
        <v>1800000</v>
      </c>
      <c r="H60" s="905">
        <v>1794970</v>
      </c>
      <c r="I60" s="906"/>
      <c r="J60" s="905">
        <f>SUM(J72+J68+J62)</f>
        <v>0</v>
      </c>
      <c r="K60" s="905">
        <f>[4]Igazgatás!G84+[4]Községgazd!G77+[4]Szennyvíz!F58+[4]Közút!G59+[4]Sport!G61+[4]Közművelődés!G100+[4]Támogatás!K59</f>
        <v>0</v>
      </c>
      <c r="L60" s="905">
        <v>0</v>
      </c>
      <c r="M60" s="952">
        <f>SUM(J60:L60)</f>
        <v>0</v>
      </c>
      <c r="N60" s="953">
        <f>[4]Igazgatás!I84+[4]Községgazd!L77+[4]Vagyongazd!I59+[4]Közút!I59+[4]Sport!I61+[4]Közművelődés!K100+[4]Támogatás!T59</f>
        <v>177790.58332322171</v>
      </c>
      <c r="O60" s="954">
        <f>[4]Igazgatás!J84+[4]Községgazd!M77+[4]Vagyongazd!J59+[4]Közút!J59+[4]Sport!J61+[4]Közművelődés!L100+[4]Támogatás!U59</f>
        <v>177790.58332322171</v>
      </c>
      <c r="P60" s="955">
        <f>[4]Igazgatás!K84+[4]Községgazd!N77+[4]Vagyongazd!K59+[4]Közút!K59+[4]Sport!K61+[4]Közművelődés!M100+[4]Támogatás!V59</f>
        <v>177790.58332322171</v>
      </c>
      <c r="Q60" s="955">
        <f>[4]Igazgatás!L84+[4]Községgazd!O77+[4]Vagyongazd!L59+[4]Közút!L59+[4]Sport!L61+[4]Közművelődés!N100+[4]Támogatás!W59</f>
        <v>177790.58332322171</v>
      </c>
      <c r="R60" s="954">
        <f>[4]Igazgatás!M84+[4]Községgazd!P77+[4]Vagyongazd!M59+[4]Közút!M59+[4]Sport!M61+[4]Közművelődés!O100+[4]Támogatás!X59</f>
        <v>177790.58332322171</v>
      </c>
      <c r="S60" s="955">
        <f>[4]Igazgatás!N84+[4]Községgazd!Q77+[4]Vagyongazd!N59+[4]Közút!N59+[4]Sport!N61+[4]Közművelődés!P100+[4]Támogatás!Y59</f>
        <v>177790.58332322171</v>
      </c>
      <c r="T60" s="955">
        <f>[4]Igazgatás!O84+[4]Községgazd!R77+[4]Vagyongazd!O59+[4]Közút!O59+[4]Sport!O61+[4]Közművelődés!Q100+[4]Támogatás!Z59</f>
        <v>177790.58332322171</v>
      </c>
      <c r="U60" s="956">
        <f>[4]Igazgatás!P84+[4]Községgazd!S77+[4]Vagyongazd!P59+[4]Közút!P59+[4]Sport!P61+[4]Közművelődés!R100+[4]Támogatás!AA59</f>
        <v>177790.58332322171</v>
      </c>
      <c r="V60" s="957">
        <f>[4]Igazgatás!Q84+[4]Községgazd!T77+[4]Vagyongazd!Q59+[4]Közút!Q59+[4]Sport!Q61+[4]Közművelődés!S100+[4]Támogatás!AB59</f>
        <v>177790.58332322171</v>
      </c>
      <c r="W60" s="955">
        <f>[4]Igazgatás!R84+[4]Községgazd!U77+[4]Vagyongazd!R59+[4]Közút!R59+[4]Sport!R61+[4]Közművelődés!T100+[4]Támogatás!AC59</f>
        <v>177790.58332322171</v>
      </c>
      <c r="X60" s="955">
        <f>[4]Igazgatás!S84+[4]Községgazd!V77+[4]Vagyongazd!S59+[4]Közút!S59+[4]Sport!S61+[4]Közművelődés!U100+[4]Támogatás!AD59</f>
        <v>177790.58332322171</v>
      </c>
      <c r="Y60" s="956">
        <f>[4]Igazgatás!T84+[4]Községgazd!W77+[4]Vagyongazd!T59+[4]Közút!T59+[4]Sport!T61+[4]Közművelődés!V100+[4]Támogatás!AE59</f>
        <v>177790.58332322171</v>
      </c>
      <c r="AB60" s="914"/>
    </row>
    <row r="61" spans="1:48 16382:16382" s="977" customFormat="1" ht="15" hidden="1" customHeight="1" x14ac:dyDescent="0.2">
      <c r="A61" s="18" t="s">
        <v>925</v>
      </c>
      <c r="B61" s="31" t="s">
        <v>926</v>
      </c>
      <c r="C61" s="1355" t="s">
        <v>927</v>
      </c>
      <c r="D61" s="1356"/>
      <c r="E61" s="1356"/>
      <c r="F61" s="975" t="e">
        <v>#REF!</v>
      </c>
      <c r="G61" s="975" t="e">
        <v>#REF!</v>
      </c>
      <c r="H61" s="975" t="e">
        <v>#REF!</v>
      </c>
      <c r="I61" s="981" t="e">
        <v>#REF!</v>
      </c>
      <c r="J61" s="975" t="e">
        <f>[4]Igazgatás!F85+[4]Községgazd!F78+[4]Vagyongazd!#REF!+[4]Közút!F60+[4]Sport!F62+[4]Közművelődés!F101+[4]Támogatás!J60</f>
        <v>#REF!</v>
      </c>
      <c r="K61" s="975" t="e">
        <f>[4]Igazgatás!G85+[4]Községgazd!G78+[4]Vagyongazd!#REF!+[4]Közút!G60+[4]Sport!G62+[4]Közművelődés!G101+[4]Támogatás!K60</f>
        <v>#REF!</v>
      </c>
      <c r="L61" s="975"/>
      <c r="M61" s="982" t="e">
        <f>[4]Igazgatás!H85+[4]Községgazd!H78+[4]Vagyongazd!#REF!+[4]Közút!H60+[4]Sport!H62+[4]Közművelődés!H101+[4]Támogatás!L60</f>
        <v>#REF!</v>
      </c>
      <c r="N61" s="939">
        <f>[4]Igazgatás!I85+[4]Községgazd!L78+[4]Vagyongazd!I60+[4]Közút!I60+[4]Sport!I62+[4]Közművelődés!K101+[4]Támogatás!T60</f>
        <v>0</v>
      </c>
      <c r="O61" s="940">
        <f>[4]Igazgatás!J85+[4]Községgazd!M78+[4]Vagyongazd!J60+[4]Közút!J60+[4]Sport!J62+[4]Közművelődés!L101+[4]Támogatás!U60</f>
        <v>0</v>
      </c>
      <c r="P61" s="941">
        <f>[4]Igazgatás!K85+[4]Községgazd!N78+[4]Vagyongazd!K60+[4]Közút!K60+[4]Sport!K62+[4]Közművelődés!M101+[4]Támogatás!V60</f>
        <v>0</v>
      </c>
      <c r="Q61" s="941">
        <f>[4]Igazgatás!L85+[4]Községgazd!O78+[4]Vagyongazd!L60+[4]Közút!L60+[4]Sport!L62+[4]Közművelődés!N101+[4]Támogatás!W60</f>
        <v>0</v>
      </c>
      <c r="R61" s="940">
        <f>[4]Igazgatás!M85+[4]Községgazd!P78+[4]Vagyongazd!M60+[4]Közút!M60+[4]Sport!M62+[4]Közművelődés!O101+[4]Támogatás!X60</f>
        <v>0</v>
      </c>
      <c r="S61" s="941">
        <f>[4]Igazgatás!N85+[4]Községgazd!Q78+[4]Vagyongazd!N60+[4]Közút!N60+[4]Sport!N62+[4]Közművelődés!P101+[4]Támogatás!Y60</f>
        <v>0</v>
      </c>
      <c r="T61" s="941">
        <f>[4]Igazgatás!O85+[4]Községgazd!R78+[4]Vagyongazd!O60+[4]Közút!O60+[4]Sport!O62+[4]Közművelődés!Q101+[4]Támogatás!Z60</f>
        <v>0</v>
      </c>
      <c r="U61" s="942">
        <f>[4]Igazgatás!P85+[4]Községgazd!S78+[4]Vagyongazd!P60+[4]Közút!P60+[4]Sport!P62+[4]Közművelődés!R101+[4]Támogatás!AA60</f>
        <v>0</v>
      </c>
      <c r="V61" s="943">
        <f>[4]Igazgatás!Q85+[4]Községgazd!T78+[4]Vagyongazd!Q60+[4]Közút!Q60+[4]Sport!Q62+[4]Közművelődés!S101+[4]Támogatás!AB60</f>
        <v>0</v>
      </c>
      <c r="W61" s="941">
        <f>[4]Igazgatás!R85+[4]Községgazd!U78+[4]Vagyongazd!R60+[4]Közút!R60+[4]Sport!R62+[4]Közművelődés!T101+[4]Támogatás!AC60</f>
        <v>0</v>
      </c>
      <c r="X61" s="941">
        <f>[4]Igazgatás!S85+[4]Községgazd!V78+[4]Vagyongazd!S60+[4]Közút!S60+[4]Sport!S62+[4]Közművelődés!U101+[4]Támogatás!AD60</f>
        <v>0</v>
      </c>
      <c r="Y61" s="942">
        <f>[4]Igazgatás!T85+[4]Községgazd!W78+[4]Vagyongazd!T60+[4]Közút!T60+[4]Sport!T62+[4]Közművelődés!V101+[4]Támogatás!AE60</f>
        <v>0</v>
      </c>
      <c r="AB61" s="914"/>
    </row>
    <row r="62" spans="1:48 16382:16382" s="977" customFormat="1" ht="15" hidden="1" customHeight="1" x14ac:dyDescent="0.2">
      <c r="A62" s="18" t="s">
        <v>928</v>
      </c>
      <c r="B62" s="884" t="s">
        <v>72</v>
      </c>
      <c r="C62" s="1357" t="s">
        <v>73</v>
      </c>
      <c r="D62" s="1358"/>
      <c r="E62" s="1358"/>
      <c r="F62" s="981" t="e">
        <v>#REF!</v>
      </c>
      <c r="G62" s="981" t="e">
        <v>#REF!</v>
      </c>
      <c r="H62" s="981" t="e">
        <v>#REF!</v>
      </c>
      <c r="I62" s="981"/>
      <c r="J62" s="981">
        <v>0</v>
      </c>
      <c r="K62" s="981">
        <v>0</v>
      </c>
      <c r="L62" s="981">
        <v>0</v>
      </c>
      <c r="M62" s="1015">
        <f>SUM(J62:L62)</f>
        <v>0</v>
      </c>
      <c r="N62" s="939">
        <f>[4]Igazgatás!I86+[4]Községgazd!L79+[4]Vagyongazd!I61+[4]Közút!I61+[4]Sport!I63+[4]Közművelődés!K102+[4]Támogatás!T61</f>
        <v>1624.999999935</v>
      </c>
      <c r="O62" s="940">
        <f>[4]Igazgatás!J86+[4]Községgazd!M79+[4]Vagyongazd!J61+[4]Közút!J61+[4]Sport!J63+[4]Közművelődés!L102+[4]Támogatás!U61</f>
        <v>1624.999999935</v>
      </c>
      <c r="P62" s="941">
        <f>[4]Igazgatás!K86+[4]Községgazd!N79+[4]Vagyongazd!K61+[4]Közút!K61+[4]Sport!K63+[4]Közművelődés!M102+[4]Támogatás!V61</f>
        <v>1624.999999935</v>
      </c>
      <c r="Q62" s="941">
        <f>[4]Igazgatás!L86+[4]Községgazd!O79+[4]Vagyongazd!L61+[4]Közút!L61+[4]Sport!L63+[4]Közművelődés!N102+[4]Támogatás!W61</f>
        <v>1624.999999935</v>
      </c>
      <c r="R62" s="940">
        <f>[4]Igazgatás!M86+[4]Községgazd!P79+[4]Vagyongazd!M61+[4]Közút!M61+[4]Sport!M63+[4]Közművelődés!O102+[4]Támogatás!X61</f>
        <v>1624.999999935</v>
      </c>
      <c r="S62" s="941">
        <f>[4]Igazgatás!N86+[4]Községgazd!Q79+[4]Vagyongazd!N61+[4]Közút!N61+[4]Sport!N63+[4]Közművelődés!P102+[4]Támogatás!Y61</f>
        <v>1624.999999935</v>
      </c>
      <c r="T62" s="941">
        <f>[4]Igazgatás!O86+[4]Községgazd!R79+[4]Vagyongazd!O61+[4]Közút!O61+[4]Sport!O63+[4]Közművelődés!Q102+[4]Támogatás!Z61</f>
        <v>1624.999999935</v>
      </c>
      <c r="U62" s="942">
        <f>[4]Igazgatás!P86+[4]Községgazd!S79+[4]Vagyongazd!P61+[4]Közút!P61+[4]Sport!P63+[4]Közművelődés!R102+[4]Támogatás!AA61</f>
        <v>1624.999999935</v>
      </c>
      <c r="V62" s="943">
        <f>[4]Igazgatás!Q86+[4]Községgazd!T79+[4]Vagyongazd!Q61+[4]Közút!Q61+[4]Sport!Q63+[4]Közművelődés!S102+[4]Támogatás!AB61</f>
        <v>1624.999999935</v>
      </c>
      <c r="W62" s="941">
        <f>[4]Igazgatás!R86+[4]Községgazd!U79+[4]Vagyongazd!R61+[4]Közút!R61+[4]Sport!R63+[4]Közművelődés!T102+[4]Támogatás!AC61</f>
        <v>1624.999999935</v>
      </c>
      <c r="X62" s="941">
        <f>[4]Igazgatás!S86+[4]Községgazd!V79+[4]Vagyongazd!S61+[4]Közút!S61+[4]Sport!S63+[4]Közművelődés!U102+[4]Támogatás!AD61</f>
        <v>1624.999999935</v>
      </c>
      <c r="Y62" s="942">
        <f>[4]Igazgatás!T86+[4]Községgazd!W79+[4]Vagyongazd!T61+[4]Közút!T61+[4]Sport!T63+[4]Közművelődés!V102+[4]Támogatás!AE61</f>
        <v>1624.999999935</v>
      </c>
      <c r="AB62" s="914"/>
    </row>
    <row r="63" spans="1:48 16382:16382" s="988" customFormat="1" ht="15" hidden="1" customHeight="1" x14ac:dyDescent="0.2">
      <c r="A63" s="871"/>
      <c r="B63" s="884"/>
      <c r="C63" s="885"/>
      <c r="D63" s="886" t="s">
        <v>929</v>
      </c>
      <c r="E63" s="887"/>
      <c r="F63" s="981"/>
      <c r="G63" s="981"/>
      <c r="H63" s="981"/>
      <c r="I63" s="981"/>
      <c r="J63" s="981">
        <v>0</v>
      </c>
      <c r="K63" s="981">
        <v>0</v>
      </c>
      <c r="L63" s="981">
        <v>0</v>
      </c>
      <c r="M63" s="1015">
        <f>SUM([4]Támogatás!L62)</f>
        <v>19500</v>
      </c>
      <c r="N63" s="983"/>
      <c r="O63" s="984"/>
      <c r="P63" s="985"/>
      <c r="Q63" s="985"/>
      <c r="R63" s="984"/>
      <c r="S63" s="985"/>
      <c r="T63" s="985"/>
      <c r="U63" s="986"/>
      <c r="V63" s="987"/>
      <c r="W63" s="985"/>
      <c r="X63" s="985"/>
      <c r="Y63" s="986"/>
      <c r="Z63" s="977"/>
      <c r="AA63" s="977"/>
      <c r="AB63" s="914"/>
      <c r="AC63" s="977"/>
      <c r="AD63" s="977"/>
      <c r="AE63" s="977"/>
      <c r="AF63" s="977"/>
      <c r="AG63" s="977"/>
      <c r="AH63" s="977"/>
      <c r="AI63" s="977"/>
      <c r="AJ63" s="977"/>
      <c r="AK63" s="977"/>
      <c r="AL63" s="977"/>
      <c r="AM63" s="977"/>
      <c r="AN63" s="977"/>
      <c r="AO63" s="977"/>
      <c r="AP63" s="977"/>
      <c r="AQ63" s="977"/>
      <c r="AR63" s="977"/>
      <c r="AS63" s="977"/>
      <c r="AT63" s="977"/>
      <c r="AU63" s="977"/>
      <c r="AV63" s="977"/>
    </row>
    <row r="64" spans="1:48 16382:16382" s="977" customFormat="1" ht="15" hidden="1" customHeight="1" x14ac:dyDescent="0.2">
      <c r="A64" s="18" t="s">
        <v>930</v>
      </c>
      <c r="B64" s="875" t="s">
        <v>931</v>
      </c>
      <c r="C64" s="1352" t="s">
        <v>932</v>
      </c>
      <c r="D64" s="1353"/>
      <c r="E64" s="1353"/>
      <c r="F64" s="981" t="e">
        <v>#REF!</v>
      </c>
      <c r="G64" s="981" t="e">
        <v>#REF!</v>
      </c>
      <c r="H64" s="981" t="e">
        <v>#REF!</v>
      </c>
      <c r="I64" s="981"/>
      <c r="J64" s="981" t="e">
        <f>[4]Igazgatás!F87+[4]Községgazd!F80+[4]Vagyongazd!#REF!+[4]Közút!F62+[4]Sport!F64+[4]Közművelődés!F103+[4]Támogatás!J63</f>
        <v>#REF!</v>
      </c>
      <c r="K64" s="981" t="e">
        <f>[4]Igazgatás!G87+[4]Községgazd!G80+[4]Vagyongazd!#REF!+[4]Közút!G62+[4]Sport!G64+[4]Közművelődés!G103+[4]Támogatás!K63</f>
        <v>#REF!</v>
      </c>
      <c r="L64" s="981"/>
      <c r="M64" s="1015" t="e">
        <f>[4]Igazgatás!H87+[4]Községgazd!H80+[4]Vagyongazd!#REF!+[4]Közút!H62+[4]Sport!H64+[4]Közművelődés!H103+[4]Támogatás!L63</f>
        <v>#REF!</v>
      </c>
      <c r="N64" s="939">
        <f>[4]Igazgatás!I87+[4]Községgazd!L80+[4]Vagyongazd!I62+[4]Közút!I62+[4]Sport!I64+[4]Közművelődés!K103+[4]Támogatás!T63</f>
        <v>0</v>
      </c>
      <c r="O64" s="940">
        <f>[4]Igazgatás!J87+[4]Községgazd!M80+[4]Vagyongazd!J62+[4]Közút!J62+[4]Sport!J64+[4]Közművelődés!L103+[4]Támogatás!U63</f>
        <v>0</v>
      </c>
      <c r="P64" s="941">
        <f>[4]Igazgatás!K87+[4]Községgazd!N80+[4]Vagyongazd!K62+[4]Közút!K62+[4]Sport!K64+[4]Közművelődés!M103+[4]Támogatás!V63</f>
        <v>0</v>
      </c>
      <c r="Q64" s="941">
        <f>[4]Igazgatás!L87+[4]Községgazd!O80+[4]Vagyongazd!L62+[4]Közút!L62+[4]Sport!L64+[4]Közművelődés!N103+[4]Támogatás!W63</f>
        <v>0</v>
      </c>
      <c r="R64" s="940">
        <f>[4]Igazgatás!M87+[4]Községgazd!P80+[4]Vagyongazd!M62+[4]Közút!M62+[4]Sport!M64+[4]Közművelődés!O103+[4]Támogatás!X63</f>
        <v>0</v>
      </c>
      <c r="S64" s="941">
        <f>[4]Igazgatás!N87+[4]Községgazd!Q80+[4]Vagyongazd!N62+[4]Közút!N62+[4]Sport!N64+[4]Közművelődés!P103+[4]Támogatás!Y63</f>
        <v>0</v>
      </c>
      <c r="T64" s="941">
        <f>[4]Igazgatás!O87+[4]Községgazd!R80+[4]Vagyongazd!O62+[4]Közút!O62+[4]Sport!O64+[4]Közművelődés!Q103+[4]Támogatás!Z63</f>
        <v>0</v>
      </c>
      <c r="U64" s="942">
        <f>[4]Igazgatás!P87+[4]Községgazd!S80+[4]Vagyongazd!P62+[4]Közút!P62+[4]Sport!P64+[4]Közművelődés!R103+[4]Támogatás!AA63</f>
        <v>0</v>
      </c>
      <c r="V64" s="943">
        <f>[4]Igazgatás!Q87+[4]Községgazd!T80+[4]Vagyongazd!Q62+[4]Közút!Q62+[4]Sport!Q64+[4]Közművelődés!S103+[4]Támogatás!AB63</f>
        <v>0</v>
      </c>
      <c r="W64" s="941">
        <f>[4]Igazgatás!R87+[4]Községgazd!U80+[4]Vagyongazd!R62+[4]Közút!R62+[4]Sport!R64+[4]Közművelődés!T103+[4]Támogatás!AC63</f>
        <v>0</v>
      </c>
      <c r="X64" s="941">
        <f>[4]Igazgatás!S87+[4]Községgazd!V80+[4]Vagyongazd!S62+[4]Közút!S62+[4]Sport!S64+[4]Közművelődés!U103+[4]Támogatás!AD63</f>
        <v>0</v>
      </c>
      <c r="Y64" s="942">
        <f>[4]Igazgatás!T87+[4]Községgazd!W80+[4]Vagyongazd!T62+[4]Közút!T62+[4]Sport!T64+[4]Közművelődés!V103+[4]Támogatás!AE63</f>
        <v>0</v>
      </c>
      <c r="AB64" s="914"/>
    </row>
    <row r="65" spans="1:28" s="977" customFormat="1" ht="15" hidden="1" customHeight="1" x14ac:dyDescent="0.2">
      <c r="A65" s="18" t="s">
        <v>933</v>
      </c>
      <c r="B65" s="884" t="s">
        <v>934</v>
      </c>
      <c r="C65" s="1352" t="s">
        <v>935</v>
      </c>
      <c r="D65" s="1353"/>
      <c r="E65" s="1353"/>
      <c r="F65" s="981" t="e">
        <v>#REF!</v>
      </c>
      <c r="G65" s="981" t="e">
        <v>#REF!</v>
      </c>
      <c r="H65" s="981" t="e">
        <v>#REF!</v>
      </c>
      <c r="I65" s="981"/>
      <c r="J65" s="981" t="e">
        <f>[4]Igazgatás!F88+[4]Községgazd!F81+[4]Vagyongazd!#REF!+[4]Közút!F63+[4]Sport!F65+[4]Közművelődés!F104+[4]Támogatás!J64</f>
        <v>#REF!</v>
      </c>
      <c r="K65" s="981" t="e">
        <f>[4]Igazgatás!G88+[4]Községgazd!G81+[4]Vagyongazd!#REF!+[4]Közút!G63+[4]Sport!G65+[4]Közművelődés!G104+[4]Támogatás!K64</f>
        <v>#REF!</v>
      </c>
      <c r="L65" s="981"/>
      <c r="M65" s="1015" t="e">
        <f>[4]Igazgatás!H88+[4]Községgazd!H81+[4]Vagyongazd!#REF!+[4]Közút!H63+[4]Sport!H65+[4]Közművelődés!H104+[4]Támogatás!L64</f>
        <v>#REF!</v>
      </c>
      <c r="N65" s="939">
        <f>[4]Igazgatás!I88+[4]Községgazd!L81+[4]Vagyongazd!I63+[4]Közút!I63+[4]Sport!I65+[4]Közművelődés!K104+[4]Támogatás!T64</f>
        <v>0</v>
      </c>
      <c r="O65" s="940">
        <f>[4]Igazgatás!J88+[4]Községgazd!M81+[4]Vagyongazd!J63+[4]Közút!J63+[4]Sport!J65+[4]Közművelődés!L104+[4]Támogatás!U64</f>
        <v>0</v>
      </c>
      <c r="P65" s="941">
        <f>[4]Igazgatás!K88+[4]Községgazd!N81+[4]Vagyongazd!K63+[4]Közút!K63+[4]Sport!K65+[4]Közművelődés!M104+[4]Támogatás!V64</f>
        <v>0</v>
      </c>
      <c r="Q65" s="941">
        <f>[4]Igazgatás!L88+[4]Községgazd!O81+[4]Vagyongazd!L63+[4]Közút!L63+[4]Sport!L65+[4]Közművelődés!N104+[4]Támogatás!W64</f>
        <v>0</v>
      </c>
      <c r="R65" s="940">
        <f>[4]Igazgatás!M88+[4]Községgazd!P81+[4]Vagyongazd!M63+[4]Közút!M63+[4]Sport!M65+[4]Közművelődés!O104+[4]Támogatás!X64</f>
        <v>0</v>
      </c>
      <c r="S65" s="941">
        <f>[4]Igazgatás!N88+[4]Községgazd!Q81+[4]Vagyongazd!N63+[4]Közút!N63+[4]Sport!N65+[4]Közművelődés!P104+[4]Támogatás!Y64</f>
        <v>0</v>
      </c>
      <c r="T65" s="941">
        <f>[4]Igazgatás!O88+[4]Községgazd!R81+[4]Vagyongazd!O63+[4]Közút!O63+[4]Sport!O65+[4]Közművelődés!Q104+[4]Támogatás!Z64</f>
        <v>0</v>
      </c>
      <c r="U65" s="942">
        <f>[4]Igazgatás!P88+[4]Községgazd!S81+[4]Vagyongazd!P63+[4]Közút!P63+[4]Sport!P65+[4]Közművelődés!R104+[4]Támogatás!AA64</f>
        <v>0</v>
      </c>
      <c r="V65" s="943">
        <f>[4]Igazgatás!Q88+[4]Községgazd!T81+[4]Vagyongazd!Q63+[4]Közút!Q63+[4]Sport!Q65+[4]Közművelődés!S104+[4]Támogatás!AB64</f>
        <v>0</v>
      </c>
      <c r="W65" s="941">
        <f>[4]Igazgatás!R88+[4]Községgazd!U81+[4]Vagyongazd!R63+[4]Közút!R63+[4]Sport!R65+[4]Közművelődés!T104+[4]Támogatás!AC64</f>
        <v>0</v>
      </c>
      <c r="X65" s="941">
        <f>[4]Igazgatás!S88+[4]Községgazd!V81+[4]Vagyongazd!S63+[4]Közút!S63+[4]Sport!S65+[4]Közművelődés!U104+[4]Támogatás!AD64</f>
        <v>0</v>
      </c>
      <c r="Y65" s="942">
        <f>[4]Igazgatás!T88+[4]Községgazd!W81+[4]Vagyongazd!T63+[4]Közút!T63+[4]Sport!T65+[4]Közművelődés!V104+[4]Támogatás!AE64</f>
        <v>0</v>
      </c>
      <c r="AB65" s="914"/>
    </row>
    <row r="66" spans="1:28" s="977" customFormat="1" ht="15" hidden="1" customHeight="1" x14ac:dyDescent="0.2">
      <c r="A66" s="18" t="s">
        <v>936</v>
      </c>
      <c r="B66" s="875" t="s">
        <v>937</v>
      </c>
      <c r="C66" s="1352" t="s">
        <v>938</v>
      </c>
      <c r="D66" s="1353"/>
      <c r="E66" s="1353"/>
      <c r="F66" s="981" t="e">
        <v>#REF!</v>
      </c>
      <c r="G66" s="981" t="e">
        <v>#REF!</v>
      </c>
      <c r="H66" s="981" t="e">
        <v>#REF!</v>
      </c>
      <c r="I66" s="981"/>
      <c r="J66" s="981" t="e">
        <f>[4]Igazgatás!F89+[4]Községgazd!F82+[4]Vagyongazd!#REF!+[4]Közút!F64+[4]Sport!F66+[4]Közművelődés!F105+[4]Támogatás!J65</f>
        <v>#REF!</v>
      </c>
      <c r="K66" s="981" t="e">
        <f>[4]Igazgatás!G89+[4]Községgazd!G82+[4]Vagyongazd!#REF!+[4]Közút!G64+[4]Sport!G66+[4]Közművelődés!G105+[4]Támogatás!K65</f>
        <v>#REF!</v>
      </c>
      <c r="L66" s="981"/>
      <c r="M66" s="1015" t="e">
        <f>[4]Igazgatás!H89+[4]Községgazd!H82+[4]Vagyongazd!#REF!+[4]Közút!H64+[4]Sport!H66+[4]Közművelődés!H105+[4]Támogatás!L65</f>
        <v>#REF!</v>
      </c>
      <c r="N66" s="939">
        <f>[4]Igazgatás!I89+[4]Községgazd!L82+[4]Vagyongazd!I64+[4]Közút!I64+[4]Sport!I66+[4]Közművelődés!K105+[4]Támogatás!T65</f>
        <v>0</v>
      </c>
      <c r="O66" s="940">
        <f>[4]Igazgatás!J89+[4]Községgazd!M82+[4]Vagyongazd!J64+[4]Közút!J64+[4]Sport!J66+[4]Közművelődés!L105+[4]Támogatás!U65</f>
        <v>0</v>
      </c>
      <c r="P66" s="941">
        <f>[4]Igazgatás!K89+[4]Községgazd!N82+[4]Vagyongazd!K64+[4]Közút!K64+[4]Sport!K66+[4]Közművelődés!M105+[4]Támogatás!V65</f>
        <v>0</v>
      </c>
      <c r="Q66" s="941">
        <f>[4]Igazgatás!L89+[4]Községgazd!O82+[4]Vagyongazd!L64+[4]Közút!L64+[4]Sport!L66+[4]Közművelődés!N105+[4]Támogatás!W65</f>
        <v>0</v>
      </c>
      <c r="R66" s="940">
        <f>[4]Igazgatás!M89+[4]Községgazd!P82+[4]Vagyongazd!M64+[4]Közút!M64+[4]Sport!M66+[4]Közművelődés!O105+[4]Támogatás!X65</f>
        <v>0</v>
      </c>
      <c r="S66" s="941">
        <f>[4]Igazgatás!N89+[4]Községgazd!Q82+[4]Vagyongazd!N64+[4]Közút!N64+[4]Sport!N66+[4]Közművelődés!P105+[4]Támogatás!Y65</f>
        <v>0</v>
      </c>
      <c r="T66" s="941">
        <f>[4]Igazgatás!O89+[4]Községgazd!R82+[4]Vagyongazd!O64+[4]Közút!O64+[4]Sport!O66+[4]Közművelődés!Q105+[4]Támogatás!Z65</f>
        <v>0</v>
      </c>
      <c r="U66" s="942">
        <f>[4]Igazgatás!P89+[4]Községgazd!S82+[4]Vagyongazd!P64+[4]Közút!P64+[4]Sport!P66+[4]Közművelődés!R105+[4]Támogatás!AA65</f>
        <v>0</v>
      </c>
      <c r="V66" s="943">
        <f>[4]Igazgatás!Q89+[4]Községgazd!T82+[4]Vagyongazd!Q64+[4]Közút!Q64+[4]Sport!Q66+[4]Közművelődés!S105+[4]Támogatás!AB65</f>
        <v>0</v>
      </c>
      <c r="W66" s="941">
        <f>[4]Igazgatás!R89+[4]Községgazd!U82+[4]Vagyongazd!R64+[4]Közút!R64+[4]Sport!R66+[4]Közművelődés!T105+[4]Támogatás!AC65</f>
        <v>0</v>
      </c>
      <c r="X66" s="941">
        <f>[4]Igazgatás!S89+[4]Községgazd!V82+[4]Vagyongazd!S64+[4]Közút!S64+[4]Sport!S66+[4]Közművelődés!U105+[4]Támogatás!AD65</f>
        <v>0</v>
      </c>
      <c r="Y66" s="942">
        <f>[4]Igazgatás!T89+[4]Községgazd!W82+[4]Vagyongazd!T64+[4]Közút!T64+[4]Sport!T66+[4]Közművelődés!V105+[4]Támogatás!AE65</f>
        <v>0</v>
      </c>
      <c r="AB66" s="914"/>
    </row>
    <row r="67" spans="1:28" s="977" customFormat="1" ht="13.5" hidden="1" thickBot="1" x14ac:dyDescent="0.25">
      <c r="A67" s="18" t="s">
        <v>939</v>
      </c>
      <c r="B67" s="884" t="s">
        <v>940</v>
      </c>
      <c r="C67" s="1352" t="s">
        <v>941</v>
      </c>
      <c r="D67" s="1353"/>
      <c r="E67" s="1353"/>
      <c r="F67" s="981">
        <v>0</v>
      </c>
      <c r="G67" s="981">
        <v>0</v>
      </c>
      <c r="H67" s="981">
        <v>0</v>
      </c>
      <c r="I67" s="981"/>
      <c r="J67" s="981">
        <f>[4]Igazgatás!F90+[4]Községgazd!F83+[4]Közút!F65+[4]Sport!F67+[4]Közművelődés!F106+[4]Támogatás!J66</f>
        <v>0</v>
      </c>
      <c r="K67" s="981">
        <f>[4]Igazgatás!G90+[4]Községgazd!G83+[4]Közút!G65+[4]Sport!G67+[4]Közművelődés!G106+[4]Támogatás!K66</f>
        <v>0</v>
      </c>
      <c r="L67" s="981"/>
      <c r="M67" s="1015">
        <f>[4]Igazgatás!H90+[4]Községgazd!H83+[4]Közút!H65+[4]Sport!H67+[4]Közművelődés!H106+[4]Támogatás!L66</f>
        <v>0</v>
      </c>
      <c r="N67" s="939">
        <f>[4]Igazgatás!I90+[4]Községgazd!L83+[4]Vagyongazd!I65+[4]Közút!I65+[4]Sport!I67+[4]Közművelődés!K106+[4]Támogatás!T66</f>
        <v>0</v>
      </c>
      <c r="O67" s="940">
        <f>[4]Igazgatás!J90+[4]Községgazd!M83+[4]Vagyongazd!J65+[4]Közút!J65+[4]Sport!J67+[4]Közművelődés!L106+[4]Támogatás!U66</f>
        <v>0</v>
      </c>
      <c r="P67" s="941">
        <f>[4]Igazgatás!K90+[4]Községgazd!N83+[4]Vagyongazd!K65+[4]Közút!K65+[4]Sport!K67+[4]Közművelődés!M106+[4]Támogatás!V66</f>
        <v>0</v>
      </c>
      <c r="Q67" s="941">
        <f>[4]Igazgatás!L90+[4]Községgazd!O83+[4]Vagyongazd!L65+[4]Közút!L65+[4]Sport!L67+[4]Közművelődés!N106+[4]Támogatás!W66</f>
        <v>0</v>
      </c>
      <c r="R67" s="940">
        <f>[4]Igazgatás!M90+[4]Községgazd!P83+[4]Vagyongazd!M65+[4]Közút!M65+[4]Sport!M67+[4]Közművelődés!O106+[4]Támogatás!X66</f>
        <v>0</v>
      </c>
      <c r="S67" s="941">
        <f>[4]Igazgatás!N90+[4]Községgazd!Q83+[4]Vagyongazd!N65+[4]Közút!N65+[4]Sport!N67+[4]Közművelődés!P106+[4]Támogatás!Y66</f>
        <v>0</v>
      </c>
      <c r="T67" s="941">
        <f>[4]Igazgatás!O90+[4]Községgazd!R83+[4]Vagyongazd!O65+[4]Közút!O65+[4]Sport!O67+[4]Közművelődés!Q106+[4]Támogatás!Z66</f>
        <v>0</v>
      </c>
      <c r="U67" s="942">
        <f>[4]Igazgatás!P90+[4]Községgazd!S83+[4]Vagyongazd!P65+[4]Közút!P65+[4]Sport!P67+[4]Közművelődés!R106+[4]Támogatás!AA66</f>
        <v>0</v>
      </c>
      <c r="V67" s="943">
        <f>[4]Igazgatás!Q90+[4]Községgazd!T83+[4]Vagyongazd!Q65+[4]Közút!Q65+[4]Sport!Q67+[4]Közművelődés!S106+[4]Támogatás!AB66</f>
        <v>0</v>
      </c>
      <c r="W67" s="941">
        <f>[4]Igazgatás!R90+[4]Községgazd!U83+[4]Vagyongazd!R65+[4]Közút!R65+[4]Sport!R67+[4]Közművelődés!T106+[4]Támogatás!AC66</f>
        <v>0</v>
      </c>
      <c r="X67" s="941">
        <f>[4]Igazgatás!S90+[4]Községgazd!V83+[4]Vagyongazd!S65+[4]Közút!S65+[4]Sport!S67+[4]Közművelődés!U106+[4]Támogatás!AD66</f>
        <v>0</v>
      </c>
      <c r="Y67" s="942">
        <f>[4]Igazgatás!T90+[4]Községgazd!W83+[4]Vagyongazd!T65+[4]Közút!T65+[4]Sport!T67+[4]Közművelődés!V106+[4]Támogatás!AE66</f>
        <v>0</v>
      </c>
      <c r="AB67" s="914"/>
    </row>
    <row r="68" spans="1:28" s="977" customFormat="1" ht="13.5" hidden="1" thickBot="1" x14ac:dyDescent="0.25">
      <c r="A68" s="18" t="s">
        <v>942</v>
      </c>
      <c r="B68" s="875" t="s">
        <v>943</v>
      </c>
      <c r="C68" s="1352" t="s">
        <v>944</v>
      </c>
      <c r="D68" s="1353"/>
      <c r="E68" s="1353"/>
      <c r="F68" s="981">
        <v>100000</v>
      </c>
      <c r="G68" s="981">
        <v>100000</v>
      </c>
      <c r="H68" s="981">
        <v>0</v>
      </c>
      <c r="I68" s="981"/>
      <c r="J68" s="981">
        <f>[4]Igazgatás!F91+[4]Községgazd!F84+[4]Közút!F66+[4]Sport!F68+[4]Közművelődés!F107+[4]Támogatás!J67</f>
        <v>0</v>
      </c>
      <c r="K68" s="981">
        <f>[4]Igazgatás!G91+[4]Községgazd!G84+[4]Közút!G66+[4]Sport!G68+[4]Közművelődés!G107+[4]Támogatás!K67</f>
        <v>0</v>
      </c>
      <c r="L68" s="981">
        <v>0</v>
      </c>
      <c r="M68" s="1015">
        <f>[4]Igazgatás!H91+[4]Községgazd!H84+[4]Közút!H66+[4]Sport!H68+[4]Közművelődés!H107+[4]Támogatás!L67</f>
        <v>0</v>
      </c>
      <c r="N68" s="939">
        <f>[4]Igazgatás!I91+[4]Községgazd!L84+[4]Vagyongazd!I66+[4]Közút!I66+[4]Sport!I68+[4]Közművelődés!K107+[4]Támogatás!T67</f>
        <v>0</v>
      </c>
      <c r="O68" s="940">
        <f>[4]Igazgatás!J91+[4]Községgazd!M84+[4]Vagyongazd!J66+[4]Közút!J66+[4]Sport!J68+[4]Közművelődés!L107+[4]Támogatás!U67</f>
        <v>0</v>
      </c>
      <c r="P68" s="941">
        <f>[4]Igazgatás!K91+[4]Községgazd!N84+[4]Vagyongazd!K66+[4]Közút!K66+[4]Sport!K68+[4]Közművelődés!M107+[4]Támogatás!V67</f>
        <v>0</v>
      </c>
      <c r="Q68" s="941">
        <f>[4]Igazgatás!L91+[4]Községgazd!O84+[4]Vagyongazd!L66+[4]Közút!L66+[4]Sport!L68+[4]Közművelődés!N107+[4]Támogatás!W67</f>
        <v>0</v>
      </c>
      <c r="R68" s="940">
        <f>[4]Igazgatás!M91+[4]Községgazd!P84+[4]Vagyongazd!M66+[4]Közút!M66+[4]Sport!M68+[4]Közművelődés!O107+[4]Támogatás!X67</f>
        <v>0</v>
      </c>
      <c r="S68" s="941">
        <f>[4]Igazgatás!N91+[4]Községgazd!Q84+[4]Vagyongazd!N66+[4]Közút!N66+[4]Sport!N68+[4]Közművelődés!P107+[4]Támogatás!Y67</f>
        <v>0</v>
      </c>
      <c r="T68" s="941">
        <f>[4]Igazgatás!O91+[4]Községgazd!R84+[4]Vagyongazd!O66+[4]Közút!O66+[4]Sport!O68+[4]Közművelődés!Q107+[4]Támogatás!Z67</f>
        <v>0</v>
      </c>
      <c r="U68" s="942">
        <f>[4]Igazgatás!P91+[4]Községgazd!S84+[4]Vagyongazd!P66+[4]Közút!P66+[4]Sport!P68+[4]Közművelődés!R107+[4]Támogatás!AA67</f>
        <v>0</v>
      </c>
      <c r="V68" s="943">
        <f>[4]Igazgatás!Q91+[4]Községgazd!T84+[4]Vagyongazd!Q66+[4]Közút!Q66+[4]Sport!Q68+[4]Közművelődés!S107+[4]Támogatás!AB67</f>
        <v>0</v>
      </c>
      <c r="W68" s="941">
        <f>[4]Igazgatás!R91+[4]Községgazd!U84+[4]Vagyongazd!R66+[4]Közút!R66+[4]Sport!R68+[4]Közművelődés!T107+[4]Támogatás!AC67</f>
        <v>0</v>
      </c>
      <c r="X68" s="941">
        <f>[4]Igazgatás!S91+[4]Községgazd!V84+[4]Vagyongazd!S66+[4]Közút!S66+[4]Sport!S68+[4]Közművelődés!U107+[4]Támogatás!AD67</f>
        <v>0</v>
      </c>
      <c r="Y68" s="942">
        <f>[4]Igazgatás!T91+[4]Községgazd!W84+[4]Vagyongazd!T66+[4]Közút!T66+[4]Sport!T68+[4]Közművelődés!V107+[4]Támogatás!AE67</f>
        <v>0</v>
      </c>
      <c r="AB68" s="914"/>
    </row>
    <row r="69" spans="1:28" ht="15" hidden="1" customHeight="1" x14ac:dyDescent="0.2">
      <c r="B69" s="876"/>
      <c r="C69" s="21"/>
      <c r="D69" s="1343" t="s">
        <v>945</v>
      </c>
      <c r="E69" s="1343"/>
      <c r="F69" s="958" t="e">
        <v>#REF!</v>
      </c>
      <c r="G69" s="958" t="e">
        <v>#REF!</v>
      </c>
      <c r="H69" s="958" t="e">
        <v>#REF!</v>
      </c>
      <c r="I69" s="958" t="e">
        <v>#REF!</v>
      </c>
      <c r="J69" s="958" t="e">
        <f>[4]Igazgatás!F92+[4]Községgazd!F85+[4]Vagyongazd!#REF!+[4]Közút!F67+[4]Sport!F69+[4]Közművelődés!F108+[4]Támogatás!J68</f>
        <v>#REF!</v>
      </c>
      <c r="K69" s="958" t="e">
        <f>[4]Igazgatás!G92+[4]Községgazd!G85+[4]Vagyongazd!#REF!+[4]Közút!G67+[4]Sport!G69+[4]Közművelődés!G108+[4]Támogatás!K68</f>
        <v>#REF!</v>
      </c>
      <c r="L69" s="958"/>
      <c r="M69" s="959" t="e">
        <f>[4]Igazgatás!H92+[4]Községgazd!H85+[4]Vagyongazd!#REF!+[4]Közút!H67+[4]Sport!H69+[4]Közművelődés!H108+[4]Támogatás!L68</f>
        <v>#REF!</v>
      </c>
      <c r="N69" s="960">
        <f>[4]Igazgatás!I92+[4]Községgazd!L85+[4]Vagyongazd!I67+[4]Közút!I67+[4]Sport!I69+[4]Közművelődés!K108+[4]Támogatás!T68</f>
        <v>0</v>
      </c>
      <c r="O69" s="961">
        <f>[4]Igazgatás!J92+[4]Községgazd!M85+[4]Vagyongazd!J67+[4]Közút!J67+[4]Sport!J69+[4]Közművelődés!L108+[4]Támogatás!U68</f>
        <v>0</v>
      </c>
      <c r="P69" s="962">
        <f>[4]Igazgatás!K92+[4]Községgazd!N85+[4]Vagyongazd!K67+[4]Közút!K67+[4]Sport!K69+[4]Közművelődés!M108+[4]Támogatás!V68</f>
        <v>0</v>
      </c>
      <c r="Q69" s="962">
        <f>[4]Igazgatás!L92+[4]Községgazd!O85+[4]Vagyongazd!L67+[4]Közút!L67+[4]Sport!L69+[4]Közművelődés!N108+[4]Támogatás!W68</f>
        <v>0</v>
      </c>
      <c r="R69" s="961">
        <f>[4]Igazgatás!M92+[4]Községgazd!P85+[4]Vagyongazd!M67+[4]Közút!M67+[4]Sport!M69+[4]Közművelődés!O108+[4]Támogatás!X68</f>
        <v>0</v>
      </c>
      <c r="S69" s="962">
        <f>[4]Igazgatás!N92+[4]Községgazd!Q85+[4]Vagyongazd!N67+[4]Közút!N67+[4]Sport!N69+[4]Közművelődés!P108+[4]Támogatás!Y68</f>
        <v>0</v>
      </c>
      <c r="T69" s="962">
        <f>[4]Igazgatás!O92+[4]Községgazd!R85+[4]Vagyongazd!O67+[4]Közút!O67+[4]Sport!O69+[4]Közművelődés!Q108+[4]Támogatás!Z68</f>
        <v>0</v>
      </c>
      <c r="U69" s="963">
        <f>[4]Igazgatás!P92+[4]Községgazd!S85+[4]Vagyongazd!P67+[4]Közút!P67+[4]Sport!P69+[4]Közművelődés!R108+[4]Támogatás!AA68</f>
        <v>0</v>
      </c>
      <c r="V69" s="964">
        <f>[4]Igazgatás!Q92+[4]Községgazd!T85+[4]Vagyongazd!Q67+[4]Közút!Q67+[4]Sport!Q69+[4]Közművelődés!S108+[4]Támogatás!AB68</f>
        <v>0</v>
      </c>
      <c r="W69" s="962">
        <f>[4]Igazgatás!R92+[4]Községgazd!U85+[4]Vagyongazd!R67+[4]Közút!R67+[4]Sport!R69+[4]Közművelődés!T108+[4]Támogatás!AC68</f>
        <v>0</v>
      </c>
      <c r="X69" s="962">
        <f>[4]Igazgatás!S92+[4]Községgazd!V85+[4]Vagyongazd!S67+[4]Közút!S67+[4]Sport!S69+[4]Közművelődés!U108+[4]Támogatás!AD68</f>
        <v>0</v>
      </c>
      <c r="Y69" s="963">
        <f>[4]Igazgatás!T92+[4]Községgazd!W85+[4]Vagyongazd!T67+[4]Közút!T67+[4]Sport!T69+[4]Közművelődés!V108+[4]Támogatás!AE68</f>
        <v>0</v>
      </c>
      <c r="Z69" s="989"/>
      <c r="AB69" s="914"/>
    </row>
    <row r="70" spans="1:28" ht="13.5" hidden="1" thickBot="1" x14ac:dyDescent="0.25">
      <c r="B70" s="876"/>
      <c r="C70" s="21"/>
      <c r="D70" s="1343" t="s">
        <v>946</v>
      </c>
      <c r="E70" s="1343"/>
      <c r="F70" s="958">
        <v>100000</v>
      </c>
      <c r="G70" s="958">
        <v>100000</v>
      </c>
      <c r="H70" s="958">
        <v>0</v>
      </c>
      <c r="I70" s="958"/>
      <c r="J70" s="958">
        <f>[4]Igazgatás!F93+[4]Községgazd!F86+[4]Közút!F68+[4]Sport!F70+[4]Közművelődés!F109+[4]Támogatás!J69</f>
        <v>0</v>
      </c>
      <c r="K70" s="958">
        <f>[4]Igazgatás!G93+[4]Községgazd!G86+[4]Közút!G68+[4]Sport!G70+[4]Közművelődés!G109+[4]Támogatás!K69</f>
        <v>0</v>
      </c>
      <c r="L70" s="958">
        <v>0</v>
      </c>
      <c r="M70" s="959">
        <f>[4]Igazgatás!H93+[4]Községgazd!H86+[4]Közút!H68+[4]Sport!H70+[4]Közművelődés!H109+[4]Támogatás!L69</f>
        <v>0</v>
      </c>
      <c r="N70" s="960">
        <f>[4]Igazgatás!I93+[4]Községgazd!L86+[4]Vagyongazd!I68+[4]Közút!I68+[4]Sport!I70+[4]Közművelődés!K109+[4]Támogatás!T69</f>
        <v>0</v>
      </c>
      <c r="O70" s="961">
        <f>[4]Igazgatás!J93+[4]Községgazd!M86+[4]Vagyongazd!J68+[4]Közút!J68+[4]Sport!J70+[4]Közművelődés!L109+[4]Támogatás!U69</f>
        <v>0</v>
      </c>
      <c r="P70" s="962">
        <f>[4]Igazgatás!K93+[4]Községgazd!N86+[4]Vagyongazd!K68+[4]Közút!K68+[4]Sport!K70+[4]Közművelődés!M109+[4]Támogatás!V69</f>
        <v>0</v>
      </c>
      <c r="Q70" s="962">
        <f>[4]Igazgatás!L93+[4]Községgazd!O86+[4]Vagyongazd!L68+[4]Közút!L68+[4]Sport!L70+[4]Közművelődés!N109+[4]Támogatás!W69</f>
        <v>0</v>
      </c>
      <c r="R70" s="961">
        <f>[4]Igazgatás!M93+[4]Községgazd!P86+[4]Vagyongazd!M68+[4]Közút!M68+[4]Sport!M70+[4]Közművelődés!O109+[4]Támogatás!X69</f>
        <v>0</v>
      </c>
      <c r="S70" s="962">
        <f>[4]Igazgatás!N93+[4]Községgazd!Q86+[4]Vagyongazd!N68+[4]Közút!N68+[4]Sport!N70+[4]Közművelődés!P109+[4]Támogatás!Y69</f>
        <v>0</v>
      </c>
      <c r="T70" s="962">
        <f>[4]Igazgatás!O93+[4]Községgazd!R86+[4]Vagyongazd!O68+[4]Közút!O68+[4]Sport!O70+[4]Közművelődés!Q109+[4]Támogatás!Z69</f>
        <v>0</v>
      </c>
      <c r="U70" s="963">
        <f>[4]Igazgatás!P93+[4]Községgazd!S86+[4]Vagyongazd!P68+[4]Közút!P68+[4]Sport!P70+[4]Közművelődés!R109+[4]Támogatás!AA69</f>
        <v>0</v>
      </c>
      <c r="V70" s="964">
        <f>[4]Igazgatás!Q93+[4]Községgazd!T86+[4]Vagyongazd!Q68+[4]Közút!Q68+[4]Sport!Q70+[4]Közművelődés!S109+[4]Támogatás!AB69</f>
        <v>0</v>
      </c>
      <c r="W70" s="962">
        <f>[4]Igazgatás!R93+[4]Községgazd!U86+[4]Vagyongazd!R68+[4]Közút!R68+[4]Sport!R70+[4]Közművelődés!T109+[4]Támogatás!AC69</f>
        <v>0</v>
      </c>
      <c r="X70" s="962">
        <f>[4]Igazgatás!S93+[4]Községgazd!V86+[4]Vagyongazd!S68+[4]Közút!S68+[4]Sport!S70+[4]Közművelődés!U109+[4]Támogatás!AD69</f>
        <v>0</v>
      </c>
      <c r="Y70" s="963">
        <f>[4]Igazgatás!T93+[4]Községgazd!W86+[4]Vagyongazd!T68+[4]Közút!T68+[4]Sport!T70+[4]Közművelődés!V109+[4]Támogatás!AE69</f>
        <v>0</v>
      </c>
      <c r="AB70" s="914"/>
    </row>
    <row r="71" spans="1:28" ht="15" hidden="1" customHeight="1" x14ac:dyDescent="0.2">
      <c r="B71" s="876"/>
      <c r="C71" s="21"/>
      <c r="D71" s="1343" t="s">
        <v>947</v>
      </c>
      <c r="E71" s="1343"/>
      <c r="F71" s="958" t="e">
        <v>#REF!</v>
      </c>
      <c r="G71" s="964" t="e">
        <v>#REF!</v>
      </c>
      <c r="H71" s="964" t="e">
        <v>#REF!</v>
      </c>
      <c r="I71" s="964" t="e">
        <v>#REF!</v>
      </c>
      <c r="J71" s="991" t="e">
        <f>[4]Igazgatás!F94+[4]Községgazd!F87+[4]Vagyongazd!#REF!+[4]Közút!F69+[4]Sport!F71+[4]Közművelődés!F110+[4]Támogatás!J70</f>
        <v>#REF!</v>
      </c>
      <c r="K71" s="992" t="e">
        <f>[4]Igazgatás!G94+[4]Községgazd!G87+[4]Vagyongazd!#REF!+[4]Közút!G69+[4]Sport!G71+[4]Közművelődés!G110+[4]Támogatás!K70</f>
        <v>#REF!</v>
      </c>
      <c r="L71" s="993"/>
      <c r="M71" s="959" t="e">
        <f>[4]Igazgatás!H94+[4]Községgazd!H87+[4]Vagyongazd!#REF!+[4]Közút!H69+[4]Sport!H71+[4]Közművelődés!H110+[4]Támogatás!L70</f>
        <v>#REF!</v>
      </c>
      <c r="N71" s="960">
        <f>[4]Igazgatás!I94+[4]Községgazd!L87+[4]Vagyongazd!I69+[4]Közút!I69+[4]Sport!I71+[4]Közművelődés!K110+[4]Támogatás!T70</f>
        <v>0</v>
      </c>
      <c r="O71" s="961">
        <f>[4]Igazgatás!J94+[4]Községgazd!M87+[4]Vagyongazd!J69+[4]Közút!J69+[4]Sport!J71+[4]Közművelődés!L110+[4]Támogatás!U70</f>
        <v>0</v>
      </c>
      <c r="P71" s="962">
        <f>[4]Igazgatás!K94+[4]Községgazd!N87+[4]Vagyongazd!K69+[4]Közút!K69+[4]Sport!K71+[4]Közművelődés!M110+[4]Támogatás!V70</f>
        <v>0</v>
      </c>
      <c r="Q71" s="962">
        <f>[4]Igazgatás!L94+[4]Községgazd!O87+[4]Vagyongazd!L69+[4]Közút!L69+[4]Sport!L71+[4]Közművelődés!N110+[4]Támogatás!W70</f>
        <v>0</v>
      </c>
      <c r="R71" s="961">
        <f>[4]Igazgatás!M94+[4]Községgazd!P87+[4]Vagyongazd!M69+[4]Közút!M69+[4]Sport!M71+[4]Közművelődés!O110+[4]Támogatás!X70</f>
        <v>0</v>
      </c>
      <c r="S71" s="962">
        <f>[4]Igazgatás!N94+[4]Községgazd!Q87+[4]Vagyongazd!N69+[4]Közút!N69+[4]Sport!N71+[4]Közművelődés!P110+[4]Támogatás!Y70</f>
        <v>0</v>
      </c>
      <c r="T71" s="962">
        <f>[4]Igazgatás!O94+[4]Községgazd!R87+[4]Vagyongazd!O69+[4]Közút!O69+[4]Sport!O71+[4]Közművelődés!Q110+[4]Támogatás!Z70</f>
        <v>0</v>
      </c>
      <c r="U71" s="963">
        <f>[4]Igazgatás!P94+[4]Községgazd!S87+[4]Vagyongazd!P69+[4]Közút!P69+[4]Sport!P71+[4]Közművelődés!R110+[4]Támogatás!AA70</f>
        <v>0</v>
      </c>
      <c r="V71" s="964">
        <f>[4]Igazgatás!Q94+[4]Községgazd!T87+[4]Vagyongazd!Q69+[4]Közút!Q69+[4]Sport!Q71+[4]Közművelődés!S110+[4]Támogatás!AB70</f>
        <v>0</v>
      </c>
      <c r="W71" s="962">
        <f>[4]Igazgatás!R94+[4]Községgazd!U87+[4]Vagyongazd!R69+[4]Közút!R69+[4]Sport!R71+[4]Közművelődés!T110+[4]Támogatás!AC70</f>
        <v>0</v>
      </c>
      <c r="X71" s="962">
        <f>[4]Igazgatás!S94+[4]Községgazd!V87+[4]Vagyongazd!S69+[4]Közút!S69+[4]Sport!S71+[4]Közművelődés!U110+[4]Támogatás!AD70</f>
        <v>0</v>
      </c>
      <c r="Y71" s="963">
        <f>[4]Igazgatás!T94+[4]Községgazd!W87+[4]Vagyongazd!T69+[4]Közút!T69+[4]Sport!T71+[4]Közművelődés!V110+[4]Támogatás!AE70</f>
        <v>0</v>
      </c>
      <c r="AB71" s="914"/>
    </row>
    <row r="72" spans="1:28" s="977" customFormat="1" ht="13.5" hidden="1" thickBot="1" x14ac:dyDescent="0.25">
      <c r="A72" s="18" t="s">
        <v>74</v>
      </c>
      <c r="B72" s="875" t="s">
        <v>75</v>
      </c>
      <c r="C72" s="1352" t="s">
        <v>76</v>
      </c>
      <c r="D72" s="1353"/>
      <c r="E72" s="1353"/>
      <c r="F72" s="981">
        <v>1700000</v>
      </c>
      <c r="G72" s="981">
        <v>1700000</v>
      </c>
      <c r="H72" s="981">
        <v>1794970</v>
      </c>
      <c r="I72" s="981"/>
      <c r="J72" s="981">
        <v>0</v>
      </c>
      <c r="K72" s="981">
        <f>[4]Igazgatás!G95+[4]Községgazd!G88+[4]Közút!G70+[4]Sport!G72+[4]Közművelődés!G111+[4]Támogatás!K71</f>
        <v>0</v>
      </c>
      <c r="L72" s="981">
        <v>0</v>
      </c>
      <c r="M72" s="1015">
        <f>SUM(J72:L72)</f>
        <v>0</v>
      </c>
      <c r="N72" s="939">
        <f>[4]Igazgatás!I95+[4]Községgazd!L88+[4]Vagyongazd!I70+[4]Közút!I70+[4]Sport!I72+[4]Közművelődés!K111+[4]Támogatás!T71</f>
        <v>176165.5833232867</v>
      </c>
      <c r="O72" s="940">
        <f>[4]Igazgatás!J95+[4]Községgazd!M88+[4]Vagyongazd!J70+[4]Közút!J70+[4]Sport!J72+[4]Közművelődés!L111+[4]Támogatás!U71</f>
        <v>176165.5833232867</v>
      </c>
      <c r="P72" s="941">
        <f>[4]Igazgatás!K95+[4]Községgazd!N88+[4]Vagyongazd!K70+[4]Közút!K70+[4]Sport!K72+[4]Közművelődés!M111+[4]Támogatás!V71</f>
        <v>176165.5833232867</v>
      </c>
      <c r="Q72" s="941">
        <f>[4]Igazgatás!L95+[4]Községgazd!O88+[4]Vagyongazd!L70+[4]Közút!L70+[4]Sport!L72+[4]Közművelődés!N111+[4]Támogatás!W71</f>
        <v>176165.5833232867</v>
      </c>
      <c r="R72" s="940">
        <f>[4]Igazgatás!M95+[4]Községgazd!P88+[4]Vagyongazd!M70+[4]Közút!M70+[4]Sport!M72+[4]Közművelődés!O111+[4]Támogatás!X71</f>
        <v>176165.5833232867</v>
      </c>
      <c r="S72" s="941">
        <f>[4]Igazgatás!N95+[4]Községgazd!Q88+[4]Vagyongazd!N70+[4]Közút!N70+[4]Sport!N72+[4]Közművelődés!P111+[4]Támogatás!Y71</f>
        <v>176165.5833232867</v>
      </c>
      <c r="T72" s="941">
        <f>[4]Igazgatás!O95+[4]Községgazd!R88+[4]Vagyongazd!O70+[4]Közút!O70+[4]Sport!O72+[4]Közművelődés!Q111+[4]Támogatás!Z71</f>
        <v>176165.5833232867</v>
      </c>
      <c r="U72" s="942">
        <f>[4]Igazgatás!P95+[4]Községgazd!S88+[4]Vagyongazd!P70+[4]Közút!P70+[4]Sport!P72+[4]Közművelődés!R111+[4]Támogatás!AA71</f>
        <v>176165.5833232867</v>
      </c>
      <c r="V72" s="943">
        <f>[4]Igazgatás!Q95+[4]Községgazd!T88+[4]Vagyongazd!Q70+[4]Közút!Q70+[4]Sport!Q72+[4]Közművelődés!S111+[4]Támogatás!AB71</f>
        <v>176165.5833232867</v>
      </c>
      <c r="W72" s="941">
        <f>[4]Igazgatás!R95+[4]Községgazd!U88+[4]Vagyongazd!R70+[4]Közút!R70+[4]Sport!R72+[4]Közművelődés!T111+[4]Támogatás!AC71</f>
        <v>176165.5833232867</v>
      </c>
      <c r="X72" s="941">
        <f>[4]Igazgatás!S95+[4]Községgazd!V88+[4]Vagyongazd!S70+[4]Közút!S70+[4]Sport!S72+[4]Közművelődés!U111+[4]Támogatás!AD71</f>
        <v>176165.5833232867</v>
      </c>
      <c r="Y72" s="942">
        <f>[4]Igazgatás!T95+[4]Községgazd!W88+[4]Vagyongazd!T70+[4]Közút!T70+[4]Sport!T72+[4]Közművelődés!V111+[4]Támogatás!AE71</f>
        <v>176165.5833232867</v>
      </c>
      <c r="AB72" s="914"/>
    </row>
    <row r="73" spans="1:28" ht="13.5" hidden="1" thickBot="1" x14ac:dyDescent="0.25">
      <c r="B73" s="26"/>
      <c r="C73" s="21"/>
      <c r="D73" s="1354" t="s">
        <v>948</v>
      </c>
      <c r="E73" s="1354"/>
      <c r="F73" s="958">
        <v>400000</v>
      </c>
      <c r="G73" s="958">
        <v>400000</v>
      </c>
      <c r="H73" s="958">
        <v>420000</v>
      </c>
      <c r="I73" s="958"/>
      <c r="J73" s="958">
        <v>0</v>
      </c>
      <c r="K73" s="958">
        <f>[4]Igazgatás!G96+[4]Községgazd!G89+[4]Közút!G71+[4]Sport!G73+[4]Közművelődés!G112+[4]Támogatás!K72</f>
        <v>0</v>
      </c>
      <c r="L73" s="958">
        <v>0</v>
      </c>
      <c r="M73" s="959">
        <v>0</v>
      </c>
      <c r="N73" s="960">
        <f>[4]Igazgatás!I96+[4]Községgazd!L89+[4]Vagyongazd!I71+[4]Közút!I71+[4]Sport!I73+[4]Közművelődés!K112+[4]Támogatás!T72</f>
        <v>59498.916661286705</v>
      </c>
      <c r="O73" s="961">
        <f>[4]Igazgatás!J96+[4]Községgazd!M89+[4]Vagyongazd!J71+[4]Közút!J71+[4]Sport!J73+[4]Közművelődés!L112+[4]Támogatás!U72</f>
        <v>59498.916661286705</v>
      </c>
      <c r="P73" s="962">
        <f>[4]Igazgatás!K96+[4]Községgazd!N89+[4]Vagyongazd!K71+[4]Közút!K71+[4]Sport!K73+[4]Közművelődés!M112+[4]Támogatás!V72</f>
        <v>59498.916661286705</v>
      </c>
      <c r="Q73" s="962">
        <f>[4]Igazgatás!L96+[4]Községgazd!O89+[4]Vagyongazd!L71+[4]Közút!L71+[4]Sport!L73+[4]Közművelődés!N112+[4]Támogatás!W72</f>
        <v>59498.916661286705</v>
      </c>
      <c r="R73" s="961">
        <f>[4]Igazgatás!M96+[4]Községgazd!P89+[4]Vagyongazd!M71+[4]Közút!M71+[4]Sport!M73+[4]Közművelődés!O112+[4]Támogatás!X72</f>
        <v>59498.916661286705</v>
      </c>
      <c r="S73" s="962">
        <f>[4]Igazgatás!N96+[4]Községgazd!Q89+[4]Vagyongazd!N71+[4]Közút!N71+[4]Sport!N73+[4]Közművelődés!P112+[4]Támogatás!Y72</f>
        <v>59498.916661286705</v>
      </c>
      <c r="T73" s="962">
        <f>[4]Igazgatás!O96+[4]Községgazd!R89+[4]Vagyongazd!O71+[4]Közút!O71+[4]Sport!O73+[4]Közművelődés!Q112+[4]Támogatás!Z72</f>
        <v>59498.916661286705</v>
      </c>
      <c r="U73" s="963">
        <f>[4]Igazgatás!P96+[4]Községgazd!S89+[4]Vagyongazd!P71+[4]Közút!P71+[4]Sport!P73+[4]Közművelődés!R112+[4]Támogatás!AA72</f>
        <v>59498.916661286705</v>
      </c>
      <c r="V73" s="964">
        <f>[4]Igazgatás!Q96+[4]Községgazd!T89+[4]Vagyongazd!Q71+[4]Közút!Q71+[4]Sport!Q73+[4]Közművelődés!S112+[4]Támogatás!AB72</f>
        <v>59498.916661286705</v>
      </c>
      <c r="W73" s="962">
        <f>[4]Igazgatás!R96+[4]Községgazd!U89+[4]Vagyongazd!R71+[4]Közút!R71+[4]Sport!R73+[4]Közművelődés!T112+[4]Támogatás!AC72</f>
        <v>59498.916661286705</v>
      </c>
      <c r="X73" s="962">
        <f>[4]Igazgatás!S96+[4]Községgazd!V89+[4]Vagyongazd!S71+[4]Közút!S71+[4]Sport!S73+[4]Közművelődés!U112+[4]Támogatás!AD72</f>
        <v>59498.916661286705</v>
      </c>
      <c r="Y73" s="963">
        <f>[4]Igazgatás!T96+[4]Községgazd!W89+[4]Vagyongazd!T71+[4]Közút!T71+[4]Sport!T73+[4]Közművelődés!V112+[4]Támogatás!AE72</f>
        <v>59498.916661286705</v>
      </c>
      <c r="AB73" s="914"/>
    </row>
    <row r="74" spans="1:28" ht="13.5" hidden="1" thickBot="1" x14ac:dyDescent="0.25">
      <c r="B74" s="26"/>
      <c r="C74" s="21"/>
      <c r="D74" s="1354" t="s">
        <v>77</v>
      </c>
      <c r="E74" s="1354"/>
      <c r="F74" s="958">
        <v>0</v>
      </c>
      <c r="G74" s="958">
        <v>0</v>
      </c>
      <c r="H74" s="958">
        <v>0</v>
      </c>
      <c r="I74" s="958"/>
      <c r="J74" s="958">
        <f>[4]Igazgatás!F97+[4]Községgazd!F90+[4]Közút!F72+[4]Sport!F74+[4]Közművelődés!F113+[4]Támogatás!J75</f>
        <v>0</v>
      </c>
      <c r="K74" s="958">
        <f>[4]Igazgatás!G97+[4]Községgazd!G90+[4]Közút!G72+[4]Sport!G74+[4]Közművelődés!G113+[4]Támogatás!K75</f>
        <v>0</v>
      </c>
      <c r="L74" s="958">
        <v>0</v>
      </c>
      <c r="M74" s="959">
        <f>[4]Igazgatás!H97+[4]Községgazd!H90+[4]Közút!H72+[4]Sport!H74+[4]Közművelődés!H113+[4]Támogatás!L75</f>
        <v>0</v>
      </c>
      <c r="N74" s="960">
        <f>[4]Igazgatás!I97+[4]Községgazd!L90+[4]Vagyongazd!I72+[4]Közút!I72+[4]Sport!I74+[4]Közművelődés!K113+[4]Támogatás!T75</f>
        <v>0</v>
      </c>
      <c r="O74" s="961">
        <f>[4]Igazgatás!J97+[4]Községgazd!M90+[4]Vagyongazd!J72+[4]Közút!J72+[4]Sport!J74+[4]Közművelődés!L113+[4]Támogatás!U75</f>
        <v>0</v>
      </c>
      <c r="P74" s="962">
        <f>[4]Igazgatás!K97+[4]Községgazd!N90+[4]Vagyongazd!K72+[4]Közút!K72+[4]Sport!K74+[4]Közművelődés!M113+[4]Támogatás!V75</f>
        <v>0</v>
      </c>
      <c r="Q74" s="962">
        <f>[4]Igazgatás!L97+[4]Községgazd!O90+[4]Vagyongazd!L72+[4]Közút!L72+[4]Sport!L74+[4]Közművelődés!N113+[4]Támogatás!W75</f>
        <v>0</v>
      </c>
      <c r="R74" s="961">
        <f>[4]Igazgatás!M97+[4]Községgazd!P90+[4]Vagyongazd!M72+[4]Közút!M72+[4]Sport!M74+[4]Közművelődés!O113+[4]Támogatás!X75</f>
        <v>0</v>
      </c>
      <c r="S74" s="962">
        <f>[4]Igazgatás!N97+[4]Községgazd!Q90+[4]Vagyongazd!N72+[4]Közút!N72+[4]Sport!N74+[4]Közművelődés!P113+[4]Támogatás!Y75</f>
        <v>0</v>
      </c>
      <c r="T74" s="962">
        <f>[4]Igazgatás!O97+[4]Községgazd!R90+[4]Vagyongazd!O72+[4]Közút!O72+[4]Sport!O74+[4]Közművelődés!Q113+[4]Támogatás!Z75</f>
        <v>0</v>
      </c>
      <c r="U74" s="963">
        <f>[4]Igazgatás!P97+[4]Községgazd!S90+[4]Vagyongazd!P72+[4]Közút!P72+[4]Sport!P74+[4]Közművelődés!R113+[4]Támogatás!AA75</f>
        <v>0</v>
      </c>
      <c r="V74" s="964">
        <f>[4]Igazgatás!Q97+[4]Községgazd!T90+[4]Vagyongazd!Q72+[4]Közút!Q72+[4]Sport!Q74+[4]Közművelődés!S113+[4]Támogatás!AB75</f>
        <v>0</v>
      </c>
      <c r="W74" s="962">
        <f>[4]Igazgatás!R97+[4]Községgazd!U90+[4]Vagyongazd!R72+[4]Közút!R72+[4]Sport!R74+[4]Közművelődés!T113+[4]Támogatás!AC75</f>
        <v>0</v>
      </c>
      <c r="X74" s="962">
        <f>[4]Igazgatás!S97+[4]Községgazd!V90+[4]Vagyongazd!S72+[4]Közút!S72+[4]Sport!S74+[4]Közművelődés!U113+[4]Támogatás!AD75</f>
        <v>0</v>
      </c>
      <c r="Y74" s="963">
        <f>[4]Igazgatás!T97+[4]Községgazd!W90+[4]Vagyongazd!T72+[4]Közút!T72+[4]Sport!T74+[4]Közművelődés!V113+[4]Támogatás!AE75</f>
        <v>0</v>
      </c>
      <c r="AB74" s="914"/>
    </row>
    <row r="75" spans="1:28" ht="13.5" hidden="1" thickBot="1" x14ac:dyDescent="0.25">
      <c r="B75" s="26"/>
      <c r="C75" s="21"/>
      <c r="D75" s="1354" t="s">
        <v>78</v>
      </c>
      <c r="E75" s="1354"/>
      <c r="F75" s="958">
        <v>1300000</v>
      </c>
      <c r="G75" s="958">
        <v>1300000</v>
      </c>
      <c r="H75" s="958">
        <v>1374970</v>
      </c>
      <c r="I75" s="958"/>
      <c r="J75" s="958">
        <v>0</v>
      </c>
      <c r="K75" s="958">
        <f>[4]Igazgatás!G98+[4]Községgazd!G91+[4]Közút!G73+[4]Sport!G75+[4]Közművelődés!G114+[4]Támogatás!K76</f>
        <v>0</v>
      </c>
      <c r="L75" s="958">
        <v>0</v>
      </c>
      <c r="M75" s="959">
        <v>0</v>
      </c>
      <c r="N75" s="960">
        <f>[4]Igazgatás!I98+[4]Községgazd!L91+[4]Vagyongazd!I73+[4]Közút!I73+[4]Sport!I75+[4]Közművelődés!K114+[4]Támogatás!T76</f>
        <v>116666.66666199999</v>
      </c>
      <c r="O75" s="961">
        <f>[4]Igazgatás!J98+[4]Községgazd!M91+[4]Vagyongazd!J73+[4]Közút!J73+[4]Sport!J75+[4]Közművelődés!L114+[4]Támogatás!U76</f>
        <v>116666.66666199999</v>
      </c>
      <c r="P75" s="962">
        <f>[4]Igazgatás!K98+[4]Községgazd!N91+[4]Vagyongazd!K73+[4]Közút!K73+[4]Sport!K75+[4]Közművelődés!M114+[4]Támogatás!V76</f>
        <v>116666.66666199999</v>
      </c>
      <c r="Q75" s="962">
        <f>[4]Igazgatás!L98+[4]Községgazd!O91+[4]Vagyongazd!L73+[4]Közút!L73+[4]Sport!L75+[4]Közművelődés!N114+[4]Támogatás!W76</f>
        <v>116666.66666199999</v>
      </c>
      <c r="R75" s="961">
        <f>[4]Igazgatás!M98+[4]Községgazd!P91+[4]Vagyongazd!M73+[4]Közút!M73+[4]Sport!M75+[4]Közművelődés!O114+[4]Támogatás!X76</f>
        <v>116666.66666199999</v>
      </c>
      <c r="S75" s="962">
        <f>[4]Igazgatás!N98+[4]Községgazd!Q91+[4]Vagyongazd!N73+[4]Közút!N73+[4]Sport!N75+[4]Közművelődés!P114+[4]Támogatás!Y76</f>
        <v>116666.66666199999</v>
      </c>
      <c r="T75" s="962">
        <f>[4]Igazgatás!O98+[4]Községgazd!R91+[4]Vagyongazd!O73+[4]Közút!O73+[4]Sport!O75+[4]Közművelődés!Q114+[4]Támogatás!Z76</f>
        <v>116666.66666199999</v>
      </c>
      <c r="U75" s="963">
        <f>[4]Igazgatás!P98+[4]Községgazd!S91+[4]Vagyongazd!P73+[4]Közút!P73+[4]Sport!P75+[4]Közművelődés!R114+[4]Támogatás!AA76</f>
        <v>116666.66666199999</v>
      </c>
      <c r="V75" s="964">
        <f>[4]Igazgatás!Q98+[4]Községgazd!T91+[4]Vagyongazd!Q73+[4]Közút!Q73+[4]Sport!Q75+[4]Közművelődés!S114+[4]Támogatás!AB76</f>
        <v>116666.66666199999</v>
      </c>
      <c r="W75" s="962">
        <f>[4]Igazgatás!R98+[4]Községgazd!U91+[4]Vagyongazd!R73+[4]Közút!R73+[4]Sport!R75+[4]Közművelődés!T114+[4]Támogatás!AC76</f>
        <v>116666.66666199999</v>
      </c>
      <c r="X75" s="962">
        <f>[4]Igazgatás!S98+[4]Községgazd!V91+[4]Vagyongazd!S73+[4]Közút!S73+[4]Sport!S75+[4]Közművelődés!U114+[4]Támogatás!AD76</f>
        <v>116666.66666199999</v>
      </c>
      <c r="Y75" s="963">
        <f>[4]Igazgatás!T98+[4]Községgazd!W91+[4]Vagyongazd!T73+[4]Közút!T73+[4]Sport!T75+[4]Közművelődés!V114+[4]Támogatás!AE76</f>
        <v>116666.66666199999</v>
      </c>
      <c r="AB75" s="914"/>
    </row>
    <row r="76" spans="1:28" ht="13.5" hidden="1" thickBot="1" x14ac:dyDescent="0.25">
      <c r="B76" s="26"/>
      <c r="C76" s="21"/>
      <c r="D76" s="1354" t="s">
        <v>79</v>
      </c>
      <c r="E76" s="1354"/>
      <c r="F76" s="958">
        <v>0</v>
      </c>
      <c r="G76" s="958">
        <v>0</v>
      </c>
      <c r="H76" s="958">
        <v>0</v>
      </c>
      <c r="I76" s="958"/>
      <c r="J76" s="958">
        <f>[4]Igazgatás!F99+[4]Községgazd!F92+[4]Közút!F74+[4]Sport!F76+[4]Közművelődés!F115+[4]Támogatás!J77</f>
        <v>0</v>
      </c>
      <c r="K76" s="958">
        <f>[4]Igazgatás!G99+[4]Községgazd!G92+[4]Közút!G74+[4]Sport!G76+[4]Közművelődés!G115+[4]Támogatás!K77</f>
        <v>0</v>
      </c>
      <c r="L76" s="958">
        <v>0</v>
      </c>
      <c r="M76" s="959">
        <f>[4]Igazgatás!H99+[4]Községgazd!H92+[4]Közút!H74+[4]Sport!H76+[4]Közművelődés!H115+[4]Támogatás!L77</f>
        <v>0</v>
      </c>
      <c r="N76" s="960">
        <f>[4]Igazgatás!I99+[4]Községgazd!L92+[4]Vagyongazd!I74+[4]Közút!I74+[4]Sport!I76+[4]Közművelődés!K115+[4]Támogatás!T77</f>
        <v>0</v>
      </c>
      <c r="O76" s="961">
        <f>[4]Igazgatás!J99+[4]Községgazd!M92+[4]Vagyongazd!J74+[4]Közút!J74+[4]Sport!J76+[4]Közművelődés!L115+[4]Támogatás!U77</f>
        <v>0</v>
      </c>
      <c r="P76" s="962">
        <f>[4]Igazgatás!K99+[4]Községgazd!N92+[4]Vagyongazd!K74+[4]Közút!K74+[4]Sport!K76+[4]Közművelődés!M115+[4]Támogatás!V77</f>
        <v>0</v>
      </c>
      <c r="Q76" s="962">
        <f>[4]Igazgatás!L99+[4]Községgazd!O92+[4]Vagyongazd!L74+[4]Közút!L74+[4]Sport!L76+[4]Közművelődés!N115+[4]Támogatás!W77</f>
        <v>0</v>
      </c>
      <c r="R76" s="961">
        <f>[4]Igazgatás!M99+[4]Községgazd!P92+[4]Vagyongazd!M74+[4]Közút!M74+[4]Sport!M76+[4]Közművelődés!O115+[4]Támogatás!X77</f>
        <v>0</v>
      </c>
      <c r="S76" s="962">
        <f>[4]Igazgatás!N99+[4]Községgazd!Q92+[4]Vagyongazd!N74+[4]Közút!N74+[4]Sport!N76+[4]Közművelődés!P115+[4]Támogatás!Y77</f>
        <v>0</v>
      </c>
      <c r="T76" s="962">
        <f>[4]Igazgatás!O99+[4]Községgazd!R92+[4]Vagyongazd!O74+[4]Közút!O74+[4]Sport!O76+[4]Közművelődés!Q115+[4]Támogatás!Z77</f>
        <v>0</v>
      </c>
      <c r="U76" s="963">
        <f>[4]Igazgatás!P99+[4]Községgazd!S92+[4]Vagyongazd!P74+[4]Közút!P74+[4]Sport!P76+[4]Közművelődés!R115+[4]Támogatás!AA77</f>
        <v>0</v>
      </c>
      <c r="V76" s="964">
        <f>[4]Igazgatás!Q99+[4]Községgazd!T92+[4]Vagyongazd!Q74+[4]Közút!Q74+[4]Sport!Q76+[4]Közművelődés!S115+[4]Támogatás!AB77</f>
        <v>0</v>
      </c>
      <c r="W76" s="962">
        <f>[4]Igazgatás!R99+[4]Községgazd!U92+[4]Vagyongazd!R74+[4]Közút!R74+[4]Sport!R76+[4]Közművelődés!T115+[4]Támogatás!AC77</f>
        <v>0</v>
      </c>
      <c r="X76" s="962">
        <f>[4]Igazgatás!S99+[4]Községgazd!V92+[4]Vagyongazd!S74+[4]Közút!S74+[4]Sport!S76+[4]Közművelődés!U115+[4]Támogatás!AD77</f>
        <v>0</v>
      </c>
      <c r="Y76" s="963">
        <f>[4]Igazgatás!T99+[4]Községgazd!W92+[4]Vagyongazd!T74+[4]Közút!T74+[4]Sport!T76+[4]Közművelődés!V115+[4]Támogatás!AE77</f>
        <v>0</v>
      </c>
      <c r="AB76" s="914"/>
    </row>
    <row r="77" spans="1:28" ht="13.5" thickBot="1" x14ac:dyDescent="0.25">
      <c r="B77" s="406" t="s">
        <v>80</v>
      </c>
      <c r="C77" s="1350" t="s">
        <v>81</v>
      </c>
      <c r="D77" s="1351"/>
      <c r="E77" s="1351"/>
      <c r="F77" s="905">
        <v>10214784</v>
      </c>
      <c r="G77" s="905">
        <v>8446166</v>
      </c>
      <c r="H77" s="905">
        <v>10073788</v>
      </c>
      <c r="I77" s="906"/>
      <c r="J77" s="905">
        <f>SUM(J148+J137+J108+J81)</f>
        <v>20000</v>
      </c>
      <c r="K77" s="905">
        <f>SUM(K148+K137+K108+K81)</f>
        <v>0</v>
      </c>
      <c r="L77" s="905">
        <v>0</v>
      </c>
      <c r="M77" s="952">
        <f>SUM(J77:L77)</f>
        <v>20000</v>
      </c>
      <c r="N77" s="953">
        <f>[4]Igazgatás!I100+[4]Községgazd!L93+[4]Vagyongazd!I75+[4]Közút!I75+[4]Sport!I77+[4]Közművelődés!K116+[4]Támogatás!T78</f>
        <v>791754.24996832968</v>
      </c>
      <c r="O77" s="954">
        <f>[4]Igazgatás!J100+[4]Községgazd!M93+[4]Vagyongazd!J75+[4]Közút!J75+[4]Sport!J77+[4]Közművelődés!L116+[4]Támogatás!U78</f>
        <v>791754.24996832968</v>
      </c>
      <c r="P77" s="955">
        <f>[4]Igazgatás!K100+[4]Községgazd!N93+[4]Vagyongazd!K75+[4]Közút!K75+[4]Sport!K77+[4]Közművelődés!M116+[4]Támogatás!V78</f>
        <v>791754.24996832968</v>
      </c>
      <c r="Q77" s="955">
        <f>[4]Igazgatás!L100+[4]Községgazd!O93+[4]Vagyongazd!L75+[4]Közút!L75+[4]Sport!L77+[4]Közművelődés!N116+[4]Támogatás!W78</f>
        <v>791754.24996832968</v>
      </c>
      <c r="R77" s="954">
        <f>[4]Igazgatás!M100+[4]Községgazd!P93+[4]Vagyongazd!M75+[4]Közút!M75+[4]Sport!M77+[4]Közművelődés!O116+[4]Támogatás!X78</f>
        <v>791754.24996832968</v>
      </c>
      <c r="S77" s="955">
        <f>[4]Igazgatás!N100+[4]Községgazd!Q93+[4]Vagyongazd!N75+[4]Közút!N75+[4]Sport!N77+[4]Közművelődés!P116+[4]Támogatás!Y78</f>
        <v>791754.24996832968</v>
      </c>
      <c r="T77" s="955">
        <f>[4]Igazgatás!O100+[4]Községgazd!R93+[4]Vagyongazd!O75+[4]Közút!O75+[4]Sport!O77+[4]Közművelődés!Q116+[4]Támogatás!Z78</f>
        <v>791754.24996832968</v>
      </c>
      <c r="U77" s="956">
        <f>[4]Igazgatás!P100+[4]Községgazd!S93+[4]Vagyongazd!P75+[4]Közút!P75+[4]Sport!P77+[4]Közművelődés!R116+[4]Támogatás!AA78</f>
        <v>791754.24996832968</v>
      </c>
      <c r="V77" s="957">
        <f>[4]Igazgatás!Q100+[4]Községgazd!T93+[4]Vagyongazd!Q75+[4]Közút!Q75+[4]Sport!Q77+[4]Közművelődés!S116+[4]Támogatás!AB78</f>
        <v>791754.24996832968</v>
      </c>
      <c r="W77" s="955">
        <f>[4]Igazgatás!R100+[4]Községgazd!U93+[4]Vagyongazd!R75+[4]Közút!R75+[4]Sport!R77+[4]Közművelődés!T116+[4]Támogatás!AC78</f>
        <v>791754.24996832968</v>
      </c>
      <c r="X77" s="955">
        <f>[4]Igazgatás!S100+[4]Községgazd!V93+[4]Vagyongazd!S75+[4]Közút!S75+[4]Sport!S77+[4]Közművelődés!U116+[4]Támogatás!AD78</f>
        <v>791754.24996832968</v>
      </c>
      <c r="Y77" s="956">
        <f>[4]Igazgatás!T100+[4]Községgazd!W93+[4]Vagyongazd!T75+[4]Szennyvíz!S74+[4]Közút!T75+[4]Sport!T77+[4]Közművelődés!V116+[4]Támogatás!AE78</f>
        <v>791754.24996832968</v>
      </c>
      <c r="AB77" s="914"/>
    </row>
    <row r="78" spans="1:28" s="949" customFormat="1" ht="15" hidden="1" customHeight="1" x14ac:dyDescent="0.2">
      <c r="A78" s="18" t="s">
        <v>949</v>
      </c>
      <c r="B78" s="33" t="s">
        <v>950</v>
      </c>
      <c r="C78" s="1363" t="s">
        <v>951</v>
      </c>
      <c r="D78" s="1364"/>
      <c r="E78" s="1364"/>
      <c r="F78" s="994" t="e">
        <v>#REF!</v>
      </c>
      <c r="G78" s="994" t="e">
        <v>#REF!</v>
      </c>
      <c r="H78" s="994" t="e">
        <v>#REF!</v>
      </c>
      <c r="I78" s="995" t="e">
        <v>#REF!</v>
      </c>
      <c r="J78" s="994" t="e">
        <f>[4]Igazgatás!F101+[4]Községgazd!F94+[4]Vagyongazd!#REF!+[4]Közút!F76+[4]Sport!F78+[4]Közművelődés!F117+[4]Támogatás!J79</f>
        <v>#REF!</v>
      </c>
      <c r="K78" s="994" t="e">
        <f>[4]Igazgatás!G101+[4]Községgazd!G94+[4]Vagyongazd!#REF!+[4]Közút!G76+[4]Sport!G78+[4]Közművelődés!G117+[4]Támogatás!K79</f>
        <v>#REF!</v>
      </c>
      <c r="L78" s="994"/>
      <c r="M78" s="996" t="e">
        <f>[4]Igazgatás!H101+[4]Községgazd!H94+[4]Vagyongazd!#REF!+[4]Közút!H76+[4]Sport!H78+[4]Közművelődés!H117+[4]Támogatás!L79</f>
        <v>#REF!</v>
      </c>
      <c r="N78" s="997">
        <f>[4]Igazgatás!I101+[4]Községgazd!L94+[4]Vagyongazd!I76+[4]Közút!I76+[4]Sport!I78+[4]Közművelődés!K117+[4]Támogatás!T79</f>
        <v>0</v>
      </c>
      <c r="O78" s="998">
        <f>[4]Igazgatás!J101+[4]Községgazd!M94+[4]Vagyongazd!J76+[4]Közút!J76+[4]Sport!J78+[4]Közművelődés!L117+[4]Támogatás!U79</f>
        <v>0</v>
      </c>
      <c r="P78" s="999">
        <f>[4]Igazgatás!K101+[4]Községgazd!N94+[4]Vagyongazd!K76+[4]Közút!K76+[4]Sport!K78+[4]Közművelődés!M117+[4]Támogatás!V79</f>
        <v>0</v>
      </c>
      <c r="Q78" s="999">
        <f>[4]Igazgatás!L101+[4]Községgazd!O94+[4]Vagyongazd!L76+[4]Közút!L76+[4]Sport!L78+[4]Közművelődés!N117+[4]Támogatás!W79</f>
        <v>0</v>
      </c>
      <c r="R78" s="998">
        <f>[4]Igazgatás!M101+[4]Községgazd!P94+[4]Vagyongazd!M76+[4]Közút!M76+[4]Sport!M78+[4]Közművelődés!O117+[4]Támogatás!X79</f>
        <v>0</v>
      </c>
      <c r="S78" s="999">
        <f>[4]Igazgatás!N101+[4]Községgazd!Q94+[4]Vagyongazd!N76+[4]Közút!N76+[4]Sport!N78+[4]Közművelődés!P117+[4]Támogatás!Y79</f>
        <v>0</v>
      </c>
      <c r="T78" s="999">
        <f>[4]Igazgatás!O101+[4]Községgazd!R94+[4]Vagyongazd!O76+[4]Közút!O76+[4]Sport!O78+[4]Közművelődés!Q117+[4]Támogatás!Z79</f>
        <v>0</v>
      </c>
      <c r="U78" s="1000">
        <f>[4]Igazgatás!P101+[4]Községgazd!S94+[4]Vagyongazd!P76+[4]Közút!P76+[4]Sport!P78+[4]Közművelődés!R117+[4]Támogatás!AA79</f>
        <v>0</v>
      </c>
      <c r="V78" s="1001">
        <f>[4]Igazgatás!Q101+[4]Községgazd!T94+[4]Vagyongazd!Q76+[4]Közút!Q76+[4]Sport!Q78+[4]Közművelődés!S117+[4]Támogatás!AB79</f>
        <v>0</v>
      </c>
      <c r="W78" s="999">
        <f>[4]Igazgatás!R101+[4]Községgazd!U94+[4]Vagyongazd!R76+[4]Közút!R76+[4]Sport!R78+[4]Közművelődés!T117+[4]Támogatás!AC79</f>
        <v>0</v>
      </c>
      <c r="X78" s="999">
        <f>[4]Igazgatás!S101+[4]Községgazd!V94+[4]Vagyongazd!S76+[4]Közút!S76+[4]Sport!S78+[4]Közművelődés!U117+[4]Támogatás!AD79</f>
        <v>0</v>
      </c>
      <c r="Y78" s="1000">
        <f>[4]Igazgatás!T101+[4]Községgazd!W94+[4]Vagyongazd!T76+[4]Közút!T76+[4]Sport!T78+[4]Közművelődés!V117+[4]Támogatás!AE79</f>
        <v>0</v>
      </c>
      <c r="AB78" s="914"/>
    </row>
    <row r="79" spans="1:28" ht="15" hidden="1" customHeight="1" x14ac:dyDescent="0.2">
      <c r="B79" s="26"/>
      <c r="C79" s="21"/>
      <c r="D79" s="1354" t="s">
        <v>952</v>
      </c>
      <c r="E79" s="1354"/>
      <c r="F79" s="958" t="e">
        <v>#REF!</v>
      </c>
      <c r="G79" s="958" t="e">
        <v>#REF!</v>
      </c>
      <c r="H79" s="958" t="e">
        <v>#REF!</v>
      </c>
      <c r="I79" s="958" t="e">
        <v>#REF!</v>
      </c>
      <c r="J79" s="958" t="e">
        <f>[4]Igazgatás!F102+[4]Községgazd!F95+[4]Vagyongazd!#REF!+[4]Közút!F77+[4]Sport!F79+[4]Közművelődés!F118+[4]Támogatás!J80</f>
        <v>#REF!</v>
      </c>
      <c r="K79" s="958" t="e">
        <f>[4]Igazgatás!G102+[4]Községgazd!G95+[4]Vagyongazd!#REF!+[4]Közút!G77+[4]Sport!G79+[4]Közművelődés!G118+[4]Támogatás!K80</f>
        <v>#REF!</v>
      </c>
      <c r="L79" s="958"/>
      <c r="M79" s="959" t="e">
        <f>[4]Igazgatás!H102+[4]Községgazd!H95+[4]Vagyongazd!#REF!+[4]Közút!H77+[4]Sport!H79+[4]Közművelődés!H118+[4]Támogatás!L80</f>
        <v>#REF!</v>
      </c>
      <c r="N79" s="960">
        <f>[4]Igazgatás!I102+[4]Községgazd!L95+[4]Vagyongazd!I77+[4]Közút!I77+[4]Sport!I79+[4]Közművelődés!K118+[4]Támogatás!T80</f>
        <v>0</v>
      </c>
      <c r="O79" s="961">
        <f>[4]Igazgatás!J102+[4]Községgazd!M95+[4]Vagyongazd!J77+[4]Közút!J77+[4]Sport!J79+[4]Közművelődés!L118+[4]Támogatás!U80</f>
        <v>0</v>
      </c>
      <c r="P79" s="962">
        <f>[4]Igazgatás!K102+[4]Községgazd!N95+[4]Vagyongazd!K77+[4]Közút!K77+[4]Sport!K79+[4]Közművelődés!M118+[4]Támogatás!V80</f>
        <v>0</v>
      </c>
      <c r="Q79" s="962">
        <f>[4]Igazgatás!L102+[4]Községgazd!O95+[4]Vagyongazd!L77+[4]Közút!L77+[4]Sport!L79+[4]Közművelődés!N118+[4]Támogatás!W80</f>
        <v>0</v>
      </c>
      <c r="R79" s="961">
        <f>[4]Igazgatás!M102+[4]Községgazd!P95+[4]Vagyongazd!M77+[4]Közút!M77+[4]Sport!M79+[4]Közművelődés!O118+[4]Támogatás!X80</f>
        <v>0</v>
      </c>
      <c r="S79" s="962">
        <f>[4]Igazgatás!N102+[4]Községgazd!Q95+[4]Vagyongazd!N77+[4]Közút!N77+[4]Sport!N79+[4]Közművelődés!P118+[4]Támogatás!Y80</f>
        <v>0</v>
      </c>
      <c r="T79" s="962">
        <f>[4]Igazgatás!O102+[4]Községgazd!R95+[4]Vagyongazd!O77+[4]Közút!O77+[4]Sport!O79+[4]Közművelődés!Q118+[4]Támogatás!Z80</f>
        <v>0</v>
      </c>
      <c r="U79" s="963">
        <f>[4]Igazgatás!P102+[4]Községgazd!S95+[4]Vagyongazd!P77+[4]Közút!P77+[4]Sport!P79+[4]Közművelődés!R118+[4]Támogatás!AA80</f>
        <v>0</v>
      </c>
      <c r="V79" s="964">
        <f>[4]Igazgatás!Q102+[4]Községgazd!T95+[4]Vagyongazd!Q77+[4]Közút!Q77+[4]Sport!Q79+[4]Közművelődés!S118+[4]Támogatás!AB80</f>
        <v>0</v>
      </c>
      <c r="W79" s="962">
        <f>[4]Igazgatás!R102+[4]Községgazd!U95+[4]Vagyongazd!R77+[4]Közút!R77+[4]Sport!R79+[4]Közművelődés!T118+[4]Támogatás!AC80</f>
        <v>0</v>
      </c>
      <c r="X79" s="962">
        <f>[4]Igazgatás!S102+[4]Községgazd!V95+[4]Vagyongazd!S77+[4]Közút!S77+[4]Sport!S79+[4]Közművelődés!U118+[4]Támogatás!AD80</f>
        <v>0</v>
      </c>
      <c r="Y79" s="963">
        <f>[4]Igazgatás!T102+[4]Községgazd!W95+[4]Vagyongazd!T77+[4]Közút!T77+[4]Sport!T79+[4]Közművelődés!V118+[4]Támogatás!AE80</f>
        <v>0</v>
      </c>
      <c r="AB79" s="914"/>
    </row>
    <row r="80" spans="1:28" ht="15" hidden="1" customHeight="1" x14ac:dyDescent="0.2">
      <c r="B80" s="26"/>
      <c r="C80" s="21"/>
      <c r="D80" s="1354" t="s">
        <v>953</v>
      </c>
      <c r="E80" s="1354"/>
      <c r="F80" s="958" t="e">
        <v>#REF!</v>
      </c>
      <c r="G80" s="958" t="e">
        <v>#REF!</v>
      </c>
      <c r="H80" s="958" t="e">
        <v>#REF!</v>
      </c>
      <c r="I80" s="958" t="e">
        <v>#REF!</v>
      </c>
      <c r="J80" s="958" t="e">
        <f>[4]Igazgatás!F103+[4]Községgazd!F96+[4]Vagyongazd!#REF!+[4]Közút!F78+[4]Sport!F80+[4]Közművelődés!F119+[4]Támogatás!J81</f>
        <v>#REF!</v>
      </c>
      <c r="K80" s="958" t="e">
        <f>[4]Igazgatás!G103+[4]Községgazd!G96+[4]Vagyongazd!#REF!+[4]Közút!G78+[4]Sport!G80+[4]Közművelődés!G119+[4]Támogatás!K81</f>
        <v>#REF!</v>
      </c>
      <c r="L80" s="958"/>
      <c r="M80" s="959" t="e">
        <f>[4]Igazgatás!H103+[4]Községgazd!H96+[4]Vagyongazd!#REF!+[4]Közút!H78+[4]Sport!H80+[4]Közművelődés!H119+[4]Támogatás!L81</f>
        <v>#REF!</v>
      </c>
      <c r="N80" s="960">
        <f>[4]Igazgatás!I103+[4]Községgazd!L96+[4]Vagyongazd!I78+[4]Közút!I78+[4]Sport!I80+[4]Közművelődés!K119+[4]Támogatás!T81</f>
        <v>0</v>
      </c>
      <c r="O80" s="961">
        <f>[4]Igazgatás!J103+[4]Községgazd!M96+[4]Vagyongazd!J78+[4]Közút!J78+[4]Sport!J80+[4]Közművelődés!L119+[4]Támogatás!U81</f>
        <v>0</v>
      </c>
      <c r="P80" s="962">
        <f>[4]Igazgatás!K103+[4]Községgazd!N96+[4]Vagyongazd!K78+[4]Közút!K78+[4]Sport!K80+[4]Közművelődés!M119+[4]Támogatás!V81</f>
        <v>0</v>
      </c>
      <c r="Q80" s="962">
        <f>[4]Igazgatás!L103+[4]Községgazd!O96+[4]Vagyongazd!L78+[4]Közút!L78+[4]Sport!L80+[4]Közművelődés!N119+[4]Támogatás!W81</f>
        <v>0</v>
      </c>
      <c r="R80" s="961">
        <f>[4]Igazgatás!M103+[4]Községgazd!P96+[4]Vagyongazd!M78+[4]Közút!M78+[4]Sport!M80+[4]Közművelődés!O119+[4]Támogatás!X81</f>
        <v>0</v>
      </c>
      <c r="S80" s="962">
        <f>[4]Igazgatás!N103+[4]Községgazd!Q96+[4]Vagyongazd!N78+[4]Közút!N78+[4]Sport!N80+[4]Közművelődés!P119+[4]Támogatás!Y81</f>
        <v>0</v>
      </c>
      <c r="T80" s="962">
        <f>[4]Igazgatás!O103+[4]Községgazd!R96+[4]Vagyongazd!O78+[4]Közút!O78+[4]Sport!O80+[4]Közművelődés!Q119+[4]Támogatás!Z81</f>
        <v>0</v>
      </c>
      <c r="U80" s="963">
        <f>[4]Igazgatás!P103+[4]Községgazd!S96+[4]Vagyongazd!P78+[4]Közút!P78+[4]Sport!P80+[4]Közművelődés!R119+[4]Támogatás!AA81</f>
        <v>0</v>
      </c>
      <c r="V80" s="964">
        <f>[4]Igazgatás!Q103+[4]Községgazd!T96+[4]Vagyongazd!Q78+[4]Közút!Q78+[4]Sport!Q80+[4]Közművelődés!S119+[4]Támogatás!AB81</f>
        <v>0</v>
      </c>
      <c r="W80" s="962">
        <f>[4]Igazgatás!R103+[4]Községgazd!U96+[4]Vagyongazd!R78+[4]Közút!R78+[4]Sport!R80+[4]Közművelődés!T119+[4]Támogatás!AC81</f>
        <v>0</v>
      </c>
      <c r="X80" s="962">
        <f>[4]Igazgatás!S103+[4]Községgazd!V96+[4]Vagyongazd!S78+[4]Közút!S78+[4]Sport!S80+[4]Közművelődés!U119+[4]Támogatás!AD81</f>
        <v>0</v>
      </c>
      <c r="Y80" s="963">
        <f>[4]Igazgatás!T103+[4]Községgazd!W96+[4]Vagyongazd!T78+[4]Közút!T78+[4]Sport!T80+[4]Közművelődés!V119+[4]Támogatás!AE81</f>
        <v>0</v>
      </c>
      <c r="AB80" s="914"/>
    </row>
    <row r="81" spans="1:28" ht="15" hidden="1" customHeight="1" x14ac:dyDescent="0.2">
      <c r="B81" s="894" t="s">
        <v>82</v>
      </c>
      <c r="C81" s="1359" t="s">
        <v>83</v>
      </c>
      <c r="D81" s="1360"/>
      <c r="E81" s="1360"/>
      <c r="F81" s="1087">
        <v>0</v>
      </c>
      <c r="G81" s="1087">
        <v>0</v>
      </c>
      <c r="H81" s="1087">
        <v>0</v>
      </c>
      <c r="I81" s="1087"/>
      <c r="J81" s="1087">
        <v>0</v>
      </c>
      <c r="K81" s="1087">
        <f>[4]Igazgatás!G104+[4]Községgazd!G97+[4]Közút!G79+[4]Sport!G81+[4]Közművelődés!G120+[4]Támogatás!K82</f>
        <v>0</v>
      </c>
      <c r="L81" s="1087">
        <v>0</v>
      </c>
      <c r="M81" s="1088">
        <f>[4]Igazgatás!H104+[4]Községgazd!H97+[4]Közút!H79+[4]Sport!H81+[4]Közművelődés!H120+[4]Támogatás!L82</f>
        <v>0</v>
      </c>
      <c r="N81" s="997">
        <f>[4]Igazgatás!I104+[4]Községgazd!L97+[4]Vagyongazd!I79+[4]Közút!I79+[4]Sport!I81+[4]Közművelődés!K120+[4]Támogatás!T82</f>
        <v>0</v>
      </c>
      <c r="O81" s="998">
        <f>[4]Igazgatás!J104+[4]Községgazd!M97+[4]Vagyongazd!J79+[4]Közút!J79+[4]Sport!J81+[4]Közművelődés!L120+[4]Támogatás!U82</f>
        <v>0</v>
      </c>
      <c r="P81" s="999">
        <f>[4]Igazgatás!K104+[4]Községgazd!N97+[4]Vagyongazd!K79+[4]Közút!K79+[4]Sport!K81+[4]Közművelődés!M120+[4]Támogatás!V82</f>
        <v>0</v>
      </c>
      <c r="Q81" s="999">
        <f>[4]Igazgatás!L104+[4]Községgazd!O97+[4]Vagyongazd!L79+[4]Közút!L79+[4]Sport!L81+[4]Közművelődés!N120+[4]Támogatás!W82</f>
        <v>0</v>
      </c>
      <c r="R81" s="998">
        <f>[4]Igazgatás!M104+[4]Községgazd!P97+[4]Vagyongazd!M79+[4]Közút!M79+[4]Sport!M81+[4]Közművelődés!O120+[4]Támogatás!X82</f>
        <v>0</v>
      </c>
      <c r="S81" s="999">
        <f>[4]Igazgatás!N104+[4]Községgazd!Q97+[4]Vagyongazd!N79+[4]Közút!N79+[4]Sport!N81+[4]Közművelődés!P120+[4]Támogatás!Y82</f>
        <v>0</v>
      </c>
      <c r="T81" s="999">
        <f>[4]Igazgatás!O104+[4]Községgazd!R97+[4]Vagyongazd!O79+[4]Közút!O79+[4]Sport!O81+[4]Közművelődés!Q120+[4]Támogatás!Z82</f>
        <v>0</v>
      </c>
      <c r="U81" s="1000">
        <f>[4]Igazgatás!P104+[4]Községgazd!S97+[4]Vagyongazd!P79+[4]Közút!P79+[4]Sport!P81+[4]Közművelődés!R120+[4]Támogatás!AA82</f>
        <v>0</v>
      </c>
      <c r="V81" s="1001">
        <f>[4]Igazgatás!Q104+[4]Községgazd!T97+[4]Vagyongazd!Q79+[4]Közút!Q79+[4]Sport!Q81+[4]Közművelődés!S120+[4]Támogatás!AB82</f>
        <v>0</v>
      </c>
      <c r="W81" s="999">
        <f>[4]Igazgatás!R104+[4]Községgazd!U97+[4]Vagyongazd!R79+[4]Közút!R79+[4]Sport!R81+[4]Közművelődés!T120+[4]Támogatás!AC82</f>
        <v>0</v>
      </c>
      <c r="X81" s="999">
        <f>[4]Igazgatás!S104+[4]Községgazd!V97+[4]Vagyongazd!S79+[4]Közút!S79+[4]Sport!S81+[4]Közművelődés!U120+[4]Támogatás!AD82</f>
        <v>0</v>
      </c>
      <c r="Y81" s="1000">
        <f>[4]Igazgatás!T104+[4]Községgazd!W97+[4]Vagyongazd!T79+[4]Közút!T79+[4]Sport!T81+[4]Közművelődés!V120+[4]Támogatás!AE82</f>
        <v>0</v>
      </c>
      <c r="AB81" s="914"/>
    </row>
    <row r="82" spans="1:28" s="929" customFormat="1" ht="15" hidden="1" customHeight="1" x14ac:dyDescent="0.2">
      <c r="A82" s="18" t="s">
        <v>84</v>
      </c>
      <c r="B82" s="880" t="s">
        <v>85</v>
      </c>
      <c r="C82" s="881"/>
      <c r="D82" s="882" t="s">
        <v>86</v>
      </c>
      <c r="E82" s="882"/>
      <c r="F82" s="950">
        <v>0</v>
      </c>
      <c r="G82" s="950">
        <v>0</v>
      </c>
      <c r="H82" s="950">
        <v>0</v>
      </c>
      <c r="I82" s="950"/>
      <c r="J82" s="950">
        <v>0</v>
      </c>
      <c r="K82" s="950">
        <v>0</v>
      </c>
      <c r="L82" s="950">
        <v>0</v>
      </c>
      <c r="M82" s="951">
        <f>[4]Támogatás!L83</f>
        <v>0</v>
      </c>
      <c r="N82" s="924">
        <f>[4]Igazgatás!I105+[4]Községgazd!L98+[4]Vagyongazd!I80+[4]Közút!I80+[4]Sport!I82+[4]Közművelődés!K121+[4]Támogatás!T83</f>
        <v>0</v>
      </c>
      <c r="O82" s="925">
        <f>[4]Igazgatás!J105+[4]Községgazd!M98+[4]Vagyongazd!J80+[4]Közút!J80+[4]Sport!J82+[4]Közművelődés!L121+[4]Támogatás!U83</f>
        <v>0</v>
      </c>
      <c r="P82" s="926">
        <f>[4]Igazgatás!K105+[4]Községgazd!N98+[4]Vagyongazd!K80+[4]Közút!K80+[4]Sport!K82+[4]Közművelődés!M121+[4]Támogatás!V83</f>
        <v>0</v>
      </c>
      <c r="Q82" s="926">
        <f>[4]Igazgatás!L105+[4]Községgazd!O98+[4]Vagyongazd!L80+[4]Közút!L80+[4]Sport!L82+[4]Közművelődés!N121+[4]Támogatás!W83</f>
        <v>0</v>
      </c>
      <c r="R82" s="925">
        <f>[4]Igazgatás!M105+[4]Községgazd!P98+[4]Vagyongazd!M80+[4]Közút!M80+[4]Sport!M82+[4]Közművelődés!O121+[4]Támogatás!X83</f>
        <v>0</v>
      </c>
      <c r="S82" s="926">
        <f>[4]Igazgatás!N105+[4]Községgazd!Q98+[4]Vagyongazd!N80+[4]Közút!N80+[4]Sport!N82+[4]Közművelődés!P121+[4]Támogatás!Y83</f>
        <v>0</v>
      </c>
      <c r="T82" s="926">
        <f>[4]Igazgatás!O105+[4]Községgazd!R98+[4]Vagyongazd!O80+[4]Közút!O80+[4]Sport!O82+[4]Közművelődés!Q121+[4]Támogatás!Z83</f>
        <v>0</v>
      </c>
      <c r="U82" s="927">
        <f>[4]Igazgatás!P105+[4]Községgazd!S98+[4]Vagyongazd!P80+[4]Közút!P80+[4]Sport!P82+[4]Közművelődés!R121+[4]Támogatás!AA83</f>
        <v>0</v>
      </c>
      <c r="V82" s="928">
        <f>[4]Igazgatás!Q105+[4]Községgazd!T98+[4]Vagyongazd!Q80+[4]Közút!Q80+[4]Sport!Q82+[4]Közművelődés!S121+[4]Támogatás!AB83</f>
        <v>0</v>
      </c>
      <c r="W82" s="926">
        <f>[4]Igazgatás!R105+[4]Községgazd!U98+[4]Vagyongazd!R80+[4]Közút!R80+[4]Sport!R82+[4]Közművelődés!T121+[4]Támogatás!AC83</f>
        <v>0</v>
      </c>
      <c r="X82" s="926">
        <f>[4]Igazgatás!S105+[4]Községgazd!V98+[4]Vagyongazd!S80+[4]Közút!S80+[4]Sport!S82+[4]Közművelődés!U121+[4]Támogatás!AD83</f>
        <v>0</v>
      </c>
      <c r="Y82" s="927">
        <f>[4]Igazgatás!T105+[4]Községgazd!W98+[4]Vagyongazd!T80+[4]Közút!T80+[4]Sport!T82+[4]Közművelődés!V121+[4]Támogatás!AE83</f>
        <v>0</v>
      </c>
      <c r="AB82" s="914"/>
    </row>
    <row r="83" spans="1:28" s="929" customFormat="1" ht="15" hidden="1" customHeight="1" x14ac:dyDescent="0.2">
      <c r="A83" s="18" t="s">
        <v>954</v>
      </c>
      <c r="B83" s="880" t="s">
        <v>676</v>
      </c>
      <c r="C83" s="881"/>
      <c r="D83" s="882" t="s">
        <v>955</v>
      </c>
      <c r="E83" s="882"/>
      <c r="F83" s="950" t="e">
        <v>#REF!</v>
      </c>
      <c r="G83" s="950" t="e">
        <v>#REF!</v>
      </c>
      <c r="H83" s="950" t="e">
        <v>#REF!</v>
      </c>
      <c r="I83" s="950" t="e">
        <v>#REF!</v>
      </c>
      <c r="J83" s="950" t="e">
        <f>[4]Igazgatás!F106+[4]Községgazd!F99+[4]Vagyongazd!#REF!+[4]Közút!F81+[4]Sport!F83+[4]Közművelődés!F122+[4]Támogatás!J84</f>
        <v>#REF!</v>
      </c>
      <c r="K83" s="950" t="e">
        <f>[4]Igazgatás!G106+[4]Községgazd!G99+[4]Vagyongazd!#REF!+[4]Közút!G81+[4]Sport!G83+[4]Közművelődés!G122+[4]Támogatás!K84</f>
        <v>#REF!</v>
      </c>
      <c r="L83" s="950"/>
      <c r="M83" s="951" t="e">
        <f>[4]Igazgatás!H106+[4]Községgazd!H99+[4]Vagyongazd!#REF!+[4]Közút!H81+[4]Sport!H83+[4]Közművelődés!H122+[4]Támogatás!L84</f>
        <v>#REF!</v>
      </c>
      <c r="N83" s="924">
        <f>[4]Igazgatás!I106+[4]Községgazd!L99+[4]Vagyongazd!I81+[4]Közút!I81+[4]Sport!I83+[4]Közművelődés!K122+[4]Támogatás!T84</f>
        <v>0</v>
      </c>
      <c r="O83" s="925">
        <f>[4]Igazgatás!J106+[4]Községgazd!M99+[4]Vagyongazd!J81+[4]Közút!J81+[4]Sport!J83+[4]Közművelődés!L122+[4]Támogatás!U84</f>
        <v>0</v>
      </c>
      <c r="P83" s="926">
        <f>[4]Igazgatás!K106+[4]Községgazd!N99+[4]Vagyongazd!K81+[4]Közút!K81+[4]Sport!K83+[4]Közművelődés!M122+[4]Támogatás!V84</f>
        <v>0</v>
      </c>
      <c r="Q83" s="926">
        <f>[4]Igazgatás!L106+[4]Községgazd!O99+[4]Vagyongazd!L81+[4]Közút!L81+[4]Sport!L83+[4]Közművelődés!N122+[4]Támogatás!W84</f>
        <v>0</v>
      </c>
      <c r="R83" s="925">
        <f>[4]Igazgatás!M106+[4]Községgazd!P99+[4]Vagyongazd!M81+[4]Közút!M81+[4]Sport!M83+[4]Közművelődés!O122+[4]Támogatás!X84</f>
        <v>0</v>
      </c>
      <c r="S83" s="926">
        <f>[4]Igazgatás!N106+[4]Községgazd!Q99+[4]Vagyongazd!N81+[4]Közút!N81+[4]Sport!N83+[4]Közművelődés!P122+[4]Támogatás!Y84</f>
        <v>0</v>
      </c>
      <c r="T83" s="926">
        <f>[4]Igazgatás!O106+[4]Községgazd!R99+[4]Vagyongazd!O81+[4]Közút!O81+[4]Sport!O83+[4]Közművelődés!Q122+[4]Támogatás!Z84</f>
        <v>0</v>
      </c>
      <c r="U83" s="927">
        <f>[4]Igazgatás!P106+[4]Községgazd!S99+[4]Vagyongazd!P81+[4]Közút!P81+[4]Sport!P83+[4]Közművelődés!R122+[4]Támogatás!AA84</f>
        <v>0</v>
      </c>
      <c r="V83" s="928">
        <f>[4]Igazgatás!Q106+[4]Községgazd!T99+[4]Vagyongazd!Q81+[4]Közút!Q81+[4]Sport!Q83+[4]Közművelődés!S122+[4]Támogatás!AB84</f>
        <v>0</v>
      </c>
      <c r="W83" s="926">
        <f>[4]Igazgatás!R106+[4]Községgazd!U99+[4]Vagyongazd!R81+[4]Közút!R81+[4]Sport!R83+[4]Közművelődés!T122+[4]Támogatás!AC84</f>
        <v>0</v>
      </c>
      <c r="X83" s="926">
        <f>[4]Igazgatás!S106+[4]Községgazd!V99+[4]Vagyongazd!S81+[4]Közút!S81+[4]Sport!S83+[4]Közművelődés!U122+[4]Támogatás!AD84</f>
        <v>0</v>
      </c>
      <c r="Y83" s="927">
        <f>[4]Igazgatás!T106+[4]Községgazd!W99+[4]Vagyongazd!T81+[4]Közút!T81+[4]Sport!T83+[4]Közművelődés!V122+[4]Támogatás!AE84</f>
        <v>0</v>
      </c>
      <c r="AB83" s="914"/>
    </row>
    <row r="84" spans="1:28" s="929" customFormat="1" ht="15" hidden="1" customHeight="1" x14ac:dyDescent="0.2">
      <c r="A84" s="18" t="s">
        <v>956</v>
      </c>
      <c r="B84" s="880" t="s">
        <v>677</v>
      </c>
      <c r="C84" s="881"/>
      <c r="D84" s="882" t="s">
        <v>957</v>
      </c>
      <c r="E84" s="882"/>
      <c r="F84" s="950" t="e">
        <v>#REF!</v>
      </c>
      <c r="G84" s="950" t="e">
        <v>#REF!</v>
      </c>
      <c r="H84" s="950" t="e">
        <v>#REF!</v>
      </c>
      <c r="I84" s="950" t="e">
        <v>#REF!</v>
      </c>
      <c r="J84" s="950" t="e">
        <f>[4]Igazgatás!F107+[4]Községgazd!F100+[4]Vagyongazd!#REF!+[4]Közút!F82+[4]Sport!F84+[4]Közművelődés!F123+[4]Támogatás!J85</f>
        <v>#REF!</v>
      </c>
      <c r="K84" s="950" t="e">
        <f>[4]Igazgatás!G107+[4]Községgazd!G100+[4]Vagyongazd!#REF!+[4]Közút!G82+[4]Sport!G84+[4]Közművelődés!G123+[4]Támogatás!K85</f>
        <v>#REF!</v>
      </c>
      <c r="L84" s="950"/>
      <c r="M84" s="951" t="e">
        <f>[4]Igazgatás!H107+[4]Községgazd!H100+[4]Vagyongazd!#REF!+[4]Közút!H82+[4]Sport!H84+[4]Közművelődés!H123+[4]Támogatás!L85</f>
        <v>#REF!</v>
      </c>
      <c r="N84" s="924">
        <f>[4]Igazgatás!I107+[4]Községgazd!L100+[4]Vagyongazd!I82+[4]Közút!I82+[4]Sport!I84+[4]Közművelődés!K123+[4]Támogatás!T85</f>
        <v>0</v>
      </c>
      <c r="O84" s="925">
        <f>[4]Igazgatás!J107+[4]Községgazd!M100+[4]Vagyongazd!J82+[4]Közút!J82+[4]Sport!J84+[4]Közművelődés!L123+[4]Támogatás!U85</f>
        <v>0</v>
      </c>
      <c r="P84" s="926">
        <f>[4]Igazgatás!K107+[4]Községgazd!N100+[4]Vagyongazd!K82+[4]Közút!K82+[4]Sport!K84+[4]Közművelődés!M123+[4]Támogatás!V85</f>
        <v>0</v>
      </c>
      <c r="Q84" s="926">
        <f>[4]Igazgatás!L107+[4]Községgazd!O100+[4]Vagyongazd!L82+[4]Közút!L82+[4]Sport!L84+[4]Közművelődés!N123+[4]Támogatás!W85</f>
        <v>0</v>
      </c>
      <c r="R84" s="925">
        <f>[4]Igazgatás!M107+[4]Községgazd!P100+[4]Vagyongazd!M82+[4]Közút!M82+[4]Sport!M84+[4]Közművelődés!O123+[4]Támogatás!X85</f>
        <v>0</v>
      </c>
      <c r="S84" s="926">
        <f>[4]Igazgatás!N107+[4]Községgazd!Q100+[4]Vagyongazd!N82+[4]Közút!N82+[4]Sport!N84+[4]Közművelődés!P123+[4]Támogatás!Y85</f>
        <v>0</v>
      </c>
      <c r="T84" s="926">
        <f>[4]Igazgatás!O107+[4]Községgazd!R100+[4]Vagyongazd!O82+[4]Közút!O82+[4]Sport!O84+[4]Közművelődés!Q123+[4]Támogatás!Z85</f>
        <v>0</v>
      </c>
      <c r="U84" s="927">
        <f>[4]Igazgatás!P107+[4]Községgazd!S100+[4]Vagyongazd!P82+[4]Közút!P82+[4]Sport!P84+[4]Közművelődés!R123+[4]Támogatás!AA85</f>
        <v>0</v>
      </c>
      <c r="V84" s="928">
        <f>[4]Igazgatás!Q107+[4]Községgazd!T100+[4]Vagyongazd!Q82+[4]Közút!Q82+[4]Sport!Q84+[4]Közművelődés!S123+[4]Támogatás!AB85</f>
        <v>0</v>
      </c>
      <c r="W84" s="926">
        <f>[4]Igazgatás!R107+[4]Községgazd!U100+[4]Vagyongazd!R82+[4]Közút!R82+[4]Sport!R84+[4]Közművelődés!T123+[4]Támogatás!AC85</f>
        <v>0</v>
      </c>
      <c r="X84" s="926">
        <f>[4]Igazgatás!S107+[4]Községgazd!V100+[4]Vagyongazd!S82+[4]Közút!S82+[4]Sport!S84+[4]Közművelődés!U123+[4]Támogatás!AD85</f>
        <v>0</v>
      </c>
      <c r="Y84" s="927">
        <f>[4]Igazgatás!T107+[4]Községgazd!W100+[4]Vagyongazd!T82+[4]Közút!T82+[4]Sport!T84+[4]Közművelődés!V123+[4]Támogatás!AE85</f>
        <v>0</v>
      </c>
      <c r="AB84" s="914"/>
    </row>
    <row r="85" spans="1:28" s="949" customFormat="1" ht="27.75" hidden="1" customHeight="1" x14ac:dyDescent="0.2">
      <c r="A85" s="18" t="s">
        <v>958</v>
      </c>
      <c r="B85" s="880" t="s">
        <v>959</v>
      </c>
      <c r="C85" s="1361" t="s">
        <v>960</v>
      </c>
      <c r="D85" s="1362"/>
      <c r="E85" s="1362"/>
      <c r="F85" s="950" t="e">
        <v>#REF!</v>
      </c>
      <c r="G85" s="950" t="e">
        <v>#REF!</v>
      </c>
      <c r="H85" s="950" t="e">
        <v>#REF!</v>
      </c>
      <c r="I85" s="950" t="e">
        <v>#REF!</v>
      </c>
      <c r="J85" s="950" t="e">
        <f>[4]Igazgatás!F108+[4]Községgazd!F101+[4]Vagyongazd!#REF!+[4]Közút!F83+[4]Sport!F85+[4]Közművelődés!F124+[4]Támogatás!J86</f>
        <v>#REF!</v>
      </c>
      <c r="K85" s="950" t="e">
        <f>[4]Igazgatás!G108+[4]Községgazd!G101+[4]Vagyongazd!#REF!+[4]Közút!G83+[4]Sport!G85+[4]Közművelődés!G124+[4]Támogatás!K86</f>
        <v>#REF!</v>
      </c>
      <c r="L85" s="950"/>
      <c r="M85" s="951" t="e">
        <f>[4]Igazgatás!H108+[4]Községgazd!H101+[4]Vagyongazd!#REF!+[4]Közút!H83+[4]Sport!H85+[4]Közművelődés!H124+[4]Támogatás!L86</f>
        <v>#REF!</v>
      </c>
      <c r="N85" s="1004">
        <f>[4]Igazgatás!I108+[4]Községgazd!L101+[4]Vagyongazd!I83+[4]Közút!I83+[4]Sport!I85+[4]Közművelődés!K124+[4]Támogatás!T86</f>
        <v>0</v>
      </c>
      <c r="O85" s="1005">
        <f>[4]Igazgatás!J108+[4]Községgazd!M101+[4]Vagyongazd!J83+[4]Közút!J83+[4]Sport!J85+[4]Közművelődés!L124+[4]Támogatás!U86</f>
        <v>0</v>
      </c>
      <c r="P85" s="1006">
        <f>[4]Igazgatás!K108+[4]Községgazd!N101+[4]Vagyongazd!K83+[4]Közút!K83+[4]Sport!K85+[4]Közművelődés!M124+[4]Támogatás!V86</f>
        <v>0</v>
      </c>
      <c r="Q85" s="1006">
        <f>[4]Igazgatás!L108+[4]Községgazd!O101+[4]Vagyongazd!L83+[4]Közút!L83+[4]Sport!L85+[4]Közművelődés!N124+[4]Támogatás!W86</f>
        <v>0</v>
      </c>
      <c r="R85" s="1005">
        <f>[4]Igazgatás!M108+[4]Községgazd!P101+[4]Vagyongazd!M83+[4]Közút!M83+[4]Sport!M85+[4]Közművelődés!O124+[4]Támogatás!X86</f>
        <v>0</v>
      </c>
      <c r="S85" s="1006">
        <f>[4]Igazgatás!N108+[4]Községgazd!Q101+[4]Vagyongazd!N83+[4]Közút!N83+[4]Sport!N85+[4]Közművelődés!P124+[4]Támogatás!Y86</f>
        <v>0</v>
      </c>
      <c r="T85" s="1006">
        <f>[4]Igazgatás!O108+[4]Községgazd!R101+[4]Vagyongazd!O83+[4]Közút!O83+[4]Sport!O85+[4]Közművelődés!Q124+[4]Támogatás!Z86</f>
        <v>0</v>
      </c>
      <c r="U85" s="1007">
        <f>[4]Igazgatás!P108+[4]Községgazd!S101+[4]Vagyongazd!P83+[4]Közút!P83+[4]Sport!P85+[4]Közművelődés!R124+[4]Támogatás!AA86</f>
        <v>0</v>
      </c>
      <c r="V85" s="1008">
        <f>[4]Igazgatás!Q108+[4]Községgazd!T101+[4]Vagyongazd!Q83+[4]Közút!Q83+[4]Sport!Q85+[4]Közművelődés!S124+[4]Támogatás!AB86</f>
        <v>0</v>
      </c>
      <c r="W85" s="1006">
        <f>[4]Igazgatás!R108+[4]Községgazd!U101+[4]Vagyongazd!R83+[4]Közút!R83+[4]Sport!R85+[4]Közművelődés!T124+[4]Támogatás!AC86</f>
        <v>0</v>
      </c>
      <c r="X85" s="1006">
        <f>[4]Igazgatás!S108+[4]Községgazd!V101+[4]Vagyongazd!S83+[4]Közút!S83+[4]Sport!S85+[4]Közművelődés!U124+[4]Támogatás!AD86</f>
        <v>0</v>
      </c>
      <c r="Y85" s="1007">
        <f>[4]Igazgatás!T108+[4]Községgazd!W101+[4]Vagyongazd!T83+[4]Közút!T83+[4]Sport!T85+[4]Közművelődés!V124+[4]Támogatás!AE86</f>
        <v>0</v>
      </c>
      <c r="AB85" s="914"/>
    </row>
    <row r="86" spans="1:28" s="949" customFormat="1" ht="15" hidden="1" customHeight="1" x14ac:dyDescent="0.2">
      <c r="A86" s="18" t="s">
        <v>961</v>
      </c>
      <c r="B86" s="880" t="s">
        <v>962</v>
      </c>
      <c r="C86" s="1361" t="s">
        <v>963</v>
      </c>
      <c r="D86" s="1362"/>
      <c r="E86" s="1362"/>
      <c r="F86" s="950" t="e">
        <v>#REF!</v>
      </c>
      <c r="G86" s="950" t="e">
        <v>#REF!</v>
      </c>
      <c r="H86" s="950" t="e">
        <v>#REF!</v>
      </c>
      <c r="I86" s="950" t="e">
        <v>#REF!</v>
      </c>
      <c r="J86" s="950" t="e">
        <f>[4]Igazgatás!F109+[4]Községgazd!F102+[4]Vagyongazd!#REF!+[4]Közút!F84+[4]Sport!F86+[4]Közművelődés!F125+[4]Támogatás!J87</f>
        <v>#REF!</v>
      </c>
      <c r="K86" s="950" t="e">
        <f>[4]Igazgatás!G109+[4]Községgazd!G102+[4]Vagyongazd!#REF!+[4]Közút!G84+[4]Sport!G86+[4]Közművelődés!G125+[4]Támogatás!K87</f>
        <v>#REF!</v>
      </c>
      <c r="L86" s="950"/>
      <c r="M86" s="951" t="e">
        <f>[4]Igazgatás!H109+[4]Községgazd!H102+[4]Vagyongazd!#REF!+[4]Közút!H84+[4]Sport!H86+[4]Közművelődés!H125+[4]Támogatás!L87</f>
        <v>#REF!</v>
      </c>
      <c r="N86" s="1004">
        <f>[4]Igazgatás!I109+[4]Községgazd!L102+[4]Vagyongazd!I84+[4]Közút!I84+[4]Sport!I86+[4]Közművelődés!K125+[4]Támogatás!T87</f>
        <v>0</v>
      </c>
      <c r="O86" s="1005">
        <f>[4]Igazgatás!J109+[4]Községgazd!M102+[4]Vagyongazd!J84+[4]Közút!J84+[4]Sport!J86+[4]Közművelődés!L125+[4]Támogatás!U87</f>
        <v>0</v>
      </c>
      <c r="P86" s="1006">
        <f>[4]Igazgatás!K109+[4]Községgazd!N102+[4]Vagyongazd!K84+[4]Közút!K84+[4]Sport!K86+[4]Közművelődés!M125+[4]Támogatás!V87</f>
        <v>0</v>
      </c>
      <c r="Q86" s="1006">
        <f>[4]Igazgatás!L109+[4]Községgazd!O102+[4]Vagyongazd!L84+[4]Közút!L84+[4]Sport!L86+[4]Közművelődés!N125+[4]Támogatás!W87</f>
        <v>0</v>
      </c>
      <c r="R86" s="1005">
        <f>[4]Igazgatás!M109+[4]Községgazd!P102+[4]Vagyongazd!M84+[4]Közút!M84+[4]Sport!M86+[4]Közművelődés!O125+[4]Támogatás!X87</f>
        <v>0</v>
      </c>
      <c r="S86" s="1006">
        <f>[4]Igazgatás!N109+[4]Községgazd!Q102+[4]Vagyongazd!N84+[4]Közút!N84+[4]Sport!N86+[4]Közművelődés!P125+[4]Támogatás!Y87</f>
        <v>0</v>
      </c>
      <c r="T86" s="1006">
        <f>[4]Igazgatás!O109+[4]Községgazd!R102+[4]Vagyongazd!O84+[4]Közút!O84+[4]Sport!O86+[4]Közművelődés!Q125+[4]Támogatás!Z87</f>
        <v>0</v>
      </c>
      <c r="U86" s="1007">
        <f>[4]Igazgatás!P109+[4]Községgazd!S102+[4]Vagyongazd!P84+[4]Közút!P84+[4]Sport!P86+[4]Közművelődés!R125+[4]Támogatás!AA87</f>
        <v>0</v>
      </c>
      <c r="V86" s="1008">
        <f>[4]Igazgatás!Q109+[4]Községgazd!T102+[4]Vagyongazd!Q84+[4]Közút!Q84+[4]Sport!Q86+[4]Közművelődés!S125+[4]Támogatás!AB87</f>
        <v>0</v>
      </c>
      <c r="W86" s="1006">
        <f>[4]Igazgatás!R109+[4]Községgazd!U102+[4]Vagyongazd!R84+[4]Közút!R84+[4]Sport!R86+[4]Közművelődés!T125+[4]Támogatás!AC87</f>
        <v>0</v>
      </c>
      <c r="X86" s="1006">
        <f>[4]Igazgatás!S109+[4]Községgazd!V102+[4]Vagyongazd!S84+[4]Közút!S84+[4]Sport!S86+[4]Közművelődés!U125+[4]Támogatás!AD87</f>
        <v>0</v>
      </c>
      <c r="Y86" s="1007">
        <f>[4]Igazgatás!T109+[4]Községgazd!W102+[4]Vagyongazd!T84+[4]Közút!T84+[4]Sport!T86+[4]Közművelődés!V125+[4]Támogatás!AE87</f>
        <v>0</v>
      </c>
      <c r="AB86" s="914"/>
    </row>
    <row r="87" spans="1:28" ht="15" hidden="1" customHeight="1" x14ac:dyDescent="0.2">
      <c r="B87" s="876"/>
      <c r="C87" s="21"/>
      <c r="D87" s="1343" t="s">
        <v>964</v>
      </c>
      <c r="E87" s="1343"/>
      <c r="F87" s="958" t="e">
        <v>#REF!</v>
      </c>
      <c r="G87" s="958" t="e">
        <v>#REF!</v>
      </c>
      <c r="H87" s="958" t="e">
        <v>#REF!</v>
      </c>
      <c r="I87" s="958" t="e">
        <v>#REF!</v>
      </c>
      <c r="J87" s="958" t="e">
        <f>[4]Igazgatás!F110+[4]Községgazd!F103+[4]Vagyongazd!#REF!+[4]Közút!F85+[4]Sport!F87+[4]Közművelődés!F126+[4]Támogatás!J88</f>
        <v>#REF!</v>
      </c>
      <c r="K87" s="958" t="e">
        <f>[4]Igazgatás!G110+[4]Községgazd!G103+[4]Vagyongazd!#REF!+[4]Közút!G85+[4]Sport!G87+[4]Közművelődés!G126+[4]Támogatás!K88</f>
        <v>#REF!</v>
      </c>
      <c r="L87" s="958"/>
      <c r="M87" s="959" t="e">
        <f>[4]Igazgatás!H110+[4]Községgazd!H103+[4]Vagyongazd!#REF!+[4]Közút!H85+[4]Sport!H87+[4]Közművelődés!H126+[4]Támogatás!L88</f>
        <v>#REF!</v>
      </c>
      <c r="N87" s="960">
        <f>[4]Igazgatás!I110+[4]Községgazd!L103+[4]Vagyongazd!I85+[4]Közút!I85+[4]Sport!I87+[4]Közművelődés!K126+[4]Támogatás!T88</f>
        <v>0</v>
      </c>
      <c r="O87" s="961">
        <f>[4]Igazgatás!J110+[4]Községgazd!M103+[4]Vagyongazd!J85+[4]Közút!J85+[4]Sport!J87+[4]Közművelődés!L126+[4]Támogatás!U88</f>
        <v>0</v>
      </c>
      <c r="P87" s="962">
        <f>[4]Igazgatás!K110+[4]Községgazd!N103+[4]Vagyongazd!K85+[4]Közút!K85+[4]Sport!K87+[4]Közművelődés!M126+[4]Támogatás!V88</f>
        <v>0</v>
      </c>
      <c r="Q87" s="962">
        <f>[4]Igazgatás!L110+[4]Községgazd!O103+[4]Vagyongazd!L85+[4]Közút!L85+[4]Sport!L87+[4]Közművelődés!N126+[4]Támogatás!W88</f>
        <v>0</v>
      </c>
      <c r="R87" s="961">
        <f>[4]Igazgatás!M110+[4]Községgazd!P103+[4]Vagyongazd!M85+[4]Közút!M85+[4]Sport!M87+[4]Közművelődés!O126+[4]Támogatás!X88</f>
        <v>0</v>
      </c>
      <c r="S87" s="962">
        <f>[4]Igazgatás!N110+[4]Községgazd!Q103+[4]Vagyongazd!N85+[4]Közút!N85+[4]Sport!N87+[4]Közművelődés!P126+[4]Támogatás!Y88</f>
        <v>0</v>
      </c>
      <c r="T87" s="962">
        <f>[4]Igazgatás!O110+[4]Községgazd!R103+[4]Vagyongazd!O85+[4]Közút!O85+[4]Sport!O87+[4]Közművelődés!Q126+[4]Támogatás!Z88</f>
        <v>0</v>
      </c>
      <c r="U87" s="963">
        <f>[4]Igazgatás!P110+[4]Községgazd!S103+[4]Vagyongazd!P85+[4]Közút!P85+[4]Sport!P87+[4]Közművelődés!R126+[4]Támogatás!AA88</f>
        <v>0</v>
      </c>
      <c r="V87" s="964">
        <f>[4]Igazgatás!Q110+[4]Községgazd!T103+[4]Vagyongazd!Q85+[4]Közút!Q85+[4]Sport!Q87+[4]Közművelődés!S126+[4]Támogatás!AB88</f>
        <v>0</v>
      </c>
      <c r="W87" s="962">
        <f>[4]Igazgatás!R110+[4]Községgazd!U103+[4]Vagyongazd!R85+[4]Közút!R85+[4]Sport!R87+[4]Közművelődés!T126+[4]Támogatás!AC88</f>
        <v>0</v>
      </c>
      <c r="X87" s="962">
        <f>[4]Igazgatás!S110+[4]Községgazd!V103+[4]Vagyongazd!S85+[4]Közút!S85+[4]Sport!S87+[4]Közművelődés!U126+[4]Támogatás!AD88</f>
        <v>0</v>
      </c>
      <c r="Y87" s="963">
        <f>[4]Igazgatás!T110+[4]Községgazd!W103+[4]Vagyongazd!T85+[4]Közút!T85+[4]Sport!T87+[4]Közművelődés!V126+[4]Támogatás!AE88</f>
        <v>0</v>
      </c>
      <c r="AB87" s="914"/>
    </row>
    <row r="88" spans="1:28" ht="15" hidden="1" customHeight="1" x14ac:dyDescent="0.2">
      <c r="B88" s="876"/>
      <c r="C88" s="21"/>
      <c r="D88" s="1343" t="s">
        <v>965</v>
      </c>
      <c r="E88" s="1343"/>
      <c r="F88" s="958" t="e">
        <v>#REF!</v>
      </c>
      <c r="G88" s="958" t="e">
        <v>#REF!</v>
      </c>
      <c r="H88" s="958" t="e">
        <v>#REF!</v>
      </c>
      <c r="I88" s="958" t="e">
        <v>#REF!</v>
      </c>
      <c r="J88" s="958" t="e">
        <f>[4]Igazgatás!F111+[4]Községgazd!F104+[4]Vagyongazd!#REF!+[4]Közút!F86+[4]Sport!F88+[4]Közművelődés!F127+[4]Támogatás!J89</f>
        <v>#REF!</v>
      </c>
      <c r="K88" s="958" t="e">
        <f>[4]Igazgatás!G111+[4]Községgazd!G104+[4]Vagyongazd!#REF!+[4]Közút!G86+[4]Sport!G88+[4]Közművelődés!G127+[4]Támogatás!K89</f>
        <v>#REF!</v>
      </c>
      <c r="L88" s="958"/>
      <c r="M88" s="959" t="e">
        <f>[4]Igazgatás!H111+[4]Községgazd!H104+[4]Vagyongazd!#REF!+[4]Közút!H86+[4]Sport!H88+[4]Közművelődés!H127+[4]Támogatás!L89</f>
        <v>#REF!</v>
      </c>
      <c r="N88" s="960">
        <f>[4]Igazgatás!I111+[4]Községgazd!L104+[4]Vagyongazd!I86+[4]Közút!I86+[4]Sport!I88+[4]Közművelődés!K127+[4]Támogatás!T89</f>
        <v>0</v>
      </c>
      <c r="O88" s="961">
        <f>[4]Igazgatás!J111+[4]Községgazd!M104+[4]Vagyongazd!J86+[4]Közút!J86+[4]Sport!J88+[4]Közművelődés!L127+[4]Támogatás!U89</f>
        <v>0</v>
      </c>
      <c r="P88" s="962">
        <f>[4]Igazgatás!K111+[4]Községgazd!N104+[4]Vagyongazd!K86+[4]Közút!K86+[4]Sport!K88+[4]Közművelődés!M127+[4]Támogatás!V89</f>
        <v>0</v>
      </c>
      <c r="Q88" s="962">
        <f>[4]Igazgatás!L111+[4]Községgazd!O104+[4]Vagyongazd!L86+[4]Közút!L86+[4]Sport!L88+[4]Közművelődés!N127+[4]Támogatás!W89</f>
        <v>0</v>
      </c>
      <c r="R88" s="961">
        <f>[4]Igazgatás!M111+[4]Községgazd!P104+[4]Vagyongazd!M86+[4]Közút!M86+[4]Sport!M88+[4]Közművelődés!O127+[4]Támogatás!X89</f>
        <v>0</v>
      </c>
      <c r="S88" s="962">
        <f>[4]Igazgatás!N111+[4]Községgazd!Q104+[4]Vagyongazd!N86+[4]Közút!N86+[4]Sport!N88+[4]Közművelődés!P127+[4]Támogatás!Y89</f>
        <v>0</v>
      </c>
      <c r="T88" s="962">
        <f>[4]Igazgatás!O111+[4]Községgazd!R104+[4]Vagyongazd!O86+[4]Közút!O86+[4]Sport!O88+[4]Közművelődés!Q127+[4]Támogatás!Z89</f>
        <v>0</v>
      </c>
      <c r="U88" s="963">
        <f>[4]Igazgatás!P111+[4]Községgazd!S104+[4]Vagyongazd!P86+[4]Közút!P86+[4]Sport!P88+[4]Közművelődés!R127+[4]Támogatás!AA89</f>
        <v>0</v>
      </c>
      <c r="V88" s="964">
        <f>[4]Igazgatás!Q111+[4]Községgazd!T104+[4]Vagyongazd!Q86+[4]Közút!Q86+[4]Sport!Q88+[4]Közművelődés!S127+[4]Támogatás!AB89</f>
        <v>0</v>
      </c>
      <c r="W88" s="962">
        <f>[4]Igazgatás!R111+[4]Községgazd!U104+[4]Vagyongazd!R86+[4]Közút!R86+[4]Sport!R88+[4]Közművelődés!T127+[4]Támogatás!AC89</f>
        <v>0</v>
      </c>
      <c r="X88" s="962">
        <f>[4]Igazgatás!S111+[4]Községgazd!V104+[4]Vagyongazd!S86+[4]Közút!S86+[4]Sport!S88+[4]Közművelődés!U127+[4]Támogatás!AD89</f>
        <v>0</v>
      </c>
      <c r="Y88" s="963">
        <f>[4]Igazgatás!T111+[4]Községgazd!W104+[4]Vagyongazd!T86+[4]Közút!T86+[4]Sport!T88+[4]Közművelődés!V127+[4]Támogatás!AE89</f>
        <v>0</v>
      </c>
      <c r="AB88" s="914"/>
    </row>
    <row r="89" spans="1:28" ht="15" hidden="1" customHeight="1" x14ac:dyDescent="0.2">
      <c r="B89" s="876"/>
      <c r="C89" s="21"/>
      <c r="D89" s="1343" t="s">
        <v>966</v>
      </c>
      <c r="E89" s="1343"/>
      <c r="F89" s="958" t="e">
        <v>#REF!</v>
      </c>
      <c r="G89" s="958" t="e">
        <v>#REF!</v>
      </c>
      <c r="H89" s="958" t="e">
        <v>#REF!</v>
      </c>
      <c r="I89" s="958" t="e">
        <v>#REF!</v>
      </c>
      <c r="J89" s="958" t="e">
        <f>[4]Igazgatás!F112+[4]Községgazd!F105+[4]Vagyongazd!#REF!+[4]Közút!F87+[4]Sport!F89+[4]Közművelődés!F128+[4]Támogatás!J90</f>
        <v>#REF!</v>
      </c>
      <c r="K89" s="958" t="e">
        <f>[4]Igazgatás!G112+[4]Községgazd!G105+[4]Vagyongazd!#REF!+[4]Közút!G87+[4]Sport!G89+[4]Közművelődés!G128+[4]Támogatás!K90</f>
        <v>#REF!</v>
      </c>
      <c r="L89" s="958"/>
      <c r="M89" s="959" t="e">
        <f>[4]Igazgatás!H112+[4]Községgazd!H105+[4]Vagyongazd!#REF!+[4]Közút!H87+[4]Sport!H89+[4]Közművelődés!H128+[4]Támogatás!L90</f>
        <v>#REF!</v>
      </c>
      <c r="N89" s="960">
        <f>[4]Igazgatás!I112+[4]Községgazd!L105+[4]Vagyongazd!I87+[4]Közút!I87+[4]Sport!I89+[4]Közművelődés!K128+[4]Támogatás!T90</f>
        <v>0</v>
      </c>
      <c r="O89" s="961">
        <f>[4]Igazgatás!J112+[4]Községgazd!M105+[4]Vagyongazd!J87+[4]Közút!J87+[4]Sport!J89+[4]Közművelődés!L128+[4]Támogatás!U90</f>
        <v>0</v>
      </c>
      <c r="P89" s="962">
        <f>[4]Igazgatás!K112+[4]Községgazd!N105+[4]Vagyongazd!K87+[4]Közút!K87+[4]Sport!K89+[4]Közművelődés!M128+[4]Támogatás!V90</f>
        <v>0</v>
      </c>
      <c r="Q89" s="962">
        <f>[4]Igazgatás!L112+[4]Községgazd!O105+[4]Vagyongazd!L87+[4]Közút!L87+[4]Sport!L89+[4]Közművelődés!N128+[4]Támogatás!W90</f>
        <v>0</v>
      </c>
      <c r="R89" s="961">
        <f>[4]Igazgatás!M112+[4]Községgazd!P105+[4]Vagyongazd!M87+[4]Közút!M87+[4]Sport!M89+[4]Közművelődés!O128+[4]Támogatás!X90</f>
        <v>0</v>
      </c>
      <c r="S89" s="962">
        <f>[4]Igazgatás!N112+[4]Községgazd!Q105+[4]Vagyongazd!N87+[4]Közút!N87+[4]Sport!N89+[4]Közművelődés!P128+[4]Támogatás!Y90</f>
        <v>0</v>
      </c>
      <c r="T89" s="962">
        <f>[4]Igazgatás!O112+[4]Községgazd!R105+[4]Vagyongazd!O87+[4]Közút!O87+[4]Sport!O89+[4]Közművelődés!Q128+[4]Támogatás!Z90</f>
        <v>0</v>
      </c>
      <c r="U89" s="963">
        <f>[4]Igazgatás!P112+[4]Községgazd!S105+[4]Vagyongazd!P87+[4]Közút!P87+[4]Sport!P89+[4]Közművelődés!R128+[4]Támogatás!AA90</f>
        <v>0</v>
      </c>
      <c r="V89" s="964">
        <f>[4]Igazgatás!Q112+[4]Községgazd!T105+[4]Vagyongazd!Q87+[4]Közút!Q87+[4]Sport!Q89+[4]Közművelődés!S128+[4]Támogatás!AB90</f>
        <v>0</v>
      </c>
      <c r="W89" s="962">
        <f>[4]Igazgatás!R112+[4]Községgazd!U105+[4]Vagyongazd!R87+[4]Közút!R87+[4]Sport!R89+[4]Közművelődés!T128+[4]Támogatás!AC90</f>
        <v>0</v>
      </c>
      <c r="X89" s="962">
        <f>[4]Igazgatás!S112+[4]Községgazd!V105+[4]Vagyongazd!S87+[4]Közút!S87+[4]Sport!S89+[4]Közművelődés!U128+[4]Támogatás!AD90</f>
        <v>0</v>
      </c>
      <c r="Y89" s="963">
        <f>[4]Igazgatás!T112+[4]Községgazd!W105+[4]Vagyongazd!T87+[4]Közút!T87+[4]Sport!T89+[4]Közművelődés!V128+[4]Támogatás!AE90</f>
        <v>0</v>
      </c>
      <c r="AB89" s="914"/>
    </row>
    <row r="90" spans="1:28" ht="15" hidden="1" customHeight="1" x14ac:dyDescent="0.2">
      <c r="B90" s="876"/>
      <c r="C90" s="21"/>
      <c r="D90" s="1343" t="s">
        <v>967</v>
      </c>
      <c r="E90" s="1343"/>
      <c r="F90" s="958" t="e">
        <v>#REF!</v>
      </c>
      <c r="G90" s="958" t="e">
        <v>#REF!</v>
      </c>
      <c r="H90" s="958" t="e">
        <v>#REF!</v>
      </c>
      <c r="I90" s="958" t="e">
        <v>#REF!</v>
      </c>
      <c r="J90" s="958" t="e">
        <f>[4]Igazgatás!F113+[4]Községgazd!F106+[4]Vagyongazd!#REF!+[4]Közút!F88+[4]Sport!F90+[4]Közművelődés!F129+[4]Támogatás!J91</f>
        <v>#REF!</v>
      </c>
      <c r="K90" s="958" t="e">
        <f>[4]Igazgatás!G113+[4]Községgazd!G106+[4]Vagyongazd!#REF!+[4]Közút!G88+[4]Sport!G90+[4]Közművelődés!G129+[4]Támogatás!K91</f>
        <v>#REF!</v>
      </c>
      <c r="L90" s="958"/>
      <c r="M90" s="959" t="e">
        <f>[4]Igazgatás!H113+[4]Községgazd!H106+[4]Vagyongazd!#REF!+[4]Közút!H88+[4]Sport!H90+[4]Közművelődés!H129+[4]Támogatás!L91</f>
        <v>#REF!</v>
      </c>
      <c r="N90" s="960">
        <f>[4]Igazgatás!I113+[4]Községgazd!L106+[4]Vagyongazd!I88+[4]Közút!I88+[4]Sport!I90+[4]Közművelődés!K129+[4]Támogatás!T91</f>
        <v>0</v>
      </c>
      <c r="O90" s="961">
        <f>[4]Igazgatás!J113+[4]Községgazd!M106+[4]Vagyongazd!J88+[4]Közút!J88+[4]Sport!J90+[4]Közművelődés!L129+[4]Támogatás!U91</f>
        <v>0</v>
      </c>
      <c r="P90" s="962">
        <f>[4]Igazgatás!K113+[4]Községgazd!N106+[4]Vagyongazd!K88+[4]Közút!K88+[4]Sport!K90+[4]Közművelődés!M129+[4]Támogatás!V91</f>
        <v>0</v>
      </c>
      <c r="Q90" s="962">
        <f>[4]Igazgatás!L113+[4]Községgazd!O106+[4]Vagyongazd!L88+[4]Közút!L88+[4]Sport!L90+[4]Közművelődés!N129+[4]Támogatás!W91</f>
        <v>0</v>
      </c>
      <c r="R90" s="961">
        <f>[4]Igazgatás!M113+[4]Községgazd!P106+[4]Vagyongazd!M88+[4]Közút!M88+[4]Sport!M90+[4]Közművelődés!O129+[4]Támogatás!X91</f>
        <v>0</v>
      </c>
      <c r="S90" s="962">
        <f>[4]Igazgatás!N113+[4]Községgazd!Q106+[4]Vagyongazd!N88+[4]Közút!N88+[4]Sport!N90+[4]Közművelődés!P129+[4]Támogatás!Y91</f>
        <v>0</v>
      </c>
      <c r="T90" s="962">
        <f>[4]Igazgatás!O113+[4]Községgazd!R106+[4]Vagyongazd!O88+[4]Közút!O88+[4]Sport!O90+[4]Közművelődés!Q129+[4]Támogatás!Z91</f>
        <v>0</v>
      </c>
      <c r="U90" s="963">
        <f>[4]Igazgatás!P113+[4]Községgazd!S106+[4]Vagyongazd!P88+[4]Közút!P88+[4]Sport!P90+[4]Közművelődés!R129+[4]Támogatás!AA91</f>
        <v>0</v>
      </c>
      <c r="V90" s="964">
        <f>[4]Igazgatás!Q113+[4]Községgazd!T106+[4]Vagyongazd!Q88+[4]Közút!Q88+[4]Sport!Q90+[4]Közművelődés!S129+[4]Támogatás!AB91</f>
        <v>0</v>
      </c>
      <c r="W90" s="962">
        <f>[4]Igazgatás!R113+[4]Községgazd!U106+[4]Vagyongazd!R88+[4]Közút!R88+[4]Sport!R90+[4]Közművelődés!T129+[4]Támogatás!AC91</f>
        <v>0</v>
      </c>
      <c r="X90" s="962">
        <f>[4]Igazgatás!S113+[4]Községgazd!V106+[4]Vagyongazd!S88+[4]Közút!S88+[4]Sport!S90+[4]Közművelődés!U129+[4]Támogatás!AD91</f>
        <v>0</v>
      </c>
      <c r="Y90" s="963">
        <f>[4]Igazgatás!T113+[4]Községgazd!W106+[4]Vagyongazd!T88+[4]Közút!T88+[4]Sport!T90+[4]Közművelődés!V129+[4]Támogatás!AE91</f>
        <v>0</v>
      </c>
      <c r="AB90" s="914"/>
    </row>
    <row r="91" spans="1:28" ht="15" hidden="1" customHeight="1" x14ac:dyDescent="0.2">
      <c r="B91" s="876"/>
      <c r="C91" s="21"/>
      <c r="D91" s="1343" t="s">
        <v>968</v>
      </c>
      <c r="E91" s="1343"/>
      <c r="F91" s="958" t="e">
        <v>#REF!</v>
      </c>
      <c r="G91" s="958" t="e">
        <v>#REF!</v>
      </c>
      <c r="H91" s="958" t="e">
        <v>#REF!</v>
      </c>
      <c r="I91" s="958" t="e">
        <v>#REF!</v>
      </c>
      <c r="J91" s="958" t="e">
        <f>[4]Igazgatás!F114+[4]Községgazd!F107+[4]Vagyongazd!#REF!+[4]Közút!F89+[4]Sport!F91+[4]Közművelődés!F130+[4]Támogatás!J92</f>
        <v>#REF!</v>
      </c>
      <c r="K91" s="958" t="e">
        <f>[4]Igazgatás!G114+[4]Községgazd!G107+[4]Vagyongazd!#REF!+[4]Közút!G89+[4]Sport!G91+[4]Közművelődés!G130+[4]Támogatás!K92</f>
        <v>#REF!</v>
      </c>
      <c r="L91" s="958"/>
      <c r="M91" s="959" t="e">
        <f>[4]Igazgatás!H114+[4]Községgazd!H107+[4]Vagyongazd!#REF!+[4]Közút!H89+[4]Sport!H91+[4]Közművelődés!H130+[4]Támogatás!L92</f>
        <v>#REF!</v>
      </c>
      <c r="N91" s="960">
        <f>[4]Igazgatás!I114+[4]Községgazd!L107+[4]Vagyongazd!I89+[4]Közút!I89+[4]Sport!I91+[4]Közművelődés!K130+[4]Támogatás!T92</f>
        <v>0</v>
      </c>
      <c r="O91" s="961">
        <f>[4]Igazgatás!J114+[4]Községgazd!M107+[4]Vagyongazd!J89+[4]Közút!J89+[4]Sport!J91+[4]Közművelődés!L130+[4]Támogatás!U92</f>
        <v>0</v>
      </c>
      <c r="P91" s="962">
        <f>[4]Igazgatás!K114+[4]Községgazd!N107+[4]Vagyongazd!K89+[4]Közút!K89+[4]Sport!K91+[4]Közművelődés!M130+[4]Támogatás!V92</f>
        <v>0</v>
      </c>
      <c r="Q91" s="962">
        <f>[4]Igazgatás!L114+[4]Községgazd!O107+[4]Vagyongazd!L89+[4]Közút!L89+[4]Sport!L91+[4]Közművelődés!N130+[4]Támogatás!W92</f>
        <v>0</v>
      </c>
      <c r="R91" s="961">
        <f>[4]Igazgatás!M114+[4]Községgazd!P107+[4]Vagyongazd!M89+[4]Közút!M89+[4]Sport!M91+[4]Közművelődés!O130+[4]Támogatás!X92</f>
        <v>0</v>
      </c>
      <c r="S91" s="962">
        <f>[4]Igazgatás!N114+[4]Községgazd!Q107+[4]Vagyongazd!N89+[4]Közút!N89+[4]Sport!N91+[4]Közművelődés!P130+[4]Támogatás!Y92</f>
        <v>0</v>
      </c>
      <c r="T91" s="962">
        <f>[4]Igazgatás!O114+[4]Községgazd!R107+[4]Vagyongazd!O89+[4]Közút!O89+[4]Sport!O91+[4]Közművelődés!Q130+[4]Támogatás!Z92</f>
        <v>0</v>
      </c>
      <c r="U91" s="963">
        <f>[4]Igazgatás!P114+[4]Községgazd!S107+[4]Vagyongazd!P89+[4]Közút!P89+[4]Sport!P91+[4]Közművelődés!R130+[4]Támogatás!AA92</f>
        <v>0</v>
      </c>
      <c r="V91" s="964">
        <f>[4]Igazgatás!Q114+[4]Községgazd!T107+[4]Vagyongazd!Q89+[4]Közút!Q89+[4]Sport!Q91+[4]Közművelődés!S130+[4]Támogatás!AB92</f>
        <v>0</v>
      </c>
      <c r="W91" s="962">
        <f>[4]Igazgatás!R114+[4]Községgazd!U107+[4]Vagyongazd!R89+[4]Közút!R89+[4]Sport!R91+[4]Közművelődés!T130+[4]Támogatás!AC92</f>
        <v>0</v>
      </c>
      <c r="X91" s="962">
        <f>[4]Igazgatás!S114+[4]Községgazd!V107+[4]Vagyongazd!S89+[4]Közút!S89+[4]Sport!S91+[4]Közművelődés!U130+[4]Támogatás!AD92</f>
        <v>0</v>
      </c>
      <c r="Y91" s="963">
        <f>[4]Igazgatás!T114+[4]Községgazd!W107+[4]Vagyongazd!T89+[4]Közút!T89+[4]Sport!T91+[4]Közművelődés!V130+[4]Támogatás!AE92</f>
        <v>0</v>
      </c>
      <c r="AB91" s="914"/>
    </row>
    <row r="92" spans="1:28" ht="15" hidden="1" customHeight="1" x14ac:dyDescent="0.2">
      <c r="B92" s="876"/>
      <c r="C92" s="21"/>
      <c r="D92" s="1343" t="s">
        <v>969</v>
      </c>
      <c r="E92" s="1343"/>
      <c r="F92" s="958" t="e">
        <v>#REF!</v>
      </c>
      <c r="G92" s="958" t="e">
        <v>#REF!</v>
      </c>
      <c r="H92" s="958" t="e">
        <v>#REF!</v>
      </c>
      <c r="I92" s="958" t="e">
        <v>#REF!</v>
      </c>
      <c r="J92" s="958" t="e">
        <f>[4]Igazgatás!F115+[4]Községgazd!F108+[4]Vagyongazd!#REF!+[4]Közút!F90+[4]Sport!F92+[4]Közművelődés!F131+[4]Támogatás!J93</f>
        <v>#REF!</v>
      </c>
      <c r="K92" s="958" t="e">
        <f>[4]Igazgatás!G115+[4]Községgazd!G108+[4]Vagyongazd!#REF!+[4]Közút!G90+[4]Sport!G92+[4]Közművelődés!G131+[4]Támogatás!K93</f>
        <v>#REF!</v>
      </c>
      <c r="L92" s="958"/>
      <c r="M92" s="959" t="e">
        <f>[4]Igazgatás!H115+[4]Községgazd!H108+[4]Vagyongazd!#REF!+[4]Közút!H90+[4]Sport!H92+[4]Közművelődés!H131+[4]Támogatás!L93</f>
        <v>#REF!</v>
      </c>
      <c r="N92" s="960">
        <f>[4]Igazgatás!I115+[4]Községgazd!L108+[4]Vagyongazd!I90+[4]Közút!I90+[4]Sport!I92+[4]Közművelődés!K131+[4]Támogatás!T93</f>
        <v>0</v>
      </c>
      <c r="O92" s="961">
        <f>[4]Igazgatás!J115+[4]Községgazd!M108+[4]Vagyongazd!J90+[4]Közút!J90+[4]Sport!J92+[4]Közművelődés!L131+[4]Támogatás!U93</f>
        <v>0</v>
      </c>
      <c r="P92" s="962">
        <f>[4]Igazgatás!K115+[4]Községgazd!N108+[4]Vagyongazd!K90+[4]Közút!K90+[4]Sport!K92+[4]Közművelődés!M131+[4]Támogatás!V93</f>
        <v>0</v>
      </c>
      <c r="Q92" s="962">
        <f>[4]Igazgatás!L115+[4]Községgazd!O108+[4]Vagyongazd!L90+[4]Közút!L90+[4]Sport!L92+[4]Közművelődés!N131+[4]Támogatás!W93</f>
        <v>0</v>
      </c>
      <c r="R92" s="961">
        <f>[4]Igazgatás!M115+[4]Községgazd!P108+[4]Vagyongazd!M90+[4]Közút!M90+[4]Sport!M92+[4]Közművelődés!O131+[4]Támogatás!X93</f>
        <v>0</v>
      </c>
      <c r="S92" s="962">
        <f>[4]Igazgatás!N115+[4]Községgazd!Q108+[4]Vagyongazd!N90+[4]Közút!N90+[4]Sport!N92+[4]Közművelődés!P131+[4]Támogatás!Y93</f>
        <v>0</v>
      </c>
      <c r="T92" s="962">
        <f>[4]Igazgatás!O115+[4]Községgazd!R108+[4]Vagyongazd!O90+[4]Közút!O90+[4]Sport!O92+[4]Közművelődés!Q131+[4]Támogatás!Z93</f>
        <v>0</v>
      </c>
      <c r="U92" s="963">
        <f>[4]Igazgatás!P115+[4]Községgazd!S108+[4]Vagyongazd!P90+[4]Közút!P90+[4]Sport!P92+[4]Közművelődés!R131+[4]Támogatás!AA93</f>
        <v>0</v>
      </c>
      <c r="V92" s="964">
        <f>[4]Igazgatás!Q115+[4]Községgazd!T108+[4]Vagyongazd!Q90+[4]Közút!Q90+[4]Sport!Q92+[4]Közművelődés!S131+[4]Támogatás!AB93</f>
        <v>0</v>
      </c>
      <c r="W92" s="962">
        <f>[4]Igazgatás!R115+[4]Községgazd!U108+[4]Vagyongazd!R90+[4]Közút!R90+[4]Sport!R92+[4]Közművelődés!T131+[4]Támogatás!AC93</f>
        <v>0</v>
      </c>
      <c r="X92" s="962">
        <f>[4]Igazgatás!S115+[4]Községgazd!V108+[4]Vagyongazd!S90+[4]Közút!S90+[4]Sport!S92+[4]Közművelődés!U131+[4]Támogatás!AD93</f>
        <v>0</v>
      </c>
      <c r="Y92" s="963">
        <f>[4]Igazgatás!T115+[4]Községgazd!W108+[4]Vagyongazd!T90+[4]Közút!T90+[4]Sport!T92+[4]Közművelődés!V131+[4]Támogatás!AE93</f>
        <v>0</v>
      </c>
      <c r="AB92" s="914"/>
    </row>
    <row r="93" spans="1:28" ht="25.5" hidden="1" customHeight="1" x14ac:dyDescent="0.2">
      <c r="B93" s="876"/>
      <c r="C93" s="21"/>
      <c r="D93" s="1365" t="s">
        <v>970</v>
      </c>
      <c r="E93" s="1365"/>
      <c r="F93" s="958" t="e">
        <v>#REF!</v>
      </c>
      <c r="G93" s="958" t="e">
        <v>#REF!</v>
      </c>
      <c r="H93" s="958" t="e">
        <v>#REF!</v>
      </c>
      <c r="I93" s="958" t="e">
        <v>#REF!</v>
      </c>
      <c r="J93" s="958" t="e">
        <f>[4]Igazgatás!F116+[4]Községgazd!F109+[4]Vagyongazd!#REF!+[4]Közút!F91+[4]Sport!F93+[4]Közművelődés!F132+[4]Támogatás!J94</f>
        <v>#REF!</v>
      </c>
      <c r="K93" s="958" t="e">
        <f>[4]Igazgatás!G116+[4]Községgazd!G109+[4]Vagyongazd!#REF!+[4]Közút!G91+[4]Sport!G93+[4]Közművelődés!G132+[4]Támogatás!K94</f>
        <v>#REF!</v>
      </c>
      <c r="L93" s="958"/>
      <c r="M93" s="959" t="e">
        <f>[4]Igazgatás!H116+[4]Községgazd!H109+[4]Vagyongazd!#REF!+[4]Közút!H91+[4]Sport!H93+[4]Közművelődés!H132+[4]Támogatás!L94</f>
        <v>#REF!</v>
      </c>
      <c r="N93" s="960">
        <f>[4]Igazgatás!I116+[4]Községgazd!L109+[4]Vagyongazd!I91+[4]Közút!I91+[4]Sport!I93+[4]Közművelődés!K132+[4]Támogatás!T94</f>
        <v>0</v>
      </c>
      <c r="O93" s="961">
        <f>[4]Igazgatás!J116+[4]Községgazd!M109+[4]Vagyongazd!J91+[4]Közút!J91+[4]Sport!J93+[4]Közművelődés!L132+[4]Támogatás!U94</f>
        <v>0</v>
      </c>
      <c r="P93" s="962">
        <f>[4]Igazgatás!K116+[4]Községgazd!N109+[4]Vagyongazd!K91+[4]Közút!K91+[4]Sport!K93+[4]Közművelődés!M132+[4]Támogatás!V94</f>
        <v>0</v>
      </c>
      <c r="Q93" s="962">
        <f>[4]Igazgatás!L116+[4]Községgazd!O109+[4]Vagyongazd!L91+[4]Közút!L91+[4]Sport!L93+[4]Közművelődés!N132+[4]Támogatás!W94</f>
        <v>0</v>
      </c>
      <c r="R93" s="961">
        <f>[4]Igazgatás!M116+[4]Községgazd!P109+[4]Vagyongazd!M91+[4]Közút!M91+[4]Sport!M93+[4]Közművelődés!O132+[4]Támogatás!X94</f>
        <v>0</v>
      </c>
      <c r="S93" s="962">
        <f>[4]Igazgatás!N116+[4]Községgazd!Q109+[4]Vagyongazd!N91+[4]Közút!N91+[4]Sport!N93+[4]Közművelődés!P132+[4]Támogatás!Y94</f>
        <v>0</v>
      </c>
      <c r="T93" s="962">
        <f>[4]Igazgatás!O116+[4]Községgazd!R109+[4]Vagyongazd!O91+[4]Közút!O91+[4]Sport!O93+[4]Közművelődés!Q132+[4]Támogatás!Z94</f>
        <v>0</v>
      </c>
      <c r="U93" s="963">
        <f>[4]Igazgatás!P116+[4]Községgazd!S109+[4]Vagyongazd!P91+[4]Közút!P91+[4]Sport!P93+[4]Közművelődés!R132+[4]Támogatás!AA94</f>
        <v>0</v>
      </c>
      <c r="V93" s="964">
        <f>[4]Igazgatás!Q116+[4]Községgazd!T109+[4]Vagyongazd!Q91+[4]Közút!Q91+[4]Sport!Q93+[4]Közművelődés!S132+[4]Támogatás!AB94</f>
        <v>0</v>
      </c>
      <c r="W93" s="962">
        <f>[4]Igazgatás!R116+[4]Községgazd!U109+[4]Vagyongazd!R91+[4]Közút!R91+[4]Sport!R93+[4]Közművelődés!T132+[4]Támogatás!AC94</f>
        <v>0</v>
      </c>
      <c r="X93" s="962">
        <f>[4]Igazgatás!S116+[4]Községgazd!V109+[4]Vagyongazd!S91+[4]Közút!S91+[4]Sport!S93+[4]Közművelődés!U132+[4]Támogatás!AD94</f>
        <v>0</v>
      </c>
      <c r="Y93" s="963">
        <f>[4]Igazgatás!T116+[4]Községgazd!W109+[4]Vagyongazd!T91+[4]Közút!T91+[4]Sport!T93+[4]Közművelődés!V132+[4]Támogatás!AE94</f>
        <v>0</v>
      </c>
      <c r="AB93" s="914"/>
    </row>
    <row r="94" spans="1:28" ht="15" hidden="1" customHeight="1" x14ac:dyDescent="0.2">
      <c r="B94" s="876"/>
      <c r="C94" s="21"/>
      <c r="D94" s="1343" t="s">
        <v>971</v>
      </c>
      <c r="E94" s="1343"/>
      <c r="F94" s="958" t="e">
        <v>#REF!</v>
      </c>
      <c r="G94" s="958" t="e">
        <v>#REF!</v>
      </c>
      <c r="H94" s="958" t="e">
        <v>#REF!</v>
      </c>
      <c r="I94" s="958" t="e">
        <v>#REF!</v>
      </c>
      <c r="J94" s="958" t="e">
        <f>[4]Igazgatás!F117+[4]Községgazd!F110+[4]Vagyongazd!#REF!+[4]Közút!F92+[4]Sport!F94+[4]Közművelődés!F133+[4]Támogatás!J95</f>
        <v>#REF!</v>
      </c>
      <c r="K94" s="958" t="e">
        <f>[4]Igazgatás!G117+[4]Községgazd!G110+[4]Vagyongazd!#REF!+[4]Közút!G92+[4]Sport!G94+[4]Közművelődés!G133+[4]Támogatás!K95</f>
        <v>#REF!</v>
      </c>
      <c r="L94" s="958"/>
      <c r="M94" s="959" t="e">
        <f>[4]Igazgatás!H117+[4]Községgazd!H110+[4]Vagyongazd!#REF!+[4]Közút!H92+[4]Sport!H94+[4]Közművelődés!H133+[4]Támogatás!L95</f>
        <v>#REF!</v>
      </c>
      <c r="N94" s="960">
        <f>[4]Igazgatás!I117+[4]Községgazd!L110+[4]Vagyongazd!I92+[4]Közút!I92+[4]Sport!I94+[4]Közművelődés!K133+[4]Támogatás!T95</f>
        <v>0</v>
      </c>
      <c r="O94" s="961">
        <f>[4]Igazgatás!J117+[4]Községgazd!M110+[4]Vagyongazd!J92+[4]Közút!J92+[4]Sport!J94+[4]Közművelődés!L133+[4]Támogatás!U95</f>
        <v>0</v>
      </c>
      <c r="P94" s="962">
        <f>[4]Igazgatás!K117+[4]Községgazd!N110+[4]Vagyongazd!K92+[4]Közút!K92+[4]Sport!K94+[4]Közművelődés!M133+[4]Támogatás!V95</f>
        <v>0</v>
      </c>
      <c r="Q94" s="962">
        <f>[4]Igazgatás!L117+[4]Községgazd!O110+[4]Vagyongazd!L92+[4]Közút!L92+[4]Sport!L94+[4]Közművelődés!N133+[4]Támogatás!W95</f>
        <v>0</v>
      </c>
      <c r="R94" s="961">
        <f>[4]Igazgatás!M117+[4]Községgazd!P110+[4]Vagyongazd!M92+[4]Közút!M92+[4]Sport!M94+[4]Közművelődés!O133+[4]Támogatás!X95</f>
        <v>0</v>
      </c>
      <c r="S94" s="962">
        <f>[4]Igazgatás!N117+[4]Községgazd!Q110+[4]Vagyongazd!N92+[4]Közút!N92+[4]Sport!N94+[4]Közművelődés!P133+[4]Támogatás!Y95</f>
        <v>0</v>
      </c>
      <c r="T94" s="962">
        <f>[4]Igazgatás!O117+[4]Községgazd!R110+[4]Vagyongazd!O92+[4]Közút!O92+[4]Sport!O94+[4]Közművelődés!Q133+[4]Támogatás!Z95</f>
        <v>0</v>
      </c>
      <c r="U94" s="963">
        <f>[4]Igazgatás!P117+[4]Községgazd!S110+[4]Vagyongazd!P92+[4]Közút!P92+[4]Sport!P94+[4]Közművelődés!R133+[4]Támogatás!AA95</f>
        <v>0</v>
      </c>
      <c r="V94" s="964">
        <f>[4]Igazgatás!Q117+[4]Községgazd!T110+[4]Vagyongazd!Q92+[4]Közút!Q92+[4]Sport!Q94+[4]Közművelődés!S133+[4]Támogatás!AB95</f>
        <v>0</v>
      </c>
      <c r="W94" s="962">
        <f>[4]Igazgatás!R117+[4]Községgazd!U110+[4]Vagyongazd!R92+[4]Közút!R92+[4]Sport!R94+[4]Közművelődés!T133+[4]Támogatás!AC95</f>
        <v>0</v>
      </c>
      <c r="X94" s="962">
        <f>[4]Igazgatás!S117+[4]Községgazd!V110+[4]Vagyongazd!S92+[4]Közút!S92+[4]Sport!S94+[4]Közművelődés!U133+[4]Támogatás!AD95</f>
        <v>0</v>
      </c>
      <c r="Y94" s="963">
        <f>[4]Igazgatás!T117+[4]Községgazd!W110+[4]Vagyongazd!T92+[4]Közút!T92+[4]Sport!T94+[4]Közművelődés!V133+[4]Támogatás!AE95</f>
        <v>0</v>
      </c>
      <c r="AB94" s="914"/>
    </row>
    <row r="95" spans="1:28" ht="25.5" hidden="1" customHeight="1" x14ac:dyDescent="0.2">
      <c r="B95" s="876"/>
      <c r="C95" s="21"/>
      <c r="D95" s="1365" t="s">
        <v>972</v>
      </c>
      <c r="E95" s="1365"/>
      <c r="F95" s="958" t="e">
        <v>#REF!</v>
      </c>
      <c r="G95" s="958" t="e">
        <v>#REF!</v>
      </c>
      <c r="H95" s="958" t="e">
        <v>#REF!</v>
      </c>
      <c r="I95" s="958" t="e">
        <v>#REF!</v>
      </c>
      <c r="J95" s="958" t="e">
        <f>[4]Igazgatás!F118+[4]Községgazd!F111+[4]Vagyongazd!#REF!+[4]Közút!F93+[4]Sport!F95+[4]Közművelődés!F134+[4]Támogatás!J96</f>
        <v>#REF!</v>
      </c>
      <c r="K95" s="958" t="e">
        <f>[4]Igazgatás!G118+[4]Községgazd!G111+[4]Vagyongazd!#REF!+[4]Közút!G93+[4]Sport!G95+[4]Közművelődés!G134+[4]Támogatás!K96</f>
        <v>#REF!</v>
      </c>
      <c r="L95" s="958"/>
      <c r="M95" s="959" t="e">
        <f>[4]Igazgatás!H118+[4]Községgazd!H111+[4]Vagyongazd!#REF!+[4]Közút!H93+[4]Sport!H95+[4]Közművelődés!H134+[4]Támogatás!L96</f>
        <v>#REF!</v>
      </c>
      <c r="N95" s="960">
        <f>[4]Igazgatás!I118+[4]Községgazd!L111+[4]Vagyongazd!I93+[4]Közút!I93+[4]Sport!I95+[4]Közművelődés!K134+[4]Támogatás!T96</f>
        <v>0</v>
      </c>
      <c r="O95" s="961">
        <f>[4]Igazgatás!J118+[4]Községgazd!M111+[4]Vagyongazd!J93+[4]Közút!J93+[4]Sport!J95+[4]Közművelődés!L134+[4]Támogatás!U96</f>
        <v>0</v>
      </c>
      <c r="P95" s="962">
        <f>[4]Igazgatás!K118+[4]Községgazd!N111+[4]Vagyongazd!K93+[4]Közút!K93+[4]Sport!K95+[4]Közművelődés!M134+[4]Támogatás!V96</f>
        <v>0</v>
      </c>
      <c r="Q95" s="962">
        <f>[4]Igazgatás!L118+[4]Községgazd!O111+[4]Vagyongazd!L93+[4]Közút!L93+[4]Sport!L95+[4]Közművelődés!N134+[4]Támogatás!W96</f>
        <v>0</v>
      </c>
      <c r="R95" s="961">
        <f>[4]Igazgatás!M118+[4]Községgazd!P111+[4]Vagyongazd!M93+[4]Közút!M93+[4]Sport!M95+[4]Közművelődés!O134+[4]Támogatás!X96</f>
        <v>0</v>
      </c>
      <c r="S95" s="962">
        <f>[4]Igazgatás!N118+[4]Községgazd!Q111+[4]Vagyongazd!N93+[4]Közút!N93+[4]Sport!N95+[4]Közművelődés!P134+[4]Támogatás!Y96</f>
        <v>0</v>
      </c>
      <c r="T95" s="962">
        <f>[4]Igazgatás!O118+[4]Községgazd!R111+[4]Vagyongazd!O93+[4]Közút!O93+[4]Sport!O95+[4]Közművelődés!Q134+[4]Támogatás!Z96</f>
        <v>0</v>
      </c>
      <c r="U95" s="963">
        <f>[4]Igazgatás!P118+[4]Községgazd!S111+[4]Vagyongazd!P93+[4]Közút!P93+[4]Sport!P95+[4]Közművelődés!R134+[4]Támogatás!AA96</f>
        <v>0</v>
      </c>
      <c r="V95" s="964">
        <f>[4]Igazgatás!Q118+[4]Községgazd!T111+[4]Vagyongazd!Q93+[4]Közút!Q93+[4]Sport!Q95+[4]Közművelődés!S134+[4]Támogatás!AB96</f>
        <v>0</v>
      </c>
      <c r="W95" s="962">
        <f>[4]Igazgatás!R118+[4]Községgazd!U111+[4]Vagyongazd!R93+[4]Közút!R93+[4]Sport!R95+[4]Közművelődés!T134+[4]Támogatás!AC96</f>
        <v>0</v>
      </c>
      <c r="X95" s="962">
        <f>[4]Igazgatás!S118+[4]Községgazd!V111+[4]Vagyongazd!S93+[4]Közút!S93+[4]Sport!S95+[4]Közművelődés!U134+[4]Támogatás!AD96</f>
        <v>0</v>
      </c>
      <c r="Y95" s="963">
        <f>[4]Igazgatás!T118+[4]Községgazd!W111+[4]Vagyongazd!T93+[4]Közút!T93+[4]Sport!T95+[4]Közművelődés!V134+[4]Támogatás!AE96</f>
        <v>0</v>
      </c>
      <c r="AB95" s="914"/>
    </row>
    <row r="96" spans="1:28" ht="25.5" hidden="1" customHeight="1" x14ac:dyDescent="0.2">
      <c r="B96" s="876"/>
      <c r="C96" s="21"/>
      <c r="D96" s="1365" t="s">
        <v>973</v>
      </c>
      <c r="E96" s="1365"/>
      <c r="F96" s="958" t="e">
        <v>#REF!</v>
      </c>
      <c r="G96" s="958" t="e">
        <v>#REF!</v>
      </c>
      <c r="H96" s="958" t="e">
        <v>#REF!</v>
      </c>
      <c r="I96" s="958" t="e">
        <v>#REF!</v>
      </c>
      <c r="J96" s="958" t="e">
        <f>[4]Igazgatás!F119+[4]Községgazd!F112+[4]Vagyongazd!#REF!+[4]Közút!F94+[4]Sport!F96+[4]Közművelődés!F135+[4]Támogatás!J97</f>
        <v>#REF!</v>
      </c>
      <c r="K96" s="958" t="e">
        <f>[4]Igazgatás!G119+[4]Községgazd!G112+[4]Vagyongazd!#REF!+[4]Közút!G94+[4]Sport!G96+[4]Közművelődés!G135+[4]Támogatás!K97</f>
        <v>#REF!</v>
      </c>
      <c r="L96" s="958"/>
      <c r="M96" s="959" t="e">
        <f>[4]Igazgatás!H119+[4]Községgazd!H112+[4]Vagyongazd!#REF!+[4]Közút!H94+[4]Sport!H96+[4]Közművelődés!H135+[4]Támogatás!L97</f>
        <v>#REF!</v>
      </c>
      <c r="N96" s="960">
        <f>[4]Igazgatás!I119+[4]Községgazd!L112+[4]Vagyongazd!I94+[4]Közút!I94+[4]Sport!I96+[4]Közművelődés!K135+[4]Támogatás!T97</f>
        <v>0</v>
      </c>
      <c r="O96" s="961">
        <f>[4]Igazgatás!J119+[4]Községgazd!M112+[4]Vagyongazd!J94+[4]Közút!J94+[4]Sport!J96+[4]Közművelődés!L135+[4]Támogatás!U97</f>
        <v>0</v>
      </c>
      <c r="P96" s="962">
        <f>[4]Igazgatás!K119+[4]Községgazd!N112+[4]Vagyongazd!K94+[4]Közút!K94+[4]Sport!K96+[4]Közművelődés!M135+[4]Támogatás!V97</f>
        <v>0</v>
      </c>
      <c r="Q96" s="962">
        <f>[4]Igazgatás!L119+[4]Községgazd!O112+[4]Vagyongazd!L94+[4]Közút!L94+[4]Sport!L96+[4]Közművelődés!N135+[4]Támogatás!W97</f>
        <v>0</v>
      </c>
      <c r="R96" s="961">
        <f>[4]Igazgatás!M119+[4]Községgazd!P112+[4]Vagyongazd!M94+[4]Közút!M94+[4]Sport!M96+[4]Közművelődés!O135+[4]Támogatás!X97</f>
        <v>0</v>
      </c>
      <c r="S96" s="962">
        <f>[4]Igazgatás!N119+[4]Községgazd!Q112+[4]Vagyongazd!N94+[4]Közút!N94+[4]Sport!N96+[4]Közművelődés!P135+[4]Támogatás!Y97</f>
        <v>0</v>
      </c>
      <c r="T96" s="962">
        <f>[4]Igazgatás!O119+[4]Községgazd!R112+[4]Vagyongazd!O94+[4]Közút!O94+[4]Sport!O96+[4]Közművelődés!Q135+[4]Támogatás!Z97</f>
        <v>0</v>
      </c>
      <c r="U96" s="963">
        <f>[4]Igazgatás!P119+[4]Községgazd!S112+[4]Vagyongazd!P94+[4]Közút!P94+[4]Sport!P96+[4]Közművelődés!R135+[4]Támogatás!AA97</f>
        <v>0</v>
      </c>
      <c r="V96" s="964">
        <f>[4]Igazgatás!Q119+[4]Községgazd!T112+[4]Vagyongazd!Q94+[4]Közút!Q94+[4]Sport!Q96+[4]Közművelődés!S135+[4]Támogatás!AB97</f>
        <v>0</v>
      </c>
      <c r="W96" s="962">
        <f>[4]Igazgatás!R119+[4]Községgazd!U112+[4]Vagyongazd!R94+[4]Közút!R94+[4]Sport!R96+[4]Közművelődés!T135+[4]Támogatás!AC97</f>
        <v>0</v>
      </c>
      <c r="X96" s="962">
        <f>[4]Igazgatás!S119+[4]Községgazd!V112+[4]Vagyongazd!S94+[4]Közút!S94+[4]Sport!S96+[4]Közművelődés!U135+[4]Támogatás!AD97</f>
        <v>0</v>
      </c>
      <c r="Y96" s="963">
        <f>[4]Igazgatás!T119+[4]Községgazd!W112+[4]Vagyongazd!T94+[4]Közút!T94+[4]Sport!T96+[4]Közművelődés!V135+[4]Támogatás!AE97</f>
        <v>0</v>
      </c>
      <c r="AB96" s="914"/>
    </row>
    <row r="97" spans="1:28" s="949" customFormat="1" ht="15" hidden="1" customHeight="1" x14ac:dyDescent="0.2">
      <c r="A97" s="18" t="s">
        <v>974</v>
      </c>
      <c r="B97" s="880" t="s">
        <v>975</v>
      </c>
      <c r="C97" s="1361" t="s">
        <v>976</v>
      </c>
      <c r="D97" s="1362"/>
      <c r="E97" s="1362"/>
      <c r="F97" s="950" t="e">
        <v>#REF!</v>
      </c>
      <c r="G97" s="950" t="e">
        <v>#REF!</v>
      </c>
      <c r="H97" s="950" t="e">
        <v>#REF!</v>
      </c>
      <c r="I97" s="950" t="e">
        <v>#REF!</v>
      </c>
      <c r="J97" s="950" t="e">
        <f>[4]Igazgatás!F120+[4]Községgazd!F113+[4]Vagyongazd!#REF!+[4]Közút!F95+[4]Sport!F97+[4]Közművelődés!F136+[4]Támogatás!J98</f>
        <v>#REF!</v>
      </c>
      <c r="K97" s="950" t="e">
        <f>[4]Igazgatás!G120+[4]Községgazd!G113+[4]Vagyongazd!#REF!+[4]Közút!G95+[4]Sport!G97+[4]Közművelődés!G136+[4]Támogatás!K98</f>
        <v>#REF!</v>
      </c>
      <c r="L97" s="950"/>
      <c r="M97" s="951" t="e">
        <f>[4]Igazgatás!H120+[4]Községgazd!H113+[4]Vagyongazd!#REF!+[4]Közút!H95+[4]Sport!H97+[4]Közművelődés!H136+[4]Támogatás!L98</f>
        <v>#REF!</v>
      </c>
      <c r="N97" s="1004">
        <f>[4]Igazgatás!I120+[4]Községgazd!L113+[4]Vagyongazd!I95+[4]Közút!I95+[4]Sport!I97+[4]Közművelődés!K136+[4]Támogatás!T98</f>
        <v>0</v>
      </c>
      <c r="O97" s="1005">
        <f>[4]Igazgatás!J120+[4]Községgazd!M113+[4]Vagyongazd!J95+[4]Közút!J95+[4]Sport!J97+[4]Közművelődés!L136+[4]Támogatás!U98</f>
        <v>0</v>
      </c>
      <c r="P97" s="1006">
        <f>[4]Igazgatás!K120+[4]Községgazd!N113+[4]Vagyongazd!K95+[4]Közút!K95+[4]Sport!K97+[4]Közművelődés!M136+[4]Támogatás!V98</f>
        <v>0</v>
      </c>
      <c r="Q97" s="1006">
        <f>[4]Igazgatás!L120+[4]Községgazd!O113+[4]Vagyongazd!L95+[4]Közút!L95+[4]Sport!L97+[4]Közművelődés!N136+[4]Támogatás!W98</f>
        <v>0</v>
      </c>
      <c r="R97" s="1005">
        <f>[4]Igazgatás!M120+[4]Községgazd!P113+[4]Vagyongazd!M95+[4]Közút!M95+[4]Sport!M97+[4]Közművelődés!O136+[4]Támogatás!X98</f>
        <v>0</v>
      </c>
      <c r="S97" s="1006">
        <f>[4]Igazgatás!N120+[4]Községgazd!Q113+[4]Vagyongazd!N95+[4]Közút!N95+[4]Sport!N97+[4]Közművelődés!P136+[4]Támogatás!Y98</f>
        <v>0</v>
      </c>
      <c r="T97" s="1006">
        <f>[4]Igazgatás!O120+[4]Községgazd!R113+[4]Vagyongazd!O95+[4]Közút!O95+[4]Sport!O97+[4]Közművelődés!Q136+[4]Támogatás!Z98</f>
        <v>0</v>
      </c>
      <c r="U97" s="1007">
        <f>[4]Igazgatás!P120+[4]Községgazd!S113+[4]Vagyongazd!P95+[4]Közút!P95+[4]Sport!P97+[4]Közművelődés!R136+[4]Támogatás!AA98</f>
        <v>0</v>
      </c>
      <c r="V97" s="1008">
        <f>[4]Igazgatás!Q120+[4]Községgazd!T113+[4]Vagyongazd!Q95+[4]Közút!Q95+[4]Sport!Q97+[4]Közművelődés!S136+[4]Támogatás!AB98</f>
        <v>0</v>
      </c>
      <c r="W97" s="1006">
        <f>[4]Igazgatás!R120+[4]Községgazd!U113+[4]Vagyongazd!R95+[4]Közút!R95+[4]Sport!R97+[4]Közművelődés!T136+[4]Támogatás!AC98</f>
        <v>0</v>
      </c>
      <c r="X97" s="1006">
        <f>[4]Igazgatás!S120+[4]Községgazd!V113+[4]Vagyongazd!S95+[4]Közút!S95+[4]Sport!S97+[4]Közművelődés!U136+[4]Támogatás!AD98</f>
        <v>0</v>
      </c>
      <c r="Y97" s="1007">
        <f>[4]Igazgatás!T120+[4]Községgazd!W113+[4]Vagyongazd!T95+[4]Közút!T95+[4]Sport!T97+[4]Közművelődés!V136+[4]Támogatás!AE98</f>
        <v>0</v>
      </c>
      <c r="AB97" s="914"/>
    </row>
    <row r="98" spans="1:28" ht="15" hidden="1" customHeight="1" x14ac:dyDescent="0.2">
      <c r="B98" s="876"/>
      <c r="C98" s="21"/>
      <c r="D98" s="1343" t="s">
        <v>977</v>
      </c>
      <c r="E98" s="1343"/>
      <c r="F98" s="958" t="e">
        <v>#REF!</v>
      </c>
      <c r="G98" s="958" t="e">
        <v>#REF!</v>
      </c>
      <c r="H98" s="958" t="e">
        <v>#REF!</v>
      </c>
      <c r="I98" s="958" t="e">
        <v>#REF!</v>
      </c>
      <c r="J98" s="958" t="e">
        <f>[4]Igazgatás!F121+[4]Községgazd!F114+[4]Vagyongazd!#REF!+[4]Közút!F96+[4]Sport!F98+[4]Közművelődés!F137+[4]Támogatás!J99</f>
        <v>#REF!</v>
      </c>
      <c r="K98" s="958" t="e">
        <f>[4]Igazgatás!G121+[4]Községgazd!G114+[4]Vagyongazd!#REF!+[4]Közút!G96+[4]Sport!G98+[4]Közművelődés!G137+[4]Támogatás!K99</f>
        <v>#REF!</v>
      </c>
      <c r="L98" s="958"/>
      <c r="M98" s="959" t="e">
        <f>[4]Igazgatás!H121+[4]Községgazd!H114+[4]Vagyongazd!#REF!+[4]Közút!H96+[4]Sport!H98+[4]Közművelődés!H137+[4]Támogatás!L99</f>
        <v>#REF!</v>
      </c>
      <c r="N98" s="960">
        <f>[4]Igazgatás!I121+[4]Községgazd!L114+[4]Vagyongazd!I96+[4]Közút!I96+[4]Sport!I98+[4]Közművelődés!K137+[4]Támogatás!T99</f>
        <v>0</v>
      </c>
      <c r="O98" s="961">
        <f>[4]Igazgatás!J121+[4]Községgazd!M114+[4]Vagyongazd!J96+[4]Közút!J96+[4]Sport!J98+[4]Közművelődés!L137+[4]Támogatás!U99</f>
        <v>0</v>
      </c>
      <c r="P98" s="962">
        <f>[4]Igazgatás!K121+[4]Községgazd!N114+[4]Vagyongazd!K96+[4]Közút!K96+[4]Sport!K98+[4]Közművelődés!M137+[4]Támogatás!V99</f>
        <v>0</v>
      </c>
      <c r="Q98" s="962">
        <f>[4]Igazgatás!L121+[4]Községgazd!O114+[4]Vagyongazd!L96+[4]Közút!L96+[4]Sport!L98+[4]Közművelődés!N137+[4]Támogatás!W99</f>
        <v>0</v>
      </c>
      <c r="R98" s="961">
        <f>[4]Igazgatás!M121+[4]Községgazd!P114+[4]Vagyongazd!M96+[4]Közút!M96+[4]Sport!M98+[4]Közművelődés!O137+[4]Támogatás!X99</f>
        <v>0</v>
      </c>
      <c r="S98" s="962">
        <f>[4]Igazgatás!N121+[4]Községgazd!Q114+[4]Vagyongazd!N96+[4]Közút!N96+[4]Sport!N98+[4]Közművelődés!P137+[4]Támogatás!Y99</f>
        <v>0</v>
      </c>
      <c r="T98" s="962">
        <f>[4]Igazgatás!O121+[4]Községgazd!R114+[4]Vagyongazd!O96+[4]Közút!O96+[4]Sport!O98+[4]Közművelődés!Q137+[4]Támogatás!Z99</f>
        <v>0</v>
      </c>
      <c r="U98" s="963">
        <f>[4]Igazgatás!P121+[4]Községgazd!S114+[4]Vagyongazd!P96+[4]Közút!P96+[4]Sport!P98+[4]Közművelődés!R137+[4]Támogatás!AA99</f>
        <v>0</v>
      </c>
      <c r="V98" s="964">
        <f>[4]Igazgatás!Q121+[4]Községgazd!T114+[4]Vagyongazd!Q96+[4]Közút!Q96+[4]Sport!Q98+[4]Közművelődés!S137+[4]Támogatás!AB99</f>
        <v>0</v>
      </c>
      <c r="W98" s="962">
        <f>[4]Igazgatás!R121+[4]Községgazd!U114+[4]Vagyongazd!R96+[4]Közút!R96+[4]Sport!R98+[4]Közművelődés!T137+[4]Támogatás!AC99</f>
        <v>0</v>
      </c>
      <c r="X98" s="962">
        <f>[4]Igazgatás!S121+[4]Községgazd!V114+[4]Vagyongazd!S96+[4]Közút!S96+[4]Sport!S98+[4]Közművelődés!U137+[4]Támogatás!AD99</f>
        <v>0</v>
      </c>
      <c r="Y98" s="963">
        <f>[4]Igazgatás!T121+[4]Községgazd!W114+[4]Vagyongazd!T96+[4]Közút!T96+[4]Sport!T98+[4]Közművelődés!V137+[4]Támogatás!AE99</f>
        <v>0</v>
      </c>
      <c r="AB98" s="914"/>
    </row>
    <row r="99" spans="1:28" ht="15" hidden="1" customHeight="1" x14ac:dyDescent="0.2">
      <c r="B99" s="876"/>
      <c r="C99" s="21"/>
      <c r="D99" s="1343" t="s">
        <v>978</v>
      </c>
      <c r="E99" s="1343"/>
      <c r="F99" s="958" t="e">
        <v>#REF!</v>
      </c>
      <c r="G99" s="958" t="e">
        <v>#REF!</v>
      </c>
      <c r="H99" s="958" t="e">
        <v>#REF!</v>
      </c>
      <c r="I99" s="958" t="e">
        <v>#REF!</v>
      </c>
      <c r="J99" s="958" t="e">
        <f>[4]Igazgatás!F122+[4]Községgazd!F115+[4]Vagyongazd!#REF!+[4]Közút!F97+[4]Sport!F99+[4]Közművelődés!F138+[4]Támogatás!J100</f>
        <v>#REF!</v>
      </c>
      <c r="K99" s="958" t="e">
        <f>[4]Igazgatás!G122+[4]Községgazd!G115+[4]Vagyongazd!#REF!+[4]Közút!G97+[4]Sport!G99+[4]Közművelődés!G138+[4]Támogatás!K100</f>
        <v>#REF!</v>
      </c>
      <c r="L99" s="958"/>
      <c r="M99" s="959" t="e">
        <f>[4]Igazgatás!H122+[4]Községgazd!H115+[4]Vagyongazd!#REF!+[4]Közút!H97+[4]Sport!H99+[4]Közművelődés!H138+[4]Támogatás!L100</f>
        <v>#REF!</v>
      </c>
      <c r="N99" s="960">
        <f>[4]Igazgatás!I122+[4]Községgazd!L115+[4]Vagyongazd!I97+[4]Közút!I97+[4]Sport!I99+[4]Közművelődés!K138+[4]Támogatás!T100</f>
        <v>0</v>
      </c>
      <c r="O99" s="961">
        <f>[4]Igazgatás!J122+[4]Községgazd!M115+[4]Vagyongazd!J97+[4]Közút!J97+[4]Sport!J99+[4]Közművelődés!L138+[4]Támogatás!U100</f>
        <v>0</v>
      </c>
      <c r="P99" s="962">
        <f>[4]Igazgatás!K122+[4]Községgazd!N115+[4]Vagyongazd!K97+[4]Közút!K97+[4]Sport!K99+[4]Közművelődés!M138+[4]Támogatás!V100</f>
        <v>0</v>
      </c>
      <c r="Q99" s="962">
        <f>[4]Igazgatás!L122+[4]Községgazd!O115+[4]Vagyongazd!L97+[4]Közút!L97+[4]Sport!L99+[4]Közművelődés!N138+[4]Támogatás!W100</f>
        <v>0</v>
      </c>
      <c r="R99" s="961">
        <f>[4]Igazgatás!M122+[4]Községgazd!P115+[4]Vagyongazd!M97+[4]Közút!M97+[4]Sport!M99+[4]Közművelődés!O138+[4]Támogatás!X100</f>
        <v>0</v>
      </c>
      <c r="S99" s="962">
        <f>[4]Igazgatás!N122+[4]Községgazd!Q115+[4]Vagyongazd!N97+[4]Közút!N97+[4]Sport!N99+[4]Közművelődés!P138+[4]Támogatás!Y100</f>
        <v>0</v>
      </c>
      <c r="T99" s="962">
        <f>[4]Igazgatás!O122+[4]Községgazd!R115+[4]Vagyongazd!O97+[4]Közút!O97+[4]Sport!O99+[4]Közművelődés!Q138+[4]Támogatás!Z100</f>
        <v>0</v>
      </c>
      <c r="U99" s="963">
        <f>[4]Igazgatás!P122+[4]Községgazd!S115+[4]Vagyongazd!P97+[4]Közút!P97+[4]Sport!P99+[4]Közművelődés!R138+[4]Támogatás!AA100</f>
        <v>0</v>
      </c>
      <c r="V99" s="964">
        <f>[4]Igazgatás!Q122+[4]Községgazd!T115+[4]Vagyongazd!Q97+[4]Közút!Q97+[4]Sport!Q99+[4]Közművelődés!S138+[4]Támogatás!AB100</f>
        <v>0</v>
      </c>
      <c r="W99" s="962">
        <f>[4]Igazgatás!R122+[4]Községgazd!U115+[4]Vagyongazd!R97+[4]Közút!R97+[4]Sport!R99+[4]Közművelődés!T138+[4]Támogatás!AC100</f>
        <v>0</v>
      </c>
      <c r="X99" s="962">
        <f>[4]Igazgatás!S122+[4]Községgazd!V115+[4]Vagyongazd!S97+[4]Közút!S97+[4]Sport!S99+[4]Közművelődés!U138+[4]Támogatás!AD100</f>
        <v>0</v>
      </c>
      <c r="Y99" s="963">
        <f>[4]Igazgatás!T122+[4]Községgazd!W115+[4]Vagyongazd!T97+[4]Közút!T97+[4]Sport!T99+[4]Közművelődés!V138+[4]Támogatás!AE100</f>
        <v>0</v>
      </c>
      <c r="AB99" s="914"/>
    </row>
    <row r="100" spans="1:28" ht="15" hidden="1" customHeight="1" x14ac:dyDescent="0.2">
      <c r="B100" s="876"/>
      <c r="C100" s="21"/>
      <c r="D100" s="1343" t="s">
        <v>979</v>
      </c>
      <c r="E100" s="1343"/>
      <c r="F100" s="958" t="e">
        <v>#REF!</v>
      </c>
      <c r="G100" s="958" t="e">
        <v>#REF!</v>
      </c>
      <c r="H100" s="958" t="e">
        <v>#REF!</v>
      </c>
      <c r="I100" s="958" t="e">
        <v>#REF!</v>
      </c>
      <c r="J100" s="958" t="e">
        <f>[4]Igazgatás!F123+[4]Községgazd!F116+[4]Vagyongazd!#REF!+[4]Közút!F98+[4]Sport!F100+[4]Közművelődés!F139+[4]Támogatás!J101</f>
        <v>#REF!</v>
      </c>
      <c r="K100" s="958" t="e">
        <f>[4]Igazgatás!G123+[4]Községgazd!G116+[4]Vagyongazd!#REF!+[4]Közút!G98+[4]Sport!G100+[4]Közművelődés!G139+[4]Támogatás!K101</f>
        <v>#REF!</v>
      </c>
      <c r="L100" s="958"/>
      <c r="M100" s="959" t="e">
        <f>[4]Igazgatás!H123+[4]Községgazd!H116+[4]Vagyongazd!#REF!+[4]Közút!H98+[4]Sport!H100+[4]Közművelődés!H139+[4]Támogatás!L101</f>
        <v>#REF!</v>
      </c>
      <c r="N100" s="960">
        <f>[4]Igazgatás!I123+[4]Községgazd!L116+[4]Vagyongazd!I98+[4]Közút!I98+[4]Sport!I100+[4]Közművelődés!K139+[4]Támogatás!T101</f>
        <v>0</v>
      </c>
      <c r="O100" s="961">
        <f>[4]Igazgatás!J123+[4]Községgazd!M116+[4]Vagyongazd!J98+[4]Közút!J98+[4]Sport!J100+[4]Közművelődés!L139+[4]Támogatás!U101</f>
        <v>0</v>
      </c>
      <c r="P100" s="962">
        <f>[4]Igazgatás!K123+[4]Községgazd!N116+[4]Vagyongazd!K98+[4]Közút!K98+[4]Sport!K100+[4]Közművelődés!M139+[4]Támogatás!V101</f>
        <v>0</v>
      </c>
      <c r="Q100" s="962">
        <f>[4]Igazgatás!L123+[4]Községgazd!O116+[4]Vagyongazd!L98+[4]Közút!L98+[4]Sport!L100+[4]Közművelődés!N139+[4]Támogatás!W101</f>
        <v>0</v>
      </c>
      <c r="R100" s="961">
        <f>[4]Igazgatás!M123+[4]Községgazd!P116+[4]Vagyongazd!M98+[4]Közút!M98+[4]Sport!M100+[4]Közművelődés!O139+[4]Támogatás!X101</f>
        <v>0</v>
      </c>
      <c r="S100" s="962">
        <f>[4]Igazgatás!N123+[4]Községgazd!Q116+[4]Vagyongazd!N98+[4]Közút!N98+[4]Sport!N100+[4]Közművelődés!P139+[4]Támogatás!Y101</f>
        <v>0</v>
      </c>
      <c r="T100" s="962">
        <f>[4]Igazgatás!O123+[4]Községgazd!R116+[4]Vagyongazd!O98+[4]Közút!O98+[4]Sport!O100+[4]Közművelődés!Q139+[4]Támogatás!Z101</f>
        <v>0</v>
      </c>
      <c r="U100" s="963">
        <f>[4]Igazgatás!P123+[4]Községgazd!S116+[4]Vagyongazd!P98+[4]Közút!P98+[4]Sport!P100+[4]Közművelődés!R139+[4]Támogatás!AA101</f>
        <v>0</v>
      </c>
      <c r="V100" s="964">
        <f>[4]Igazgatás!Q123+[4]Községgazd!T116+[4]Vagyongazd!Q98+[4]Közút!Q98+[4]Sport!Q100+[4]Közművelődés!S139+[4]Támogatás!AB101</f>
        <v>0</v>
      </c>
      <c r="W100" s="962">
        <f>[4]Igazgatás!R123+[4]Községgazd!U116+[4]Vagyongazd!R98+[4]Közút!R98+[4]Sport!R100+[4]Közművelődés!T139+[4]Támogatás!AC101</f>
        <v>0</v>
      </c>
      <c r="X100" s="962">
        <f>[4]Igazgatás!S123+[4]Községgazd!V116+[4]Vagyongazd!S98+[4]Közút!S98+[4]Sport!S100+[4]Közművelődés!U139+[4]Támogatás!AD101</f>
        <v>0</v>
      </c>
      <c r="Y100" s="963">
        <f>[4]Igazgatás!T123+[4]Községgazd!W116+[4]Vagyongazd!T98+[4]Közút!T98+[4]Sport!T100+[4]Közművelődés!V139+[4]Támogatás!AE101</f>
        <v>0</v>
      </c>
      <c r="AB100" s="914"/>
    </row>
    <row r="101" spans="1:28" ht="15" hidden="1" customHeight="1" x14ac:dyDescent="0.2">
      <c r="B101" s="876"/>
      <c r="C101" s="21"/>
      <c r="D101" s="1343" t="s">
        <v>980</v>
      </c>
      <c r="E101" s="1343"/>
      <c r="F101" s="958" t="e">
        <v>#REF!</v>
      </c>
      <c r="G101" s="958" t="e">
        <v>#REF!</v>
      </c>
      <c r="H101" s="958" t="e">
        <v>#REF!</v>
      </c>
      <c r="I101" s="958" t="e">
        <v>#REF!</v>
      </c>
      <c r="J101" s="958" t="e">
        <f>[4]Igazgatás!F124+[4]Községgazd!F117+[4]Vagyongazd!#REF!+[4]Közút!F99+[4]Sport!F101+[4]Közművelődés!F140+[4]Támogatás!J102</f>
        <v>#REF!</v>
      </c>
      <c r="K101" s="958" t="e">
        <f>[4]Igazgatás!G124+[4]Községgazd!G117+[4]Vagyongazd!#REF!+[4]Közút!G99+[4]Sport!G101+[4]Közművelődés!G140+[4]Támogatás!K102</f>
        <v>#REF!</v>
      </c>
      <c r="L101" s="958"/>
      <c r="M101" s="959" t="e">
        <f>[4]Igazgatás!H124+[4]Községgazd!H117+[4]Vagyongazd!#REF!+[4]Közút!H99+[4]Sport!H101+[4]Közművelődés!H140+[4]Támogatás!L102</f>
        <v>#REF!</v>
      </c>
      <c r="N101" s="960">
        <f>[4]Igazgatás!I124+[4]Községgazd!L117+[4]Vagyongazd!I99+[4]Közút!I99+[4]Sport!I101+[4]Közművelődés!K140+[4]Támogatás!T102</f>
        <v>0</v>
      </c>
      <c r="O101" s="961">
        <f>[4]Igazgatás!J124+[4]Községgazd!M117+[4]Vagyongazd!J99+[4]Közút!J99+[4]Sport!J101+[4]Közművelődés!L140+[4]Támogatás!U102</f>
        <v>0</v>
      </c>
      <c r="P101" s="962">
        <f>[4]Igazgatás!K124+[4]Községgazd!N117+[4]Vagyongazd!K99+[4]Közút!K99+[4]Sport!K101+[4]Közművelődés!M140+[4]Támogatás!V102</f>
        <v>0</v>
      </c>
      <c r="Q101" s="962">
        <f>[4]Igazgatás!L124+[4]Községgazd!O117+[4]Vagyongazd!L99+[4]Közút!L99+[4]Sport!L101+[4]Közművelődés!N140+[4]Támogatás!W102</f>
        <v>0</v>
      </c>
      <c r="R101" s="961">
        <f>[4]Igazgatás!M124+[4]Községgazd!P117+[4]Vagyongazd!M99+[4]Közút!M99+[4]Sport!M101+[4]Közművelődés!O140+[4]Támogatás!X102</f>
        <v>0</v>
      </c>
      <c r="S101" s="962">
        <f>[4]Igazgatás!N124+[4]Községgazd!Q117+[4]Vagyongazd!N99+[4]Közút!N99+[4]Sport!N101+[4]Közművelődés!P140+[4]Támogatás!Y102</f>
        <v>0</v>
      </c>
      <c r="T101" s="962">
        <f>[4]Igazgatás!O124+[4]Községgazd!R117+[4]Vagyongazd!O99+[4]Közút!O99+[4]Sport!O101+[4]Közművelődés!Q140+[4]Támogatás!Z102</f>
        <v>0</v>
      </c>
      <c r="U101" s="963">
        <f>[4]Igazgatás!P124+[4]Községgazd!S117+[4]Vagyongazd!P99+[4]Közút!P99+[4]Sport!P101+[4]Közművelődés!R140+[4]Támogatás!AA102</f>
        <v>0</v>
      </c>
      <c r="V101" s="964">
        <f>[4]Igazgatás!Q124+[4]Községgazd!T117+[4]Vagyongazd!Q99+[4]Közút!Q99+[4]Sport!Q101+[4]Közművelődés!S140+[4]Támogatás!AB102</f>
        <v>0</v>
      </c>
      <c r="W101" s="962">
        <f>[4]Igazgatás!R124+[4]Községgazd!U117+[4]Vagyongazd!R99+[4]Közút!R99+[4]Sport!R101+[4]Közművelődés!T140+[4]Támogatás!AC102</f>
        <v>0</v>
      </c>
      <c r="X101" s="962">
        <f>[4]Igazgatás!S124+[4]Községgazd!V117+[4]Vagyongazd!S99+[4]Közút!S99+[4]Sport!S101+[4]Közművelődés!U140+[4]Támogatás!AD102</f>
        <v>0</v>
      </c>
      <c r="Y101" s="963">
        <f>[4]Igazgatás!T124+[4]Községgazd!W117+[4]Vagyongazd!T99+[4]Közút!T99+[4]Sport!T101+[4]Közművelődés!V140+[4]Támogatás!AE102</f>
        <v>0</v>
      </c>
      <c r="AB101" s="914"/>
    </row>
    <row r="102" spans="1:28" ht="15" hidden="1" customHeight="1" x14ac:dyDescent="0.2">
      <c r="B102" s="876"/>
      <c r="C102" s="21"/>
      <c r="D102" s="1343" t="s">
        <v>981</v>
      </c>
      <c r="E102" s="1343"/>
      <c r="F102" s="958" t="e">
        <v>#REF!</v>
      </c>
      <c r="G102" s="958" t="e">
        <v>#REF!</v>
      </c>
      <c r="H102" s="958" t="e">
        <v>#REF!</v>
      </c>
      <c r="I102" s="958" t="e">
        <v>#REF!</v>
      </c>
      <c r="J102" s="958" t="e">
        <f>[4]Igazgatás!F125+[4]Községgazd!F118+[4]Vagyongazd!#REF!+[4]Közút!F100+[4]Sport!F102+[4]Közművelődés!F141+[4]Támogatás!J103</f>
        <v>#REF!</v>
      </c>
      <c r="K102" s="958" t="e">
        <f>[4]Igazgatás!G125+[4]Községgazd!G118+[4]Vagyongazd!#REF!+[4]Közút!G100+[4]Sport!G102+[4]Közművelődés!G141+[4]Támogatás!K103</f>
        <v>#REF!</v>
      </c>
      <c r="L102" s="958"/>
      <c r="M102" s="959" t="e">
        <f>[4]Igazgatás!H125+[4]Községgazd!H118+[4]Vagyongazd!#REF!+[4]Közút!H100+[4]Sport!H102+[4]Közművelődés!H141+[4]Támogatás!L103</f>
        <v>#REF!</v>
      </c>
      <c r="N102" s="960">
        <f>[4]Igazgatás!I125+[4]Községgazd!L118+[4]Vagyongazd!I100+[4]Közút!I100+[4]Sport!I102+[4]Közművelődés!K141+[4]Támogatás!T103</f>
        <v>0</v>
      </c>
      <c r="O102" s="961">
        <f>[4]Igazgatás!J125+[4]Községgazd!M118+[4]Vagyongazd!J100+[4]Közút!J100+[4]Sport!J102+[4]Közművelődés!L141+[4]Támogatás!U103</f>
        <v>0</v>
      </c>
      <c r="P102" s="962">
        <f>[4]Igazgatás!K125+[4]Községgazd!N118+[4]Vagyongazd!K100+[4]Közút!K100+[4]Sport!K102+[4]Közművelődés!M141+[4]Támogatás!V103</f>
        <v>0</v>
      </c>
      <c r="Q102" s="962">
        <f>[4]Igazgatás!L125+[4]Községgazd!O118+[4]Vagyongazd!L100+[4]Közút!L100+[4]Sport!L102+[4]Közművelődés!N141+[4]Támogatás!W103</f>
        <v>0</v>
      </c>
      <c r="R102" s="961">
        <f>[4]Igazgatás!M125+[4]Községgazd!P118+[4]Vagyongazd!M100+[4]Közút!M100+[4]Sport!M102+[4]Közművelődés!O141+[4]Támogatás!X103</f>
        <v>0</v>
      </c>
      <c r="S102" s="962">
        <f>[4]Igazgatás!N125+[4]Községgazd!Q118+[4]Vagyongazd!N100+[4]Közút!N100+[4]Sport!N102+[4]Közművelődés!P141+[4]Támogatás!Y103</f>
        <v>0</v>
      </c>
      <c r="T102" s="962">
        <f>[4]Igazgatás!O125+[4]Községgazd!R118+[4]Vagyongazd!O100+[4]Közút!O100+[4]Sport!O102+[4]Közművelődés!Q141+[4]Támogatás!Z103</f>
        <v>0</v>
      </c>
      <c r="U102" s="963">
        <f>[4]Igazgatás!P125+[4]Községgazd!S118+[4]Vagyongazd!P100+[4]Közút!P100+[4]Sport!P102+[4]Közművelődés!R141+[4]Támogatás!AA103</f>
        <v>0</v>
      </c>
      <c r="V102" s="964">
        <f>[4]Igazgatás!Q125+[4]Községgazd!T118+[4]Vagyongazd!Q100+[4]Közút!Q100+[4]Sport!Q102+[4]Közművelődés!S141+[4]Támogatás!AB103</f>
        <v>0</v>
      </c>
      <c r="W102" s="962">
        <f>[4]Igazgatás!R125+[4]Községgazd!U118+[4]Vagyongazd!R100+[4]Közút!R100+[4]Sport!R102+[4]Közművelődés!T141+[4]Támogatás!AC103</f>
        <v>0</v>
      </c>
      <c r="X102" s="962">
        <f>[4]Igazgatás!S125+[4]Községgazd!V118+[4]Vagyongazd!S100+[4]Közút!S100+[4]Sport!S102+[4]Közművelődés!U141+[4]Támogatás!AD103</f>
        <v>0</v>
      </c>
      <c r="Y102" s="963">
        <f>[4]Igazgatás!T125+[4]Községgazd!W118+[4]Vagyongazd!T100+[4]Közút!T100+[4]Sport!T102+[4]Közművelődés!V141+[4]Támogatás!AE103</f>
        <v>0</v>
      </c>
      <c r="AB102" s="914"/>
    </row>
    <row r="103" spans="1:28" ht="15" hidden="1" customHeight="1" x14ac:dyDescent="0.2">
      <c r="B103" s="876"/>
      <c r="C103" s="21"/>
      <c r="D103" s="1343" t="s">
        <v>982</v>
      </c>
      <c r="E103" s="1343"/>
      <c r="F103" s="958" t="e">
        <v>#REF!</v>
      </c>
      <c r="G103" s="958" t="e">
        <v>#REF!</v>
      </c>
      <c r="H103" s="958" t="e">
        <v>#REF!</v>
      </c>
      <c r="I103" s="958" t="e">
        <v>#REF!</v>
      </c>
      <c r="J103" s="958" t="e">
        <f>[4]Igazgatás!F126+[4]Községgazd!F119+[4]Vagyongazd!#REF!+[4]Közút!F101+[4]Sport!F103+[4]Közművelődés!F142+[4]Támogatás!J104</f>
        <v>#REF!</v>
      </c>
      <c r="K103" s="958" t="e">
        <f>[4]Igazgatás!G126+[4]Községgazd!G119+[4]Vagyongazd!#REF!+[4]Közút!G101+[4]Sport!G103+[4]Közművelődés!G142+[4]Támogatás!K104</f>
        <v>#REF!</v>
      </c>
      <c r="L103" s="958"/>
      <c r="M103" s="959" t="e">
        <f>[4]Igazgatás!H126+[4]Községgazd!H119+[4]Vagyongazd!#REF!+[4]Közút!H101+[4]Sport!H103+[4]Közművelődés!H142+[4]Támogatás!L104</f>
        <v>#REF!</v>
      </c>
      <c r="N103" s="960">
        <f>[4]Igazgatás!I126+[4]Községgazd!L119+[4]Vagyongazd!I101+[4]Közút!I101+[4]Sport!I103+[4]Közművelődés!K142+[4]Támogatás!T104</f>
        <v>0</v>
      </c>
      <c r="O103" s="961">
        <f>[4]Igazgatás!J126+[4]Községgazd!M119+[4]Vagyongazd!J101+[4]Közút!J101+[4]Sport!J103+[4]Közművelődés!L142+[4]Támogatás!U104</f>
        <v>0</v>
      </c>
      <c r="P103" s="962">
        <f>[4]Igazgatás!K126+[4]Községgazd!N119+[4]Vagyongazd!K101+[4]Közút!K101+[4]Sport!K103+[4]Közművelődés!M142+[4]Támogatás!V104</f>
        <v>0</v>
      </c>
      <c r="Q103" s="962">
        <f>[4]Igazgatás!L126+[4]Községgazd!O119+[4]Vagyongazd!L101+[4]Közút!L101+[4]Sport!L103+[4]Közművelődés!N142+[4]Támogatás!W104</f>
        <v>0</v>
      </c>
      <c r="R103" s="961">
        <f>[4]Igazgatás!M126+[4]Községgazd!P119+[4]Vagyongazd!M101+[4]Közút!M101+[4]Sport!M103+[4]Közművelődés!O142+[4]Támogatás!X104</f>
        <v>0</v>
      </c>
      <c r="S103" s="962">
        <f>[4]Igazgatás!N126+[4]Községgazd!Q119+[4]Vagyongazd!N101+[4]Közút!N101+[4]Sport!N103+[4]Közművelődés!P142+[4]Támogatás!Y104</f>
        <v>0</v>
      </c>
      <c r="T103" s="962">
        <f>[4]Igazgatás!O126+[4]Községgazd!R119+[4]Vagyongazd!O101+[4]Közút!O101+[4]Sport!O103+[4]Közművelődés!Q142+[4]Támogatás!Z104</f>
        <v>0</v>
      </c>
      <c r="U103" s="963">
        <f>[4]Igazgatás!P126+[4]Községgazd!S119+[4]Vagyongazd!P101+[4]Közút!P101+[4]Sport!P103+[4]Közművelődés!R142+[4]Támogatás!AA104</f>
        <v>0</v>
      </c>
      <c r="V103" s="964">
        <f>[4]Igazgatás!Q126+[4]Községgazd!T119+[4]Vagyongazd!Q101+[4]Közút!Q101+[4]Sport!Q103+[4]Közművelődés!S142+[4]Támogatás!AB104</f>
        <v>0</v>
      </c>
      <c r="W103" s="962">
        <f>[4]Igazgatás!R126+[4]Községgazd!U119+[4]Vagyongazd!R101+[4]Közút!R101+[4]Sport!R103+[4]Közművelődés!T142+[4]Támogatás!AC104</f>
        <v>0</v>
      </c>
      <c r="X103" s="962">
        <f>[4]Igazgatás!S126+[4]Községgazd!V119+[4]Vagyongazd!S101+[4]Közút!S101+[4]Sport!S103+[4]Közművelődés!U142+[4]Támogatás!AD104</f>
        <v>0</v>
      </c>
      <c r="Y103" s="963">
        <f>[4]Igazgatás!T126+[4]Községgazd!W119+[4]Vagyongazd!T101+[4]Közút!T101+[4]Sport!T103+[4]Közművelődés!V142+[4]Támogatás!AE104</f>
        <v>0</v>
      </c>
      <c r="AB103" s="914"/>
    </row>
    <row r="104" spans="1:28" ht="25.5" hidden="1" customHeight="1" x14ac:dyDescent="0.2">
      <c r="B104" s="876"/>
      <c r="C104" s="21"/>
      <c r="D104" s="1365" t="s">
        <v>983</v>
      </c>
      <c r="E104" s="1365"/>
      <c r="F104" s="958" t="e">
        <v>#REF!</v>
      </c>
      <c r="G104" s="958" t="e">
        <v>#REF!</v>
      </c>
      <c r="H104" s="958" t="e">
        <v>#REF!</v>
      </c>
      <c r="I104" s="958" t="e">
        <v>#REF!</v>
      </c>
      <c r="J104" s="958" t="e">
        <f>[4]Igazgatás!F127+[4]Községgazd!F120+[4]Vagyongazd!#REF!+[4]Közút!F102+[4]Sport!F104+[4]Közművelődés!F143+[4]Támogatás!J105</f>
        <v>#REF!</v>
      </c>
      <c r="K104" s="958" t="e">
        <f>[4]Igazgatás!G127+[4]Községgazd!G120+[4]Vagyongazd!#REF!+[4]Közút!G102+[4]Sport!G104+[4]Közművelődés!G143+[4]Támogatás!K105</f>
        <v>#REF!</v>
      </c>
      <c r="L104" s="958"/>
      <c r="M104" s="959" t="e">
        <f>[4]Igazgatás!H127+[4]Községgazd!H120+[4]Vagyongazd!#REF!+[4]Közút!H102+[4]Sport!H104+[4]Közművelődés!H143+[4]Támogatás!L105</f>
        <v>#REF!</v>
      </c>
      <c r="N104" s="960">
        <f>[4]Igazgatás!I127+[4]Községgazd!L120+[4]Vagyongazd!I102+[4]Közút!I102+[4]Sport!I104+[4]Közművelődés!K143+[4]Támogatás!T105</f>
        <v>0</v>
      </c>
      <c r="O104" s="961">
        <f>[4]Igazgatás!J127+[4]Községgazd!M120+[4]Vagyongazd!J102+[4]Közút!J102+[4]Sport!J104+[4]Közművelődés!L143+[4]Támogatás!U105</f>
        <v>0</v>
      </c>
      <c r="P104" s="962">
        <f>[4]Igazgatás!K127+[4]Községgazd!N120+[4]Vagyongazd!K102+[4]Közút!K102+[4]Sport!K104+[4]Közművelődés!M143+[4]Támogatás!V105</f>
        <v>0</v>
      </c>
      <c r="Q104" s="962">
        <f>[4]Igazgatás!L127+[4]Községgazd!O120+[4]Vagyongazd!L102+[4]Közút!L102+[4]Sport!L104+[4]Közművelődés!N143+[4]Támogatás!W105</f>
        <v>0</v>
      </c>
      <c r="R104" s="961">
        <f>[4]Igazgatás!M127+[4]Községgazd!P120+[4]Vagyongazd!M102+[4]Közút!M102+[4]Sport!M104+[4]Közművelődés!O143+[4]Támogatás!X105</f>
        <v>0</v>
      </c>
      <c r="S104" s="962">
        <f>[4]Igazgatás!N127+[4]Községgazd!Q120+[4]Vagyongazd!N102+[4]Közút!N102+[4]Sport!N104+[4]Közművelődés!P143+[4]Támogatás!Y105</f>
        <v>0</v>
      </c>
      <c r="T104" s="962">
        <f>[4]Igazgatás!O127+[4]Községgazd!R120+[4]Vagyongazd!O102+[4]Közút!O102+[4]Sport!O104+[4]Közművelődés!Q143+[4]Támogatás!Z105</f>
        <v>0</v>
      </c>
      <c r="U104" s="963">
        <f>[4]Igazgatás!P127+[4]Községgazd!S120+[4]Vagyongazd!P102+[4]Közút!P102+[4]Sport!P104+[4]Közművelődés!R143+[4]Támogatás!AA105</f>
        <v>0</v>
      </c>
      <c r="V104" s="964">
        <f>[4]Igazgatás!Q127+[4]Községgazd!T120+[4]Vagyongazd!Q102+[4]Közút!Q102+[4]Sport!Q104+[4]Közművelődés!S143+[4]Támogatás!AB105</f>
        <v>0</v>
      </c>
      <c r="W104" s="962">
        <f>[4]Igazgatás!R127+[4]Községgazd!U120+[4]Vagyongazd!R102+[4]Közút!R102+[4]Sport!R104+[4]Közművelődés!T143+[4]Támogatás!AC105</f>
        <v>0</v>
      </c>
      <c r="X104" s="962">
        <f>[4]Igazgatás!S127+[4]Községgazd!V120+[4]Vagyongazd!S102+[4]Közút!S102+[4]Sport!S104+[4]Közművelődés!U143+[4]Támogatás!AD105</f>
        <v>0</v>
      </c>
      <c r="Y104" s="963">
        <f>[4]Igazgatás!T127+[4]Községgazd!W120+[4]Vagyongazd!T102+[4]Közút!T102+[4]Sport!T104+[4]Közművelődés!V143+[4]Támogatás!AE105</f>
        <v>0</v>
      </c>
      <c r="AB104" s="914"/>
    </row>
    <row r="105" spans="1:28" ht="15" hidden="1" customHeight="1" x14ac:dyDescent="0.2">
      <c r="B105" s="876"/>
      <c r="C105" s="21"/>
      <c r="D105" s="1343" t="s">
        <v>984</v>
      </c>
      <c r="E105" s="1343"/>
      <c r="F105" s="958" t="e">
        <v>#REF!</v>
      </c>
      <c r="G105" s="958" t="e">
        <v>#REF!</v>
      </c>
      <c r="H105" s="958" t="e">
        <v>#REF!</v>
      </c>
      <c r="I105" s="958" t="e">
        <v>#REF!</v>
      </c>
      <c r="J105" s="958" t="e">
        <f>[4]Igazgatás!F128+[4]Községgazd!F121+[4]Vagyongazd!#REF!+[4]Közút!F103+[4]Sport!F105+[4]Közművelődés!F144+[4]Támogatás!J106</f>
        <v>#REF!</v>
      </c>
      <c r="K105" s="958" t="e">
        <f>[4]Igazgatás!G128+[4]Községgazd!G121+[4]Vagyongazd!#REF!+[4]Közút!G103+[4]Sport!G105+[4]Közművelődés!G144+[4]Támogatás!K106</f>
        <v>#REF!</v>
      </c>
      <c r="L105" s="958"/>
      <c r="M105" s="959" t="e">
        <f>[4]Igazgatás!H128+[4]Községgazd!H121+[4]Vagyongazd!#REF!+[4]Közút!H103+[4]Sport!H105+[4]Közművelődés!H144+[4]Támogatás!L106</f>
        <v>#REF!</v>
      </c>
      <c r="N105" s="960">
        <f>[4]Igazgatás!I128+[4]Községgazd!L121+[4]Vagyongazd!I103+[4]Közút!I103+[4]Sport!I105+[4]Közművelődés!K144+[4]Támogatás!T106</f>
        <v>0</v>
      </c>
      <c r="O105" s="961">
        <f>[4]Igazgatás!J128+[4]Községgazd!M121+[4]Vagyongazd!J103+[4]Közút!J103+[4]Sport!J105+[4]Közművelődés!L144+[4]Támogatás!U106</f>
        <v>0</v>
      </c>
      <c r="P105" s="962">
        <f>[4]Igazgatás!K128+[4]Községgazd!N121+[4]Vagyongazd!K103+[4]Közút!K103+[4]Sport!K105+[4]Közművelődés!M144+[4]Támogatás!V106</f>
        <v>0</v>
      </c>
      <c r="Q105" s="962">
        <f>[4]Igazgatás!L128+[4]Községgazd!O121+[4]Vagyongazd!L103+[4]Közút!L103+[4]Sport!L105+[4]Közművelődés!N144+[4]Támogatás!W106</f>
        <v>0</v>
      </c>
      <c r="R105" s="961">
        <f>[4]Igazgatás!M128+[4]Községgazd!P121+[4]Vagyongazd!M103+[4]Közút!M103+[4]Sport!M105+[4]Közművelődés!O144+[4]Támogatás!X106</f>
        <v>0</v>
      </c>
      <c r="S105" s="962">
        <f>[4]Igazgatás!N128+[4]Községgazd!Q121+[4]Vagyongazd!N103+[4]Közút!N103+[4]Sport!N105+[4]Közművelődés!P144+[4]Támogatás!Y106</f>
        <v>0</v>
      </c>
      <c r="T105" s="962">
        <f>[4]Igazgatás!O128+[4]Községgazd!R121+[4]Vagyongazd!O103+[4]Közút!O103+[4]Sport!O105+[4]Közművelődés!Q144+[4]Támogatás!Z106</f>
        <v>0</v>
      </c>
      <c r="U105" s="963">
        <f>[4]Igazgatás!P128+[4]Községgazd!S121+[4]Vagyongazd!P103+[4]Közút!P103+[4]Sport!P105+[4]Közművelődés!R144+[4]Támogatás!AA106</f>
        <v>0</v>
      </c>
      <c r="V105" s="964">
        <f>[4]Igazgatás!Q128+[4]Községgazd!T121+[4]Vagyongazd!Q103+[4]Közút!Q103+[4]Sport!Q105+[4]Közművelődés!S144+[4]Támogatás!AB106</f>
        <v>0</v>
      </c>
      <c r="W105" s="962">
        <f>[4]Igazgatás!R128+[4]Községgazd!U121+[4]Vagyongazd!R103+[4]Közút!R103+[4]Sport!R105+[4]Közművelődés!T144+[4]Támogatás!AC106</f>
        <v>0</v>
      </c>
      <c r="X105" s="962">
        <f>[4]Igazgatás!S128+[4]Községgazd!V121+[4]Vagyongazd!S103+[4]Közút!S103+[4]Sport!S105+[4]Közművelődés!U144+[4]Támogatás!AD106</f>
        <v>0</v>
      </c>
      <c r="Y105" s="963">
        <f>[4]Igazgatás!T128+[4]Községgazd!W121+[4]Vagyongazd!T103+[4]Közút!T103+[4]Sport!T105+[4]Közművelődés!V144+[4]Támogatás!AE106</f>
        <v>0</v>
      </c>
      <c r="AB105" s="914"/>
    </row>
    <row r="106" spans="1:28" ht="25.5" hidden="1" customHeight="1" x14ac:dyDescent="0.2">
      <c r="B106" s="876"/>
      <c r="C106" s="21"/>
      <c r="D106" s="1365" t="s">
        <v>985</v>
      </c>
      <c r="E106" s="1365"/>
      <c r="F106" s="958" t="e">
        <v>#REF!</v>
      </c>
      <c r="G106" s="958" t="e">
        <v>#REF!</v>
      </c>
      <c r="H106" s="958" t="e">
        <v>#REF!</v>
      </c>
      <c r="I106" s="958" t="e">
        <v>#REF!</v>
      </c>
      <c r="J106" s="958" t="e">
        <f>[4]Igazgatás!F129+[4]Községgazd!F122+[4]Vagyongazd!#REF!+[4]Közút!F104+[4]Sport!F106+[4]Közművelődés!F145+[4]Támogatás!J107</f>
        <v>#REF!</v>
      </c>
      <c r="K106" s="958" t="e">
        <f>[4]Igazgatás!G129+[4]Községgazd!G122+[4]Vagyongazd!#REF!+[4]Közút!G104+[4]Sport!G106+[4]Közművelődés!G145+[4]Támogatás!K107</f>
        <v>#REF!</v>
      </c>
      <c r="L106" s="958"/>
      <c r="M106" s="959" t="e">
        <f>[4]Igazgatás!H129+[4]Községgazd!H122+[4]Vagyongazd!#REF!+[4]Közút!H104+[4]Sport!H106+[4]Közművelődés!H145+[4]Támogatás!L107</f>
        <v>#REF!</v>
      </c>
      <c r="N106" s="960">
        <f>[4]Igazgatás!I129+[4]Községgazd!L122+[4]Vagyongazd!I104+[4]Közút!I104+[4]Sport!I106+[4]Közművelődés!K145+[4]Támogatás!T107</f>
        <v>0</v>
      </c>
      <c r="O106" s="961">
        <f>[4]Igazgatás!J129+[4]Községgazd!M122+[4]Vagyongazd!J104+[4]Közút!J104+[4]Sport!J106+[4]Közművelődés!L145+[4]Támogatás!U107</f>
        <v>0</v>
      </c>
      <c r="P106" s="962">
        <f>[4]Igazgatás!K129+[4]Községgazd!N122+[4]Vagyongazd!K104+[4]Közút!K104+[4]Sport!K106+[4]Közművelődés!M145+[4]Támogatás!V107</f>
        <v>0</v>
      </c>
      <c r="Q106" s="962">
        <f>[4]Igazgatás!L129+[4]Községgazd!O122+[4]Vagyongazd!L104+[4]Közút!L104+[4]Sport!L106+[4]Közművelődés!N145+[4]Támogatás!W107</f>
        <v>0</v>
      </c>
      <c r="R106" s="961">
        <f>[4]Igazgatás!M129+[4]Községgazd!P122+[4]Vagyongazd!M104+[4]Közút!M104+[4]Sport!M106+[4]Közművelődés!O145+[4]Támogatás!X107</f>
        <v>0</v>
      </c>
      <c r="S106" s="962">
        <f>[4]Igazgatás!N129+[4]Községgazd!Q122+[4]Vagyongazd!N104+[4]Közút!N104+[4]Sport!N106+[4]Közművelődés!P145+[4]Támogatás!Y107</f>
        <v>0</v>
      </c>
      <c r="T106" s="962">
        <f>[4]Igazgatás!O129+[4]Községgazd!R122+[4]Vagyongazd!O104+[4]Közút!O104+[4]Sport!O106+[4]Közművelődés!Q145+[4]Támogatás!Z107</f>
        <v>0</v>
      </c>
      <c r="U106" s="963">
        <f>[4]Igazgatás!P129+[4]Községgazd!S122+[4]Vagyongazd!P104+[4]Közút!P104+[4]Sport!P106+[4]Közművelődés!R145+[4]Támogatás!AA107</f>
        <v>0</v>
      </c>
      <c r="V106" s="964">
        <f>[4]Igazgatás!Q129+[4]Községgazd!T122+[4]Vagyongazd!Q104+[4]Közút!Q104+[4]Sport!Q106+[4]Közművelődés!S145+[4]Támogatás!AB107</f>
        <v>0</v>
      </c>
      <c r="W106" s="962">
        <f>[4]Igazgatás!R129+[4]Községgazd!U122+[4]Vagyongazd!R104+[4]Közút!R104+[4]Sport!R106+[4]Közművelődés!T145+[4]Támogatás!AC107</f>
        <v>0</v>
      </c>
      <c r="X106" s="962">
        <f>[4]Igazgatás!S129+[4]Községgazd!V122+[4]Vagyongazd!S104+[4]Közút!S104+[4]Sport!S106+[4]Közművelődés!U145+[4]Támogatás!AD107</f>
        <v>0</v>
      </c>
      <c r="Y106" s="963">
        <f>[4]Igazgatás!T129+[4]Községgazd!W122+[4]Vagyongazd!T104+[4]Közút!T104+[4]Sport!T106+[4]Közművelődés!V145+[4]Támogatás!AE107</f>
        <v>0</v>
      </c>
      <c r="AB106" s="914"/>
    </row>
    <row r="107" spans="1:28" ht="25.5" hidden="1" customHeight="1" x14ac:dyDescent="0.2">
      <c r="B107" s="876"/>
      <c r="C107" s="21"/>
      <c r="D107" s="1365" t="s">
        <v>986</v>
      </c>
      <c r="E107" s="1365"/>
      <c r="F107" s="958" t="e">
        <v>#REF!</v>
      </c>
      <c r="G107" s="958" t="e">
        <v>#REF!</v>
      </c>
      <c r="H107" s="958" t="e">
        <v>#REF!</v>
      </c>
      <c r="I107" s="958" t="e">
        <v>#REF!</v>
      </c>
      <c r="J107" s="958" t="e">
        <f>[4]Igazgatás!F130+[4]Községgazd!F123+[4]Vagyongazd!#REF!+[4]Közút!F105+[4]Sport!F107+[4]Közművelődés!F146+[4]Támogatás!J108</f>
        <v>#REF!</v>
      </c>
      <c r="K107" s="958" t="e">
        <f>[4]Igazgatás!G130+[4]Községgazd!G123+[4]Vagyongazd!#REF!+[4]Közút!G105+[4]Sport!G107+[4]Közművelődés!G146+[4]Támogatás!K108</f>
        <v>#REF!</v>
      </c>
      <c r="L107" s="958"/>
      <c r="M107" s="959" t="e">
        <f>[4]Igazgatás!H130+[4]Községgazd!H123+[4]Vagyongazd!#REF!+[4]Közút!H105+[4]Sport!H107+[4]Közművelődés!H146+[4]Támogatás!L108</f>
        <v>#REF!</v>
      </c>
      <c r="N107" s="960">
        <f>[4]Igazgatás!I130+[4]Községgazd!L123+[4]Vagyongazd!I105+[4]Közút!I105+[4]Sport!I107+[4]Közművelődés!K146+[4]Támogatás!T108</f>
        <v>0</v>
      </c>
      <c r="O107" s="961">
        <f>[4]Igazgatás!J130+[4]Községgazd!M123+[4]Vagyongazd!J105+[4]Közút!J105+[4]Sport!J107+[4]Közművelődés!L146+[4]Támogatás!U108</f>
        <v>0</v>
      </c>
      <c r="P107" s="962">
        <f>[4]Igazgatás!K130+[4]Községgazd!N123+[4]Vagyongazd!K105+[4]Közút!K105+[4]Sport!K107+[4]Közművelődés!M146+[4]Támogatás!V108</f>
        <v>0</v>
      </c>
      <c r="Q107" s="962">
        <f>[4]Igazgatás!L130+[4]Községgazd!O123+[4]Vagyongazd!L105+[4]Közút!L105+[4]Sport!L107+[4]Közművelődés!N146+[4]Támogatás!W108</f>
        <v>0</v>
      </c>
      <c r="R107" s="961">
        <f>[4]Igazgatás!M130+[4]Községgazd!P123+[4]Vagyongazd!M105+[4]Közút!M105+[4]Sport!M107+[4]Közművelődés!O146+[4]Támogatás!X108</f>
        <v>0</v>
      </c>
      <c r="S107" s="962">
        <f>[4]Igazgatás!N130+[4]Községgazd!Q123+[4]Vagyongazd!N105+[4]Közút!N105+[4]Sport!N107+[4]Közművelődés!P146+[4]Támogatás!Y108</f>
        <v>0</v>
      </c>
      <c r="T107" s="962">
        <f>[4]Igazgatás!O130+[4]Községgazd!R123+[4]Vagyongazd!O105+[4]Közút!O105+[4]Sport!O107+[4]Közművelődés!Q146+[4]Támogatás!Z108</f>
        <v>0</v>
      </c>
      <c r="U107" s="963">
        <f>[4]Igazgatás!P130+[4]Községgazd!S123+[4]Vagyongazd!P105+[4]Közút!P105+[4]Sport!P107+[4]Közművelődés!R146+[4]Támogatás!AA108</f>
        <v>0</v>
      </c>
      <c r="V107" s="964">
        <f>[4]Igazgatás!Q130+[4]Községgazd!T123+[4]Vagyongazd!Q105+[4]Közút!Q105+[4]Sport!Q107+[4]Közművelődés!S146+[4]Támogatás!AB108</f>
        <v>0</v>
      </c>
      <c r="W107" s="962">
        <f>[4]Igazgatás!R130+[4]Községgazd!U123+[4]Vagyongazd!R105+[4]Közút!R105+[4]Sport!R107+[4]Közművelődés!T146+[4]Támogatás!AC108</f>
        <v>0</v>
      </c>
      <c r="X107" s="962">
        <f>[4]Igazgatás!S130+[4]Községgazd!V123+[4]Vagyongazd!S105+[4]Közút!S105+[4]Sport!S107+[4]Közművelődés!U146+[4]Támogatás!AD108</f>
        <v>0</v>
      </c>
      <c r="Y107" s="963">
        <f>[4]Igazgatás!T130+[4]Községgazd!W123+[4]Vagyongazd!T105+[4]Közút!T105+[4]Sport!T107+[4]Közművelődés!V146+[4]Támogatás!AE108</f>
        <v>0</v>
      </c>
      <c r="AB107" s="914"/>
    </row>
    <row r="108" spans="1:28" s="949" customFormat="1" ht="18.75" customHeight="1" x14ac:dyDescent="0.2">
      <c r="A108" s="18" t="s">
        <v>87</v>
      </c>
      <c r="B108" s="880" t="s">
        <v>88</v>
      </c>
      <c r="C108" s="1346" t="s">
        <v>89</v>
      </c>
      <c r="D108" s="1347"/>
      <c r="E108" s="1347"/>
      <c r="F108" s="950">
        <v>2617468</v>
      </c>
      <c r="G108" s="950">
        <v>2618218</v>
      </c>
      <c r="H108" s="950">
        <v>2719216</v>
      </c>
      <c r="I108" s="950"/>
      <c r="J108" s="950">
        <f>SUM(J117)</f>
        <v>20000</v>
      </c>
      <c r="K108" s="950">
        <v>0</v>
      </c>
      <c r="L108" s="950">
        <v>0</v>
      </c>
      <c r="M108" s="951">
        <f>SUM(J108:L108)</f>
        <v>20000</v>
      </c>
      <c r="N108" s="1004">
        <f>[4]Igazgatás!I131+[4]Községgazd!L124+[4]Vagyongazd!I106+[4]Közút!I106+[4]Sport!I108+[4]Közművelődés!K147+[4]Támogatás!T109</f>
        <v>62083.916664183307</v>
      </c>
      <c r="O108" s="1005">
        <f>[4]Igazgatás!J131+[4]Községgazd!M124+[4]Vagyongazd!J106+[4]Közút!J106+[4]Sport!J108+[4]Közművelődés!L147+[4]Támogatás!U109</f>
        <v>62083.916664183307</v>
      </c>
      <c r="P108" s="1006">
        <f>[4]Igazgatás!K131+[4]Községgazd!N124+[4]Vagyongazd!K106+[4]Közút!K106+[4]Sport!K108+[4]Közművelődés!M147+[4]Támogatás!V109</f>
        <v>62083.916664183307</v>
      </c>
      <c r="Q108" s="1006">
        <f>[4]Igazgatás!L131+[4]Községgazd!O124+[4]Vagyongazd!L106+[4]Közút!L106+[4]Sport!L108+[4]Közművelődés!N147+[4]Támogatás!W109</f>
        <v>62083.916664183307</v>
      </c>
      <c r="R108" s="1005">
        <f>[4]Igazgatás!M131+[4]Községgazd!P124+[4]Vagyongazd!M106+[4]Közút!M106+[4]Sport!M108+[4]Közművelődés!O147+[4]Támogatás!X109</f>
        <v>62083.916664183307</v>
      </c>
      <c r="S108" s="1006">
        <f>[4]Igazgatás!N131+[4]Községgazd!Q124+[4]Vagyongazd!N106+[4]Közút!N106+[4]Sport!N108+[4]Közművelődés!P147+[4]Támogatás!Y109</f>
        <v>62083.916664183307</v>
      </c>
      <c r="T108" s="1006">
        <f>[4]Igazgatás!O131+[4]Községgazd!R124+[4]Vagyongazd!O106+[4]Közút!O106+[4]Sport!O108+[4]Közművelődés!Q147+[4]Támogatás!Z109</f>
        <v>62083.916664183307</v>
      </c>
      <c r="U108" s="1007">
        <f>[4]Igazgatás!P131+[4]Községgazd!S124+[4]Vagyongazd!P106+[4]Közút!P106+[4]Sport!P108+[4]Közművelődés!R147+[4]Támogatás!AA109</f>
        <v>62083.916664183307</v>
      </c>
      <c r="V108" s="1008">
        <f>[4]Igazgatás!Q131+[4]Községgazd!T124+[4]Vagyongazd!Q106+[4]Közút!Q106+[4]Sport!Q108+[4]Közművelődés!S147+[4]Támogatás!AB109</f>
        <v>62083.916664183307</v>
      </c>
      <c r="W108" s="1006">
        <f>[4]Igazgatás!R131+[4]Községgazd!U124+[4]Vagyongazd!R106+[4]Közút!R106+[4]Sport!R108+[4]Közművelődés!T147+[4]Támogatás!AC109</f>
        <v>62083.916664183307</v>
      </c>
      <c r="X108" s="1006">
        <f>[4]Igazgatás!S131+[4]Községgazd!V124+[4]Vagyongazd!S106+[4]Közút!S106+[4]Sport!S108+[4]Közművelődés!U147+[4]Támogatás!AD109</f>
        <v>62083.916664183307</v>
      </c>
      <c r="Y108" s="1007">
        <f>[4]Igazgatás!T131+[4]Községgazd!W124+[4]Vagyongazd!T106+[4]Közút!T106+[4]Sport!T108+[4]Közművelődés!V147+[4]Támogatás!AE109</f>
        <v>62083.916664183307</v>
      </c>
      <c r="AB108" s="914"/>
    </row>
    <row r="109" spans="1:28" ht="15" hidden="1" customHeight="1" x14ac:dyDescent="0.2">
      <c r="B109" s="876"/>
      <c r="C109" s="21"/>
      <c r="D109" s="1343" t="s">
        <v>380</v>
      </c>
      <c r="E109" s="1343"/>
      <c r="F109" s="958">
        <f>[4]Támogatás!F110</f>
        <v>0</v>
      </c>
      <c r="G109" s="958">
        <f>[4]Támogatás!G110</f>
        <v>0</v>
      </c>
      <c r="H109" s="958">
        <f>[4]Támogatás!H110</f>
        <v>0</v>
      </c>
      <c r="I109" s="958"/>
      <c r="J109" s="958">
        <f>[4]Igazgatás!F132+[4]Községgazd!F125+[4]Közút!F107+[4]Sport!F109+[4]Közművelődés!F148+[4]Támogatás!J110</f>
        <v>0</v>
      </c>
      <c r="K109" s="958">
        <f>[4]Igazgatás!G132+[4]Községgazd!G125+[4]Közút!G107+[4]Sport!G109+[4]Közművelődés!G148+[4]Támogatás!K110</f>
        <v>0</v>
      </c>
      <c r="L109" s="958">
        <v>0</v>
      </c>
      <c r="M109" s="959">
        <v>0</v>
      </c>
      <c r="N109" s="960">
        <f>[4]Igazgatás!I132+[4]Községgazd!L125+[4]Vagyongazd!I107+[4]Közút!I107+[4]Sport!I109+[4]Közművelődés!K148+[4]Támogatás!T110</f>
        <v>0</v>
      </c>
      <c r="O109" s="961">
        <f>[4]Igazgatás!J132+[4]Községgazd!M125+[4]Vagyongazd!J107+[4]Közút!J107+[4]Sport!J109+[4]Közművelődés!L148+[4]Támogatás!U110</f>
        <v>0</v>
      </c>
      <c r="P109" s="962">
        <f>[4]Igazgatás!K132+[4]Községgazd!N125+[4]Vagyongazd!K107+[4]Közút!K107+[4]Sport!K109+[4]Közművelődés!M148+[4]Támogatás!V110</f>
        <v>0</v>
      </c>
      <c r="Q109" s="962">
        <f>[4]Igazgatás!L132+[4]Községgazd!O125+[4]Vagyongazd!L107+[4]Közút!L107+[4]Sport!L109+[4]Közművelődés!N148+[4]Támogatás!W110</f>
        <v>0</v>
      </c>
      <c r="R109" s="961">
        <f>[4]Igazgatás!M132+[4]Községgazd!P125+[4]Vagyongazd!M107+[4]Közút!M107+[4]Sport!M109+[4]Közművelődés!O148+[4]Támogatás!X110</f>
        <v>0</v>
      </c>
      <c r="S109" s="962">
        <f>[4]Igazgatás!N132+[4]Községgazd!Q125+[4]Vagyongazd!N107+[4]Közút!N107+[4]Sport!N109+[4]Közművelődés!P148+[4]Támogatás!Y110</f>
        <v>0</v>
      </c>
      <c r="T109" s="962">
        <f>[4]Igazgatás!O132+[4]Községgazd!R125+[4]Vagyongazd!O107+[4]Közút!O107+[4]Sport!O109+[4]Közművelődés!Q148+[4]Támogatás!Z110</f>
        <v>0</v>
      </c>
      <c r="U109" s="963">
        <f>[4]Igazgatás!P132+[4]Községgazd!S125+[4]Vagyongazd!P107+[4]Közút!P107+[4]Sport!P109+[4]Közművelődés!R148+[4]Támogatás!AA110</f>
        <v>0</v>
      </c>
      <c r="V109" s="964">
        <f>[4]Igazgatás!Q132+[4]Községgazd!T125+[4]Vagyongazd!Q107+[4]Közút!Q107+[4]Sport!Q109+[4]Közművelődés!S148+[4]Támogatás!AB110</f>
        <v>0</v>
      </c>
      <c r="W109" s="962">
        <f>[4]Igazgatás!R132+[4]Községgazd!U125+[4]Vagyongazd!R107+[4]Közút!R107+[4]Sport!R109+[4]Közművelődés!T148+[4]Támogatás!AC110</f>
        <v>0</v>
      </c>
      <c r="X109" s="962">
        <f>[4]Igazgatás!S132+[4]Községgazd!V125+[4]Vagyongazd!S107+[4]Közút!S107+[4]Sport!S109+[4]Közművelődés!U148+[4]Támogatás!AD110</f>
        <v>0</v>
      </c>
      <c r="Y109" s="963">
        <f>[4]Igazgatás!T132+[4]Községgazd!W125+[4]Vagyongazd!T107+[4]Közút!T107+[4]Sport!T109+[4]Közművelődés!V148+[4]Támogatás!AE110</f>
        <v>0</v>
      </c>
      <c r="AB109" s="914"/>
    </row>
    <row r="110" spans="1:28" ht="15" hidden="1" customHeight="1" x14ac:dyDescent="0.2">
      <c r="B110" s="876"/>
      <c r="C110" s="21"/>
      <c r="D110" s="1343" t="s">
        <v>987</v>
      </c>
      <c r="E110" s="1343"/>
      <c r="F110" s="958" t="e">
        <v>#REF!</v>
      </c>
      <c r="G110" s="958" t="e">
        <v>#REF!</v>
      </c>
      <c r="H110" s="958" t="e">
        <v>#REF!</v>
      </c>
      <c r="I110" s="958" t="e">
        <v>#REF!</v>
      </c>
      <c r="J110" s="958" t="e">
        <f>[4]Igazgatás!F133+[4]Községgazd!F126+[4]Vagyongazd!#REF!+[4]Közút!F108+[4]Sport!F110+[4]Közművelődés!F149+[4]Támogatás!J111</f>
        <v>#REF!</v>
      </c>
      <c r="K110" s="958" t="e">
        <f>[4]Igazgatás!G133+[4]Községgazd!G126+[4]Vagyongazd!#REF!+[4]Közút!G108+[4]Sport!G110+[4]Közművelődés!G149+[4]Támogatás!K111</f>
        <v>#REF!</v>
      </c>
      <c r="L110" s="958"/>
      <c r="M110" s="959" t="e">
        <f>[4]Igazgatás!H133+[4]Községgazd!H126+[4]Vagyongazd!#REF!+[4]Közút!H108+[4]Sport!H110+[4]Közművelődés!H149+[4]Támogatás!L111</f>
        <v>#REF!</v>
      </c>
      <c r="N110" s="960">
        <f>[4]Igazgatás!I133+[4]Községgazd!L126+[4]Vagyongazd!I108+[4]Közút!I108+[4]Sport!I110+[4]Közművelődés!K149+[4]Támogatás!T111</f>
        <v>0</v>
      </c>
      <c r="O110" s="961">
        <f>[4]Igazgatás!J133+[4]Községgazd!M126+[4]Vagyongazd!J108+[4]Közút!J108+[4]Sport!J110+[4]Közművelődés!L149+[4]Támogatás!U111</f>
        <v>0</v>
      </c>
      <c r="P110" s="962">
        <f>[4]Igazgatás!K133+[4]Községgazd!N126+[4]Vagyongazd!K108+[4]Közút!K108+[4]Sport!K110+[4]Közművelődés!M149+[4]Támogatás!V111</f>
        <v>0</v>
      </c>
      <c r="Q110" s="962">
        <f>[4]Igazgatás!L133+[4]Községgazd!O126+[4]Vagyongazd!L108+[4]Közút!L108+[4]Sport!L110+[4]Közművelődés!N149+[4]Támogatás!W111</f>
        <v>0</v>
      </c>
      <c r="R110" s="961">
        <f>[4]Igazgatás!M133+[4]Községgazd!P126+[4]Vagyongazd!M108+[4]Közút!M108+[4]Sport!M110+[4]Közművelődés!O149+[4]Támogatás!X111</f>
        <v>0</v>
      </c>
      <c r="S110" s="962">
        <f>[4]Igazgatás!N133+[4]Községgazd!Q126+[4]Vagyongazd!N108+[4]Közút!N108+[4]Sport!N110+[4]Közművelődés!P149+[4]Támogatás!Y111</f>
        <v>0</v>
      </c>
      <c r="T110" s="962">
        <f>[4]Igazgatás!O133+[4]Községgazd!R126+[4]Vagyongazd!O108+[4]Közút!O108+[4]Sport!O110+[4]Közművelődés!Q149+[4]Támogatás!Z111</f>
        <v>0</v>
      </c>
      <c r="U110" s="963">
        <f>[4]Igazgatás!P133+[4]Községgazd!S126+[4]Vagyongazd!P108+[4]Közút!P108+[4]Sport!P110+[4]Közművelődés!R149+[4]Támogatás!AA111</f>
        <v>0</v>
      </c>
      <c r="V110" s="964">
        <f>[4]Igazgatás!Q133+[4]Községgazd!T126+[4]Vagyongazd!Q108+[4]Közút!Q108+[4]Sport!Q110+[4]Közművelődés!S149+[4]Támogatás!AB111</f>
        <v>0</v>
      </c>
      <c r="W110" s="962">
        <f>[4]Igazgatás!R133+[4]Községgazd!U126+[4]Vagyongazd!R108+[4]Közút!R108+[4]Sport!R110+[4]Közművelődés!T149+[4]Támogatás!AC111</f>
        <v>0</v>
      </c>
      <c r="X110" s="962">
        <f>[4]Igazgatás!S133+[4]Községgazd!V126+[4]Vagyongazd!S108+[4]Közút!S108+[4]Sport!S110+[4]Közművelődés!U149+[4]Támogatás!AD111</f>
        <v>0</v>
      </c>
      <c r="Y110" s="963">
        <f>[4]Igazgatás!T133+[4]Községgazd!W126+[4]Vagyongazd!T108+[4]Közút!T108+[4]Sport!T110+[4]Közművelődés!V149+[4]Támogatás!AE111</f>
        <v>0</v>
      </c>
      <c r="AB110" s="914"/>
    </row>
    <row r="111" spans="1:28" ht="15" hidden="1" customHeight="1" x14ac:dyDescent="0.2">
      <c r="B111" s="876"/>
      <c r="C111" s="21"/>
      <c r="D111" s="1343" t="s">
        <v>988</v>
      </c>
      <c r="E111" s="1343"/>
      <c r="F111" s="958" t="e">
        <v>#REF!</v>
      </c>
      <c r="G111" s="958" t="e">
        <v>#REF!</v>
      </c>
      <c r="H111" s="958" t="e">
        <v>#REF!</v>
      </c>
      <c r="I111" s="958" t="e">
        <v>#REF!</v>
      </c>
      <c r="J111" s="958" t="e">
        <f>[4]Igazgatás!F134+[4]Községgazd!F127+[4]Vagyongazd!#REF!+[4]Közút!F109+[4]Sport!F111+[4]Közművelődés!F150+[4]Támogatás!J112</f>
        <v>#REF!</v>
      </c>
      <c r="K111" s="958" t="e">
        <f>[4]Igazgatás!G134+[4]Községgazd!G127+[4]Vagyongazd!#REF!+[4]Közút!G109+[4]Sport!G111+[4]Közművelődés!G150+[4]Támogatás!K112</f>
        <v>#REF!</v>
      </c>
      <c r="L111" s="958"/>
      <c r="M111" s="959" t="e">
        <f>[4]Igazgatás!H134+[4]Községgazd!H127+[4]Vagyongazd!#REF!+[4]Közút!H109+[4]Sport!H111+[4]Közművelődés!H150+[4]Támogatás!L112</f>
        <v>#REF!</v>
      </c>
      <c r="N111" s="960">
        <f>[4]Igazgatás!I134+[4]Községgazd!L127+[4]Vagyongazd!I109+[4]Közút!I109+[4]Sport!I111+[4]Közművelődés!K150+[4]Támogatás!T112</f>
        <v>0</v>
      </c>
      <c r="O111" s="961">
        <f>[4]Igazgatás!J134+[4]Községgazd!M127+[4]Vagyongazd!J109+[4]Közút!J109+[4]Sport!J111+[4]Közművelődés!L150+[4]Támogatás!U112</f>
        <v>0</v>
      </c>
      <c r="P111" s="962">
        <f>[4]Igazgatás!K134+[4]Községgazd!N127+[4]Vagyongazd!K109+[4]Közút!K109+[4]Sport!K111+[4]Közművelődés!M150+[4]Támogatás!V112</f>
        <v>0</v>
      </c>
      <c r="Q111" s="962">
        <f>[4]Igazgatás!L134+[4]Községgazd!O127+[4]Vagyongazd!L109+[4]Közút!L109+[4]Sport!L111+[4]Közművelődés!N150+[4]Támogatás!W112</f>
        <v>0</v>
      </c>
      <c r="R111" s="961">
        <f>[4]Igazgatás!M134+[4]Községgazd!P127+[4]Vagyongazd!M109+[4]Közút!M109+[4]Sport!M111+[4]Közművelődés!O150+[4]Támogatás!X112</f>
        <v>0</v>
      </c>
      <c r="S111" s="962">
        <f>[4]Igazgatás!N134+[4]Községgazd!Q127+[4]Vagyongazd!N109+[4]Közút!N109+[4]Sport!N111+[4]Közművelődés!P150+[4]Támogatás!Y112</f>
        <v>0</v>
      </c>
      <c r="T111" s="962">
        <f>[4]Igazgatás!O134+[4]Községgazd!R127+[4]Vagyongazd!O109+[4]Közút!O109+[4]Sport!O111+[4]Közművelődés!Q150+[4]Támogatás!Z112</f>
        <v>0</v>
      </c>
      <c r="U111" s="963">
        <f>[4]Igazgatás!P134+[4]Községgazd!S127+[4]Vagyongazd!P109+[4]Közút!P109+[4]Sport!P111+[4]Közművelődés!R150+[4]Támogatás!AA112</f>
        <v>0</v>
      </c>
      <c r="V111" s="964">
        <f>[4]Igazgatás!Q134+[4]Községgazd!T127+[4]Vagyongazd!Q109+[4]Közút!Q109+[4]Sport!Q111+[4]Közművelődés!S150+[4]Támogatás!AB112</f>
        <v>0</v>
      </c>
      <c r="W111" s="962">
        <f>[4]Igazgatás!R134+[4]Községgazd!U127+[4]Vagyongazd!R109+[4]Közút!R109+[4]Sport!R111+[4]Közművelődés!T150+[4]Támogatás!AC112</f>
        <v>0</v>
      </c>
      <c r="X111" s="962">
        <f>[4]Igazgatás!S134+[4]Községgazd!V127+[4]Vagyongazd!S109+[4]Közút!S109+[4]Sport!S111+[4]Közművelődés!U150+[4]Támogatás!AD112</f>
        <v>0</v>
      </c>
      <c r="Y111" s="963">
        <f>[4]Igazgatás!T134+[4]Községgazd!W127+[4]Vagyongazd!T109+[4]Közút!T109+[4]Sport!T111+[4]Közművelődés!V150+[4]Támogatás!AE112</f>
        <v>0</v>
      </c>
      <c r="AB111" s="914"/>
    </row>
    <row r="112" spans="1:28" ht="15" hidden="1" customHeight="1" x14ac:dyDescent="0.2">
      <c r="B112" s="876"/>
      <c r="C112" s="21"/>
      <c r="D112" s="1343" t="s">
        <v>989</v>
      </c>
      <c r="E112" s="1343"/>
      <c r="F112" s="958" t="e">
        <v>#REF!</v>
      </c>
      <c r="G112" s="958" t="e">
        <v>#REF!</v>
      </c>
      <c r="H112" s="958" t="e">
        <v>#REF!</v>
      </c>
      <c r="I112" s="958" t="e">
        <v>#REF!</v>
      </c>
      <c r="J112" s="958" t="e">
        <f>[4]Igazgatás!F135+[4]Községgazd!F128+[4]Vagyongazd!#REF!+[4]Közút!F110+[4]Sport!F112+[4]Közművelődés!F151+[4]Támogatás!J113</f>
        <v>#REF!</v>
      </c>
      <c r="K112" s="958" t="e">
        <f>[4]Igazgatás!G135+[4]Községgazd!G128+[4]Vagyongazd!#REF!+[4]Közút!G110+[4]Sport!G112+[4]Közművelődés!G151+[4]Támogatás!K113</f>
        <v>#REF!</v>
      </c>
      <c r="L112" s="958"/>
      <c r="M112" s="959" t="e">
        <f>[4]Igazgatás!H135+[4]Községgazd!H128+[4]Vagyongazd!#REF!+[4]Közút!H110+[4]Sport!H112+[4]Közművelődés!H151+[4]Támogatás!L113</f>
        <v>#REF!</v>
      </c>
      <c r="N112" s="960">
        <f>[4]Igazgatás!I135+[4]Községgazd!L128+[4]Vagyongazd!I110+[4]Közút!I110+[4]Sport!I112+[4]Közművelődés!K151+[4]Támogatás!T113</f>
        <v>0</v>
      </c>
      <c r="O112" s="961">
        <f>[4]Igazgatás!J135+[4]Községgazd!M128+[4]Vagyongazd!J110+[4]Közút!J110+[4]Sport!J112+[4]Közművelődés!L151+[4]Támogatás!U113</f>
        <v>0</v>
      </c>
      <c r="P112" s="962">
        <f>[4]Igazgatás!K135+[4]Községgazd!N128+[4]Vagyongazd!K110+[4]Közút!K110+[4]Sport!K112+[4]Közművelődés!M151+[4]Támogatás!V113</f>
        <v>0</v>
      </c>
      <c r="Q112" s="962">
        <f>[4]Igazgatás!L135+[4]Községgazd!O128+[4]Vagyongazd!L110+[4]Közút!L110+[4]Sport!L112+[4]Közművelődés!N151+[4]Támogatás!W113</f>
        <v>0</v>
      </c>
      <c r="R112" s="961">
        <f>[4]Igazgatás!M135+[4]Községgazd!P128+[4]Vagyongazd!M110+[4]Közút!M110+[4]Sport!M112+[4]Közművelődés!O151+[4]Támogatás!X113</f>
        <v>0</v>
      </c>
      <c r="S112" s="962">
        <f>[4]Igazgatás!N135+[4]Községgazd!Q128+[4]Vagyongazd!N110+[4]Közút!N110+[4]Sport!N112+[4]Közművelődés!P151+[4]Támogatás!Y113</f>
        <v>0</v>
      </c>
      <c r="T112" s="962">
        <f>[4]Igazgatás!O135+[4]Községgazd!R128+[4]Vagyongazd!O110+[4]Közút!O110+[4]Sport!O112+[4]Közművelődés!Q151+[4]Támogatás!Z113</f>
        <v>0</v>
      </c>
      <c r="U112" s="963">
        <f>[4]Igazgatás!P135+[4]Községgazd!S128+[4]Vagyongazd!P110+[4]Közút!P110+[4]Sport!P112+[4]Közművelődés!R151+[4]Támogatás!AA113</f>
        <v>0</v>
      </c>
      <c r="V112" s="964">
        <f>[4]Igazgatás!Q135+[4]Községgazd!T128+[4]Vagyongazd!Q110+[4]Közút!Q110+[4]Sport!Q112+[4]Közművelődés!S151+[4]Támogatás!AB113</f>
        <v>0</v>
      </c>
      <c r="W112" s="962">
        <f>[4]Igazgatás!R135+[4]Községgazd!U128+[4]Vagyongazd!R110+[4]Közút!R110+[4]Sport!R112+[4]Közművelődés!T151+[4]Támogatás!AC113</f>
        <v>0</v>
      </c>
      <c r="X112" s="962">
        <f>[4]Igazgatás!S135+[4]Községgazd!V128+[4]Vagyongazd!S110+[4]Közút!S110+[4]Sport!S112+[4]Közművelődés!U151+[4]Támogatás!AD113</f>
        <v>0</v>
      </c>
      <c r="Y112" s="963">
        <f>[4]Igazgatás!T135+[4]Községgazd!W128+[4]Vagyongazd!T110+[4]Közút!T110+[4]Sport!T112+[4]Közművelődés!V151+[4]Támogatás!AE113</f>
        <v>0</v>
      </c>
      <c r="AB112" s="914"/>
    </row>
    <row r="113" spans="1:28" ht="15" hidden="1" customHeight="1" x14ac:dyDescent="0.2">
      <c r="B113" s="876"/>
      <c r="C113" s="21"/>
      <c r="D113" s="1343" t="s">
        <v>990</v>
      </c>
      <c r="E113" s="1343"/>
      <c r="F113" s="958" t="e">
        <v>#REF!</v>
      </c>
      <c r="G113" s="958" t="e">
        <v>#REF!</v>
      </c>
      <c r="H113" s="958" t="e">
        <v>#REF!</v>
      </c>
      <c r="I113" s="958" t="e">
        <v>#REF!</v>
      </c>
      <c r="J113" s="958" t="e">
        <f>[4]Igazgatás!F136+[4]Községgazd!F129+[4]Vagyongazd!#REF!+[4]Közút!F111+[4]Sport!F113+[4]Közművelődés!F152+[4]Támogatás!J114</f>
        <v>#REF!</v>
      </c>
      <c r="K113" s="958" t="e">
        <f>[4]Igazgatás!G136+[4]Községgazd!G129+[4]Vagyongazd!#REF!+[4]Közút!G111+[4]Sport!G113+[4]Közművelődés!G152+[4]Támogatás!K114</f>
        <v>#REF!</v>
      </c>
      <c r="L113" s="958"/>
      <c r="M113" s="959" t="e">
        <f>[4]Igazgatás!H136+[4]Községgazd!H129+[4]Vagyongazd!#REF!+[4]Közút!H111+[4]Sport!H113+[4]Közművelődés!H152+[4]Támogatás!L114</f>
        <v>#REF!</v>
      </c>
      <c r="N113" s="960">
        <f>[4]Igazgatás!I136+[4]Községgazd!L129+[4]Vagyongazd!I111+[4]Közút!I111+[4]Sport!I113+[4]Közművelődés!K152+[4]Támogatás!T114</f>
        <v>0</v>
      </c>
      <c r="O113" s="961">
        <f>[4]Igazgatás!J136+[4]Községgazd!M129+[4]Vagyongazd!J111+[4]Közút!J111+[4]Sport!J113+[4]Közművelődés!L152+[4]Támogatás!U114</f>
        <v>0</v>
      </c>
      <c r="P113" s="962">
        <f>[4]Igazgatás!K136+[4]Községgazd!N129+[4]Vagyongazd!K111+[4]Közút!K111+[4]Sport!K113+[4]Közművelődés!M152+[4]Támogatás!V114</f>
        <v>0</v>
      </c>
      <c r="Q113" s="962">
        <f>[4]Igazgatás!L136+[4]Községgazd!O129+[4]Vagyongazd!L111+[4]Közút!L111+[4]Sport!L113+[4]Közművelődés!N152+[4]Támogatás!W114</f>
        <v>0</v>
      </c>
      <c r="R113" s="961">
        <f>[4]Igazgatás!M136+[4]Községgazd!P129+[4]Vagyongazd!M111+[4]Közút!M111+[4]Sport!M113+[4]Közművelődés!O152+[4]Támogatás!X114</f>
        <v>0</v>
      </c>
      <c r="S113" s="962">
        <f>[4]Igazgatás!N136+[4]Községgazd!Q129+[4]Vagyongazd!N111+[4]Közút!N111+[4]Sport!N113+[4]Közművelődés!P152+[4]Támogatás!Y114</f>
        <v>0</v>
      </c>
      <c r="T113" s="962">
        <f>[4]Igazgatás!O136+[4]Községgazd!R129+[4]Vagyongazd!O111+[4]Közút!O111+[4]Sport!O113+[4]Közművelődés!Q152+[4]Támogatás!Z114</f>
        <v>0</v>
      </c>
      <c r="U113" s="963">
        <f>[4]Igazgatás!P136+[4]Községgazd!S129+[4]Vagyongazd!P111+[4]Közút!P111+[4]Sport!P113+[4]Közművelődés!R152+[4]Támogatás!AA114</f>
        <v>0</v>
      </c>
      <c r="V113" s="964">
        <f>[4]Igazgatás!Q136+[4]Községgazd!T129+[4]Vagyongazd!Q111+[4]Közút!Q111+[4]Sport!Q113+[4]Közművelődés!S152+[4]Támogatás!AB114</f>
        <v>0</v>
      </c>
      <c r="W113" s="962">
        <f>[4]Igazgatás!R136+[4]Községgazd!U129+[4]Vagyongazd!R111+[4]Közút!R111+[4]Sport!R113+[4]Közművelődés!T152+[4]Támogatás!AC114</f>
        <v>0</v>
      </c>
      <c r="X113" s="962">
        <f>[4]Igazgatás!S136+[4]Községgazd!V129+[4]Vagyongazd!S111+[4]Közút!S111+[4]Sport!S113+[4]Közművelődés!U152+[4]Támogatás!AD114</f>
        <v>0</v>
      </c>
      <c r="Y113" s="963">
        <f>[4]Igazgatás!T136+[4]Községgazd!W129+[4]Vagyongazd!T111+[4]Közút!T111+[4]Sport!T113+[4]Közművelődés!V152+[4]Támogatás!AE114</f>
        <v>0</v>
      </c>
      <c r="AB113" s="914"/>
    </row>
    <row r="114" spans="1:28" ht="15" hidden="1" customHeight="1" x14ac:dyDescent="0.2">
      <c r="B114" s="876"/>
      <c r="C114" s="21"/>
      <c r="D114" s="1343" t="s">
        <v>991</v>
      </c>
      <c r="E114" s="1343"/>
      <c r="F114" s="958" t="e">
        <v>#REF!</v>
      </c>
      <c r="G114" s="958" t="e">
        <v>#REF!</v>
      </c>
      <c r="H114" s="958" t="e">
        <v>#REF!</v>
      </c>
      <c r="I114" s="958" t="e">
        <v>#REF!</v>
      </c>
      <c r="J114" s="958" t="e">
        <f>[4]Igazgatás!F137+[4]Községgazd!F130+[4]Vagyongazd!#REF!+[4]Közút!F112+[4]Sport!F114+[4]Közművelődés!F153+[4]Támogatás!J115</f>
        <v>#REF!</v>
      </c>
      <c r="K114" s="958" t="e">
        <f>[4]Igazgatás!G137+[4]Községgazd!G130+[4]Vagyongazd!#REF!+[4]Közút!G112+[4]Sport!G114+[4]Közművelődés!G153+[4]Támogatás!K115</f>
        <v>#REF!</v>
      </c>
      <c r="L114" s="958"/>
      <c r="M114" s="959" t="e">
        <f>[4]Igazgatás!H137+[4]Községgazd!H130+[4]Vagyongazd!#REF!+[4]Közút!H112+[4]Sport!H114+[4]Közművelődés!H153+[4]Támogatás!L115</f>
        <v>#REF!</v>
      </c>
      <c r="N114" s="960">
        <f>[4]Igazgatás!I137+[4]Községgazd!L130+[4]Vagyongazd!I112+[4]Közút!I112+[4]Sport!I114+[4]Közművelődés!K153+[4]Támogatás!T115</f>
        <v>0</v>
      </c>
      <c r="O114" s="961">
        <f>[4]Igazgatás!J137+[4]Községgazd!M130+[4]Vagyongazd!J112+[4]Közút!J112+[4]Sport!J114+[4]Közművelődés!L153+[4]Támogatás!U115</f>
        <v>0</v>
      </c>
      <c r="P114" s="962">
        <f>[4]Igazgatás!K137+[4]Községgazd!N130+[4]Vagyongazd!K112+[4]Közút!K112+[4]Sport!K114+[4]Közművelődés!M153+[4]Támogatás!V115</f>
        <v>0</v>
      </c>
      <c r="Q114" s="962">
        <f>[4]Igazgatás!L137+[4]Községgazd!O130+[4]Vagyongazd!L112+[4]Közút!L112+[4]Sport!L114+[4]Közművelődés!N153+[4]Támogatás!W115</f>
        <v>0</v>
      </c>
      <c r="R114" s="961">
        <f>[4]Igazgatás!M137+[4]Községgazd!P130+[4]Vagyongazd!M112+[4]Közút!M112+[4]Sport!M114+[4]Közművelődés!O153+[4]Támogatás!X115</f>
        <v>0</v>
      </c>
      <c r="S114" s="962">
        <f>[4]Igazgatás!N137+[4]Községgazd!Q130+[4]Vagyongazd!N112+[4]Közút!N112+[4]Sport!N114+[4]Közművelődés!P153+[4]Támogatás!Y115</f>
        <v>0</v>
      </c>
      <c r="T114" s="962">
        <f>[4]Igazgatás!O137+[4]Községgazd!R130+[4]Vagyongazd!O112+[4]Közút!O112+[4]Sport!O114+[4]Közművelődés!Q153+[4]Támogatás!Z115</f>
        <v>0</v>
      </c>
      <c r="U114" s="963">
        <f>[4]Igazgatás!P137+[4]Községgazd!S130+[4]Vagyongazd!P112+[4]Közút!P112+[4]Sport!P114+[4]Közművelődés!R153+[4]Támogatás!AA115</f>
        <v>0</v>
      </c>
      <c r="V114" s="964">
        <f>[4]Igazgatás!Q137+[4]Községgazd!T130+[4]Vagyongazd!Q112+[4]Közút!Q112+[4]Sport!Q114+[4]Közművelődés!S153+[4]Támogatás!AB115</f>
        <v>0</v>
      </c>
      <c r="W114" s="962">
        <f>[4]Igazgatás!R137+[4]Községgazd!U130+[4]Vagyongazd!R112+[4]Közút!R112+[4]Sport!R114+[4]Közművelődés!T153+[4]Támogatás!AC115</f>
        <v>0</v>
      </c>
      <c r="X114" s="962">
        <f>[4]Igazgatás!S137+[4]Községgazd!V130+[4]Vagyongazd!S112+[4]Közút!S112+[4]Sport!S114+[4]Közművelődés!U153+[4]Támogatás!AD115</f>
        <v>0</v>
      </c>
      <c r="Y114" s="963">
        <f>[4]Igazgatás!T137+[4]Községgazd!W130+[4]Vagyongazd!T112+[4]Közút!T112+[4]Sport!T114+[4]Közművelődés!V153+[4]Támogatás!AE115</f>
        <v>0</v>
      </c>
      <c r="AB114" s="914"/>
    </row>
    <row r="115" spans="1:28" ht="25.5" hidden="1" customHeight="1" x14ac:dyDescent="0.2">
      <c r="B115" s="876"/>
      <c r="C115" s="21"/>
      <c r="D115" s="1365" t="s">
        <v>992</v>
      </c>
      <c r="E115" s="1365"/>
      <c r="F115" s="958">
        <v>2567468</v>
      </c>
      <c r="G115" s="958">
        <v>2567468</v>
      </c>
      <c r="H115" s="958">
        <v>2567468</v>
      </c>
      <c r="I115" s="958"/>
      <c r="J115" s="958">
        <v>0</v>
      </c>
      <c r="K115" s="958">
        <f>[4]Igazgatás!G138+[4]Községgazd!G131+[4]Közút!G113+[4]Sport!G115+[4]Közművelődés!G154+[4]Támogatás!K116</f>
        <v>0</v>
      </c>
      <c r="L115" s="958">
        <v>0</v>
      </c>
      <c r="M115" s="959">
        <v>0</v>
      </c>
      <c r="N115" s="960">
        <f>[4]Igazgatás!I138+[4]Községgazd!L131+[4]Vagyongazd!I113+[4]Közút!I113+[4]Sport!I115+[4]Közművelődés!K154+[4]Támogatás!T116</f>
        <v>57688.083331025809</v>
      </c>
      <c r="O115" s="961">
        <f>[4]Igazgatás!J138+[4]Községgazd!M131+[4]Vagyongazd!J113+[4]Közút!J113+[4]Sport!J115+[4]Közművelődés!L154+[4]Támogatás!U116</f>
        <v>57688.083331025809</v>
      </c>
      <c r="P115" s="962">
        <f>[4]Igazgatás!K138+[4]Községgazd!N131+[4]Vagyongazd!K113+[4]Közút!K113+[4]Sport!K115+[4]Közművelődés!M154+[4]Támogatás!V116</f>
        <v>57688.083331025809</v>
      </c>
      <c r="Q115" s="962">
        <f>[4]Igazgatás!L138+[4]Községgazd!O131+[4]Vagyongazd!L113+[4]Közút!L113+[4]Sport!L115+[4]Közművelődés!N154+[4]Támogatás!W116</f>
        <v>57688.083331025809</v>
      </c>
      <c r="R115" s="961">
        <f>[4]Igazgatás!M138+[4]Községgazd!P131+[4]Vagyongazd!M113+[4]Közút!M113+[4]Sport!M115+[4]Közművelődés!O154+[4]Támogatás!X116</f>
        <v>57688.083331025809</v>
      </c>
      <c r="S115" s="962">
        <f>[4]Igazgatás!N138+[4]Községgazd!Q131+[4]Vagyongazd!N113+[4]Közút!N113+[4]Sport!N115+[4]Közművelődés!P154+[4]Támogatás!Y116</f>
        <v>57688.083331025809</v>
      </c>
      <c r="T115" s="962">
        <f>[4]Igazgatás!O138+[4]Községgazd!R131+[4]Vagyongazd!O113+[4]Közút!O113+[4]Sport!O115+[4]Közművelődés!Q154+[4]Támogatás!Z116</f>
        <v>57688.083331025809</v>
      </c>
      <c r="U115" s="963">
        <f>[4]Igazgatás!P138+[4]Községgazd!S131+[4]Vagyongazd!P113+[4]Közút!P113+[4]Sport!P115+[4]Közművelődés!R154+[4]Támogatás!AA116</f>
        <v>57688.083331025809</v>
      </c>
      <c r="V115" s="964">
        <f>[4]Igazgatás!Q138+[4]Községgazd!T131+[4]Vagyongazd!Q113+[4]Közút!Q113+[4]Sport!Q115+[4]Közművelődés!S154+[4]Támogatás!AB116</f>
        <v>57688.083331025809</v>
      </c>
      <c r="W115" s="962">
        <f>[4]Igazgatás!R138+[4]Községgazd!U131+[4]Vagyongazd!R113+[4]Közút!R113+[4]Sport!R115+[4]Közművelődés!T154+[4]Támogatás!AC116</f>
        <v>57688.083331025809</v>
      </c>
      <c r="X115" s="962">
        <f>[4]Igazgatás!S138+[4]Községgazd!V131+[4]Vagyongazd!S113+[4]Közút!S113+[4]Sport!S115+[4]Közművelődés!U154+[4]Támogatás!AD116</f>
        <v>57688.083331025809</v>
      </c>
      <c r="Y115" s="963">
        <f>[4]Igazgatás!T138+[4]Községgazd!W131+[4]Vagyongazd!T113+[4]Közút!T113+[4]Sport!T115+[4]Közművelődés!V154+[4]Támogatás!AE116</f>
        <v>57688.083331025809</v>
      </c>
      <c r="AB115" s="914"/>
    </row>
    <row r="116" spans="1:28" hidden="1" x14ac:dyDescent="0.2">
      <c r="B116" s="876"/>
      <c r="C116" s="21"/>
      <c r="D116" s="1343" t="s">
        <v>90</v>
      </c>
      <c r="E116" s="1343"/>
      <c r="F116" s="958">
        <v>50000</v>
      </c>
      <c r="G116" s="958">
        <v>50750</v>
      </c>
      <c r="H116" s="958">
        <v>51748</v>
      </c>
      <c r="I116" s="958"/>
      <c r="J116" s="958">
        <v>0</v>
      </c>
      <c r="K116" s="958">
        <f>[4]Igazgatás!G139+[4]Községgazd!G132+[4]Közút!G114+[4]Sport!G116+[4]Közművelődés!G155+[4]Támogatás!K122</f>
        <v>0</v>
      </c>
      <c r="L116" s="958">
        <v>0</v>
      </c>
      <c r="M116" s="959">
        <v>0</v>
      </c>
      <c r="N116" s="960">
        <f>[4]Igazgatás!I139+[4]Községgazd!L132+[4]Vagyongazd!I114+[4]Közút!I114+[4]Sport!I116+[4]Közművelődés!K155+[4]Támogatás!T122</f>
        <v>4395.8333331574995</v>
      </c>
      <c r="O116" s="961">
        <f>[4]Igazgatás!J139+[4]Községgazd!M132+[4]Vagyongazd!J114+[4]Közút!J114+[4]Sport!J116+[4]Közművelődés!L155+[4]Támogatás!U122</f>
        <v>4395.8333331574995</v>
      </c>
      <c r="P116" s="962">
        <f>[4]Igazgatás!K139+[4]Községgazd!N132+[4]Vagyongazd!K114+[4]Közút!K114+[4]Sport!K116+[4]Közművelődés!M155+[4]Támogatás!V122</f>
        <v>4395.8333331574995</v>
      </c>
      <c r="Q116" s="962">
        <f>[4]Igazgatás!L139+[4]Községgazd!O132+[4]Vagyongazd!L114+[4]Közút!L114+[4]Sport!L116+[4]Közművelődés!N155+[4]Támogatás!W122</f>
        <v>4395.8333331574995</v>
      </c>
      <c r="R116" s="961">
        <f>[4]Igazgatás!M139+[4]Községgazd!P132+[4]Vagyongazd!M114+[4]Közút!M114+[4]Sport!M116+[4]Közművelődés!O155+[4]Támogatás!X122</f>
        <v>4395.8333331574995</v>
      </c>
      <c r="S116" s="962">
        <f>[4]Igazgatás!N139+[4]Községgazd!Q132+[4]Vagyongazd!N114+[4]Közút!N114+[4]Sport!N116+[4]Közművelődés!P155+[4]Támogatás!Y122</f>
        <v>4395.8333331574995</v>
      </c>
      <c r="T116" s="962">
        <f>[4]Igazgatás!O139+[4]Községgazd!R132+[4]Vagyongazd!O114+[4]Közút!O114+[4]Sport!O116+[4]Közművelődés!Q155+[4]Támogatás!Z122</f>
        <v>4395.8333331574995</v>
      </c>
      <c r="U116" s="963">
        <f>[4]Igazgatás!P139+[4]Községgazd!S132+[4]Vagyongazd!P114+[4]Közút!P114+[4]Sport!P116+[4]Közművelődés!R155+[4]Támogatás!AA122</f>
        <v>4395.8333331574995</v>
      </c>
      <c r="V116" s="964">
        <f>[4]Igazgatás!Q139+[4]Községgazd!T132+[4]Vagyongazd!Q114+[4]Közút!Q114+[4]Sport!Q116+[4]Közművelődés!S155+[4]Támogatás!AB122</f>
        <v>4395.8333331574995</v>
      </c>
      <c r="W116" s="962">
        <f>[4]Igazgatás!R139+[4]Községgazd!U132+[4]Vagyongazd!R114+[4]Közút!R114+[4]Sport!R116+[4]Közművelődés!T155+[4]Támogatás!AC122</f>
        <v>4395.8333331574995</v>
      </c>
      <c r="X116" s="962">
        <f>[4]Igazgatás!S139+[4]Községgazd!V132+[4]Vagyongazd!S114+[4]Közút!S114+[4]Sport!S116+[4]Közművelődés!U155+[4]Támogatás!AD122</f>
        <v>4395.8333331574995</v>
      </c>
      <c r="Y116" s="963">
        <f>[4]Igazgatás!T139+[4]Községgazd!W132+[4]Vagyongazd!T114+[4]Közút!T114+[4]Sport!T116+[4]Közművelődés!V155+[4]Támogatás!AE122</f>
        <v>4395.8333331574995</v>
      </c>
      <c r="AB116" s="914"/>
    </row>
    <row r="117" spans="1:28" ht="30.75" customHeight="1" thickBot="1" x14ac:dyDescent="0.25">
      <c r="B117" s="876"/>
      <c r="C117" s="21"/>
      <c r="D117" s="1365" t="s">
        <v>993</v>
      </c>
      <c r="E117" s="1365"/>
      <c r="F117" s="958" t="e">
        <v>#REF!</v>
      </c>
      <c r="G117" s="964" t="e">
        <v>#REF!</v>
      </c>
      <c r="H117" s="964" t="e">
        <v>#REF!</v>
      </c>
      <c r="I117" s="964" t="e">
        <v>#REF!</v>
      </c>
      <c r="J117" s="1089">
        <f>SUM('[3]Működési kiadások - Óvoda'!J46)</f>
        <v>20000</v>
      </c>
      <c r="K117" s="1090">
        <v>0</v>
      </c>
      <c r="L117" s="1011"/>
      <c r="M117" s="959">
        <f>SUM(J117:L117)</f>
        <v>20000</v>
      </c>
      <c r="N117" s="960">
        <f>[4]Igazgatás!I140+[4]Községgazd!L133+[4]Vagyongazd!I115+[4]Közút!I115+[4]Sport!I117+[4]Közművelődés!K156+[4]Támogatás!T128</f>
        <v>0</v>
      </c>
      <c r="O117" s="961">
        <f>[4]Igazgatás!J140+[4]Községgazd!M133+[4]Vagyongazd!J115+[4]Közút!J115+[4]Sport!J117+[4]Közművelődés!L156+[4]Támogatás!U128</f>
        <v>0</v>
      </c>
      <c r="P117" s="962">
        <f>[4]Igazgatás!K140+[4]Községgazd!N133+[4]Vagyongazd!K115+[4]Közút!K115+[4]Sport!K117+[4]Közművelődés!M156+[4]Támogatás!V128</f>
        <v>0</v>
      </c>
      <c r="Q117" s="962">
        <f>[4]Igazgatás!L140+[4]Községgazd!O133+[4]Vagyongazd!L115+[4]Közút!L115+[4]Sport!L117+[4]Közművelődés!N156+[4]Támogatás!W128</f>
        <v>0</v>
      </c>
      <c r="R117" s="961">
        <f>[4]Igazgatás!M140+[4]Községgazd!P133+[4]Vagyongazd!M115+[4]Közút!M115+[4]Sport!M117+[4]Közművelődés!O156+[4]Támogatás!X128</f>
        <v>0</v>
      </c>
      <c r="S117" s="962">
        <f>[4]Igazgatás!N140+[4]Községgazd!Q133+[4]Vagyongazd!N115+[4]Közút!N115+[4]Sport!N117+[4]Közművelődés!P156+[4]Támogatás!Y128</f>
        <v>0</v>
      </c>
      <c r="T117" s="962">
        <f>[4]Igazgatás!O140+[4]Községgazd!R133+[4]Vagyongazd!O115+[4]Közút!O115+[4]Sport!O117+[4]Közművelődés!Q156+[4]Támogatás!Z128</f>
        <v>0</v>
      </c>
      <c r="U117" s="963">
        <f>[4]Igazgatás!P140+[4]Községgazd!S133+[4]Vagyongazd!P115+[4]Közút!P115+[4]Sport!P117+[4]Közművelődés!R156+[4]Támogatás!AA128</f>
        <v>0</v>
      </c>
      <c r="V117" s="964">
        <f>[4]Igazgatás!Q140+[4]Községgazd!T133+[4]Vagyongazd!Q115+[4]Közút!Q115+[4]Sport!Q117+[4]Közművelődés!S156+[4]Támogatás!AB128</f>
        <v>0</v>
      </c>
      <c r="W117" s="962">
        <f>[4]Igazgatás!R140+[4]Községgazd!U133+[4]Vagyongazd!R115+[4]Közút!R115+[4]Sport!R117+[4]Közművelődés!T156+[4]Támogatás!AC128</f>
        <v>0</v>
      </c>
      <c r="X117" s="962">
        <f>[4]Igazgatás!S140+[4]Községgazd!V133+[4]Vagyongazd!S115+[4]Közút!S115+[4]Sport!S117+[4]Közművelődés!U156+[4]Támogatás!AD128</f>
        <v>0</v>
      </c>
      <c r="Y117" s="963">
        <f>[4]Igazgatás!T140+[4]Községgazd!W133+[4]Vagyongazd!T115+[4]Közút!T115+[4]Sport!T117+[4]Közművelődés!V156+[4]Támogatás!AE128</f>
        <v>0</v>
      </c>
      <c r="AB117" s="914"/>
    </row>
    <row r="118" spans="1:28" ht="25.5" hidden="1" customHeight="1" x14ac:dyDescent="0.2">
      <c r="B118" s="876"/>
      <c r="C118" s="21"/>
      <c r="D118" s="1365" t="s">
        <v>994</v>
      </c>
      <c r="E118" s="1365"/>
      <c r="F118" s="958" t="e">
        <v>#REF!</v>
      </c>
      <c r="G118" s="964" t="e">
        <v>#REF!</v>
      </c>
      <c r="H118" s="964" t="e">
        <v>#REF!</v>
      </c>
      <c r="I118" s="964" t="e">
        <v>#REF!</v>
      </c>
      <c r="J118" s="1009" t="e">
        <f>[4]Igazgatás!F141+[4]Községgazd!F134+[4]Vagyongazd!#REF!+[4]Közút!F116+[4]Sport!F118+[4]Közművelődés!F157+[4]Támogatás!J129</f>
        <v>#REF!</v>
      </c>
      <c r="K118" s="1010" t="e">
        <f>[4]Igazgatás!G141+[4]Községgazd!G134+[4]Vagyongazd!#REF!+[4]Közút!G116+[4]Sport!G118+[4]Közművelődés!G157+[4]Támogatás!K129</f>
        <v>#REF!</v>
      </c>
      <c r="L118" s="1011"/>
      <c r="M118" s="959" t="e">
        <f>[4]Igazgatás!H141+[4]Községgazd!H134+[4]Vagyongazd!#REF!+[4]Közút!H116+[4]Sport!H118+[4]Közművelődés!H157+[4]Támogatás!L129</f>
        <v>#REF!</v>
      </c>
      <c r="N118" s="960">
        <f>[4]Igazgatás!I141+[4]Községgazd!L134+[4]Vagyongazd!I116+[4]Közút!I116+[4]Sport!I118+[4]Közművelődés!K157+[4]Támogatás!T129</f>
        <v>0</v>
      </c>
      <c r="O118" s="961">
        <f>[4]Igazgatás!J141+[4]Községgazd!M134+[4]Vagyongazd!J116+[4]Közút!J116+[4]Sport!J118+[4]Közművelődés!L157+[4]Támogatás!U129</f>
        <v>0</v>
      </c>
      <c r="P118" s="962">
        <f>[4]Igazgatás!K141+[4]Községgazd!N134+[4]Vagyongazd!K116+[4]Közút!K116+[4]Sport!K118+[4]Közművelődés!M157+[4]Támogatás!V129</f>
        <v>0</v>
      </c>
      <c r="Q118" s="962">
        <f>[4]Igazgatás!L141+[4]Községgazd!O134+[4]Vagyongazd!L116+[4]Közút!L116+[4]Sport!L118+[4]Közművelődés!N157+[4]Támogatás!W129</f>
        <v>0</v>
      </c>
      <c r="R118" s="961">
        <f>[4]Igazgatás!M141+[4]Községgazd!P134+[4]Vagyongazd!M116+[4]Közút!M116+[4]Sport!M118+[4]Közművelődés!O157+[4]Támogatás!X129</f>
        <v>0</v>
      </c>
      <c r="S118" s="962">
        <f>[4]Igazgatás!N141+[4]Községgazd!Q134+[4]Vagyongazd!N116+[4]Közút!N116+[4]Sport!N118+[4]Közművelődés!P157+[4]Támogatás!Y129</f>
        <v>0</v>
      </c>
      <c r="T118" s="962">
        <f>[4]Igazgatás!O141+[4]Községgazd!R134+[4]Vagyongazd!O116+[4]Közút!O116+[4]Sport!O118+[4]Közművelődés!Q157+[4]Támogatás!Z129</f>
        <v>0</v>
      </c>
      <c r="U118" s="963">
        <f>[4]Igazgatás!P141+[4]Községgazd!S134+[4]Vagyongazd!P116+[4]Közút!P116+[4]Sport!P118+[4]Közművelődés!R157+[4]Támogatás!AA129</f>
        <v>0</v>
      </c>
      <c r="V118" s="964">
        <f>[4]Igazgatás!Q141+[4]Községgazd!T134+[4]Vagyongazd!Q116+[4]Közút!Q116+[4]Sport!Q118+[4]Közművelődés!S157+[4]Támogatás!AB129</f>
        <v>0</v>
      </c>
      <c r="W118" s="962">
        <f>[4]Igazgatás!R141+[4]Községgazd!U134+[4]Vagyongazd!R116+[4]Közút!R116+[4]Sport!R118+[4]Közművelődés!T157+[4]Támogatás!AC129</f>
        <v>0</v>
      </c>
      <c r="X118" s="962">
        <f>[4]Igazgatás!S141+[4]Községgazd!V134+[4]Vagyongazd!S116+[4]Közút!S116+[4]Sport!S118+[4]Közművelődés!U157+[4]Támogatás!AD129</f>
        <v>0</v>
      </c>
      <c r="Y118" s="963">
        <f>[4]Igazgatás!T141+[4]Községgazd!W134+[4]Vagyongazd!T116+[4]Közút!T116+[4]Sport!T118+[4]Közművelődés!V157+[4]Támogatás!AE129</f>
        <v>0</v>
      </c>
      <c r="AB118" s="914"/>
    </row>
    <row r="119" spans="1:28" s="949" customFormat="1" ht="27.75" hidden="1" customHeight="1" x14ac:dyDescent="0.2">
      <c r="A119" s="18" t="s">
        <v>995</v>
      </c>
      <c r="B119" s="880" t="s">
        <v>996</v>
      </c>
      <c r="C119" s="1361" t="s">
        <v>997</v>
      </c>
      <c r="D119" s="1362"/>
      <c r="E119" s="1362"/>
      <c r="F119" s="950" t="e">
        <v>#REF!</v>
      </c>
      <c r="G119" s="928" t="e">
        <v>#REF!</v>
      </c>
      <c r="H119" s="928" t="e">
        <v>#REF!</v>
      </c>
      <c r="I119" s="928" t="e">
        <v>#REF!</v>
      </c>
      <c r="J119" s="1012" t="e">
        <f>[4]Igazgatás!F142+[4]Községgazd!F135+[4]Vagyongazd!#REF!+[4]Közút!F117+[4]Sport!F119+[4]Közművelődés!F158+[4]Támogatás!J130</f>
        <v>#REF!</v>
      </c>
      <c r="K119" s="1013" t="e">
        <f>[4]Igazgatás!G142+[4]Községgazd!G135+[4]Vagyongazd!#REF!+[4]Közút!G117+[4]Sport!G119+[4]Közművelődés!G158+[4]Támogatás!K130</f>
        <v>#REF!</v>
      </c>
      <c r="L119" s="1014"/>
      <c r="M119" s="951" t="e">
        <f>[4]Igazgatás!H142+[4]Községgazd!H135+[4]Vagyongazd!#REF!+[4]Közút!H117+[4]Sport!H119+[4]Közművelődés!H158+[4]Támogatás!L130</f>
        <v>#REF!</v>
      </c>
      <c r="N119" s="1004">
        <f>[4]Igazgatás!I142+[4]Községgazd!L135+[4]Vagyongazd!I117+[4]Közút!I117+[4]Sport!I119+[4]Közművelődés!K158+[4]Támogatás!T130</f>
        <v>0</v>
      </c>
      <c r="O119" s="1005">
        <f>[4]Igazgatás!J142+[4]Községgazd!M135+[4]Vagyongazd!J117+[4]Közút!J117+[4]Sport!J119+[4]Közművelődés!L158+[4]Támogatás!U130</f>
        <v>0</v>
      </c>
      <c r="P119" s="1006">
        <f>[4]Igazgatás!K142+[4]Községgazd!N135+[4]Vagyongazd!K117+[4]Közút!K117+[4]Sport!K119+[4]Közművelődés!M158+[4]Támogatás!V130</f>
        <v>0</v>
      </c>
      <c r="Q119" s="1006">
        <f>[4]Igazgatás!L142+[4]Községgazd!O135+[4]Vagyongazd!L117+[4]Közút!L117+[4]Sport!L119+[4]Közművelődés!N158+[4]Támogatás!W130</f>
        <v>0</v>
      </c>
      <c r="R119" s="1005">
        <f>[4]Igazgatás!M142+[4]Községgazd!P135+[4]Vagyongazd!M117+[4]Közút!M117+[4]Sport!M119+[4]Közművelődés!O158+[4]Támogatás!X130</f>
        <v>0</v>
      </c>
      <c r="S119" s="1006">
        <f>[4]Igazgatás!N142+[4]Községgazd!Q135+[4]Vagyongazd!N117+[4]Közút!N117+[4]Sport!N119+[4]Közművelődés!P158+[4]Támogatás!Y130</f>
        <v>0</v>
      </c>
      <c r="T119" s="1006">
        <f>[4]Igazgatás!O142+[4]Községgazd!R135+[4]Vagyongazd!O117+[4]Közút!O117+[4]Sport!O119+[4]Közművelődés!Q158+[4]Támogatás!Z130</f>
        <v>0</v>
      </c>
      <c r="U119" s="1007">
        <f>[4]Igazgatás!P142+[4]Községgazd!S135+[4]Vagyongazd!P117+[4]Közút!P117+[4]Sport!P119+[4]Közművelődés!R158+[4]Támogatás!AA130</f>
        <v>0</v>
      </c>
      <c r="V119" s="1008">
        <f>[4]Igazgatás!Q142+[4]Községgazd!T135+[4]Vagyongazd!Q117+[4]Közút!Q117+[4]Sport!Q119+[4]Közművelődés!S158+[4]Támogatás!AB130</f>
        <v>0</v>
      </c>
      <c r="W119" s="1006">
        <f>[4]Igazgatás!R142+[4]Községgazd!U135+[4]Vagyongazd!R117+[4]Közút!R117+[4]Sport!R119+[4]Közművelődés!T158+[4]Támogatás!AC130</f>
        <v>0</v>
      </c>
      <c r="X119" s="1006">
        <f>[4]Igazgatás!S142+[4]Községgazd!V135+[4]Vagyongazd!S117+[4]Közút!S117+[4]Sport!S119+[4]Közművelődés!U158+[4]Támogatás!AD130</f>
        <v>0</v>
      </c>
      <c r="Y119" s="1007">
        <f>[4]Igazgatás!T142+[4]Községgazd!W135+[4]Vagyongazd!T117+[4]Közút!T117+[4]Sport!T119+[4]Közművelődés!V158+[4]Támogatás!AE130</f>
        <v>0</v>
      </c>
      <c r="AB119" s="914"/>
    </row>
    <row r="120" spans="1:28" ht="15" hidden="1" customHeight="1" x14ac:dyDescent="0.2">
      <c r="B120" s="876"/>
      <c r="C120" s="21"/>
      <c r="D120" s="1343" t="s">
        <v>998</v>
      </c>
      <c r="E120" s="1343"/>
      <c r="F120" s="958" t="e">
        <v>#REF!</v>
      </c>
      <c r="G120" s="964" t="e">
        <v>#REF!</v>
      </c>
      <c r="H120" s="964" t="e">
        <v>#REF!</v>
      </c>
      <c r="I120" s="964" t="e">
        <v>#REF!</v>
      </c>
      <c r="J120" s="991" t="e">
        <f>[4]Igazgatás!F143+[4]Községgazd!F136+[4]Vagyongazd!#REF!+[4]Közút!F118+[4]Sport!F120+[4]Közművelődés!F159+[4]Támogatás!J131</f>
        <v>#REF!</v>
      </c>
      <c r="K120" s="992" t="e">
        <f>[4]Igazgatás!G143+[4]Községgazd!G136+[4]Vagyongazd!#REF!+[4]Közút!G118+[4]Sport!G120+[4]Közművelődés!G159+[4]Támogatás!K131</f>
        <v>#REF!</v>
      </c>
      <c r="L120" s="993"/>
      <c r="M120" s="959" t="e">
        <f>[4]Igazgatás!H143+[4]Községgazd!H136+[4]Vagyongazd!#REF!+[4]Közút!H118+[4]Sport!H120+[4]Közművelődés!H159+[4]Támogatás!L131</f>
        <v>#REF!</v>
      </c>
      <c r="N120" s="960">
        <f>[4]Igazgatás!I143+[4]Községgazd!L136+[4]Vagyongazd!I118+[4]Közút!I118+[4]Sport!I120+[4]Közművelődés!K159+[4]Támogatás!T131</f>
        <v>0</v>
      </c>
      <c r="O120" s="961">
        <f>[4]Igazgatás!J143+[4]Községgazd!M136+[4]Vagyongazd!J118+[4]Közút!J118+[4]Sport!J120+[4]Közművelődés!L159+[4]Támogatás!U131</f>
        <v>0</v>
      </c>
      <c r="P120" s="962">
        <f>[4]Igazgatás!K143+[4]Községgazd!N136+[4]Vagyongazd!K118+[4]Közút!K118+[4]Sport!K120+[4]Közművelődés!M159+[4]Támogatás!V131</f>
        <v>0</v>
      </c>
      <c r="Q120" s="962">
        <f>[4]Igazgatás!L143+[4]Községgazd!O136+[4]Vagyongazd!L118+[4]Közút!L118+[4]Sport!L120+[4]Közművelődés!N159+[4]Támogatás!W131</f>
        <v>0</v>
      </c>
      <c r="R120" s="961">
        <f>[4]Igazgatás!M143+[4]Községgazd!P136+[4]Vagyongazd!M118+[4]Közút!M118+[4]Sport!M120+[4]Közművelődés!O159+[4]Támogatás!X131</f>
        <v>0</v>
      </c>
      <c r="S120" s="962">
        <f>[4]Igazgatás!N143+[4]Községgazd!Q136+[4]Vagyongazd!N118+[4]Közút!N118+[4]Sport!N120+[4]Közművelődés!P159+[4]Támogatás!Y131</f>
        <v>0</v>
      </c>
      <c r="T120" s="962">
        <f>[4]Igazgatás!O143+[4]Községgazd!R136+[4]Vagyongazd!O118+[4]Közút!O118+[4]Sport!O120+[4]Közművelődés!Q159+[4]Támogatás!Z131</f>
        <v>0</v>
      </c>
      <c r="U120" s="963">
        <f>[4]Igazgatás!P143+[4]Községgazd!S136+[4]Vagyongazd!P118+[4]Közút!P118+[4]Sport!P120+[4]Közművelődés!R159+[4]Támogatás!AA131</f>
        <v>0</v>
      </c>
      <c r="V120" s="964">
        <f>[4]Igazgatás!Q143+[4]Községgazd!T136+[4]Vagyongazd!Q118+[4]Közút!Q118+[4]Sport!Q120+[4]Közművelődés!S159+[4]Támogatás!AB131</f>
        <v>0</v>
      </c>
      <c r="W120" s="962">
        <f>[4]Igazgatás!R143+[4]Községgazd!U136+[4]Vagyongazd!R118+[4]Közút!R118+[4]Sport!R120+[4]Közművelődés!T159+[4]Támogatás!AC131</f>
        <v>0</v>
      </c>
      <c r="X120" s="962">
        <f>[4]Igazgatás!S143+[4]Községgazd!V136+[4]Vagyongazd!S118+[4]Közút!S118+[4]Sport!S120+[4]Közművelődés!U159+[4]Támogatás!AD131</f>
        <v>0</v>
      </c>
      <c r="Y120" s="963">
        <f>[4]Igazgatás!T143+[4]Községgazd!W136+[4]Vagyongazd!T118+[4]Közút!T118+[4]Sport!T120+[4]Közművelődés!V159+[4]Támogatás!AE131</f>
        <v>0</v>
      </c>
      <c r="AB120" s="914"/>
    </row>
    <row r="121" spans="1:28" ht="25.5" hidden="1" customHeight="1" x14ac:dyDescent="0.2">
      <c r="B121" s="876"/>
      <c r="C121" s="21"/>
      <c r="D121" s="1365" t="s">
        <v>999</v>
      </c>
      <c r="E121" s="1365"/>
      <c r="F121" s="958" t="e">
        <v>#REF!</v>
      </c>
      <c r="G121" s="964" t="e">
        <v>#REF!</v>
      </c>
      <c r="H121" s="964" t="e">
        <v>#REF!</v>
      </c>
      <c r="I121" s="964" t="e">
        <v>#REF!</v>
      </c>
      <c r="J121" s="1009" t="e">
        <f>[4]Igazgatás!F144+[4]Községgazd!F137+[4]Vagyongazd!#REF!+[4]Közút!F119+[4]Sport!F121+[4]Közművelődés!F160+[4]Támogatás!J132</f>
        <v>#REF!</v>
      </c>
      <c r="K121" s="1010" t="e">
        <f>[4]Igazgatás!G144+[4]Községgazd!G137+[4]Vagyongazd!#REF!+[4]Közút!G119+[4]Sport!G121+[4]Közművelődés!G160+[4]Támogatás!K132</f>
        <v>#REF!</v>
      </c>
      <c r="L121" s="1011"/>
      <c r="M121" s="959" t="e">
        <f>[4]Igazgatás!H144+[4]Községgazd!H137+[4]Vagyongazd!#REF!+[4]Közút!H119+[4]Sport!H121+[4]Közművelődés!H160+[4]Támogatás!L132</f>
        <v>#REF!</v>
      </c>
      <c r="N121" s="960">
        <f>[4]Igazgatás!I144+[4]Községgazd!L137+[4]Vagyongazd!I119+[4]Közút!I119+[4]Sport!I121+[4]Közművelődés!K160+[4]Támogatás!T132</f>
        <v>0</v>
      </c>
      <c r="O121" s="961">
        <f>[4]Igazgatás!J144+[4]Községgazd!M137+[4]Vagyongazd!J119+[4]Közút!J119+[4]Sport!J121+[4]Közművelődés!L160+[4]Támogatás!U132</f>
        <v>0</v>
      </c>
      <c r="P121" s="962">
        <f>[4]Igazgatás!K144+[4]Községgazd!N137+[4]Vagyongazd!K119+[4]Közút!K119+[4]Sport!K121+[4]Közművelődés!M160+[4]Támogatás!V132</f>
        <v>0</v>
      </c>
      <c r="Q121" s="962">
        <f>[4]Igazgatás!L144+[4]Községgazd!O137+[4]Vagyongazd!L119+[4]Közút!L119+[4]Sport!L121+[4]Közművelődés!N160+[4]Támogatás!W132</f>
        <v>0</v>
      </c>
      <c r="R121" s="961">
        <f>[4]Igazgatás!M144+[4]Községgazd!P137+[4]Vagyongazd!M119+[4]Közút!M119+[4]Sport!M121+[4]Közművelődés!O160+[4]Támogatás!X132</f>
        <v>0</v>
      </c>
      <c r="S121" s="962">
        <f>[4]Igazgatás!N144+[4]Községgazd!Q137+[4]Vagyongazd!N119+[4]Közút!N119+[4]Sport!N121+[4]Közművelődés!P160+[4]Támogatás!Y132</f>
        <v>0</v>
      </c>
      <c r="T121" s="962">
        <f>[4]Igazgatás!O144+[4]Községgazd!R137+[4]Vagyongazd!O119+[4]Közút!O119+[4]Sport!O121+[4]Közművelődés!Q160+[4]Támogatás!Z132</f>
        <v>0</v>
      </c>
      <c r="U121" s="963">
        <f>[4]Igazgatás!P144+[4]Községgazd!S137+[4]Vagyongazd!P119+[4]Közút!P119+[4]Sport!P121+[4]Közművelődés!R160+[4]Támogatás!AA132</f>
        <v>0</v>
      </c>
      <c r="V121" s="964">
        <f>[4]Igazgatás!Q144+[4]Községgazd!T137+[4]Vagyongazd!Q119+[4]Közút!Q119+[4]Sport!Q121+[4]Közművelődés!S160+[4]Támogatás!AB132</f>
        <v>0</v>
      </c>
      <c r="W121" s="962">
        <f>[4]Igazgatás!R144+[4]Községgazd!U137+[4]Vagyongazd!R119+[4]Közút!R119+[4]Sport!R121+[4]Közművelődés!T160+[4]Támogatás!AC132</f>
        <v>0</v>
      </c>
      <c r="X121" s="962">
        <f>[4]Igazgatás!S144+[4]Községgazd!V137+[4]Vagyongazd!S119+[4]Közút!S119+[4]Sport!S121+[4]Közművelődés!U160+[4]Támogatás!AD132</f>
        <v>0</v>
      </c>
      <c r="Y121" s="963">
        <f>[4]Igazgatás!T144+[4]Községgazd!W137+[4]Vagyongazd!T119+[4]Közút!T119+[4]Sport!T121+[4]Közművelődés!V160+[4]Támogatás!AE132</f>
        <v>0</v>
      </c>
      <c r="AB121" s="914"/>
    </row>
    <row r="122" spans="1:28" s="949" customFormat="1" ht="15" hidden="1" customHeight="1" x14ac:dyDescent="0.2">
      <c r="A122" s="18" t="s">
        <v>1000</v>
      </c>
      <c r="B122" s="880" t="s">
        <v>1001</v>
      </c>
      <c r="C122" s="1361" t="s">
        <v>1002</v>
      </c>
      <c r="D122" s="1362"/>
      <c r="E122" s="1362"/>
      <c r="F122" s="950" t="e">
        <v>#REF!</v>
      </c>
      <c r="G122" s="928" t="e">
        <v>#REF!</v>
      </c>
      <c r="H122" s="928" t="e">
        <v>#REF!</v>
      </c>
      <c r="I122" s="928" t="e">
        <v>#REF!</v>
      </c>
      <c r="J122" s="1012" t="e">
        <f>[4]Igazgatás!F145+[4]Községgazd!F138+[4]Vagyongazd!#REF!+[4]Közút!F120+[4]Sport!F122+[4]Közművelődés!F161+[4]Támogatás!J133</f>
        <v>#REF!</v>
      </c>
      <c r="K122" s="1013" t="e">
        <f>[4]Igazgatás!G145+[4]Községgazd!G138+[4]Vagyongazd!#REF!+[4]Közút!G120+[4]Sport!G122+[4]Közművelődés!G161+[4]Támogatás!K133</f>
        <v>#REF!</v>
      </c>
      <c r="L122" s="1014"/>
      <c r="M122" s="951" t="e">
        <f>[4]Igazgatás!H145+[4]Községgazd!H138+[4]Vagyongazd!#REF!+[4]Közút!H120+[4]Sport!H122+[4]Közművelődés!H161+[4]Támogatás!L133</f>
        <v>#REF!</v>
      </c>
      <c r="N122" s="1004">
        <f>[4]Igazgatás!I145+[4]Községgazd!L138+[4]Vagyongazd!I120+[4]Közút!I120+[4]Sport!I122+[4]Közművelődés!K161+[4]Támogatás!T133</f>
        <v>0</v>
      </c>
      <c r="O122" s="1005">
        <f>[4]Igazgatás!J145+[4]Községgazd!M138+[4]Vagyongazd!J120+[4]Közút!J120+[4]Sport!J122+[4]Közművelődés!L161+[4]Támogatás!U133</f>
        <v>0</v>
      </c>
      <c r="P122" s="1006">
        <f>[4]Igazgatás!K145+[4]Községgazd!N138+[4]Vagyongazd!K120+[4]Közút!K120+[4]Sport!K122+[4]Közművelődés!M161+[4]Támogatás!V133</f>
        <v>0</v>
      </c>
      <c r="Q122" s="1006">
        <f>[4]Igazgatás!L145+[4]Községgazd!O138+[4]Vagyongazd!L120+[4]Közút!L120+[4]Sport!L122+[4]Közművelődés!N161+[4]Támogatás!W133</f>
        <v>0</v>
      </c>
      <c r="R122" s="1005">
        <f>[4]Igazgatás!M145+[4]Községgazd!P138+[4]Vagyongazd!M120+[4]Közút!M120+[4]Sport!M122+[4]Közművelődés!O161+[4]Támogatás!X133</f>
        <v>0</v>
      </c>
      <c r="S122" s="1006">
        <f>[4]Igazgatás!N145+[4]Községgazd!Q138+[4]Vagyongazd!N120+[4]Közút!N120+[4]Sport!N122+[4]Közművelődés!P161+[4]Támogatás!Y133</f>
        <v>0</v>
      </c>
      <c r="T122" s="1006">
        <f>[4]Igazgatás!O145+[4]Községgazd!R138+[4]Vagyongazd!O120+[4]Közút!O120+[4]Sport!O122+[4]Közművelődés!Q161+[4]Támogatás!Z133</f>
        <v>0</v>
      </c>
      <c r="U122" s="1007">
        <f>[4]Igazgatás!P145+[4]Községgazd!S138+[4]Vagyongazd!P120+[4]Közút!P120+[4]Sport!P122+[4]Közművelődés!R161+[4]Támogatás!AA133</f>
        <v>0</v>
      </c>
      <c r="V122" s="1008">
        <f>[4]Igazgatás!Q145+[4]Községgazd!T138+[4]Vagyongazd!Q120+[4]Közút!Q120+[4]Sport!Q122+[4]Közművelődés!S161+[4]Támogatás!AB133</f>
        <v>0</v>
      </c>
      <c r="W122" s="1006">
        <f>[4]Igazgatás!R145+[4]Községgazd!U138+[4]Vagyongazd!R120+[4]Közút!R120+[4]Sport!R122+[4]Közművelődés!T161+[4]Támogatás!AC133</f>
        <v>0</v>
      </c>
      <c r="X122" s="1006">
        <f>[4]Igazgatás!S145+[4]Községgazd!V138+[4]Vagyongazd!S120+[4]Közút!S120+[4]Sport!S122+[4]Közművelődés!U161+[4]Támogatás!AD133</f>
        <v>0</v>
      </c>
      <c r="Y122" s="1007">
        <f>[4]Igazgatás!T145+[4]Községgazd!W138+[4]Vagyongazd!T120+[4]Közút!T120+[4]Sport!T122+[4]Közművelődés!V161+[4]Támogatás!AE133</f>
        <v>0</v>
      </c>
      <c r="AB122" s="914"/>
    </row>
    <row r="123" spans="1:28" ht="15" hidden="1" customHeight="1" x14ac:dyDescent="0.2">
      <c r="B123" s="876"/>
      <c r="C123" s="21"/>
      <c r="D123" s="1343" t="s">
        <v>1003</v>
      </c>
      <c r="E123" s="1343"/>
      <c r="F123" s="958" t="e">
        <v>#REF!</v>
      </c>
      <c r="G123" s="964" t="e">
        <v>#REF!</v>
      </c>
      <c r="H123" s="964" t="e">
        <v>#REF!</v>
      </c>
      <c r="I123" s="964" t="e">
        <v>#REF!</v>
      </c>
      <c r="J123" s="991" t="e">
        <f>[4]Igazgatás!F146+[4]Községgazd!F139+[4]Vagyongazd!#REF!+[4]Közút!F121+[4]Sport!F123+[4]Közművelődés!F162+[4]Támogatás!J134</f>
        <v>#REF!</v>
      </c>
      <c r="K123" s="992" t="e">
        <f>[4]Igazgatás!G146+[4]Községgazd!G139+[4]Vagyongazd!#REF!+[4]Közút!G121+[4]Sport!G123+[4]Közművelődés!G162+[4]Támogatás!K134</f>
        <v>#REF!</v>
      </c>
      <c r="L123" s="993"/>
      <c r="M123" s="959" t="e">
        <f>[4]Igazgatás!H146+[4]Községgazd!H139+[4]Vagyongazd!#REF!+[4]Közút!H121+[4]Sport!H123+[4]Közművelődés!H162+[4]Támogatás!L134</f>
        <v>#REF!</v>
      </c>
      <c r="N123" s="960">
        <f>[4]Igazgatás!I146+[4]Községgazd!L139+[4]Vagyongazd!I121+[4]Közút!I121+[4]Sport!I123+[4]Közművelődés!K162+[4]Támogatás!T134</f>
        <v>0</v>
      </c>
      <c r="O123" s="961">
        <f>[4]Igazgatás!J146+[4]Községgazd!M139+[4]Vagyongazd!J121+[4]Közút!J121+[4]Sport!J123+[4]Közművelődés!L162+[4]Támogatás!U134</f>
        <v>0</v>
      </c>
      <c r="P123" s="962">
        <f>[4]Igazgatás!K146+[4]Községgazd!N139+[4]Vagyongazd!K121+[4]Közút!K121+[4]Sport!K123+[4]Közművelődés!M162+[4]Támogatás!V134</f>
        <v>0</v>
      </c>
      <c r="Q123" s="962">
        <f>[4]Igazgatás!L146+[4]Községgazd!O139+[4]Vagyongazd!L121+[4]Közút!L121+[4]Sport!L123+[4]Közművelődés!N162+[4]Támogatás!W134</f>
        <v>0</v>
      </c>
      <c r="R123" s="961">
        <f>[4]Igazgatás!M146+[4]Községgazd!P139+[4]Vagyongazd!M121+[4]Közút!M121+[4]Sport!M123+[4]Közművelődés!O162+[4]Támogatás!X134</f>
        <v>0</v>
      </c>
      <c r="S123" s="962">
        <f>[4]Igazgatás!N146+[4]Községgazd!Q139+[4]Vagyongazd!N121+[4]Közút!N121+[4]Sport!N123+[4]Közművelődés!P162+[4]Támogatás!Y134</f>
        <v>0</v>
      </c>
      <c r="T123" s="962">
        <f>[4]Igazgatás!O146+[4]Községgazd!R139+[4]Vagyongazd!O121+[4]Közút!O121+[4]Sport!O123+[4]Közművelődés!Q162+[4]Támogatás!Z134</f>
        <v>0</v>
      </c>
      <c r="U123" s="963">
        <f>[4]Igazgatás!P146+[4]Községgazd!S139+[4]Vagyongazd!P121+[4]Közút!P121+[4]Sport!P123+[4]Közművelődés!R162+[4]Támogatás!AA134</f>
        <v>0</v>
      </c>
      <c r="V123" s="964">
        <f>[4]Igazgatás!Q146+[4]Községgazd!T139+[4]Vagyongazd!Q121+[4]Közút!Q121+[4]Sport!Q123+[4]Közművelődés!S162+[4]Támogatás!AB134</f>
        <v>0</v>
      </c>
      <c r="W123" s="962">
        <f>[4]Igazgatás!R146+[4]Községgazd!U139+[4]Vagyongazd!R121+[4]Közút!R121+[4]Sport!R123+[4]Közművelődés!T162+[4]Támogatás!AC134</f>
        <v>0</v>
      </c>
      <c r="X123" s="962">
        <f>[4]Igazgatás!S146+[4]Községgazd!V139+[4]Vagyongazd!S121+[4]Közút!S121+[4]Sport!S123+[4]Közművelődés!U162+[4]Támogatás!AD134</f>
        <v>0</v>
      </c>
      <c r="Y123" s="963">
        <f>[4]Igazgatás!T146+[4]Községgazd!W139+[4]Vagyongazd!T121+[4]Közút!T121+[4]Sport!T123+[4]Közművelődés!V162+[4]Támogatás!AE134</f>
        <v>0</v>
      </c>
      <c r="AB123" s="914"/>
    </row>
    <row r="124" spans="1:28" ht="15" hidden="1" customHeight="1" x14ac:dyDescent="0.2">
      <c r="B124" s="876"/>
      <c r="C124" s="21"/>
      <c r="D124" s="1343" t="s">
        <v>1004</v>
      </c>
      <c r="E124" s="1343"/>
      <c r="F124" s="958" t="e">
        <v>#REF!</v>
      </c>
      <c r="G124" s="964" t="e">
        <v>#REF!</v>
      </c>
      <c r="H124" s="964" t="e">
        <v>#REF!</v>
      </c>
      <c r="I124" s="964" t="e">
        <v>#REF!</v>
      </c>
      <c r="J124" s="991" t="e">
        <f>[4]Igazgatás!F147+[4]Községgazd!F140+[4]Vagyongazd!#REF!+[4]Közút!F122+[4]Sport!F124+[4]Közművelődés!F163+[4]Támogatás!J135</f>
        <v>#REF!</v>
      </c>
      <c r="K124" s="992" t="e">
        <f>[4]Igazgatás!G147+[4]Községgazd!G140+[4]Vagyongazd!#REF!+[4]Közút!G122+[4]Sport!G124+[4]Közművelődés!G163+[4]Támogatás!K135</f>
        <v>#REF!</v>
      </c>
      <c r="L124" s="993"/>
      <c r="M124" s="959" t="e">
        <f>[4]Igazgatás!H147+[4]Községgazd!H140+[4]Vagyongazd!#REF!+[4]Közút!H122+[4]Sport!H124+[4]Közművelődés!H163+[4]Támogatás!L135</f>
        <v>#REF!</v>
      </c>
      <c r="N124" s="960">
        <f>[4]Igazgatás!I147+[4]Községgazd!L140+[4]Vagyongazd!I122+[4]Közút!I122+[4]Sport!I124+[4]Közművelődés!K163+[4]Támogatás!T135</f>
        <v>0</v>
      </c>
      <c r="O124" s="961">
        <f>[4]Igazgatás!J147+[4]Községgazd!M140+[4]Vagyongazd!J122+[4]Közút!J122+[4]Sport!J124+[4]Közművelődés!L163+[4]Támogatás!U135</f>
        <v>0</v>
      </c>
      <c r="P124" s="962">
        <f>[4]Igazgatás!K147+[4]Községgazd!N140+[4]Vagyongazd!K122+[4]Közút!K122+[4]Sport!K124+[4]Közművelődés!M163+[4]Támogatás!V135</f>
        <v>0</v>
      </c>
      <c r="Q124" s="962">
        <f>[4]Igazgatás!L147+[4]Községgazd!O140+[4]Vagyongazd!L122+[4]Közút!L122+[4]Sport!L124+[4]Közművelődés!N163+[4]Támogatás!W135</f>
        <v>0</v>
      </c>
      <c r="R124" s="961">
        <f>[4]Igazgatás!M147+[4]Községgazd!P140+[4]Vagyongazd!M122+[4]Közút!M122+[4]Sport!M124+[4]Közművelődés!O163+[4]Támogatás!X135</f>
        <v>0</v>
      </c>
      <c r="S124" s="962">
        <f>[4]Igazgatás!N147+[4]Községgazd!Q140+[4]Vagyongazd!N122+[4]Közút!N122+[4]Sport!N124+[4]Közművelődés!P163+[4]Támogatás!Y135</f>
        <v>0</v>
      </c>
      <c r="T124" s="962">
        <f>[4]Igazgatás!O147+[4]Községgazd!R140+[4]Vagyongazd!O122+[4]Közút!O122+[4]Sport!O124+[4]Közművelődés!Q163+[4]Támogatás!Z135</f>
        <v>0</v>
      </c>
      <c r="U124" s="963">
        <f>[4]Igazgatás!P147+[4]Községgazd!S140+[4]Vagyongazd!P122+[4]Közút!P122+[4]Sport!P124+[4]Közművelődés!R163+[4]Támogatás!AA135</f>
        <v>0</v>
      </c>
      <c r="V124" s="964">
        <f>[4]Igazgatás!Q147+[4]Községgazd!T140+[4]Vagyongazd!Q122+[4]Közút!Q122+[4]Sport!Q124+[4]Közművelődés!S163+[4]Támogatás!AB135</f>
        <v>0</v>
      </c>
      <c r="W124" s="962">
        <f>[4]Igazgatás!R147+[4]Községgazd!U140+[4]Vagyongazd!R122+[4]Közút!R122+[4]Sport!R124+[4]Közművelődés!T163+[4]Támogatás!AC135</f>
        <v>0</v>
      </c>
      <c r="X124" s="962">
        <f>[4]Igazgatás!S147+[4]Községgazd!V140+[4]Vagyongazd!S122+[4]Közút!S122+[4]Sport!S124+[4]Közművelődés!U163+[4]Támogatás!AD135</f>
        <v>0</v>
      </c>
      <c r="Y124" s="963">
        <f>[4]Igazgatás!T147+[4]Községgazd!W140+[4]Vagyongazd!T122+[4]Közút!T122+[4]Sport!T124+[4]Közművelődés!V163+[4]Támogatás!AE135</f>
        <v>0</v>
      </c>
      <c r="AB124" s="914"/>
    </row>
    <row r="125" spans="1:28" ht="15" hidden="1" customHeight="1" x14ac:dyDescent="0.2">
      <c r="B125" s="876"/>
      <c r="C125" s="21"/>
      <c r="D125" s="1343" t="s">
        <v>1005</v>
      </c>
      <c r="E125" s="1343"/>
      <c r="F125" s="958" t="e">
        <v>#REF!</v>
      </c>
      <c r="G125" s="964" t="e">
        <v>#REF!</v>
      </c>
      <c r="H125" s="964" t="e">
        <v>#REF!</v>
      </c>
      <c r="I125" s="964" t="e">
        <v>#REF!</v>
      </c>
      <c r="J125" s="991" t="e">
        <f>[4]Igazgatás!F148+[4]Községgazd!F141+[4]Vagyongazd!#REF!+[4]Közút!F123+[4]Sport!F125+[4]Közművelődés!F164+[4]Támogatás!J136</f>
        <v>#REF!</v>
      </c>
      <c r="K125" s="992" t="e">
        <f>[4]Igazgatás!G148+[4]Községgazd!G141+[4]Vagyongazd!#REF!+[4]Közút!G123+[4]Sport!G125+[4]Közművelődés!G164+[4]Támogatás!K136</f>
        <v>#REF!</v>
      </c>
      <c r="L125" s="993"/>
      <c r="M125" s="959" t="e">
        <f>[4]Igazgatás!H148+[4]Községgazd!H141+[4]Vagyongazd!#REF!+[4]Közút!H123+[4]Sport!H125+[4]Közművelődés!H164+[4]Támogatás!L136</f>
        <v>#REF!</v>
      </c>
      <c r="N125" s="960">
        <f>[4]Igazgatás!I148+[4]Községgazd!L141+[4]Vagyongazd!I123+[4]Közút!I123+[4]Sport!I125+[4]Közművelődés!K164+[4]Támogatás!T136</f>
        <v>0</v>
      </c>
      <c r="O125" s="961">
        <f>[4]Igazgatás!J148+[4]Községgazd!M141+[4]Vagyongazd!J123+[4]Közút!J123+[4]Sport!J125+[4]Közművelődés!L164+[4]Támogatás!U136</f>
        <v>0</v>
      </c>
      <c r="P125" s="962">
        <f>[4]Igazgatás!K148+[4]Községgazd!N141+[4]Vagyongazd!K123+[4]Közút!K123+[4]Sport!K125+[4]Közművelődés!M164+[4]Támogatás!V136</f>
        <v>0</v>
      </c>
      <c r="Q125" s="962">
        <f>[4]Igazgatás!L148+[4]Községgazd!O141+[4]Vagyongazd!L123+[4]Közút!L123+[4]Sport!L125+[4]Közművelődés!N164+[4]Támogatás!W136</f>
        <v>0</v>
      </c>
      <c r="R125" s="961">
        <f>[4]Igazgatás!M148+[4]Községgazd!P141+[4]Vagyongazd!M123+[4]Közút!M123+[4]Sport!M125+[4]Közművelődés!O164+[4]Támogatás!X136</f>
        <v>0</v>
      </c>
      <c r="S125" s="962">
        <f>[4]Igazgatás!N148+[4]Községgazd!Q141+[4]Vagyongazd!N123+[4]Közút!N123+[4]Sport!N125+[4]Közművelődés!P164+[4]Támogatás!Y136</f>
        <v>0</v>
      </c>
      <c r="T125" s="962">
        <f>[4]Igazgatás!O148+[4]Községgazd!R141+[4]Vagyongazd!O123+[4]Közút!O123+[4]Sport!O125+[4]Közművelődés!Q164+[4]Támogatás!Z136</f>
        <v>0</v>
      </c>
      <c r="U125" s="963">
        <f>[4]Igazgatás!P148+[4]Községgazd!S141+[4]Vagyongazd!P123+[4]Közút!P123+[4]Sport!P125+[4]Közművelődés!R164+[4]Támogatás!AA136</f>
        <v>0</v>
      </c>
      <c r="V125" s="964">
        <f>[4]Igazgatás!Q148+[4]Községgazd!T141+[4]Vagyongazd!Q123+[4]Közút!Q123+[4]Sport!Q125+[4]Közművelődés!S164+[4]Támogatás!AB136</f>
        <v>0</v>
      </c>
      <c r="W125" s="962">
        <f>[4]Igazgatás!R148+[4]Községgazd!U141+[4]Vagyongazd!R123+[4]Közút!R123+[4]Sport!R125+[4]Közművelődés!T164+[4]Támogatás!AC136</f>
        <v>0</v>
      </c>
      <c r="X125" s="962">
        <f>[4]Igazgatás!S148+[4]Községgazd!V141+[4]Vagyongazd!S123+[4]Közút!S123+[4]Sport!S125+[4]Közművelődés!U164+[4]Támogatás!AD136</f>
        <v>0</v>
      </c>
      <c r="Y125" s="963">
        <f>[4]Igazgatás!T148+[4]Községgazd!W141+[4]Vagyongazd!T123+[4]Közút!T123+[4]Sport!T125+[4]Közművelődés!V164+[4]Támogatás!AE136</f>
        <v>0</v>
      </c>
      <c r="AB125" s="914"/>
    </row>
    <row r="126" spans="1:28" ht="15" hidden="1" customHeight="1" x14ac:dyDescent="0.2">
      <c r="B126" s="876"/>
      <c r="C126" s="21"/>
      <c r="D126" s="1343" t="s">
        <v>1006</v>
      </c>
      <c r="E126" s="1343"/>
      <c r="F126" s="958" t="e">
        <v>#REF!</v>
      </c>
      <c r="G126" s="964" t="e">
        <v>#REF!</v>
      </c>
      <c r="H126" s="964" t="e">
        <v>#REF!</v>
      </c>
      <c r="I126" s="964" t="e">
        <v>#REF!</v>
      </c>
      <c r="J126" s="991" t="e">
        <f>[4]Igazgatás!F149+[4]Községgazd!F142+[4]Vagyongazd!#REF!+[4]Közút!F124+[4]Sport!F126+[4]Közművelődés!F165+[4]Támogatás!J137</f>
        <v>#REF!</v>
      </c>
      <c r="K126" s="992" t="e">
        <f>[4]Igazgatás!G149+[4]Községgazd!G142+[4]Vagyongazd!#REF!+[4]Közút!G124+[4]Sport!G126+[4]Közművelődés!G165+[4]Támogatás!K137</f>
        <v>#REF!</v>
      </c>
      <c r="L126" s="993"/>
      <c r="M126" s="959" t="e">
        <f>[4]Igazgatás!H149+[4]Községgazd!H142+[4]Vagyongazd!#REF!+[4]Közút!H124+[4]Sport!H126+[4]Közművelődés!H165+[4]Támogatás!L137</f>
        <v>#REF!</v>
      </c>
      <c r="N126" s="960">
        <f>[4]Igazgatás!I149+[4]Községgazd!L142+[4]Vagyongazd!I124+[4]Közút!I124+[4]Sport!I126+[4]Közművelődés!K165+[4]Támogatás!T137</f>
        <v>0</v>
      </c>
      <c r="O126" s="961">
        <f>[4]Igazgatás!J149+[4]Községgazd!M142+[4]Vagyongazd!J124+[4]Közút!J124+[4]Sport!J126+[4]Közművelődés!L165+[4]Támogatás!U137</f>
        <v>0</v>
      </c>
      <c r="P126" s="962">
        <f>[4]Igazgatás!K149+[4]Községgazd!N142+[4]Vagyongazd!K124+[4]Közút!K124+[4]Sport!K126+[4]Közművelődés!M165+[4]Támogatás!V137</f>
        <v>0</v>
      </c>
      <c r="Q126" s="962">
        <f>[4]Igazgatás!L149+[4]Községgazd!O142+[4]Vagyongazd!L124+[4]Közút!L124+[4]Sport!L126+[4]Közművelődés!N165+[4]Támogatás!W137</f>
        <v>0</v>
      </c>
      <c r="R126" s="961">
        <f>[4]Igazgatás!M149+[4]Községgazd!P142+[4]Vagyongazd!M124+[4]Közút!M124+[4]Sport!M126+[4]Közművelődés!O165+[4]Támogatás!X137</f>
        <v>0</v>
      </c>
      <c r="S126" s="962">
        <f>[4]Igazgatás!N149+[4]Községgazd!Q142+[4]Vagyongazd!N124+[4]Közút!N124+[4]Sport!N126+[4]Közművelődés!P165+[4]Támogatás!Y137</f>
        <v>0</v>
      </c>
      <c r="T126" s="962">
        <f>[4]Igazgatás!O149+[4]Községgazd!R142+[4]Vagyongazd!O124+[4]Közút!O124+[4]Sport!O126+[4]Közművelődés!Q165+[4]Támogatás!Z137</f>
        <v>0</v>
      </c>
      <c r="U126" s="963">
        <f>[4]Igazgatás!P149+[4]Községgazd!S142+[4]Vagyongazd!P124+[4]Közút!P124+[4]Sport!P126+[4]Közművelődés!R165+[4]Támogatás!AA137</f>
        <v>0</v>
      </c>
      <c r="V126" s="964">
        <f>[4]Igazgatás!Q149+[4]Községgazd!T142+[4]Vagyongazd!Q124+[4]Közút!Q124+[4]Sport!Q126+[4]Közművelődés!S165+[4]Támogatás!AB137</f>
        <v>0</v>
      </c>
      <c r="W126" s="962">
        <f>[4]Igazgatás!R149+[4]Községgazd!U142+[4]Vagyongazd!R124+[4]Közút!R124+[4]Sport!R126+[4]Közművelődés!T165+[4]Támogatás!AC137</f>
        <v>0</v>
      </c>
      <c r="X126" s="962">
        <f>[4]Igazgatás!S149+[4]Községgazd!V142+[4]Vagyongazd!S124+[4]Közút!S124+[4]Sport!S126+[4]Közművelődés!U165+[4]Támogatás!AD137</f>
        <v>0</v>
      </c>
      <c r="Y126" s="963">
        <f>[4]Igazgatás!T149+[4]Községgazd!W142+[4]Vagyongazd!T124+[4]Közút!T124+[4]Sport!T126+[4]Közművelődés!V165+[4]Támogatás!AE137</f>
        <v>0</v>
      </c>
      <c r="AB126" s="914"/>
    </row>
    <row r="127" spans="1:28" ht="15" hidden="1" customHeight="1" x14ac:dyDescent="0.2">
      <c r="B127" s="876"/>
      <c r="C127" s="21"/>
      <c r="D127" s="1343" t="s">
        <v>1007</v>
      </c>
      <c r="E127" s="1343"/>
      <c r="F127" s="958" t="e">
        <v>#REF!</v>
      </c>
      <c r="G127" s="964" t="e">
        <v>#REF!</v>
      </c>
      <c r="H127" s="964" t="e">
        <v>#REF!</v>
      </c>
      <c r="I127" s="964" t="e">
        <v>#REF!</v>
      </c>
      <c r="J127" s="991" t="e">
        <f>[4]Igazgatás!F150+[4]Községgazd!F143+[4]Vagyongazd!#REF!+[4]Közút!F125+[4]Sport!F127+[4]Közművelődés!F166+[4]Támogatás!J138</f>
        <v>#REF!</v>
      </c>
      <c r="K127" s="992" t="e">
        <f>[4]Igazgatás!G150+[4]Községgazd!G143+[4]Vagyongazd!#REF!+[4]Közút!G125+[4]Sport!G127+[4]Közművelődés!G166+[4]Támogatás!K138</f>
        <v>#REF!</v>
      </c>
      <c r="L127" s="993"/>
      <c r="M127" s="959" t="e">
        <f>[4]Igazgatás!H150+[4]Községgazd!H143+[4]Vagyongazd!#REF!+[4]Közút!H125+[4]Sport!H127+[4]Közművelődés!H166+[4]Támogatás!L138</f>
        <v>#REF!</v>
      </c>
      <c r="N127" s="960">
        <f>[4]Igazgatás!I150+[4]Községgazd!L143+[4]Vagyongazd!I125+[4]Közút!I125+[4]Sport!I127+[4]Közművelődés!K166+[4]Támogatás!T138</f>
        <v>0</v>
      </c>
      <c r="O127" s="961">
        <f>[4]Igazgatás!J150+[4]Községgazd!M143+[4]Vagyongazd!J125+[4]Közút!J125+[4]Sport!J127+[4]Közművelődés!L166+[4]Támogatás!U138</f>
        <v>0</v>
      </c>
      <c r="P127" s="962">
        <f>[4]Igazgatás!K150+[4]Községgazd!N143+[4]Vagyongazd!K125+[4]Közút!K125+[4]Sport!K127+[4]Közművelődés!M166+[4]Támogatás!V138</f>
        <v>0</v>
      </c>
      <c r="Q127" s="962">
        <f>[4]Igazgatás!L150+[4]Községgazd!O143+[4]Vagyongazd!L125+[4]Közút!L125+[4]Sport!L127+[4]Közművelődés!N166+[4]Támogatás!W138</f>
        <v>0</v>
      </c>
      <c r="R127" s="961">
        <f>[4]Igazgatás!M150+[4]Községgazd!P143+[4]Vagyongazd!M125+[4]Közút!M125+[4]Sport!M127+[4]Közművelődés!O166+[4]Támogatás!X138</f>
        <v>0</v>
      </c>
      <c r="S127" s="962">
        <f>[4]Igazgatás!N150+[4]Községgazd!Q143+[4]Vagyongazd!N125+[4]Közút!N125+[4]Sport!N127+[4]Közművelődés!P166+[4]Támogatás!Y138</f>
        <v>0</v>
      </c>
      <c r="T127" s="962">
        <f>[4]Igazgatás!O150+[4]Községgazd!R143+[4]Vagyongazd!O125+[4]Közút!O125+[4]Sport!O127+[4]Közművelődés!Q166+[4]Támogatás!Z138</f>
        <v>0</v>
      </c>
      <c r="U127" s="963">
        <f>[4]Igazgatás!P150+[4]Községgazd!S143+[4]Vagyongazd!P125+[4]Közút!P125+[4]Sport!P127+[4]Közművelődés!R166+[4]Támogatás!AA138</f>
        <v>0</v>
      </c>
      <c r="V127" s="964">
        <f>[4]Igazgatás!Q150+[4]Községgazd!T143+[4]Vagyongazd!Q125+[4]Közút!Q125+[4]Sport!Q127+[4]Közművelődés!S166+[4]Támogatás!AB138</f>
        <v>0</v>
      </c>
      <c r="W127" s="962">
        <f>[4]Igazgatás!R150+[4]Községgazd!U143+[4]Vagyongazd!R125+[4]Közút!R125+[4]Sport!R127+[4]Közművelődés!T166+[4]Támogatás!AC138</f>
        <v>0</v>
      </c>
      <c r="X127" s="962">
        <f>[4]Igazgatás!S150+[4]Községgazd!V143+[4]Vagyongazd!S125+[4]Közút!S125+[4]Sport!S127+[4]Közművelődés!U166+[4]Támogatás!AD138</f>
        <v>0</v>
      </c>
      <c r="Y127" s="963">
        <f>[4]Igazgatás!T150+[4]Községgazd!W143+[4]Vagyongazd!T125+[4]Közút!T125+[4]Sport!T127+[4]Közművelődés!V166+[4]Támogatás!AE138</f>
        <v>0</v>
      </c>
      <c r="AB127" s="914"/>
    </row>
    <row r="128" spans="1:28" ht="25.5" hidden="1" customHeight="1" x14ac:dyDescent="0.2">
      <c r="B128" s="876"/>
      <c r="C128" s="21"/>
      <c r="D128" s="1365" t="s">
        <v>1008</v>
      </c>
      <c r="E128" s="1365"/>
      <c r="F128" s="958" t="e">
        <v>#REF!</v>
      </c>
      <c r="G128" s="964" t="e">
        <v>#REF!</v>
      </c>
      <c r="H128" s="964" t="e">
        <v>#REF!</v>
      </c>
      <c r="I128" s="964" t="e">
        <v>#REF!</v>
      </c>
      <c r="J128" s="1009" t="e">
        <f>[4]Igazgatás!F151+[4]Községgazd!F144+[4]Vagyongazd!#REF!+[4]Közút!F126+[4]Sport!F128+[4]Közművelődés!F167+[4]Támogatás!J139</f>
        <v>#REF!</v>
      </c>
      <c r="K128" s="1010" t="e">
        <f>[4]Igazgatás!G151+[4]Községgazd!G144+[4]Vagyongazd!#REF!+[4]Közút!G126+[4]Sport!G128+[4]Közművelődés!G167+[4]Támogatás!K139</f>
        <v>#REF!</v>
      </c>
      <c r="L128" s="1011"/>
      <c r="M128" s="959" t="e">
        <f>[4]Igazgatás!H151+[4]Községgazd!H144+[4]Vagyongazd!#REF!+[4]Közút!H126+[4]Sport!H128+[4]Közművelődés!H167+[4]Támogatás!L139</f>
        <v>#REF!</v>
      </c>
      <c r="N128" s="960">
        <f>[4]Igazgatás!I151+[4]Községgazd!L144+[4]Vagyongazd!I126+[4]Közút!I126+[4]Sport!I128+[4]Közművelődés!K167+[4]Támogatás!T139</f>
        <v>0</v>
      </c>
      <c r="O128" s="961">
        <f>[4]Igazgatás!J151+[4]Községgazd!M144+[4]Vagyongazd!J126+[4]Közút!J126+[4]Sport!J128+[4]Közművelődés!L167+[4]Támogatás!U139</f>
        <v>0</v>
      </c>
      <c r="P128" s="962">
        <f>[4]Igazgatás!K151+[4]Községgazd!N144+[4]Vagyongazd!K126+[4]Közút!K126+[4]Sport!K128+[4]Közművelődés!M167+[4]Támogatás!V139</f>
        <v>0</v>
      </c>
      <c r="Q128" s="962">
        <f>[4]Igazgatás!L151+[4]Községgazd!O144+[4]Vagyongazd!L126+[4]Közút!L126+[4]Sport!L128+[4]Közművelődés!N167+[4]Támogatás!W139</f>
        <v>0</v>
      </c>
      <c r="R128" s="961">
        <f>[4]Igazgatás!M151+[4]Községgazd!P144+[4]Vagyongazd!M126+[4]Közút!M126+[4]Sport!M128+[4]Közművelődés!O167+[4]Támogatás!X139</f>
        <v>0</v>
      </c>
      <c r="S128" s="962">
        <f>[4]Igazgatás!N151+[4]Községgazd!Q144+[4]Vagyongazd!N126+[4]Közút!N126+[4]Sport!N128+[4]Közművelődés!P167+[4]Támogatás!Y139</f>
        <v>0</v>
      </c>
      <c r="T128" s="962">
        <f>[4]Igazgatás!O151+[4]Községgazd!R144+[4]Vagyongazd!O126+[4]Közút!O126+[4]Sport!O128+[4]Közművelődés!Q167+[4]Támogatás!Z139</f>
        <v>0</v>
      </c>
      <c r="U128" s="963">
        <f>[4]Igazgatás!P151+[4]Községgazd!S144+[4]Vagyongazd!P126+[4]Közút!P126+[4]Sport!P128+[4]Közművelődés!R167+[4]Támogatás!AA139</f>
        <v>0</v>
      </c>
      <c r="V128" s="964">
        <f>[4]Igazgatás!Q151+[4]Községgazd!T144+[4]Vagyongazd!Q126+[4]Közút!Q126+[4]Sport!Q128+[4]Közművelődés!S167+[4]Támogatás!AB139</f>
        <v>0</v>
      </c>
      <c r="W128" s="962">
        <f>[4]Igazgatás!R151+[4]Községgazd!U144+[4]Vagyongazd!R126+[4]Közút!R126+[4]Sport!R128+[4]Közművelődés!T167+[4]Támogatás!AC139</f>
        <v>0</v>
      </c>
      <c r="X128" s="962">
        <f>[4]Igazgatás!S151+[4]Községgazd!V144+[4]Vagyongazd!S126+[4]Közút!S126+[4]Sport!S128+[4]Közművelődés!U167+[4]Támogatás!AD139</f>
        <v>0</v>
      </c>
      <c r="Y128" s="963">
        <f>[4]Igazgatás!T151+[4]Községgazd!W144+[4]Vagyongazd!T126+[4]Közút!T126+[4]Sport!T128+[4]Közművelődés!V167+[4]Támogatás!AE139</f>
        <v>0</v>
      </c>
      <c r="AB128" s="914"/>
    </row>
    <row r="129" spans="1:28" ht="25.5" hidden="1" customHeight="1" x14ac:dyDescent="0.2">
      <c r="B129" s="876"/>
      <c r="C129" s="21"/>
      <c r="D129" s="1365" t="s">
        <v>1009</v>
      </c>
      <c r="E129" s="1365"/>
      <c r="F129" s="958" t="e">
        <v>#REF!</v>
      </c>
      <c r="G129" s="964" t="e">
        <v>#REF!</v>
      </c>
      <c r="H129" s="964" t="e">
        <v>#REF!</v>
      </c>
      <c r="I129" s="964" t="e">
        <v>#REF!</v>
      </c>
      <c r="J129" s="1009" t="e">
        <f>[4]Igazgatás!F152+[4]Községgazd!F145+[4]Vagyongazd!#REF!+[4]Közút!F127+[4]Sport!F129+[4]Közművelődés!F168+[4]Támogatás!J140</f>
        <v>#REF!</v>
      </c>
      <c r="K129" s="1010" t="e">
        <f>[4]Igazgatás!G152+[4]Községgazd!G145+[4]Vagyongazd!#REF!+[4]Közút!G127+[4]Sport!G129+[4]Közművelődés!G168+[4]Támogatás!K140</f>
        <v>#REF!</v>
      </c>
      <c r="L129" s="1011"/>
      <c r="M129" s="959" t="e">
        <f>[4]Igazgatás!H152+[4]Községgazd!H145+[4]Vagyongazd!#REF!+[4]Közút!H127+[4]Sport!H129+[4]Közművelődés!H168+[4]Támogatás!L140</f>
        <v>#REF!</v>
      </c>
      <c r="N129" s="960">
        <f>[4]Igazgatás!I152+[4]Községgazd!L145+[4]Vagyongazd!I127+[4]Közút!I127+[4]Sport!I129+[4]Közművelődés!K168+[4]Támogatás!T140</f>
        <v>0</v>
      </c>
      <c r="O129" s="961">
        <f>[4]Igazgatás!J152+[4]Községgazd!M145+[4]Vagyongazd!J127+[4]Közút!J127+[4]Sport!J129+[4]Közművelődés!L168+[4]Támogatás!U140</f>
        <v>0</v>
      </c>
      <c r="P129" s="962">
        <f>[4]Igazgatás!K152+[4]Községgazd!N145+[4]Vagyongazd!K127+[4]Közút!K127+[4]Sport!K129+[4]Közművelődés!M168+[4]Támogatás!V140</f>
        <v>0</v>
      </c>
      <c r="Q129" s="962">
        <f>[4]Igazgatás!L152+[4]Községgazd!O145+[4]Vagyongazd!L127+[4]Közút!L127+[4]Sport!L129+[4]Közművelődés!N168+[4]Támogatás!W140</f>
        <v>0</v>
      </c>
      <c r="R129" s="961">
        <f>[4]Igazgatás!M152+[4]Községgazd!P145+[4]Vagyongazd!M127+[4]Közút!M127+[4]Sport!M129+[4]Közművelődés!O168+[4]Támogatás!X140</f>
        <v>0</v>
      </c>
      <c r="S129" s="962">
        <f>[4]Igazgatás!N152+[4]Községgazd!Q145+[4]Vagyongazd!N127+[4]Közút!N127+[4]Sport!N129+[4]Közművelődés!P168+[4]Támogatás!Y140</f>
        <v>0</v>
      </c>
      <c r="T129" s="962">
        <f>[4]Igazgatás!O152+[4]Községgazd!R145+[4]Vagyongazd!O127+[4]Közút!O127+[4]Sport!O129+[4]Közművelődés!Q168+[4]Támogatás!Z140</f>
        <v>0</v>
      </c>
      <c r="U129" s="963">
        <f>[4]Igazgatás!P152+[4]Községgazd!S145+[4]Vagyongazd!P127+[4]Közút!P127+[4]Sport!P129+[4]Közművelődés!R168+[4]Támogatás!AA140</f>
        <v>0</v>
      </c>
      <c r="V129" s="964">
        <f>[4]Igazgatás!Q152+[4]Községgazd!T145+[4]Vagyongazd!Q127+[4]Közút!Q127+[4]Sport!Q129+[4]Közművelődés!S168+[4]Támogatás!AB140</f>
        <v>0</v>
      </c>
      <c r="W129" s="962">
        <f>[4]Igazgatás!R152+[4]Községgazd!U145+[4]Vagyongazd!R127+[4]Közút!R127+[4]Sport!R129+[4]Közművelődés!T168+[4]Támogatás!AC140</f>
        <v>0</v>
      </c>
      <c r="X129" s="962">
        <f>[4]Igazgatás!S152+[4]Községgazd!V145+[4]Vagyongazd!S127+[4]Közút!S127+[4]Sport!S129+[4]Közművelődés!U168+[4]Támogatás!AD140</f>
        <v>0</v>
      </c>
      <c r="Y129" s="963">
        <f>[4]Igazgatás!T152+[4]Községgazd!W145+[4]Vagyongazd!T127+[4]Közút!T127+[4]Sport!T129+[4]Közművelődés!V168+[4]Támogatás!AE140</f>
        <v>0</v>
      </c>
      <c r="AB129" s="914"/>
    </row>
    <row r="130" spans="1:28" ht="15" hidden="1" customHeight="1" x14ac:dyDescent="0.2">
      <c r="B130" s="876"/>
      <c r="C130" s="21"/>
      <c r="D130" s="1343" t="s">
        <v>1010</v>
      </c>
      <c r="E130" s="1343"/>
      <c r="F130" s="958" t="e">
        <v>#REF!</v>
      </c>
      <c r="G130" s="964" t="e">
        <v>#REF!</v>
      </c>
      <c r="H130" s="964" t="e">
        <v>#REF!</v>
      </c>
      <c r="I130" s="964" t="e">
        <v>#REF!</v>
      </c>
      <c r="J130" s="991" t="e">
        <f>[4]Igazgatás!F153+[4]Községgazd!F146+[4]Vagyongazd!#REF!+[4]Közút!F128+[4]Sport!F130+[4]Közművelődés!F169+[4]Támogatás!J141</f>
        <v>#REF!</v>
      </c>
      <c r="K130" s="992" t="e">
        <f>[4]Igazgatás!G153+[4]Községgazd!G146+[4]Vagyongazd!#REF!+[4]Közút!G128+[4]Sport!G130+[4]Közművelődés!G169+[4]Támogatás!K141</f>
        <v>#REF!</v>
      </c>
      <c r="L130" s="993"/>
      <c r="M130" s="959" t="e">
        <f>[4]Igazgatás!H153+[4]Községgazd!H146+[4]Vagyongazd!#REF!+[4]Közút!H128+[4]Sport!H130+[4]Közművelődés!H169+[4]Támogatás!L141</f>
        <v>#REF!</v>
      </c>
      <c r="N130" s="960">
        <f>[4]Igazgatás!I153+[4]Községgazd!L146+[4]Vagyongazd!I128+[4]Közút!I128+[4]Sport!I130+[4]Közművelődés!K169+[4]Támogatás!T141</f>
        <v>0</v>
      </c>
      <c r="O130" s="961">
        <f>[4]Igazgatás!J153+[4]Községgazd!M146+[4]Vagyongazd!J128+[4]Közút!J128+[4]Sport!J130+[4]Közművelődés!L169+[4]Támogatás!U141</f>
        <v>0</v>
      </c>
      <c r="P130" s="962">
        <f>[4]Igazgatás!K153+[4]Községgazd!N146+[4]Vagyongazd!K128+[4]Közút!K128+[4]Sport!K130+[4]Közművelődés!M169+[4]Támogatás!V141</f>
        <v>0</v>
      </c>
      <c r="Q130" s="962">
        <f>[4]Igazgatás!L153+[4]Községgazd!O146+[4]Vagyongazd!L128+[4]Közút!L128+[4]Sport!L130+[4]Közművelődés!N169+[4]Támogatás!W141</f>
        <v>0</v>
      </c>
      <c r="R130" s="961">
        <f>[4]Igazgatás!M153+[4]Községgazd!P146+[4]Vagyongazd!M128+[4]Közút!M128+[4]Sport!M130+[4]Közművelődés!O169+[4]Támogatás!X141</f>
        <v>0</v>
      </c>
      <c r="S130" s="962">
        <f>[4]Igazgatás!N153+[4]Községgazd!Q146+[4]Vagyongazd!N128+[4]Közút!N128+[4]Sport!N130+[4]Közművelődés!P169+[4]Támogatás!Y141</f>
        <v>0</v>
      </c>
      <c r="T130" s="962">
        <f>[4]Igazgatás!O153+[4]Községgazd!R146+[4]Vagyongazd!O128+[4]Közút!O128+[4]Sport!O130+[4]Közművelődés!Q169+[4]Támogatás!Z141</f>
        <v>0</v>
      </c>
      <c r="U130" s="963">
        <f>[4]Igazgatás!P153+[4]Községgazd!S146+[4]Vagyongazd!P128+[4]Közút!P128+[4]Sport!P130+[4]Közművelődés!R169+[4]Támogatás!AA141</f>
        <v>0</v>
      </c>
      <c r="V130" s="964">
        <f>[4]Igazgatás!Q153+[4]Községgazd!T146+[4]Vagyongazd!Q128+[4]Közút!Q128+[4]Sport!Q130+[4]Közművelődés!S169+[4]Támogatás!AB141</f>
        <v>0</v>
      </c>
      <c r="W130" s="962">
        <f>[4]Igazgatás!R153+[4]Községgazd!U146+[4]Vagyongazd!R128+[4]Közút!R128+[4]Sport!R130+[4]Közművelődés!T169+[4]Támogatás!AC141</f>
        <v>0</v>
      </c>
      <c r="X130" s="962">
        <f>[4]Igazgatás!S153+[4]Községgazd!V146+[4]Vagyongazd!S128+[4]Közút!S128+[4]Sport!S130+[4]Közművelődés!U169+[4]Támogatás!AD141</f>
        <v>0</v>
      </c>
      <c r="Y130" s="963">
        <f>[4]Igazgatás!T153+[4]Községgazd!W146+[4]Vagyongazd!T128+[4]Közút!T128+[4]Sport!T130+[4]Közművelődés!V169+[4]Támogatás!AE141</f>
        <v>0</v>
      </c>
      <c r="AB130" s="914"/>
    </row>
    <row r="131" spans="1:28" ht="15" hidden="1" customHeight="1" x14ac:dyDescent="0.2">
      <c r="B131" s="876"/>
      <c r="C131" s="21"/>
      <c r="D131" s="1343" t="s">
        <v>1011</v>
      </c>
      <c r="E131" s="1343"/>
      <c r="F131" s="958" t="e">
        <v>#REF!</v>
      </c>
      <c r="G131" s="964" t="e">
        <v>#REF!</v>
      </c>
      <c r="H131" s="964" t="e">
        <v>#REF!</v>
      </c>
      <c r="I131" s="964" t="e">
        <v>#REF!</v>
      </c>
      <c r="J131" s="991" t="e">
        <f>[4]Igazgatás!F154+[4]Községgazd!F147+[4]Vagyongazd!#REF!+[4]Közút!F129+[4]Sport!F131+[4]Közművelődés!F170+[4]Támogatás!J142</f>
        <v>#REF!</v>
      </c>
      <c r="K131" s="992" t="e">
        <f>[4]Igazgatás!G154+[4]Községgazd!G147+[4]Vagyongazd!#REF!+[4]Közút!G129+[4]Sport!G131+[4]Közművelődés!G170+[4]Támogatás!K142</f>
        <v>#REF!</v>
      </c>
      <c r="L131" s="993"/>
      <c r="M131" s="959" t="e">
        <f>[4]Igazgatás!H154+[4]Községgazd!H147+[4]Vagyongazd!#REF!+[4]Közút!H129+[4]Sport!H131+[4]Közművelődés!H170+[4]Támogatás!L142</f>
        <v>#REF!</v>
      </c>
      <c r="N131" s="960">
        <f>[4]Igazgatás!I154+[4]Községgazd!L147+[4]Vagyongazd!I129+[4]Közút!I129+[4]Sport!I131+[4]Közművelődés!K170+[4]Támogatás!T142</f>
        <v>0</v>
      </c>
      <c r="O131" s="961">
        <f>[4]Igazgatás!J154+[4]Községgazd!M147+[4]Vagyongazd!J129+[4]Közút!J129+[4]Sport!J131+[4]Közművelődés!L170+[4]Támogatás!U142</f>
        <v>0</v>
      </c>
      <c r="P131" s="962">
        <f>[4]Igazgatás!K154+[4]Községgazd!N147+[4]Vagyongazd!K129+[4]Közút!K129+[4]Sport!K131+[4]Közművelődés!M170+[4]Támogatás!V142</f>
        <v>0</v>
      </c>
      <c r="Q131" s="962">
        <f>[4]Igazgatás!L154+[4]Községgazd!O147+[4]Vagyongazd!L129+[4]Közút!L129+[4]Sport!L131+[4]Közművelődés!N170+[4]Támogatás!W142</f>
        <v>0</v>
      </c>
      <c r="R131" s="961">
        <f>[4]Igazgatás!M154+[4]Községgazd!P147+[4]Vagyongazd!M129+[4]Közút!M129+[4]Sport!M131+[4]Közművelődés!O170+[4]Támogatás!X142</f>
        <v>0</v>
      </c>
      <c r="S131" s="962">
        <f>[4]Igazgatás!N154+[4]Községgazd!Q147+[4]Vagyongazd!N129+[4]Közút!N129+[4]Sport!N131+[4]Közművelődés!P170+[4]Támogatás!Y142</f>
        <v>0</v>
      </c>
      <c r="T131" s="962">
        <f>[4]Igazgatás!O154+[4]Községgazd!R147+[4]Vagyongazd!O129+[4]Közút!O129+[4]Sport!O131+[4]Közművelődés!Q170+[4]Támogatás!Z142</f>
        <v>0</v>
      </c>
      <c r="U131" s="963">
        <f>[4]Igazgatás!P154+[4]Községgazd!S147+[4]Vagyongazd!P129+[4]Közút!P129+[4]Sport!P131+[4]Közművelődés!R170+[4]Támogatás!AA142</f>
        <v>0</v>
      </c>
      <c r="V131" s="964">
        <f>[4]Igazgatás!Q154+[4]Községgazd!T147+[4]Vagyongazd!Q129+[4]Közút!Q129+[4]Sport!Q131+[4]Közművelődés!S170+[4]Támogatás!AB142</f>
        <v>0</v>
      </c>
      <c r="W131" s="962">
        <f>[4]Igazgatás!R154+[4]Községgazd!U147+[4]Vagyongazd!R129+[4]Közút!R129+[4]Sport!R131+[4]Közművelődés!T170+[4]Támogatás!AC142</f>
        <v>0</v>
      </c>
      <c r="X131" s="962">
        <f>[4]Igazgatás!S154+[4]Községgazd!V147+[4]Vagyongazd!S129+[4]Közút!S129+[4]Sport!S131+[4]Közművelődés!U170+[4]Támogatás!AD142</f>
        <v>0</v>
      </c>
      <c r="Y131" s="963">
        <f>[4]Igazgatás!T154+[4]Községgazd!W147+[4]Vagyongazd!T129+[4]Közút!T129+[4]Sport!T131+[4]Közművelődés!V170+[4]Támogatás!AE142</f>
        <v>0</v>
      </c>
      <c r="AB131" s="914"/>
    </row>
    <row r="132" spans="1:28" ht="25.5" hidden="1" customHeight="1" x14ac:dyDescent="0.2">
      <c r="B132" s="876"/>
      <c r="C132" s="21"/>
      <c r="D132" s="1365" t="s">
        <v>1012</v>
      </c>
      <c r="E132" s="1365"/>
      <c r="F132" s="958" t="e">
        <v>#REF!</v>
      </c>
      <c r="G132" s="964" t="e">
        <v>#REF!</v>
      </c>
      <c r="H132" s="964" t="e">
        <v>#REF!</v>
      </c>
      <c r="I132" s="964" t="e">
        <v>#REF!</v>
      </c>
      <c r="J132" s="1009" t="e">
        <f>[4]Igazgatás!F155+[4]Községgazd!F148+[4]Vagyongazd!#REF!+[4]Közút!F130+[4]Sport!F132+[4]Közművelődés!F171+[4]Támogatás!J143</f>
        <v>#REF!</v>
      </c>
      <c r="K132" s="1010" t="e">
        <f>[4]Igazgatás!G155+[4]Községgazd!G148+[4]Vagyongazd!#REF!+[4]Közút!G130+[4]Sport!G132+[4]Közművelődés!G171+[4]Támogatás!K143</f>
        <v>#REF!</v>
      </c>
      <c r="L132" s="1011"/>
      <c r="M132" s="959" t="e">
        <f>[4]Igazgatás!H155+[4]Községgazd!H148+[4]Vagyongazd!#REF!+[4]Közút!H130+[4]Sport!H132+[4]Közművelődés!H171+[4]Támogatás!L143</f>
        <v>#REF!</v>
      </c>
      <c r="N132" s="960">
        <f>[4]Igazgatás!I155+[4]Községgazd!L148+[4]Vagyongazd!I130+[4]Közút!I130+[4]Sport!I132+[4]Közművelődés!K171+[4]Támogatás!T143</f>
        <v>0</v>
      </c>
      <c r="O132" s="961">
        <f>[4]Igazgatás!J155+[4]Községgazd!M148+[4]Vagyongazd!J130+[4]Közút!J130+[4]Sport!J132+[4]Közművelődés!L171+[4]Támogatás!U143</f>
        <v>0</v>
      </c>
      <c r="P132" s="962">
        <f>[4]Igazgatás!K155+[4]Községgazd!N148+[4]Vagyongazd!K130+[4]Közút!K130+[4]Sport!K132+[4]Közművelődés!M171+[4]Támogatás!V143</f>
        <v>0</v>
      </c>
      <c r="Q132" s="962">
        <f>[4]Igazgatás!L155+[4]Községgazd!O148+[4]Vagyongazd!L130+[4]Közút!L130+[4]Sport!L132+[4]Közművelődés!N171+[4]Támogatás!W143</f>
        <v>0</v>
      </c>
      <c r="R132" s="961">
        <f>[4]Igazgatás!M155+[4]Községgazd!P148+[4]Vagyongazd!M130+[4]Közút!M130+[4]Sport!M132+[4]Közművelődés!O171+[4]Támogatás!X143</f>
        <v>0</v>
      </c>
      <c r="S132" s="962">
        <f>[4]Igazgatás!N155+[4]Községgazd!Q148+[4]Vagyongazd!N130+[4]Közút!N130+[4]Sport!N132+[4]Közművelődés!P171+[4]Támogatás!Y143</f>
        <v>0</v>
      </c>
      <c r="T132" s="962">
        <f>[4]Igazgatás!O155+[4]Községgazd!R148+[4]Vagyongazd!O130+[4]Közút!O130+[4]Sport!O132+[4]Közművelődés!Q171+[4]Támogatás!Z143</f>
        <v>0</v>
      </c>
      <c r="U132" s="963">
        <f>[4]Igazgatás!P155+[4]Községgazd!S148+[4]Vagyongazd!P130+[4]Közút!P130+[4]Sport!P132+[4]Közművelődés!R171+[4]Támogatás!AA143</f>
        <v>0</v>
      </c>
      <c r="V132" s="964">
        <f>[4]Igazgatás!Q155+[4]Községgazd!T148+[4]Vagyongazd!Q130+[4]Közút!Q130+[4]Sport!Q132+[4]Közművelődés!S171+[4]Támogatás!AB143</f>
        <v>0</v>
      </c>
      <c r="W132" s="962">
        <f>[4]Igazgatás!R155+[4]Községgazd!U148+[4]Vagyongazd!R130+[4]Közút!R130+[4]Sport!R132+[4]Közművelődés!T171+[4]Támogatás!AC143</f>
        <v>0</v>
      </c>
      <c r="X132" s="962">
        <f>[4]Igazgatás!S155+[4]Községgazd!V148+[4]Vagyongazd!S130+[4]Közút!S130+[4]Sport!S132+[4]Közművelődés!U171+[4]Támogatás!AD143</f>
        <v>0</v>
      </c>
      <c r="Y132" s="963">
        <f>[4]Igazgatás!T155+[4]Községgazd!W148+[4]Vagyongazd!T130+[4]Közút!T130+[4]Sport!T132+[4]Közművelődés!V171+[4]Támogatás!AE143</f>
        <v>0</v>
      </c>
      <c r="AB132" s="914"/>
    </row>
    <row r="133" spans="1:28" ht="15" hidden="1" customHeight="1" x14ac:dyDescent="0.2">
      <c r="B133" s="876"/>
      <c r="C133" s="21"/>
      <c r="D133" s="1343" t="s">
        <v>1013</v>
      </c>
      <c r="E133" s="1343"/>
      <c r="F133" s="958" t="e">
        <v>#REF!</v>
      </c>
      <c r="G133" s="964" t="e">
        <v>#REF!</v>
      </c>
      <c r="H133" s="964" t="e">
        <v>#REF!</v>
      </c>
      <c r="I133" s="964" t="e">
        <v>#REF!</v>
      </c>
      <c r="J133" s="991" t="e">
        <f>[4]Igazgatás!F156+[4]Községgazd!F149+[4]Vagyongazd!#REF!+[4]Közút!F131+[4]Sport!F133+[4]Közművelődés!F172+[4]Támogatás!J144</f>
        <v>#REF!</v>
      </c>
      <c r="K133" s="992" t="e">
        <f>[4]Igazgatás!G156+[4]Községgazd!G149+[4]Vagyongazd!#REF!+[4]Közút!G131+[4]Sport!G133+[4]Közművelődés!G172+[4]Támogatás!K144</f>
        <v>#REF!</v>
      </c>
      <c r="L133" s="993"/>
      <c r="M133" s="959" t="e">
        <f>[4]Igazgatás!H156+[4]Községgazd!H149+[4]Vagyongazd!#REF!+[4]Közút!H131+[4]Sport!H133+[4]Közművelődés!H172+[4]Támogatás!L144</f>
        <v>#REF!</v>
      </c>
      <c r="N133" s="960">
        <f>[4]Igazgatás!I156+[4]Községgazd!L149+[4]Vagyongazd!I131+[4]Közút!I131+[4]Sport!I133+[4]Közművelődés!K172+[4]Támogatás!T144</f>
        <v>0</v>
      </c>
      <c r="O133" s="961">
        <f>[4]Igazgatás!J156+[4]Községgazd!M149+[4]Vagyongazd!J131+[4]Közút!J131+[4]Sport!J133+[4]Közművelődés!L172+[4]Támogatás!U144</f>
        <v>0</v>
      </c>
      <c r="P133" s="962">
        <f>[4]Igazgatás!K156+[4]Községgazd!N149+[4]Vagyongazd!K131+[4]Közút!K131+[4]Sport!K133+[4]Közművelődés!M172+[4]Támogatás!V144</f>
        <v>0</v>
      </c>
      <c r="Q133" s="962">
        <f>[4]Igazgatás!L156+[4]Községgazd!O149+[4]Vagyongazd!L131+[4]Közút!L131+[4]Sport!L133+[4]Közművelődés!N172+[4]Támogatás!W144</f>
        <v>0</v>
      </c>
      <c r="R133" s="961">
        <f>[4]Igazgatás!M156+[4]Községgazd!P149+[4]Vagyongazd!M131+[4]Közút!M131+[4]Sport!M133+[4]Közművelődés!O172+[4]Támogatás!X144</f>
        <v>0</v>
      </c>
      <c r="S133" s="962">
        <f>[4]Igazgatás!N156+[4]Községgazd!Q149+[4]Vagyongazd!N131+[4]Közút!N131+[4]Sport!N133+[4]Közművelődés!P172+[4]Támogatás!Y144</f>
        <v>0</v>
      </c>
      <c r="T133" s="962">
        <f>[4]Igazgatás!O156+[4]Községgazd!R149+[4]Vagyongazd!O131+[4]Közút!O131+[4]Sport!O133+[4]Közművelődés!Q172+[4]Támogatás!Z144</f>
        <v>0</v>
      </c>
      <c r="U133" s="963">
        <f>[4]Igazgatás!P156+[4]Községgazd!S149+[4]Vagyongazd!P131+[4]Közút!P131+[4]Sport!P133+[4]Közművelődés!R172+[4]Támogatás!AA144</f>
        <v>0</v>
      </c>
      <c r="V133" s="964">
        <f>[4]Igazgatás!Q156+[4]Községgazd!T149+[4]Vagyongazd!Q131+[4]Közút!Q131+[4]Sport!Q133+[4]Közművelődés!S172+[4]Támogatás!AB144</f>
        <v>0</v>
      </c>
      <c r="W133" s="962">
        <f>[4]Igazgatás!R156+[4]Községgazd!U149+[4]Vagyongazd!R131+[4]Közút!R131+[4]Sport!R133+[4]Közművelődés!T172+[4]Támogatás!AC144</f>
        <v>0</v>
      </c>
      <c r="X133" s="962">
        <f>[4]Igazgatás!S156+[4]Községgazd!V149+[4]Vagyongazd!S131+[4]Közút!S131+[4]Sport!S133+[4]Közművelődés!U172+[4]Támogatás!AD144</f>
        <v>0</v>
      </c>
      <c r="Y133" s="963">
        <f>[4]Igazgatás!T156+[4]Községgazd!W149+[4]Vagyongazd!T131+[4]Közút!T131+[4]Sport!T133+[4]Közművelődés!V172+[4]Támogatás!AE144</f>
        <v>0</v>
      </c>
      <c r="AB133" s="914"/>
    </row>
    <row r="134" spans="1:28" s="949" customFormat="1" ht="15" hidden="1" customHeight="1" x14ac:dyDescent="0.2">
      <c r="A134" s="18" t="s">
        <v>1014</v>
      </c>
      <c r="B134" s="880" t="s">
        <v>1015</v>
      </c>
      <c r="C134" s="1346" t="s">
        <v>1016</v>
      </c>
      <c r="D134" s="1347"/>
      <c r="E134" s="1347"/>
      <c r="F134" s="950" t="e">
        <v>#REF!</v>
      </c>
      <c r="G134" s="928" t="e">
        <v>#REF!</v>
      </c>
      <c r="H134" s="928" t="e">
        <v>#REF!</v>
      </c>
      <c r="I134" s="928" t="e">
        <v>#REF!</v>
      </c>
      <c r="J134" s="931" t="e">
        <f>[4]Igazgatás!F157+[4]Községgazd!F150+[4]Vagyongazd!#REF!+[4]Közút!F132+[4]Sport!F134+[4]Közművelődés!F173+[4]Támogatás!J145</f>
        <v>#REF!</v>
      </c>
      <c r="K134" s="932" t="e">
        <f>[4]Igazgatás!G157+[4]Községgazd!G150+[4]Vagyongazd!#REF!+[4]Közút!G132+[4]Sport!G134+[4]Közművelődés!G173+[4]Támogatás!K145</f>
        <v>#REF!</v>
      </c>
      <c r="L134" s="933"/>
      <c r="M134" s="951" t="e">
        <f>[4]Igazgatás!H157+[4]Községgazd!H150+[4]Vagyongazd!#REF!+[4]Közút!H132+[4]Sport!H134+[4]Közművelődés!H173+[4]Támogatás!L145</f>
        <v>#REF!</v>
      </c>
      <c r="N134" s="1004">
        <f>[4]Igazgatás!I157+[4]Községgazd!L150+[4]Vagyongazd!I132+[4]Közút!I132+[4]Sport!I134+[4]Közművelődés!K173+[4]Támogatás!T145</f>
        <v>0</v>
      </c>
      <c r="O134" s="1005">
        <f>[4]Igazgatás!J157+[4]Községgazd!M150+[4]Vagyongazd!J132+[4]Közút!J132+[4]Sport!J134+[4]Közművelődés!L173+[4]Támogatás!U145</f>
        <v>0</v>
      </c>
      <c r="P134" s="1006">
        <f>[4]Igazgatás!K157+[4]Községgazd!N150+[4]Vagyongazd!K132+[4]Közút!K132+[4]Sport!K134+[4]Közművelődés!M173+[4]Támogatás!V145</f>
        <v>0</v>
      </c>
      <c r="Q134" s="1006">
        <f>[4]Igazgatás!L157+[4]Községgazd!O150+[4]Vagyongazd!L132+[4]Közút!L132+[4]Sport!L134+[4]Közművelődés!N173+[4]Támogatás!W145</f>
        <v>0</v>
      </c>
      <c r="R134" s="1005">
        <f>[4]Igazgatás!M157+[4]Községgazd!P150+[4]Vagyongazd!M132+[4]Közút!M132+[4]Sport!M134+[4]Közművelődés!O173+[4]Támogatás!X145</f>
        <v>0</v>
      </c>
      <c r="S134" s="1006">
        <f>[4]Igazgatás!N157+[4]Községgazd!Q150+[4]Vagyongazd!N132+[4]Közút!N132+[4]Sport!N134+[4]Közművelődés!P173+[4]Támogatás!Y145</f>
        <v>0</v>
      </c>
      <c r="T134" s="1006">
        <f>[4]Igazgatás!O157+[4]Községgazd!R150+[4]Vagyongazd!O132+[4]Közút!O132+[4]Sport!O134+[4]Közművelődés!Q173+[4]Támogatás!Z145</f>
        <v>0</v>
      </c>
      <c r="U134" s="1007">
        <f>[4]Igazgatás!P157+[4]Községgazd!S150+[4]Vagyongazd!P132+[4]Közút!P132+[4]Sport!P134+[4]Közművelődés!R173+[4]Támogatás!AA145</f>
        <v>0</v>
      </c>
      <c r="V134" s="1008">
        <f>[4]Igazgatás!Q157+[4]Községgazd!T150+[4]Vagyongazd!Q132+[4]Közút!Q132+[4]Sport!Q134+[4]Közművelődés!S173+[4]Támogatás!AB145</f>
        <v>0</v>
      </c>
      <c r="W134" s="1006">
        <f>[4]Igazgatás!R157+[4]Községgazd!U150+[4]Vagyongazd!R132+[4]Közút!R132+[4]Sport!R134+[4]Közművelődés!T173+[4]Támogatás!AC145</f>
        <v>0</v>
      </c>
      <c r="X134" s="1006">
        <f>[4]Igazgatás!S157+[4]Községgazd!V150+[4]Vagyongazd!S132+[4]Közút!S132+[4]Sport!S134+[4]Közművelődés!U173+[4]Támogatás!AD145</f>
        <v>0</v>
      </c>
      <c r="Y134" s="1007">
        <f>[4]Igazgatás!T157+[4]Községgazd!W150+[4]Vagyongazd!T132+[4]Közút!T132+[4]Sport!T134+[4]Közművelődés!V173+[4]Támogatás!AE145</f>
        <v>0</v>
      </c>
      <c r="AB134" s="914"/>
    </row>
    <row r="135" spans="1:28" s="949" customFormat="1" ht="15" hidden="1" customHeight="1" x14ac:dyDescent="0.2">
      <c r="A135" s="18" t="s">
        <v>1017</v>
      </c>
      <c r="B135" s="880" t="s">
        <v>1018</v>
      </c>
      <c r="C135" s="1346" t="s">
        <v>1019</v>
      </c>
      <c r="D135" s="1347"/>
      <c r="E135" s="1347"/>
      <c r="F135" s="950" t="e">
        <v>#REF!</v>
      </c>
      <c r="G135" s="928" t="e">
        <v>#REF!</v>
      </c>
      <c r="H135" s="928" t="e">
        <v>#REF!</v>
      </c>
      <c r="I135" s="928" t="e">
        <v>#REF!</v>
      </c>
      <c r="J135" s="931" t="e">
        <f>[4]Igazgatás!F158+[4]Községgazd!F151+[4]Vagyongazd!#REF!+[4]Közút!F133+[4]Sport!F135+[4]Közművelődés!F174+[4]Támogatás!J146</f>
        <v>#REF!</v>
      </c>
      <c r="K135" s="932" t="e">
        <f>[4]Igazgatás!G158+[4]Községgazd!G151+[4]Vagyongazd!#REF!+[4]Közút!G133+[4]Sport!G135+[4]Közművelődés!G174+[4]Támogatás!K146</f>
        <v>#REF!</v>
      </c>
      <c r="L135" s="933"/>
      <c r="M135" s="951" t="e">
        <f>[4]Igazgatás!H158+[4]Községgazd!H151+[4]Vagyongazd!#REF!+[4]Közút!H133+[4]Sport!H135+[4]Közművelődés!H174+[4]Támogatás!L146</f>
        <v>#REF!</v>
      </c>
      <c r="N135" s="1004">
        <f>[4]Igazgatás!I158+[4]Községgazd!L151+[4]Vagyongazd!I133+[4]Közút!I133+[4]Sport!I135+[4]Közművelődés!K174+[4]Támogatás!T146</f>
        <v>0</v>
      </c>
      <c r="O135" s="1005">
        <f>[4]Igazgatás!J158+[4]Községgazd!M151+[4]Vagyongazd!J133+[4]Közút!J133+[4]Sport!J135+[4]Közművelődés!L174+[4]Támogatás!U146</f>
        <v>0</v>
      </c>
      <c r="P135" s="1006">
        <f>[4]Igazgatás!K158+[4]Községgazd!N151+[4]Vagyongazd!K133+[4]Közút!K133+[4]Sport!K135+[4]Közművelődés!M174+[4]Támogatás!V146</f>
        <v>0</v>
      </c>
      <c r="Q135" s="1006">
        <f>[4]Igazgatás!L158+[4]Községgazd!O151+[4]Vagyongazd!L133+[4]Közút!L133+[4]Sport!L135+[4]Közművelődés!N174+[4]Támogatás!W146</f>
        <v>0</v>
      </c>
      <c r="R135" s="1005">
        <f>[4]Igazgatás!M158+[4]Községgazd!P151+[4]Vagyongazd!M133+[4]Közút!M133+[4]Sport!M135+[4]Közművelődés!O174+[4]Támogatás!X146</f>
        <v>0</v>
      </c>
      <c r="S135" s="1006">
        <f>[4]Igazgatás!N158+[4]Községgazd!Q151+[4]Vagyongazd!N133+[4]Közút!N133+[4]Sport!N135+[4]Közművelődés!P174+[4]Támogatás!Y146</f>
        <v>0</v>
      </c>
      <c r="T135" s="1006">
        <f>[4]Igazgatás!O158+[4]Községgazd!R151+[4]Vagyongazd!O133+[4]Közút!O133+[4]Sport!O135+[4]Közművelődés!Q174+[4]Támogatás!Z146</f>
        <v>0</v>
      </c>
      <c r="U135" s="1007">
        <f>[4]Igazgatás!P158+[4]Községgazd!S151+[4]Vagyongazd!P133+[4]Közút!P133+[4]Sport!P135+[4]Közművelődés!R174+[4]Támogatás!AA146</f>
        <v>0</v>
      </c>
      <c r="V135" s="1008">
        <f>[4]Igazgatás!Q158+[4]Községgazd!T151+[4]Vagyongazd!Q133+[4]Közút!Q133+[4]Sport!Q135+[4]Közművelődés!S174+[4]Támogatás!AB146</f>
        <v>0</v>
      </c>
      <c r="W135" s="1006">
        <f>[4]Igazgatás!R158+[4]Községgazd!U151+[4]Vagyongazd!R133+[4]Közút!R133+[4]Sport!R135+[4]Közművelődés!T174+[4]Támogatás!AC146</f>
        <v>0</v>
      </c>
      <c r="X135" s="1006">
        <f>[4]Igazgatás!S158+[4]Községgazd!V151+[4]Vagyongazd!S133+[4]Közút!S133+[4]Sport!S135+[4]Közművelődés!U174+[4]Támogatás!AD146</f>
        <v>0</v>
      </c>
      <c r="Y135" s="1007">
        <f>[4]Igazgatás!T158+[4]Községgazd!W151+[4]Vagyongazd!T133+[4]Közút!T133+[4]Sport!T135+[4]Közművelődés!V174+[4]Támogatás!AE146</f>
        <v>0</v>
      </c>
      <c r="AB135" s="914"/>
    </row>
    <row r="136" spans="1:28" s="949" customFormat="1" ht="15" hidden="1" customHeight="1" x14ac:dyDescent="0.2">
      <c r="A136" s="18" t="s">
        <v>1020</v>
      </c>
      <c r="B136" s="880" t="s">
        <v>1021</v>
      </c>
      <c r="C136" s="1346" t="s">
        <v>1022</v>
      </c>
      <c r="D136" s="1347"/>
      <c r="E136" s="1347"/>
      <c r="F136" s="950" t="e">
        <v>#REF!</v>
      </c>
      <c r="G136" s="928" t="e">
        <v>#REF!</v>
      </c>
      <c r="H136" s="928" t="e">
        <v>#REF!</v>
      </c>
      <c r="I136" s="928" t="e">
        <v>#REF!</v>
      </c>
      <c r="J136" s="931" t="e">
        <f>[4]Igazgatás!F159+[4]Községgazd!F152+[4]Vagyongazd!#REF!+[4]Közút!F134+[4]Sport!F136+[4]Közművelődés!F175+[4]Támogatás!J147</f>
        <v>#REF!</v>
      </c>
      <c r="K136" s="932" t="e">
        <f>[4]Igazgatás!G159+[4]Községgazd!G152+[4]Vagyongazd!#REF!+[4]Közút!G134+[4]Sport!G136+[4]Közművelődés!G175+[4]Támogatás!K147</f>
        <v>#REF!</v>
      </c>
      <c r="L136" s="933"/>
      <c r="M136" s="951" t="e">
        <f>[4]Igazgatás!H159+[4]Községgazd!H152+[4]Vagyongazd!#REF!+[4]Közút!H134+[4]Sport!H136+[4]Közművelődés!H175+[4]Támogatás!L147</f>
        <v>#REF!</v>
      </c>
      <c r="N136" s="1004">
        <f>[4]Igazgatás!I159+[4]Községgazd!L152+[4]Vagyongazd!I134+[4]Közút!I134+[4]Sport!I136+[4]Közművelődés!K175+[4]Támogatás!T147</f>
        <v>0</v>
      </c>
      <c r="O136" s="1005">
        <f>[4]Igazgatás!J159+[4]Községgazd!M152+[4]Vagyongazd!J134+[4]Közút!J134+[4]Sport!J136+[4]Közművelődés!L175+[4]Támogatás!U147</f>
        <v>0</v>
      </c>
      <c r="P136" s="1006">
        <f>[4]Igazgatás!K159+[4]Községgazd!N152+[4]Vagyongazd!K134+[4]Közút!K134+[4]Sport!K136+[4]Közművelődés!M175+[4]Támogatás!V147</f>
        <v>0</v>
      </c>
      <c r="Q136" s="1006">
        <f>[4]Igazgatás!L159+[4]Községgazd!O152+[4]Vagyongazd!L134+[4]Közút!L134+[4]Sport!L136+[4]Közművelődés!N175+[4]Támogatás!W147</f>
        <v>0</v>
      </c>
      <c r="R136" s="1005">
        <f>[4]Igazgatás!M159+[4]Községgazd!P152+[4]Vagyongazd!M134+[4]Közút!M134+[4]Sport!M136+[4]Közművelődés!O175+[4]Támogatás!X147</f>
        <v>0</v>
      </c>
      <c r="S136" s="1006">
        <f>[4]Igazgatás!N159+[4]Községgazd!Q152+[4]Vagyongazd!N134+[4]Közút!N134+[4]Sport!N136+[4]Közművelődés!P175+[4]Támogatás!Y147</f>
        <v>0</v>
      </c>
      <c r="T136" s="1006">
        <f>[4]Igazgatás!O159+[4]Községgazd!R152+[4]Vagyongazd!O134+[4]Közút!O134+[4]Sport!O136+[4]Közművelődés!Q175+[4]Támogatás!Z147</f>
        <v>0</v>
      </c>
      <c r="U136" s="1007">
        <f>[4]Igazgatás!P159+[4]Községgazd!S152+[4]Vagyongazd!P134+[4]Közút!P134+[4]Sport!P136+[4]Közművelődés!R175+[4]Támogatás!AA147</f>
        <v>0</v>
      </c>
      <c r="V136" s="1008">
        <f>[4]Igazgatás!Q159+[4]Községgazd!T152+[4]Vagyongazd!Q134+[4]Közút!Q134+[4]Sport!Q136+[4]Közművelődés!S175+[4]Támogatás!AB147</f>
        <v>0</v>
      </c>
      <c r="W136" s="1006">
        <f>[4]Igazgatás!R159+[4]Községgazd!U152+[4]Vagyongazd!R134+[4]Közút!R134+[4]Sport!R136+[4]Közművelődés!T175+[4]Támogatás!AC147</f>
        <v>0</v>
      </c>
      <c r="X136" s="1006">
        <f>[4]Igazgatás!S159+[4]Községgazd!V152+[4]Vagyongazd!S134+[4]Közút!S134+[4]Sport!S136+[4]Közművelődés!U175+[4]Támogatás!AD147</f>
        <v>0</v>
      </c>
      <c r="Y136" s="1007">
        <f>[4]Igazgatás!T159+[4]Községgazd!W152+[4]Vagyongazd!T134+[4]Közút!T134+[4]Sport!T136+[4]Közművelődés!V175+[4]Támogatás!AE147</f>
        <v>0</v>
      </c>
      <c r="AB136" s="914"/>
    </row>
    <row r="137" spans="1:28" s="949" customFormat="1" ht="14.25" hidden="1" thickBot="1" x14ac:dyDescent="0.25">
      <c r="A137" s="18" t="s">
        <v>91</v>
      </c>
      <c r="B137" s="880" t="s">
        <v>92</v>
      </c>
      <c r="C137" s="1346" t="s">
        <v>93</v>
      </c>
      <c r="D137" s="1347"/>
      <c r="E137" s="1347"/>
      <c r="F137" s="950">
        <v>726831</v>
      </c>
      <c r="G137" s="950">
        <v>726831</v>
      </c>
      <c r="H137" s="950">
        <v>726831</v>
      </c>
      <c r="I137" s="950"/>
      <c r="J137" s="950">
        <v>0</v>
      </c>
      <c r="K137" s="950">
        <v>0</v>
      </c>
      <c r="L137" s="950">
        <v>0</v>
      </c>
      <c r="M137" s="951">
        <f>SUM(J137:L137)</f>
        <v>0</v>
      </c>
      <c r="N137" s="1004">
        <f>[4]Igazgatás!I160+[4]Községgazd!L153+[4]Vagyongazd!I135+[4]Közút!I135+[4]Sport!I137+[4]Közművelődés!K176+[4]Támogatás!T148</f>
        <v>229166.6666575</v>
      </c>
      <c r="O137" s="1005">
        <f>[4]Igazgatás!J160+[4]Községgazd!M153+[4]Vagyongazd!J135+[4]Közút!J135+[4]Sport!J137+[4]Közművelődés!L176+[4]Támogatás!U148</f>
        <v>229166.6666575</v>
      </c>
      <c r="P137" s="1006">
        <f>[4]Igazgatás!K160+[4]Községgazd!N153+[4]Vagyongazd!K135+[4]Közút!K135+[4]Sport!K137+[4]Közművelődés!M176+[4]Támogatás!V148</f>
        <v>229166.6666575</v>
      </c>
      <c r="Q137" s="1006">
        <f>[4]Igazgatás!L160+[4]Községgazd!O153+[4]Vagyongazd!L135+[4]Közút!L135+[4]Sport!L137+[4]Közművelődés!N176+[4]Támogatás!W148</f>
        <v>229166.6666575</v>
      </c>
      <c r="R137" s="1005">
        <f>[4]Igazgatás!M160+[4]Községgazd!P153+[4]Vagyongazd!M135+[4]Közút!M135+[4]Sport!M137+[4]Közművelődés!O176+[4]Támogatás!X148</f>
        <v>229166.6666575</v>
      </c>
      <c r="S137" s="1006">
        <f>[4]Igazgatás!N160+[4]Községgazd!Q153+[4]Vagyongazd!N135+[4]Közút!N135+[4]Sport!N137+[4]Közművelődés!P176+[4]Támogatás!Y148</f>
        <v>229166.6666575</v>
      </c>
      <c r="T137" s="1006">
        <f>[4]Igazgatás!O160+[4]Községgazd!R153+[4]Vagyongazd!O135+[4]Közút!O135+[4]Sport!O137+[4]Közművelődés!Q176+[4]Támogatás!AA148</f>
        <v>229166.6666575</v>
      </c>
      <c r="U137" s="1007">
        <f>[4]Igazgatás!P160+[4]Községgazd!S153+[4]Vagyongazd!P135+[4]Közút!P135+[4]Sport!P137+[4]Közművelődés!R176+[4]Támogatás!AB148</f>
        <v>229166.6666575</v>
      </c>
      <c r="V137" s="1008">
        <f>[4]Igazgatás!Q160+[4]Községgazd!T153+[4]Vagyongazd!Q135+[4]Közút!Q135+[4]Sport!Q137+[4]Közművelődés!S176+[4]Támogatás!AC148</f>
        <v>229166.6666575</v>
      </c>
      <c r="W137" s="1006">
        <f>[4]Igazgatás!R160+[4]Községgazd!U153+[4]Vagyongazd!R135+[4]Közút!R135+[4]Sport!R137+[4]Közművelődés!T176+[4]Támogatás!AD148</f>
        <v>229166.6666575</v>
      </c>
      <c r="X137" s="1006" t="e">
        <f>[4]Igazgatás!S160+[4]Községgazd!V153+[4]Vagyongazd!S135+[4]Közút!S135+[4]Sport!S137+[4]Közművelődés!U176+[4]Támogatás!#REF!</f>
        <v>#REF!</v>
      </c>
      <c r="Y137" s="1007">
        <f>[4]Igazgatás!T160+[4]Községgazd!W153+[4]Vagyongazd!T135+[4]Közút!T135+[4]Sport!T137+[4]Közművelődés!V176+[4]Támogatás!AE148</f>
        <v>229166.6666575</v>
      </c>
      <c r="AB137" s="914"/>
    </row>
    <row r="138" spans="1:28" ht="15" hidden="1" customHeight="1" x14ac:dyDescent="0.2">
      <c r="B138" s="876"/>
      <c r="C138" s="21"/>
      <c r="D138" s="1343" t="s">
        <v>1023</v>
      </c>
      <c r="E138" s="1343"/>
      <c r="F138" s="958" t="e">
        <v>#REF!</v>
      </c>
      <c r="G138" s="958" t="e">
        <v>#REF!</v>
      </c>
      <c r="H138" s="958" t="e">
        <v>#REF!</v>
      </c>
      <c r="I138" s="958" t="e">
        <v>#REF!</v>
      </c>
      <c r="J138" s="958" t="e">
        <f>[4]Igazgatás!F161+[4]Községgazd!F154+[4]Vagyongazd!#REF!+[4]Közút!F136+[4]Sport!F138+[4]Közművelődés!F177+[4]Támogatás!J149</f>
        <v>#REF!</v>
      </c>
      <c r="K138" s="958" t="e">
        <f>[4]Igazgatás!G161+[4]Községgazd!G154+[4]Vagyongazd!#REF!+[4]Közút!G136+[4]Sport!G138+[4]Közművelődés!G177+[4]Támogatás!K149</f>
        <v>#REF!</v>
      </c>
      <c r="L138" s="958"/>
      <c r="M138" s="959" t="e">
        <f>[4]Igazgatás!H161+[4]Községgazd!H154+[4]Vagyongazd!#REF!+[4]Közút!H136+[4]Sport!H138+[4]Közművelődés!H177+[4]Támogatás!L149</f>
        <v>#REF!</v>
      </c>
      <c r="N138" s="960">
        <f>[4]Igazgatás!I161+[4]Községgazd!L154+[4]Vagyongazd!I136+[4]Közút!I136+[4]Sport!I138+[4]Közművelődés!K177+[4]Támogatás!T149</f>
        <v>0</v>
      </c>
      <c r="O138" s="961">
        <f>[4]Igazgatás!J161+[4]Községgazd!M154+[4]Vagyongazd!J136+[4]Közút!J136+[4]Sport!J138+[4]Közművelődés!L177+[4]Támogatás!U149</f>
        <v>0</v>
      </c>
      <c r="P138" s="962">
        <f>[4]Igazgatás!K161+[4]Községgazd!N154+[4]Vagyongazd!K136+[4]Közút!K136+[4]Sport!K138+[4]Közművelődés!M177+[4]Támogatás!V149</f>
        <v>0</v>
      </c>
      <c r="Q138" s="962">
        <f>[4]Igazgatás!L161+[4]Községgazd!O154+[4]Vagyongazd!L136+[4]Közút!L136+[4]Sport!L138+[4]Közművelődés!N177+[4]Támogatás!W149</f>
        <v>0</v>
      </c>
      <c r="R138" s="961">
        <f>[4]Igazgatás!M161+[4]Községgazd!P154+[4]Vagyongazd!M136+[4]Közút!M136+[4]Sport!M138+[4]Közművelődés!O177+[4]Támogatás!X149</f>
        <v>0</v>
      </c>
      <c r="S138" s="962">
        <f>[4]Igazgatás!N161+[4]Községgazd!Q154+[4]Vagyongazd!N136+[4]Közút!N136+[4]Sport!N138+[4]Közművelődés!P177+[4]Támogatás!Y149</f>
        <v>0</v>
      </c>
      <c r="T138" s="962">
        <f>[4]Igazgatás!O161+[4]Községgazd!R154+[4]Vagyongazd!O136+[4]Közút!O136+[4]Sport!O138+[4]Közművelődés!Q177+[4]Támogatás!Z149</f>
        <v>0</v>
      </c>
      <c r="U138" s="963">
        <f>[4]Igazgatás!P161+[4]Községgazd!S154+[4]Vagyongazd!P136+[4]Közút!P136+[4]Sport!P138+[4]Közművelődés!R177+[4]Támogatás!AA149</f>
        <v>0</v>
      </c>
      <c r="V138" s="964">
        <f>[4]Igazgatás!Q161+[4]Községgazd!T154+[4]Vagyongazd!Q136+[4]Közút!Q136+[4]Sport!Q138+[4]Közművelődés!S177+[4]Támogatás!AB149</f>
        <v>0</v>
      </c>
      <c r="W138" s="962">
        <f>[4]Igazgatás!R161+[4]Községgazd!U154+[4]Vagyongazd!R136+[4]Közút!R136+[4]Sport!R138+[4]Közművelődés!T177+[4]Támogatás!AC149</f>
        <v>0</v>
      </c>
      <c r="X138" s="962">
        <f>[4]Igazgatás!S161+[4]Községgazd!V154+[4]Vagyongazd!S136+[4]Közút!S136+[4]Sport!S138+[4]Közművelődés!U177+[4]Támogatás!AD149</f>
        <v>0</v>
      </c>
      <c r="Y138" s="963">
        <f>[4]Igazgatás!T161+[4]Községgazd!W154+[4]Vagyongazd!T136+[4]Közút!T136+[4]Sport!T138+[4]Közművelődés!V177+[4]Támogatás!AE149</f>
        <v>0</v>
      </c>
      <c r="AB138" s="914"/>
    </row>
    <row r="139" spans="1:28" ht="15" hidden="1" customHeight="1" x14ac:dyDescent="0.2">
      <c r="B139" s="876"/>
      <c r="C139" s="21"/>
      <c r="D139" s="1343" t="s">
        <v>94</v>
      </c>
      <c r="E139" s="1343"/>
      <c r="F139" s="958" t="e">
        <v>#REF!</v>
      </c>
      <c r="G139" s="958" t="e">
        <v>#REF!</v>
      </c>
      <c r="H139" s="958" t="e">
        <v>#REF!</v>
      </c>
      <c r="I139" s="958" t="e">
        <v>#REF!</v>
      </c>
      <c r="J139" s="958" t="e">
        <f>[4]Igazgatás!F162+[4]Községgazd!F155+[4]Vagyongazd!#REF!+[4]Közút!F137+[4]Sport!F139+[4]Közművelődés!F178+[4]Támogatás!J150</f>
        <v>#REF!</v>
      </c>
      <c r="K139" s="958" t="e">
        <f>[4]Igazgatás!G162+[4]Községgazd!G155+[4]Vagyongazd!#REF!+[4]Közút!G137+[4]Sport!G139+[4]Közművelődés!G178+[4]Támogatás!K150</f>
        <v>#REF!</v>
      </c>
      <c r="L139" s="958"/>
      <c r="M139" s="959" t="e">
        <f>[4]Igazgatás!H162+[4]Községgazd!H155+[4]Vagyongazd!#REF!+[4]Közút!H137+[4]Sport!H139+[4]Közművelődés!H178+[4]Támogatás!L150</f>
        <v>#REF!</v>
      </c>
      <c r="N139" s="960">
        <f>[4]Igazgatás!I162+[4]Községgazd!L155+[4]Vagyongazd!I137+[4]Közút!I137+[4]Sport!I139+[4]Közművelődés!K178+[4]Támogatás!T150</f>
        <v>0</v>
      </c>
      <c r="O139" s="961">
        <f>[4]Igazgatás!J162+[4]Községgazd!M155+[4]Vagyongazd!J137+[4]Közút!J137+[4]Sport!J139+[4]Közművelődés!L178+[4]Támogatás!U150</f>
        <v>0</v>
      </c>
      <c r="P139" s="962">
        <f>[4]Igazgatás!K162+[4]Községgazd!N155+[4]Vagyongazd!K137+[4]Közút!K137+[4]Sport!K139+[4]Közművelődés!M178+[4]Támogatás!V150</f>
        <v>0</v>
      </c>
      <c r="Q139" s="962">
        <f>[4]Igazgatás!L162+[4]Községgazd!O155+[4]Vagyongazd!L137+[4]Közút!L137+[4]Sport!L139+[4]Közművelődés!N178+[4]Támogatás!W150</f>
        <v>0</v>
      </c>
      <c r="R139" s="961">
        <f>[4]Igazgatás!M162+[4]Községgazd!P155+[4]Vagyongazd!M137+[4]Közút!M137+[4]Sport!M139+[4]Közművelődés!O178+[4]Támogatás!X150</f>
        <v>0</v>
      </c>
      <c r="S139" s="962">
        <f>[4]Igazgatás!N162+[4]Községgazd!Q155+[4]Vagyongazd!N137+[4]Közút!N137+[4]Sport!N139+[4]Közművelődés!P178+[4]Támogatás!Y150</f>
        <v>0</v>
      </c>
      <c r="T139" s="962">
        <f>[4]Igazgatás!O162+[4]Községgazd!R155+[4]Vagyongazd!O137+[4]Közút!O137+[4]Sport!O139+[4]Közművelődés!Q178+[4]Támogatás!Z150</f>
        <v>0</v>
      </c>
      <c r="U139" s="963">
        <f>[4]Igazgatás!P162+[4]Községgazd!S155+[4]Vagyongazd!P137+[4]Közút!P137+[4]Sport!P139+[4]Közművelődés!R178+[4]Támogatás!AA150</f>
        <v>0</v>
      </c>
      <c r="V139" s="964">
        <f>[4]Igazgatás!Q162+[4]Községgazd!T155+[4]Vagyongazd!Q137+[4]Közút!Q137+[4]Sport!Q139+[4]Közművelődés!S178+[4]Támogatás!AB150</f>
        <v>0</v>
      </c>
      <c r="W139" s="962">
        <f>[4]Igazgatás!R162+[4]Községgazd!U155+[4]Vagyongazd!R137+[4]Közút!R137+[4]Sport!R139+[4]Közművelődés!T178+[4]Támogatás!AC150</f>
        <v>0</v>
      </c>
      <c r="X139" s="962">
        <f>[4]Igazgatás!S162+[4]Községgazd!V155+[4]Vagyongazd!S137+[4]Közút!S137+[4]Sport!S139+[4]Közművelődés!U178+[4]Támogatás!AD150</f>
        <v>0</v>
      </c>
      <c r="Y139" s="963">
        <f>[4]Igazgatás!T162+[4]Községgazd!W155+[4]Vagyongazd!T137+[4]Közút!T137+[4]Sport!T139+[4]Közművelődés!V178+[4]Támogatás!AE150</f>
        <v>0</v>
      </c>
      <c r="AB139" s="914"/>
    </row>
    <row r="140" spans="1:28" ht="13.5" hidden="1" thickBot="1" x14ac:dyDescent="0.25">
      <c r="B140" s="876"/>
      <c r="C140" s="21"/>
      <c r="D140" s="1343" t="s">
        <v>95</v>
      </c>
      <c r="E140" s="1343"/>
      <c r="F140" s="958">
        <v>726831</v>
      </c>
      <c r="G140" s="958">
        <v>726831</v>
      </c>
      <c r="H140" s="958">
        <v>726831</v>
      </c>
      <c r="I140" s="958"/>
      <c r="J140" s="958">
        <v>0</v>
      </c>
      <c r="K140" s="958">
        <v>0</v>
      </c>
      <c r="L140" s="958">
        <v>0</v>
      </c>
      <c r="M140" s="959">
        <f>SUM(J140:L140)</f>
        <v>0</v>
      </c>
      <c r="N140" s="960">
        <f>[4]Igazgatás!I163+[4]Községgazd!L156+[4]Vagyongazd!I138+[4]Közút!I138+[4]Sport!I140+[4]Közművelődés!K179+[4]Támogatás!T151</f>
        <v>229166.6666575</v>
      </c>
      <c r="O140" s="961">
        <f>[4]Igazgatás!J163+[4]Községgazd!M156+[4]Vagyongazd!J138+[4]Közút!J138+[4]Sport!J140+[4]Közművelődés!L179+[4]Támogatás!U151</f>
        <v>229166.6666575</v>
      </c>
      <c r="P140" s="962">
        <f>[4]Igazgatás!K163+[4]Községgazd!N156+[4]Vagyongazd!K138+[4]Közút!K138+[4]Sport!K140+[4]Közművelődés!M179+[4]Támogatás!V151</f>
        <v>229166.6666575</v>
      </c>
      <c r="Q140" s="962">
        <f>[4]Igazgatás!L163+[4]Községgazd!O156+[4]Vagyongazd!L138+[4]Közút!L138+[4]Sport!L140+[4]Közművelődés!N179+[4]Támogatás!W151</f>
        <v>229166.6666575</v>
      </c>
      <c r="R140" s="961">
        <f>[4]Igazgatás!M163+[4]Községgazd!P156+[4]Vagyongazd!M138+[4]Közút!M138+[4]Sport!M140+[4]Közművelődés!O179+[4]Támogatás!X151</f>
        <v>229166.6666575</v>
      </c>
      <c r="S140" s="962">
        <f>[4]Igazgatás!N163+[4]Községgazd!Q156+[4]Vagyongazd!N138+[4]Közút!N138+[4]Sport!N140+[4]Közművelődés!P179+[4]Támogatás!Y151</f>
        <v>229166.6666575</v>
      </c>
      <c r="T140" s="962">
        <f>[4]Igazgatás!O163+[4]Községgazd!R156+[4]Vagyongazd!O138+[4]Közút!O138+[4]Sport!O140+[4]Közművelődés!Q179+[4]Támogatás!Z151</f>
        <v>229166.6666575</v>
      </c>
      <c r="U140" s="963">
        <f>[4]Igazgatás!P163+[4]Községgazd!S156+[4]Vagyongazd!P138+[4]Közút!P138+[4]Sport!P140+[4]Közművelődés!R179+[4]Támogatás!AA151</f>
        <v>229166.6666575</v>
      </c>
      <c r="V140" s="964">
        <f>[4]Igazgatás!Q163+[4]Községgazd!T156+[4]Vagyongazd!Q138+[4]Közút!Q138+[4]Sport!Q140+[4]Közművelődés!S179+[4]Támogatás!AB151</f>
        <v>229166.6666575</v>
      </c>
      <c r="W140" s="962">
        <f>[4]Igazgatás!R163+[4]Községgazd!U156+[4]Vagyongazd!R138+[4]Közút!R138+[4]Sport!R140+[4]Közművelődés!T179+[4]Támogatás!AC151</f>
        <v>229166.6666575</v>
      </c>
      <c r="X140" s="962">
        <f>[4]Igazgatás!S163+[4]Községgazd!V156+[4]Vagyongazd!S138+[4]Közút!S138+[4]Sport!S140+[4]Közművelődés!U179+[4]Támogatás!AD151</f>
        <v>229166.6666575</v>
      </c>
      <c r="Y140" s="963">
        <f>[4]Igazgatás!T163+[4]Községgazd!W156+[4]Vagyongazd!T138+[4]Közút!T138+[4]Sport!T140+[4]Közművelődés!V179+[4]Támogatás!AE151</f>
        <v>229166.6666575</v>
      </c>
      <c r="AB140" s="914"/>
    </row>
    <row r="141" spans="1:28" ht="15" hidden="1" customHeight="1" x14ac:dyDescent="0.2">
      <c r="B141" s="876"/>
      <c r="C141" s="21"/>
      <c r="D141" s="1343" t="s">
        <v>1024</v>
      </c>
      <c r="E141" s="1343"/>
      <c r="F141" s="958" t="e">
        <v>#REF!</v>
      </c>
      <c r="G141" s="964" t="e">
        <v>#REF!</v>
      </c>
      <c r="H141" s="964" t="e">
        <v>#REF!</v>
      </c>
      <c r="I141" s="964" t="e">
        <v>#REF!</v>
      </c>
      <c r="J141" s="991" t="e">
        <f>[4]Igazgatás!F164+[4]Községgazd!F157+[4]Vagyongazd!#REF!+[4]Közút!F139+[4]Sport!F141+[4]Közművelődés!F180+[4]Támogatás!J156</f>
        <v>#REF!</v>
      </c>
      <c r="K141" s="992" t="e">
        <f>[4]Igazgatás!G164+[4]Községgazd!G157+[4]Vagyongazd!#REF!+[4]Közút!G139+[4]Sport!G141+[4]Közművelődés!G180+[4]Támogatás!K156</f>
        <v>#REF!</v>
      </c>
      <c r="L141" s="993"/>
      <c r="M141" s="959" t="e">
        <f>[4]Igazgatás!H164+[4]Községgazd!H157+[4]Vagyongazd!#REF!+[4]Közút!H139+[4]Sport!H141+[4]Közművelődés!H180+[4]Támogatás!L156</f>
        <v>#REF!</v>
      </c>
      <c r="N141" s="960">
        <f>[4]Igazgatás!I164+[4]Községgazd!L157+[4]Vagyongazd!I139+[4]Közút!I139+[4]Sport!I141+[4]Közművelődés!K180+[4]Támogatás!T156</f>
        <v>0</v>
      </c>
      <c r="O141" s="961">
        <f>[4]Igazgatás!J164+[4]Községgazd!M157+[4]Vagyongazd!J139+[4]Közút!J139+[4]Sport!J141+[4]Közművelődés!L180+[4]Támogatás!U156</f>
        <v>0</v>
      </c>
      <c r="P141" s="962">
        <f>[4]Igazgatás!K164+[4]Községgazd!N157+[4]Vagyongazd!K139+[4]Közút!K139+[4]Sport!K141+[4]Közművelődés!M180+[4]Támogatás!V156</f>
        <v>0</v>
      </c>
      <c r="Q141" s="962">
        <f>[4]Igazgatás!L164+[4]Községgazd!O157+[4]Vagyongazd!L139+[4]Közút!L139+[4]Sport!L141+[4]Közművelődés!N180+[4]Támogatás!W156</f>
        <v>0</v>
      </c>
      <c r="R141" s="961">
        <f>[4]Igazgatás!M164+[4]Községgazd!P157+[4]Vagyongazd!M139+[4]Közút!M139+[4]Sport!M141+[4]Közművelődés!O180+[4]Támogatás!X156</f>
        <v>0</v>
      </c>
      <c r="S141" s="962">
        <f>[4]Igazgatás!N164+[4]Községgazd!Q157+[4]Vagyongazd!N139+[4]Közút!N139+[4]Sport!N141+[4]Közművelődés!P180+[4]Támogatás!Y156</f>
        <v>0</v>
      </c>
      <c r="T141" s="962">
        <f>[4]Igazgatás!O164+[4]Községgazd!R157+[4]Vagyongazd!O139+[4]Közút!O139+[4]Sport!O141+[4]Közművelődés!Q180+[4]Támogatás!Z156</f>
        <v>0</v>
      </c>
      <c r="U141" s="963">
        <f>[4]Igazgatás!P164+[4]Községgazd!S157+[4]Vagyongazd!P139+[4]Közút!P139+[4]Sport!P141+[4]Közművelődés!R180+[4]Támogatás!AA156</f>
        <v>0</v>
      </c>
      <c r="V141" s="964">
        <f>[4]Igazgatás!Q164+[4]Községgazd!T157+[4]Vagyongazd!Q139+[4]Közút!Q139+[4]Sport!Q141+[4]Közművelődés!S180+[4]Támogatás!AB156</f>
        <v>0</v>
      </c>
      <c r="W141" s="962">
        <f>[4]Igazgatás!R164+[4]Községgazd!U157+[4]Vagyongazd!R139+[4]Közút!R139+[4]Sport!R141+[4]Közművelődés!T180+[4]Támogatás!AC156</f>
        <v>0</v>
      </c>
      <c r="X141" s="962">
        <f>[4]Igazgatás!S164+[4]Községgazd!V157+[4]Vagyongazd!S139+[4]Közút!S139+[4]Sport!S141+[4]Közművelődés!U180+[4]Támogatás!AD156</f>
        <v>0</v>
      </c>
      <c r="Y141" s="963">
        <f>[4]Igazgatás!T164+[4]Községgazd!W157+[4]Vagyongazd!T139+[4]Közút!T139+[4]Sport!T141+[4]Közművelődés!V180+[4]Támogatás!AE156</f>
        <v>0</v>
      </c>
      <c r="AB141" s="914"/>
    </row>
    <row r="142" spans="1:28" ht="15" hidden="1" customHeight="1" x14ac:dyDescent="0.2">
      <c r="B142" s="876"/>
      <c r="C142" s="21"/>
      <c r="D142" s="1343" t="s">
        <v>1025</v>
      </c>
      <c r="E142" s="1343"/>
      <c r="F142" s="958" t="e">
        <v>#REF!</v>
      </c>
      <c r="G142" s="964" t="e">
        <v>#REF!</v>
      </c>
      <c r="H142" s="964" t="e">
        <v>#REF!</v>
      </c>
      <c r="I142" s="964" t="e">
        <v>#REF!</v>
      </c>
      <c r="J142" s="991" t="e">
        <f>[4]Igazgatás!F165+[4]Községgazd!F158+[4]Vagyongazd!#REF!+[4]Közút!F140+[4]Sport!F142+[4]Közművelődés!F181+[4]Támogatás!J157</f>
        <v>#REF!</v>
      </c>
      <c r="K142" s="992" t="e">
        <f>[4]Igazgatás!G165+[4]Községgazd!G158+[4]Vagyongazd!#REF!+[4]Közút!G140+[4]Sport!G142+[4]Közművelődés!G181+[4]Támogatás!K157</f>
        <v>#REF!</v>
      </c>
      <c r="L142" s="993"/>
      <c r="M142" s="959" t="e">
        <f>[4]Igazgatás!H165+[4]Községgazd!H158+[4]Vagyongazd!#REF!+[4]Közút!H140+[4]Sport!H142+[4]Közművelődés!H181+[4]Támogatás!L157</f>
        <v>#REF!</v>
      </c>
      <c r="N142" s="960">
        <f>[4]Igazgatás!I165+[4]Községgazd!L158+[4]Vagyongazd!I140+[4]Közút!I140+[4]Sport!I142+[4]Közművelődés!K181+[4]Támogatás!T157</f>
        <v>0</v>
      </c>
      <c r="O142" s="961">
        <f>[4]Igazgatás!J165+[4]Községgazd!M158+[4]Vagyongazd!J140+[4]Közút!J140+[4]Sport!J142+[4]Közművelődés!L181+[4]Támogatás!U157</f>
        <v>0</v>
      </c>
      <c r="P142" s="962">
        <f>[4]Igazgatás!K165+[4]Községgazd!N158+[4]Vagyongazd!K140+[4]Közút!K140+[4]Sport!K142+[4]Közművelődés!M181+[4]Támogatás!V157</f>
        <v>0</v>
      </c>
      <c r="Q142" s="962">
        <f>[4]Igazgatás!L165+[4]Községgazd!O158+[4]Vagyongazd!L140+[4]Közút!L140+[4]Sport!L142+[4]Közművelődés!N181+[4]Támogatás!W157</f>
        <v>0</v>
      </c>
      <c r="R142" s="961">
        <f>[4]Igazgatás!M165+[4]Községgazd!P158+[4]Vagyongazd!M140+[4]Közút!M140+[4]Sport!M142+[4]Közművelődés!O181+[4]Támogatás!X157</f>
        <v>0</v>
      </c>
      <c r="S142" s="962">
        <f>[4]Igazgatás!N165+[4]Községgazd!Q158+[4]Vagyongazd!N140+[4]Közút!N140+[4]Sport!N142+[4]Közművelődés!P181+[4]Támogatás!Y157</f>
        <v>0</v>
      </c>
      <c r="T142" s="962">
        <f>[4]Igazgatás!O165+[4]Községgazd!R158+[4]Vagyongazd!O140+[4]Közút!O140+[4]Sport!O142+[4]Közművelődés!Q181+[4]Támogatás!Z157</f>
        <v>0</v>
      </c>
      <c r="U142" s="963">
        <f>[4]Igazgatás!P165+[4]Községgazd!S158+[4]Vagyongazd!P140+[4]Közút!P140+[4]Sport!P142+[4]Közművelődés!R181+[4]Támogatás!AA157</f>
        <v>0</v>
      </c>
      <c r="V142" s="964">
        <f>[4]Igazgatás!Q165+[4]Községgazd!T158+[4]Vagyongazd!Q140+[4]Közút!Q140+[4]Sport!Q142+[4]Közművelődés!S181+[4]Támogatás!AB157</f>
        <v>0</v>
      </c>
      <c r="W142" s="962">
        <f>[4]Igazgatás!R165+[4]Községgazd!U158+[4]Vagyongazd!R140+[4]Közút!R140+[4]Sport!R142+[4]Közművelődés!T181+[4]Támogatás!AC157</f>
        <v>0</v>
      </c>
      <c r="X142" s="962">
        <f>[4]Igazgatás!S165+[4]Községgazd!V158+[4]Vagyongazd!S140+[4]Közút!S140+[4]Sport!S142+[4]Közművelődés!U181+[4]Támogatás!AD157</f>
        <v>0</v>
      </c>
      <c r="Y142" s="963">
        <f>[4]Igazgatás!T165+[4]Községgazd!W158+[4]Vagyongazd!T140+[4]Közút!T140+[4]Sport!T142+[4]Közművelődés!V181+[4]Támogatás!AE157</f>
        <v>0</v>
      </c>
      <c r="AB142" s="914"/>
    </row>
    <row r="143" spans="1:28" ht="25.5" hidden="1" customHeight="1" x14ac:dyDescent="0.2">
      <c r="B143" s="876"/>
      <c r="C143" s="21"/>
      <c r="D143" s="1365" t="s">
        <v>1026</v>
      </c>
      <c r="E143" s="1365"/>
      <c r="F143" s="958" t="e">
        <v>#REF!</v>
      </c>
      <c r="G143" s="964" t="e">
        <v>#REF!</v>
      </c>
      <c r="H143" s="964" t="e">
        <v>#REF!</v>
      </c>
      <c r="I143" s="964" t="e">
        <v>#REF!</v>
      </c>
      <c r="J143" s="1009" t="e">
        <f>[4]Igazgatás!F166+[4]Községgazd!F159+[4]Vagyongazd!#REF!+[4]Közút!F141+[4]Sport!F143+[4]Közművelődés!F182+[4]Támogatás!J158</f>
        <v>#REF!</v>
      </c>
      <c r="K143" s="1010" t="e">
        <f>[4]Igazgatás!G166+[4]Községgazd!G159+[4]Vagyongazd!#REF!+[4]Közút!G141+[4]Sport!G143+[4]Közművelődés!G182+[4]Támogatás!K158</f>
        <v>#REF!</v>
      </c>
      <c r="L143" s="1011"/>
      <c r="M143" s="959" t="e">
        <f>[4]Igazgatás!H166+[4]Községgazd!H159+[4]Vagyongazd!#REF!+[4]Közút!H141+[4]Sport!H143+[4]Közművelődés!H182+[4]Támogatás!L158</f>
        <v>#REF!</v>
      </c>
      <c r="N143" s="960">
        <f>[4]Igazgatás!I166+[4]Községgazd!L159+[4]Vagyongazd!I141+[4]Közút!I141+[4]Sport!I143+[4]Közművelődés!K182+[4]Támogatás!T158</f>
        <v>0</v>
      </c>
      <c r="O143" s="961">
        <f>[4]Igazgatás!J166+[4]Községgazd!M159+[4]Vagyongazd!J141+[4]Közút!J141+[4]Sport!J143+[4]Közművelődés!L182+[4]Támogatás!U158</f>
        <v>0</v>
      </c>
      <c r="P143" s="962">
        <f>[4]Igazgatás!K166+[4]Községgazd!N159+[4]Vagyongazd!K141+[4]Közút!K141+[4]Sport!K143+[4]Közművelődés!M182+[4]Támogatás!V158</f>
        <v>0</v>
      </c>
      <c r="Q143" s="962">
        <f>[4]Igazgatás!L166+[4]Községgazd!O159+[4]Vagyongazd!L141+[4]Közút!L141+[4]Sport!L143+[4]Közművelődés!N182+[4]Támogatás!W158</f>
        <v>0</v>
      </c>
      <c r="R143" s="961">
        <f>[4]Igazgatás!M166+[4]Községgazd!P159+[4]Vagyongazd!M141+[4]Közút!M141+[4]Sport!M143+[4]Közművelődés!O182+[4]Támogatás!X158</f>
        <v>0</v>
      </c>
      <c r="S143" s="962">
        <f>[4]Igazgatás!N166+[4]Községgazd!Q159+[4]Vagyongazd!N141+[4]Közút!N141+[4]Sport!N143+[4]Közművelődés!P182+[4]Támogatás!Y158</f>
        <v>0</v>
      </c>
      <c r="T143" s="962">
        <f>[4]Igazgatás!O166+[4]Községgazd!R159+[4]Vagyongazd!O141+[4]Közút!O141+[4]Sport!O143+[4]Közművelődés!Q182+[4]Támogatás!Z158</f>
        <v>0</v>
      </c>
      <c r="U143" s="963">
        <f>[4]Igazgatás!P166+[4]Községgazd!S159+[4]Vagyongazd!P141+[4]Közút!P141+[4]Sport!P143+[4]Közművelődés!R182+[4]Támogatás!AA158</f>
        <v>0</v>
      </c>
      <c r="V143" s="964">
        <f>[4]Igazgatás!Q166+[4]Községgazd!T159+[4]Vagyongazd!Q141+[4]Közút!Q141+[4]Sport!Q143+[4]Közművelődés!S182+[4]Támogatás!AB158</f>
        <v>0</v>
      </c>
      <c r="W143" s="962">
        <f>[4]Igazgatás!R166+[4]Községgazd!U159+[4]Vagyongazd!R141+[4]Közút!R141+[4]Sport!R143+[4]Közművelődés!T182+[4]Támogatás!AC158</f>
        <v>0</v>
      </c>
      <c r="X143" s="962">
        <f>[4]Igazgatás!S166+[4]Községgazd!V159+[4]Vagyongazd!S141+[4]Közút!S141+[4]Sport!S143+[4]Közművelődés!U182+[4]Támogatás!AD158</f>
        <v>0</v>
      </c>
      <c r="Y143" s="963">
        <f>[4]Igazgatás!T166+[4]Községgazd!W159+[4]Vagyongazd!T141+[4]Közút!T141+[4]Sport!T143+[4]Közművelődés!V182+[4]Támogatás!AE158</f>
        <v>0</v>
      </c>
      <c r="AB143" s="914"/>
    </row>
    <row r="144" spans="1:28" ht="25.5" hidden="1" customHeight="1" x14ac:dyDescent="0.2">
      <c r="B144" s="876"/>
      <c r="C144" s="21"/>
      <c r="D144" s="1365" t="s">
        <v>1027</v>
      </c>
      <c r="E144" s="1365"/>
      <c r="F144" s="958" t="e">
        <v>#REF!</v>
      </c>
      <c r="G144" s="964" t="e">
        <v>#REF!</v>
      </c>
      <c r="H144" s="964" t="e">
        <v>#REF!</v>
      </c>
      <c r="I144" s="964" t="e">
        <v>#REF!</v>
      </c>
      <c r="J144" s="1009" t="e">
        <f>[4]Igazgatás!F167+[4]Községgazd!F160+[4]Vagyongazd!#REF!+[4]Közút!F142+[4]Sport!F144+[4]Közművelődés!F183+[4]Támogatás!J159</f>
        <v>#REF!</v>
      </c>
      <c r="K144" s="1010" t="e">
        <f>[4]Igazgatás!G167+[4]Községgazd!G160+[4]Vagyongazd!#REF!+[4]Közút!G142+[4]Sport!G144+[4]Közművelődés!G183+[4]Támogatás!K159</f>
        <v>#REF!</v>
      </c>
      <c r="L144" s="1011"/>
      <c r="M144" s="959" t="e">
        <f>[4]Igazgatás!H167+[4]Községgazd!H160+[4]Vagyongazd!#REF!+[4]Közút!H142+[4]Sport!H144+[4]Közművelődés!H183+[4]Támogatás!L159</f>
        <v>#REF!</v>
      </c>
      <c r="N144" s="960">
        <f>[4]Igazgatás!I167+[4]Községgazd!L160+[4]Vagyongazd!I142+[4]Közút!I142+[4]Sport!I144+[4]Közművelődés!K183+[4]Támogatás!T159</f>
        <v>0</v>
      </c>
      <c r="O144" s="961">
        <f>[4]Igazgatás!J167+[4]Községgazd!M160+[4]Vagyongazd!J142+[4]Közút!J142+[4]Sport!J144+[4]Közművelődés!L183+[4]Támogatás!U159</f>
        <v>0</v>
      </c>
      <c r="P144" s="962">
        <f>[4]Igazgatás!K167+[4]Községgazd!N160+[4]Vagyongazd!K142+[4]Közút!K142+[4]Sport!K144+[4]Közművelődés!M183+[4]Támogatás!V159</f>
        <v>0</v>
      </c>
      <c r="Q144" s="962">
        <f>[4]Igazgatás!L167+[4]Községgazd!O160+[4]Vagyongazd!L142+[4]Közút!L142+[4]Sport!L144+[4]Közművelődés!N183+[4]Támogatás!W159</f>
        <v>0</v>
      </c>
      <c r="R144" s="961">
        <f>[4]Igazgatás!M167+[4]Községgazd!P160+[4]Vagyongazd!M142+[4]Közút!M142+[4]Sport!M144+[4]Közművelődés!O183+[4]Támogatás!X159</f>
        <v>0</v>
      </c>
      <c r="S144" s="962">
        <f>[4]Igazgatás!N167+[4]Községgazd!Q160+[4]Vagyongazd!N142+[4]Közút!N142+[4]Sport!N144+[4]Közművelődés!P183+[4]Támogatás!Y159</f>
        <v>0</v>
      </c>
      <c r="T144" s="962">
        <f>[4]Igazgatás!O167+[4]Községgazd!R160+[4]Vagyongazd!O142+[4]Közút!O142+[4]Sport!O144+[4]Közművelődés!Q183+[4]Támogatás!Z159</f>
        <v>0</v>
      </c>
      <c r="U144" s="963">
        <f>[4]Igazgatás!P167+[4]Községgazd!S160+[4]Vagyongazd!P142+[4]Közút!P142+[4]Sport!P144+[4]Közművelődés!R183+[4]Támogatás!AA159</f>
        <v>0</v>
      </c>
      <c r="V144" s="964">
        <f>[4]Igazgatás!Q167+[4]Községgazd!T160+[4]Vagyongazd!Q142+[4]Közút!Q142+[4]Sport!Q144+[4]Közművelődés!S183+[4]Támogatás!AB159</f>
        <v>0</v>
      </c>
      <c r="W144" s="962">
        <f>[4]Igazgatás!R167+[4]Községgazd!U160+[4]Vagyongazd!R142+[4]Közút!R142+[4]Sport!R144+[4]Közművelődés!T183+[4]Támogatás!AC159</f>
        <v>0</v>
      </c>
      <c r="X144" s="962">
        <f>[4]Igazgatás!S167+[4]Községgazd!V160+[4]Vagyongazd!S142+[4]Közút!S142+[4]Sport!S144+[4]Közművelődés!U183+[4]Támogatás!AD159</f>
        <v>0</v>
      </c>
      <c r="Y144" s="963">
        <f>[4]Igazgatás!T167+[4]Községgazd!W160+[4]Vagyongazd!T142+[4]Közút!T142+[4]Sport!T144+[4]Közművelődés!V183+[4]Támogatás!AE159</f>
        <v>0</v>
      </c>
      <c r="AB144" s="914"/>
    </row>
    <row r="145" spans="1:28" ht="15" hidden="1" customHeight="1" x14ac:dyDescent="0.2">
      <c r="B145" s="876"/>
      <c r="C145" s="21"/>
      <c r="D145" s="1343" t="s">
        <v>1028</v>
      </c>
      <c r="E145" s="1343"/>
      <c r="F145" s="958" t="e">
        <v>#REF!</v>
      </c>
      <c r="G145" s="964" t="e">
        <v>#REF!</v>
      </c>
      <c r="H145" s="964" t="e">
        <v>#REF!</v>
      </c>
      <c r="I145" s="964" t="e">
        <v>#REF!</v>
      </c>
      <c r="J145" s="991" t="e">
        <f>[4]Igazgatás!F168+[4]Községgazd!F161+[4]Vagyongazd!#REF!+[4]Közút!F143+[4]Sport!F145+[4]Közművelődés!F184+[4]Támogatás!J160</f>
        <v>#REF!</v>
      </c>
      <c r="K145" s="992" t="e">
        <f>[4]Igazgatás!G168+[4]Községgazd!G161+[4]Vagyongazd!#REF!+[4]Közút!G143+[4]Sport!G145+[4]Közművelődés!G184+[4]Támogatás!K160</f>
        <v>#REF!</v>
      </c>
      <c r="L145" s="993"/>
      <c r="M145" s="959" t="e">
        <f>[4]Igazgatás!H168+[4]Községgazd!H161+[4]Vagyongazd!#REF!+[4]Közút!H143+[4]Sport!H145+[4]Közművelődés!H184+[4]Támogatás!L160</f>
        <v>#REF!</v>
      </c>
      <c r="N145" s="960">
        <f>[4]Igazgatás!I168+[4]Községgazd!L161+[4]Vagyongazd!I143+[4]Közút!I143+[4]Sport!I145+[4]Közművelődés!K184+[4]Támogatás!T160</f>
        <v>0</v>
      </c>
      <c r="O145" s="961">
        <f>[4]Igazgatás!J168+[4]Községgazd!M161+[4]Vagyongazd!J143+[4]Közút!J143+[4]Sport!J145+[4]Közművelődés!L184+[4]Támogatás!U160</f>
        <v>0</v>
      </c>
      <c r="P145" s="962">
        <f>[4]Igazgatás!K168+[4]Községgazd!N161+[4]Vagyongazd!K143+[4]Közút!K143+[4]Sport!K145+[4]Közművelődés!M184+[4]Támogatás!V160</f>
        <v>0</v>
      </c>
      <c r="Q145" s="962">
        <f>[4]Igazgatás!L168+[4]Községgazd!O161+[4]Vagyongazd!L143+[4]Közút!L143+[4]Sport!L145+[4]Közművelődés!N184+[4]Támogatás!W160</f>
        <v>0</v>
      </c>
      <c r="R145" s="961">
        <f>[4]Igazgatás!M168+[4]Községgazd!P161+[4]Vagyongazd!M143+[4]Közút!M143+[4]Sport!M145+[4]Közművelődés!O184+[4]Támogatás!X160</f>
        <v>0</v>
      </c>
      <c r="S145" s="962">
        <f>[4]Igazgatás!N168+[4]Községgazd!Q161+[4]Vagyongazd!N143+[4]Közút!N143+[4]Sport!N145+[4]Közművelődés!P184+[4]Támogatás!Y160</f>
        <v>0</v>
      </c>
      <c r="T145" s="962">
        <f>[4]Igazgatás!O168+[4]Községgazd!R161+[4]Vagyongazd!O143+[4]Közút!O143+[4]Sport!O145+[4]Közművelődés!Q184+[4]Támogatás!Z160</f>
        <v>0</v>
      </c>
      <c r="U145" s="963">
        <f>[4]Igazgatás!P168+[4]Községgazd!S161+[4]Vagyongazd!P143+[4]Közút!P143+[4]Sport!P145+[4]Közművelődés!R184+[4]Támogatás!AA160</f>
        <v>0</v>
      </c>
      <c r="V145" s="964">
        <f>[4]Igazgatás!Q168+[4]Községgazd!T161+[4]Vagyongazd!Q143+[4]Közút!Q143+[4]Sport!Q145+[4]Közművelődés!S184+[4]Támogatás!AB160</f>
        <v>0</v>
      </c>
      <c r="W145" s="962">
        <f>[4]Igazgatás!R168+[4]Községgazd!U161+[4]Vagyongazd!R143+[4]Közút!R143+[4]Sport!R145+[4]Közművelődés!T184+[4]Támogatás!AC160</f>
        <v>0</v>
      </c>
      <c r="X145" s="962">
        <f>[4]Igazgatás!S168+[4]Községgazd!V161+[4]Vagyongazd!S143+[4]Közút!S143+[4]Sport!S145+[4]Közművelődés!U184+[4]Támogatás!AD160</f>
        <v>0</v>
      </c>
      <c r="Y145" s="963">
        <f>[4]Igazgatás!T168+[4]Községgazd!W161+[4]Vagyongazd!T143+[4]Közút!T143+[4]Sport!T145+[4]Közművelődés!V184+[4]Támogatás!AE160</f>
        <v>0</v>
      </c>
      <c r="AB145" s="914"/>
    </row>
    <row r="146" spans="1:28" ht="25.5" hidden="1" customHeight="1" x14ac:dyDescent="0.2">
      <c r="B146" s="876"/>
      <c r="C146" s="21"/>
      <c r="D146" s="1365" t="s">
        <v>1029</v>
      </c>
      <c r="E146" s="1365"/>
      <c r="F146" s="958" t="e">
        <v>#REF!</v>
      </c>
      <c r="G146" s="964" t="e">
        <v>#REF!</v>
      </c>
      <c r="H146" s="964" t="e">
        <v>#REF!</v>
      </c>
      <c r="I146" s="964" t="e">
        <v>#REF!</v>
      </c>
      <c r="J146" s="1009" t="e">
        <f>[4]Igazgatás!F169+[4]Községgazd!F162+[4]Vagyongazd!#REF!+[4]Közút!F144+[4]Sport!F146+[4]Közművelődés!F185+[4]Támogatás!J161</f>
        <v>#REF!</v>
      </c>
      <c r="K146" s="1010" t="e">
        <f>[4]Igazgatás!G169+[4]Községgazd!G162+[4]Vagyongazd!#REF!+[4]Közút!G144+[4]Sport!G146+[4]Közművelődés!G185+[4]Támogatás!K161</f>
        <v>#REF!</v>
      </c>
      <c r="L146" s="1011"/>
      <c r="M146" s="959" t="e">
        <f>[4]Igazgatás!H169+[4]Községgazd!H162+[4]Vagyongazd!#REF!+[4]Közút!H144+[4]Sport!H146+[4]Közművelődés!H185+[4]Támogatás!L161</f>
        <v>#REF!</v>
      </c>
      <c r="N146" s="960">
        <f>[4]Igazgatás!I169+[4]Községgazd!L162+[4]Vagyongazd!I144+[4]Közút!I144+[4]Sport!I146+[4]Közművelődés!K185+[4]Támogatás!T161</f>
        <v>0</v>
      </c>
      <c r="O146" s="961">
        <f>[4]Igazgatás!J169+[4]Községgazd!M162+[4]Vagyongazd!J144+[4]Közút!J144+[4]Sport!J146+[4]Közművelődés!L185+[4]Támogatás!U161</f>
        <v>0</v>
      </c>
      <c r="P146" s="962">
        <f>[4]Igazgatás!K169+[4]Községgazd!N162+[4]Vagyongazd!K144+[4]Közút!K144+[4]Sport!K146+[4]Közművelődés!M185+[4]Támogatás!V161</f>
        <v>0</v>
      </c>
      <c r="Q146" s="962">
        <f>[4]Igazgatás!L169+[4]Községgazd!O162+[4]Vagyongazd!L144+[4]Közút!L144+[4]Sport!L146+[4]Közművelődés!N185+[4]Támogatás!W161</f>
        <v>0</v>
      </c>
      <c r="R146" s="961">
        <f>[4]Igazgatás!M169+[4]Községgazd!P162+[4]Vagyongazd!M144+[4]Közút!M144+[4]Sport!M146+[4]Közművelődés!O185+[4]Támogatás!X161</f>
        <v>0</v>
      </c>
      <c r="S146" s="962">
        <f>[4]Igazgatás!N169+[4]Községgazd!Q162+[4]Vagyongazd!N144+[4]Közút!N144+[4]Sport!N146+[4]Közművelődés!P185+[4]Támogatás!Y161</f>
        <v>0</v>
      </c>
      <c r="T146" s="962">
        <f>[4]Igazgatás!O169+[4]Községgazd!R162+[4]Vagyongazd!O144+[4]Közút!O144+[4]Sport!O146+[4]Közművelődés!Q185+[4]Támogatás!Z161</f>
        <v>0</v>
      </c>
      <c r="U146" s="963">
        <f>[4]Igazgatás!P169+[4]Községgazd!S162+[4]Vagyongazd!P144+[4]Közút!P144+[4]Sport!P146+[4]Közművelődés!R185+[4]Támogatás!AA161</f>
        <v>0</v>
      </c>
      <c r="V146" s="964">
        <f>[4]Igazgatás!Q169+[4]Községgazd!T162+[4]Vagyongazd!Q144+[4]Közút!Q144+[4]Sport!Q146+[4]Közművelődés!S185+[4]Támogatás!AB161</f>
        <v>0</v>
      </c>
      <c r="W146" s="962">
        <f>[4]Igazgatás!R169+[4]Községgazd!U162+[4]Vagyongazd!R144+[4]Közút!R144+[4]Sport!R146+[4]Közművelődés!T185+[4]Támogatás!AC161</f>
        <v>0</v>
      </c>
      <c r="X146" s="962">
        <f>[4]Igazgatás!S169+[4]Községgazd!V162+[4]Vagyongazd!S144+[4]Közút!S144+[4]Sport!S146+[4]Közművelődés!U185+[4]Támogatás!AD161</f>
        <v>0</v>
      </c>
      <c r="Y146" s="963">
        <f>[4]Igazgatás!T169+[4]Községgazd!W162+[4]Vagyongazd!T144+[4]Közút!T144+[4]Sport!T146+[4]Közművelődés!V185+[4]Támogatás!AE161</f>
        <v>0</v>
      </c>
      <c r="AB146" s="914"/>
    </row>
    <row r="147" spans="1:28" ht="15" hidden="1" customHeight="1" x14ac:dyDescent="0.2">
      <c r="B147" s="876"/>
      <c r="C147" s="21"/>
      <c r="D147" s="1343" t="s">
        <v>1030</v>
      </c>
      <c r="E147" s="1343"/>
      <c r="F147" s="958" t="e">
        <v>#REF!</v>
      </c>
      <c r="G147" s="964" t="e">
        <v>#REF!</v>
      </c>
      <c r="H147" s="964" t="e">
        <v>#REF!</v>
      </c>
      <c r="I147" s="964" t="e">
        <v>#REF!</v>
      </c>
      <c r="J147" s="991" t="e">
        <f>[4]Igazgatás!F170+[4]Községgazd!F163+[4]Vagyongazd!#REF!+[4]Közút!F145+[4]Sport!F147+[4]Közművelődés!F186+[4]Támogatás!J162</f>
        <v>#REF!</v>
      </c>
      <c r="K147" s="992" t="e">
        <f>[4]Igazgatás!G170+[4]Községgazd!G163+[4]Vagyongazd!#REF!+[4]Közút!G145+[4]Sport!G147+[4]Közművelődés!G186+[4]Támogatás!K162</f>
        <v>#REF!</v>
      </c>
      <c r="L147" s="993"/>
      <c r="M147" s="959" t="e">
        <f>[4]Igazgatás!H170+[4]Községgazd!H163+[4]Vagyongazd!#REF!+[4]Közút!H145+[4]Sport!H147+[4]Közművelődés!H186+[4]Támogatás!L162</f>
        <v>#REF!</v>
      </c>
      <c r="N147" s="960">
        <f>[4]Igazgatás!I170+[4]Községgazd!L163+[4]Vagyongazd!I145+[4]Közút!I145+[4]Sport!I147+[4]Közművelődés!K186+[4]Támogatás!T162</f>
        <v>0</v>
      </c>
      <c r="O147" s="961">
        <f>[4]Igazgatás!J170+[4]Községgazd!M163+[4]Vagyongazd!J145+[4]Közút!J145+[4]Sport!J147+[4]Közművelődés!L186+[4]Támogatás!U162</f>
        <v>0</v>
      </c>
      <c r="P147" s="962">
        <f>[4]Igazgatás!K170+[4]Községgazd!N163+[4]Vagyongazd!K145+[4]Közút!K145+[4]Sport!K147+[4]Közművelődés!M186+[4]Támogatás!V162</f>
        <v>0</v>
      </c>
      <c r="Q147" s="962">
        <f>[4]Igazgatás!L170+[4]Községgazd!O163+[4]Vagyongazd!L145+[4]Közút!L145+[4]Sport!L147+[4]Közművelődés!N186+[4]Támogatás!W162</f>
        <v>0</v>
      </c>
      <c r="R147" s="961">
        <f>[4]Igazgatás!M170+[4]Községgazd!P163+[4]Vagyongazd!M145+[4]Közút!M145+[4]Sport!M147+[4]Közművelődés!O186+[4]Támogatás!X162</f>
        <v>0</v>
      </c>
      <c r="S147" s="962">
        <f>[4]Igazgatás!N170+[4]Községgazd!Q163+[4]Vagyongazd!N145+[4]Közút!N145+[4]Sport!N147+[4]Közművelődés!P186+[4]Támogatás!Y162</f>
        <v>0</v>
      </c>
      <c r="T147" s="962">
        <f>[4]Igazgatás!O170+[4]Községgazd!R163+[4]Vagyongazd!O145+[4]Közút!O145+[4]Sport!O147+[4]Közművelődés!Q186+[4]Támogatás!Z162</f>
        <v>0</v>
      </c>
      <c r="U147" s="963">
        <f>[4]Igazgatás!P170+[4]Községgazd!S163+[4]Vagyongazd!P145+[4]Közút!P145+[4]Sport!P147+[4]Közművelődés!R186+[4]Támogatás!AA162</f>
        <v>0</v>
      </c>
      <c r="V147" s="964">
        <f>[4]Igazgatás!Q170+[4]Községgazd!T163+[4]Vagyongazd!Q145+[4]Közút!Q145+[4]Sport!Q147+[4]Közművelődés!S186+[4]Támogatás!AB162</f>
        <v>0</v>
      </c>
      <c r="W147" s="962">
        <f>[4]Igazgatás!R170+[4]Községgazd!U163+[4]Vagyongazd!R145+[4]Közút!R145+[4]Sport!R147+[4]Közművelődés!T186+[4]Támogatás!AC162</f>
        <v>0</v>
      </c>
      <c r="X147" s="962">
        <f>[4]Igazgatás!S170+[4]Községgazd!V163+[4]Vagyongazd!S145+[4]Közút!S145+[4]Sport!S147+[4]Közművelődés!U186+[4]Támogatás!AD162</f>
        <v>0</v>
      </c>
      <c r="Y147" s="963">
        <f>[4]Igazgatás!T170+[4]Községgazd!W163+[4]Vagyongazd!T145+[4]Közút!T145+[4]Sport!T147+[4]Közművelődés!V186+[4]Támogatás!AE162</f>
        <v>0</v>
      </c>
      <c r="AB147" s="914"/>
    </row>
    <row r="148" spans="1:28" s="949" customFormat="1" ht="5.25" hidden="1" customHeight="1" x14ac:dyDescent="0.2">
      <c r="A148" s="18" t="s">
        <v>96</v>
      </c>
      <c r="B148" s="892" t="s">
        <v>97</v>
      </c>
      <c r="C148" s="1348" t="s">
        <v>98</v>
      </c>
      <c r="D148" s="1349"/>
      <c r="E148" s="1349"/>
      <c r="F148" s="950">
        <v>6870485</v>
      </c>
      <c r="G148" s="950">
        <v>5101117</v>
      </c>
      <c r="H148" s="950">
        <v>6627741</v>
      </c>
      <c r="I148" s="950"/>
      <c r="J148" s="950">
        <v>0</v>
      </c>
      <c r="K148" s="950">
        <v>0</v>
      </c>
      <c r="L148" s="950">
        <v>0</v>
      </c>
      <c r="M148" s="951">
        <f>SUM(J148:L148)</f>
        <v>0</v>
      </c>
      <c r="N148" s="1004">
        <f>[4]Igazgatás!I171+[4]Községgazd!L164+[4]Vagyongazd!I146+[4]Közút!I146+[4]Sport!I148+[4]Közművelődés!K187+[4]Támogatás!T163</f>
        <v>500503.66664664645</v>
      </c>
      <c r="O148" s="1005">
        <f>[4]Igazgatás!J171+[4]Községgazd!M164+[4]Vagyongazd!J146+[4]Közút!J146+[4]Sport!J148+[4]Közművelődés!L187+[4]Támogatás!U163</f>
        <v>500503.66664664645</v>
      </c>
      <c r="P148" s="1006">
        <f>[4]Igazgatás!K171+[4]Községgazd!N164+[4]Vagyongazd!K146+[4]Közút!K146+[4]Sport!K148+[4]Közművelődés!M187+[4]Támogatás!V163</f>
        <v>500503.66664664645</v>
      </c>
      <c r="Q148" s="1006">
        <f>[4]Igazgatás!L171+[4]Községgazd!O164+[4]Vagyongazd!L146+[4]Közút!L146+[4]Sport!L148+[4]Közművelődés!N187+[4]Támogatás!W163</f>
        <v>500503.66664664645</v>
      </c>
      <c r="R148" s="1005">
        <f>[4]Igazgatás!M171+[4]Községgazd!P164+[4]Vagyongazd!M146+[4]Közút!M146+[4]Sport!M148+[4]Közművelődés!O187+[4]Támogatás!X163</f>
        <v>500503.66664664645</v>
      </c>
      <c r="S148" s="1006">
        <f>[4]Igazgatás!N171+[4]Községgazd!Q164+[4]Vagyongazd!N146+[4]Közút!N146+[4]Sport!N148+[4]Közművelődés!P187+[4]Támogatás!Y163</f>
        <v>500503.66664664645</v>
      </c>
      <c r="T148" s="1006">
        <f>[4]Igazgatás!O171+[4]Községgazd!R164+[4]Vagyongazd!O146+[4]Közút!O146+[4]Sport!O148+[4]Közművelődés!Q187+[4]Támogatás!Z163</f>
        <v>500503.66664664645</v>
      </c>
      <c r="U148" s="1007">
        <f>[4]Igazgatás!P171+[4]Községgazd!S164+[4]Vagyongazd!P146+[4]Közút!P146+[4]Sport!P148+[4]Közművelődés!R187+[4]Támogatás!AA163</f>
        <v>500503.66664664645</v>
      </c>
      <c r="V148" s="1008">
        <f>[4]Igazgatás!Q171+[4]Községgazd!T164+[4]Vagyongazd!Q146+[4]Közút!Q146+[4]Sport!Q148+[4]Közművelődés!S187+[4]Támogatás!AB163</f>
        <v>500503.66664664645</v>
      </c>
      <c r="W148" s="1006">
        <f>[4]Igazgatás!R171+[4]Községgazd!U164+[4]Vagyongazd!R146+[4]Közút!R146+[4]Sport!R148+[4]Közművelődés!T187+[4]Támogatás!AC163</f>
        <v>500503.66664664645</v>
      </c>
      <c r="X148" s="1006">
        <f>[4]Igazgatás!S171+[4]Községgazd!V164+[4]Vagyongazd!S146+[4]Közút!S146+[4]Sport!S148+[4]Közművelődés!U187+[4]Támogatás!AD163</f>
        <v>500503.66664664645</v>
      </c>
      <c r="Y148" s="1007">
        <f>[4]Igazgatás!T171+[4]Községgazd!W164+[4]Vagyongazd!T146+[4]Szennyvíz!S145+[4]Közút!T146+[4]Sport!T148+[4]Közművelődés!V187+[4]Támogatás!AE163</f>
        <v>500503.66664664645</v>
      </c>
      <c r="AB148" s="914"/>
    </row>
    <row r="149" spans="1:28" ht="13.5" thickBot="1" x14ac:dyDescent="0.25">
      <c r="B149" s="406" t="s">
        <v>101</v>
      </c>
      <c r="C149" s="1350" t="s">
        <v>102</v>
      </c>
      <c r="D149" s="1351"/>
      <c r="E149" s="1351"/>
      <c r="F149" s="905">
        <v>39980582</v>
      </c>
      <c r="G149" s="905">
        <v>40480582</v>
      </c>
      <c r="H149" s="905">
        <v>40507582</v>
      </c>
      <c r="I149" s="906"/>
      <c r="J149" s="905">
        <f>SUM(J158+J155+J154+J151)</f>
        <v>0</v>
      </c>
      <c r="K149" s="905">
        <f>[4]Igazgatás!G175+[4]Községgazd!G165+[4]Vagyongazd!G147+[4]Szennyvíz!F146+[4]Közút!G147+[4]Sport!G149+[4]Közművelődés!G188+[4]Támogatás!K164</f>
        <v>0</v>
      </c>
      <c r="L149" s="905">
        <v>0</v>
      </c>
      <c r="M149" s="952">
        <f>SUM(J149:L149)</f>
        <v>0</v>
      </c>
      <c r="N149" s="953">
        <f>[4]Igazgatás!I175+[4]Községgazd!L165+[4]Vagyongazd!I147+[4]Közút!I147+[4]Sport!I149+[4]Közművelődés!K188+[4]Támogatás!T164</f>
        <v>470249.98414785665</v>
      </c>
      <c r="O149" s="954">
        <f>[4]Igazgatás!J175+[4]Községgazd!M165+[4]Vagyongazd!J147+[4]Közút!J147+[4]Sport!J149+[4]Közművelődés!L188+[4]Támogatás!U164</f>
        <v>470249.98414785665</v>
      </c>
      <c r="P149" s="955">
        <f>[4]Igazgatás!K175+[4]Községgazd!N165+[4]Vagyongazd!K147+[4]Közút!K147+[4]Sport!K149+[4]Közművelődés!M188+[4]Támogatás!V164</f>
        <v>470249.98414785665</v>
      </c>
      <c r="Q149" s="955">
        <f>[4]Igazgatás!L175+[4]Községgazd!O165+[4]Vagyongazd!L147+[4]Közút!L147+[4]Sport!L149+[4]Közművelődés!N188+[4]Támogatás!W164</f>
        <v>470249.98414785665</v>
      </c>
      <c r="R149" s="954">
        <f>[4]Igazgatás!M175+[4]Községgazd!P165+[4]Vagyongazd!M147+[4]Közút!M147+[4]Sport!M149+[4]Közművelődés!O188+[4]Támogatás!X164</f>
        <v>470249.98414785665</v>
      </c>
      <c r="S149" s="955">
        <f>[4]Igazgatás!N175+[4]Községgazd!Q165+[4]Vagyongazd!N147+[4]Szennyvíz!M146+[4]Közút!N147+[4]Sport!N149+[4]Közművelődés!P188+[4]Támogatás!Y164</f>
        <v>4025991.4006722937</v>
      </c>
      <c r="T149" s="955">
        <f>[4]Igazgatás!O175+[4]Községgazd!R165+[4]Vagyongazd!O147+[4]Szennyvíz!N146+[4]Közút!O147+[4]Sport!O149+[4]Közművelődés!Q188+[4]Támogatás!Z164</f>
        <v>4025991.4006722937</v>
      </c>
      <c r="U149" s="956">
        <f>[4]Igazgatás!P175+[4]Községgazd!S165+[4]Vagyongazd!P147+[4]Közút!P147+[4]Sport!P149+[4]Közművelődés!R188+[4]Támogatás!AA164</f>
        <v>470249.98414785665</v>
      </c>
      <c r="V149" s="957">
        <f>[4]Igazgatás!Q175+[4]Községgazd!T165+[4]Vagyongazd!Q147+[4]Szennyvíz!P146+[4]Közút!Q147+[4]Sport!Q149+[4]Közművelődés!S188+[4]Támogatás!AB164</f>
        <v>4025991.4006722937</v>
      </c>
      <c r="W149" s="955">
        <f>[4]Igazgatás!R175+[4]Községgazd!U165+[4]Vagyongazd!R147+[4]Közút!R147+[4]Sport!R149+[4]Közművelődés!T188+[4]Támogatás!AC164</f>
        <v>470249.98414785665</v>
      </c>
      <c r="X149" s="955">
        <f>[4]Igazgatás!S175+[4]Községgazd!V165+[4]Vagyongazd!S147+[4]Közút!S147+[4]Sport!S149+[4]Közművelődés!U188+[4]Támogatás!AD164</f>
        <v>470249.98414785665</v>
      </c>
      <c r="Y149" s="956">
        <f>[4]Igazgatás!T175+[4]Községgazd!W165+[4]Vagyongazd!T147+[4]Szennyvíz!S146+[4]Közút!T147+[4]Sport!T149+[4]Közművelődés!V188+[4]Támogatás!AE164</f>
        <v>4025991.4006722937</v>
      </c>
      <c r="AB149" s="914"/>
    </row>
    <row r="150" spans="1:28" s="977" customFormat="1" ht="13.5" hidden="1" thickBot="1" x14ac:dyDescent="0.25">
      <c r="A150" s="18" t="s">
        <v>1031</v>
      </c>
      <c r="B150" s="31" t="s">
        <v>1032</v>
      </c>
      <c r="C150" s="1355" t="s">
        <v>1033</v>
      </c>
      <c r="D150" s="1356"/>
      <c r="E150" s="1356"/>
      <c r="F150" s="975">
        <v>0</v>
      </c>
      <c r="G150" s="975">
        <v>0</v>
      </c>
      <c r="H150" s="975">
        <v>0</v>
      </c>
      <c r="I150" s="981">
        <v>0</v>
      </c>
      <c r="J150" s="975">
        <f>[4]Igazgatás!F176+[4]Községgazd!F166+[4]Közút!F148+[4]Sport!F150+[4]Közművelődés!F189+[4]Támogatás!J165</f>
        <v>0</v>
      </c>
      <c r="K150" s="975">
        <f>[4]Igazgatás!G176+[4]Községgazd!G166+[4]Közút!G148+[4]Sport!G150+[4]Közművelődés!G189+[4]Támogatás!K165</f>
        <v>0</v>
      </c>
      <c r="L150" s="975"/>
      <c r="M150" s="982">
        <f>[4]Igazgatás!H176+[4]Községgazd!H166+[4]Közút!H148+[4]Sport!H150+[4]Közművelődés!H189+[4]Támogatás!L165</f>
        <v>0</v>
      </c>
      <c r="N150" s="939">
        <f>[4]Igazgatás!I176+[4]Községgazd!L166+[4]Vagyongazd!I148+[4]Közút!I148+[4]Sport!I150+[4]Közművelődés!K189+[4]Támogatás!T165</f>
        <v>0</v>
      </c>
      <c r="O150" s="940">
        <f>[4]Igazgatás!J176+[4]Községgazd!M166+[4]Vagyongazd!J148+[4]Közút!J148+[4]Sport!J150+[4]Közművelődés!L189+[4]Támogatás!U165</f>
        <v>0</v>
      </c>
      <c r="P150" s="941">
        <f>[4]Igazgatás!K176+[4]Községgazd!N166+[4]Vagyongazd!K148+[4]Közút!K148+[4]Sport!K150+[4]Közművelődés!M189+[4]Támogatás!V165</f>
        <v>0</v>
      </c>
      <c r="Q150" s="941">
        <f>[4]Igazgatás!L176+[4]Községgazd!O166+[4]Vagyongazd!L148+[4]Közút!L148+[4]Sport!L150+[4]Közművelődés!N189+[4]Támogatás!W165</f>
        <v>0</v>
      </c>
      <c r="R150" s="940">
        <f>[4]Igazgatás!M176+[4]Községgazd!P166+[4]Vagyongazd!M148+[4]Közút!M148+[4]Sport!M150+[4]Közművelődés!O189+[4]Támogatás!X165</f>
        <v>0</v>
      </c>
      <c r="S150" s="941">
        <f>[4]Igazgatás!N176+[4]Községgazd!Q166+[4]Vagyongazd!N148+[4]Közút!N148+[4]Sport!N150+[4]Közművelődés!P189+[4]Támogatás!Y165</f>
        <v>0</v>
      </c>
      <c r="T150" s="941">
        <f>[4]Igazgatás!O176+[4]Községgazd!R166+[4]Vagyongazd!O148+[4]Közút!O148+[4]Sport!O150+[4]Közművelődés!Q189+[4]Támogatás!Z165</f>
        <v>0</v>
      </c>
      <c r="U150" s="942">
        <f>[4]Igazgatás!P176+[4]Községgazd!S166+[4]Vagyongazd!P148+[4]Közút!P148+[4]Sport!P150+[4]Közművelődés!R189+[4]Támogatás!AA165</f>
        <v>0</v>
      </c>
      <c r="V150" s="943">
        <f>[4]Igazgatás!Q176+[4]Községgazd!T166+[4]Vagyongazd!Q148+[4]Közút!Q148+[4]Sport!Q150+[4]Közművelődés!S189+[4]Támogatás!AB165</f>
        <v>0</v>
      </c>
      <c r="W150" s="941">
        <f>[4]Igazgatás!R176+[4]Községgazd!U166+[4]Vagyongazd!R148+[4]Közút!R148+[4]Sport!R150+[4]Közművelődés!T189+[4]Támogatás!AC165</f>
        <v>0</v>
      </c>
      <c r="X150" s="941">
        <f>[4]Igazgatás!S176+[4]Községgazd!V166+[4]Vagyongazd!S148+[4]Közút!S148+[4]Sport!S150+[4]Közművelődés!U189+[4]Támogatás!AD165</f>
        <v>0</v>
      </c>
      <c r="Y150" s="942">
        <f>[4]Igazgatás!T176+[4]Községgazd!W166+[4]Vagyongazd!T148+[4]Közút!T148+[4]Sport!T150+[4]Közművelődés!V189+[4]Támogatás!AE165</f>
        <v>0</v>
      </c>
      <c r="AB150" s="914"/>
    </row>
    <row r="151" spans="1:28" s="977" customFormat="1" ht="13.5" hidden="1" thickBot="1" x14ac:dyDescent="0.25">
      <c r="A151" s="18" t="s">
        <v>103</v>
      </c>
      <c r="B151" s="875" t="s">
        <v>104</v>
      </c>
      <c r="C151" s="1352" t="s">
        <v>105</v>
      </c>
      <c r="D151" s="1353"/>
      <c r="E151" s="1353"/>
      <c r="F151" s="981">
        <v>29203410</v>
      </c>
      <c r="G151" s="981">
        <v>29203410</v>
      </c>
      <c r="H151" s="981">
        <v>29230410</v>
      </c>
      <c r="I151" s="981"/>
      <c r="J151" s="981">
        <v>0</v>
      </c>
      <c r="K151" s="981">
        <f>[4]Igazgatás!G177+[4]Községgazd!G167+[4]Vagyongazd!G149+[4]Szennyvíz!F148+[4]Közút!G149+[4]Sport!G151+[4]Közművelődés!G190+[4]Támogatás!K166</f>
        <v>0</v>
      </c>
      <c r="L151" s="981">
        <v>0</v>
      </c>
      <c r="M151" s="1015">
        <f>SUM(J151:L151)</f>
        <v>0</v>
      </c>
      <c r="N151" s="939">
        <f>[4]Igazgatás!I177+[4]Községgazd!L167+[4]Vagyongazd!I149+[4]Közút!I149+[4]Sport!I151+[4]Közművelődés!K190+[4]Támogatás!T166</f>
        <v>0</v>
      </c>
      <c r="O151" s="940">
        <f>[4]Igazgatás!J177+[4]Községgazd!M167+[4]Vagyongazd!J149+[4]Közút!J149+[4]Sport!J151+[4]Közművelődés!L190+[4]Támogatás!U166</f>
        <v>0</v>
      </c>
      <c r="P151" s="941">
        <f>[4]Igazgatás!K177+[4]Községgazd!N167+[4]Vagyongazd!K149+[4]Közút!K149+[4]Sport!K151+[4]Közművelődés!M190+[4]Támogatás!V166</f>
        <v>0</v>
      </c>
      <c r="Q151" s="941">
        <f>[4]Igazgatás!L177+[4]Községgazd!O167+[4]Vagyongazd!L149+[4]Közút!L149+[4]Sport!L151+[4]Közművelődés!N190+[4]Támogatás!W166</f>
        <v>0</v>
      </c>
      <c r="R151" s="940">
        <f>[4]Igazgatás!M177+[4]Községgazd!P167+[4]Vagyongazd!M149+[4]Közút!M149+[4]Sport!M151+[4]Közművelődés!O190+[4]Támogatás!X166</f>
        <v>0</v>
      </c>
      <c r="S151" s="941">
        <f>[4]Igazgatás!N177+[4]Községgazd!Q167+[4]Vagyongazd!N149+[4]Szennyvíz!M148+[4]Közút!N149+[4]Sport!N151+[4]Közművelődés!P190+[4]Támogatás!Y166</f>
        <v>2799796.4165546745</v>
      </c>
      <c r="T151" s="941">
        <f>[4]Igazgatás!O177+[4]Községgazd!R167+[4]Vagyongazd!O149+[4]Szennyvíz!N148+[4]Közút!O149+[4]Sport!O151+[4]Közművelődés!Q190+[4]Támogatás!Z166</f>
        <v>2799796.4165546745</v>
      </c>
      <c r="U151" s="942">
        <f>[4]Igazgatás!P177+[4]Községgazd!S167+[4]Vagyongazd!P149+[4]Közút!P149+[4]Sport!P151+[4]Közművelődés!R190+[4]Támogatás!AA166</f>
        <v>0</v>
      </c>
      <c r="V151" s="943">
        <f>[4]Igazgatás!Q177+[4]Községgazd!T167+[4]Vagyongazd!Q149+[4]Szennyvíz!P148+[4]Közút!Q149+[4]Sport!Q151+[4]Közművelődés!S190+[4]Támogatás!AB166</f>
        <v>2799796.4165546745</v>
      </c>
      <c r="W151" s="941">
        <f>[4]Igazgatás!R177+[4]Községgazd!U167+[4]Vagyongazd!R149+[4]Közút!R149+[4]Sport!R151+[4]Közművelődés!T190+[4]Támogatás!AC166</f>
        <v>0</v>
      </c>
      <c r="X151" s="941">
        <f>[4]Igazgatás!S177+[4]Községgazd!V167+[4]Vagyongazd!S149+[4]Közút!S149+[4]Sport!S151+[4]Közművelődés!U190+[4]Támogatás!AD166</f>
        <v>0</v>
      </c>
      <c r="Y151" s="942">
        <f>[4]Igazgatás!T177+[4]Községgazd!W167+[4]Vagyongazd!T149+[4]Szennyvíz!S148+[4]Közút!T149+[4]Sport!T151+[4]Közművelődés!V190+[4]Támogatás!AE166</f>
        <v>2799796.4165546745</v>
      </c>
      <c r="AB151" s="914"/>
    </row>
    <row r="152" spans="1:28" ht="13.5" hidden="1" thickBot="1" x14ac:dyDescent="0.25">
      <c r="B152" s="876"/>
      <c r="C152" s="21"/>
      <c r="D152" s="1343" t="s">
        <v>105</v>
      </c>
      <c r="E152" s="1343"/>
      <c r="F152" s="958">
        <v>29203410</v>
      </c>
      <c r="G152" s="958">
        <v>29203410</v>
      </c>
      <c r="H152" s="958">
        <v>29230410</v>
      </c>
      <c r="I152" s="958"/>
      <c r="J152" s="958">
        <v>0</v>
      </c>
      <c r="K152" s="958">
        <f>[4]Igazgatás!G178+[4]Községgazd!G168+[4]Vagyongazd!G150+[4]Szennyvíz!F149+[4]Közút!G150+[4]Sport!G152+[4]Közművelődés!G191+[4]Támogatás!K167</f>
        <v>0</v>
      </c>
      <c r="L152" s="958">
        <v>0</v>
      </c>
      <c r="M152" s="959">
        <f>SUM(J152)</f>
        <v>0</v>
      </c>
      <c r="N152" s="960">
        <f>[4]Igazgatás!I178+[4]Községgazd!L168+[4]Vagyongazd!I150+[4]Közút!I150+[4]Sport!I152+[4]Közművelődés!K191+[4]Támogatás!T167</f>
        <v>0</v>
      </c>
      <c r="O152" s="961">
        <f>[4]Igazgatás!J178+[4]Községgazd!M168+[4]Vagyongazd!J150+[4]Közút!J150+[4]Sport!J152+[4]Közművelődés!L191+[4]Támogatás!U167</f>
        <v>0</v>
      </c>
      <c r="P152" s="962">
        <f>[4]Igazgatás!K178+[4]Községgazd!N168+[4]Vagyongazd!K150+[4]Közút!K150+[4]Sport!K152+[4]Közművelődés!M191+[4]Támogatás!V167</f>
        <v>0</v>
      </c>
      <c r="Q152" s="962">
        <f>[4]Igazgatás!L178+[4]Községgazd!O168+[4]Vagyongazd!L150+[4]Közút!L150+[4]Sport!L152+[4]Közművelődés!N191+[4]Támogatás!W167</f>
        <v>0</v>
      </c>
      <c r="R152" s="961">
        <f>[4]Igazgatás!M178+[4]Községgazd!P168+[4]Vagyongazd!M150+[4]Közút!M150+[4]Sport!M152+[4]Közművelődés!O191+[4]Támogatás!X167</f>
        <v>0</v>
      </c>
      <c r="S152" s="962">
        <f>[4]Igazgatás!N178+[4]Községgazd!Q168+[4]Vagyongazd!N150+[4]Szennyvíz!M149+[4]Közút!N150+[4]Sport!N152+[4]Közművelődés!P191+[4]Támogatás!Y167</f>
        <v>2799796.4165546745</v>
      </c>
      <c r="T152" s="962">
        <f>[4]Igazgatás!O178+[4]Községgazd!R168+[4]Vagyongazd!O150+[4]Szennyvíz!N149+[4]Közút!O150+[4]Sport!O152+[4]Közművelődés!Q191+[4]Támogatás!Z167</f>
        <v>2799796.4165546745</v>
      </c>
      <c r="U152" s="963">
        <f>[4]Igazgatás!P178+[4]Községgazd!S168+[4]Vagyongazd!P150+[4]Közút!P150+[4]Sport!P152+[4]Közművelődés!R191+[4]Támogatás!AA167</f>
        <v>0</v>
      </c>
      <c r="V152" s="964">
        <f>[4]Igazgatás!Q178+[4]Községgazd!T168+[4]Vagyongazd!Q150+[4]Szennyvíz!P149+[4]Közút!Q150+[4]Sport!Q152+[4]Közművelődés!S191+[4]Támogatás!AB167</f>
        <v>2799796.4165546745</v>
      </c>
      <c r="W152" s="962">
        <f>[4]Igazgatás!R178+[4]Községgazd!U168+[4]Vagyongazd!R150+[4]Közút!R150+[4]Sport!R152+[4]Közművelődés!T191+[4]Támogatás!AC167</f>
        <v>0</v>
      </c>
      <c r="X152" s="962">
        <f>[4]Igazgatás!S178+[4]Községgazd!V168+[4]Vagyongazd!S150+[4]Közút!S150+[4]Sport!S152+[4]Közművelődés!U191+[4]Támogatás!AD167</f>
        <v>0</v>
      </c>
      <c r="Y152" s="963">
        <f>[4]Igazgatás!T178+[4]Községgazd!W168+[4]Vagyongazd!T150+[4]Szennyvíz!S149+[4]Közút!T150+[4]Sport!T152+[4]Közművelődés!V191+[4]Támogatás!AE167</f>
        <v>2799796.4165546745</v>
      </c>
      <c r="AB152" s="914"/>
    </row>
    <row r="153" spans="1:28" ht="15" hidden="1" customHeight="1" x14ac:dyDescent="0.2">
      <c r="B153" s="876"/>
      <c r="C153" s="21"/>
      <c r="D153" s="1343" t="s">
        <v>1034</v>
      </c>
      <c r="E153" s="1343"/>
      <c r="F153" s="958" t="e">
        <v>#REF!</v>
      </c>
      <c r="G153" s="958" t="e">
        <v>#REF!</v>
      </c>
      <c r="H153" s="958" t="e">
        <v>#REF!</v>
      </c>
      <c r="I153" s="958"/>
      <c r="J153" s="958">
        <v>0</v>
      </c>
      <c r="K153" s="958">
        <v>0</v>
      </c>
      <c r="L153" s="958">
        <v>0</v>
      </c>
      <c r="M153" s="959">
        <v>0</v>
      </c>
      <c r="N153" s="960">
        <f>[4]Igazgatás!I179+[4]Községgazd!L169+[4]Vagyongazd!I151+[4]Közút!I151+[4]Sport!I153+[4]Közművelődés!K192+[4]Támogatás!T168</f>
        <v>0</v>
      </c>
      <c r="O153" s="961">
        <f>[4]Igazgatás!J179+[4]Községgazd!M169+[4]Vagyongazd!J151+[4]Közút!J151+[4]Sport!J153+[4]Közművelődés!L192+[4]Támogatás!U168</f>
        <v>0</v>
      </c>
      <c r="P153" s="962">
        <f>[4]Igazgatás!K179+[4]Községgazd!N169+[4]Vagyongazd!K151+[4]Közút!K151+[4]Sport!K153+[4]Közművelődés!M192+[4]Támogatás!V168</f>
        <v>0</v>
      </c>
      <c r="Q153" s="962">
        <f>[4]Igazgatás!L179+[4]Községgazd!O169+[4]Vagyongazd!L151+[4]Közút!L151+[4]Sport!L153+[4]Közművelődés!N192+[4]Támogatás!W168</f>
        <v>0</v>
      </c>
      <c r="R153" s="961">
        <f>[4]Igazgatás!M179+[4]Községgazd!P169+[4]Vagyongazd!M151+[4]Közút!M151+[4]Sport!M153+[4]Közművelődés!O192+[4]Támogatás!X168</f>
        <v>0</v>
      </c>
      <c r="S153" s="962">
        <f>[4]Igazgatás!N179+[4]Községgazd!Q169+[4]Vagyongazd!N151+[4]Közút!N151+[4]Sport!N153+[4]Közművelődés!P192+[4]Támogatás!Y168</f>
        <v>0</v>
      </c>
      <c r="T153" s="962">
        <f>[4]Igazgatás!O179+[4]Községgazd!R169+[4]Vagyongazd!O151+[4]Közút!O151+[4]Sport!O153+[4]Közművelődés!Q192+[4]Támogatás!Z168</f>
        <v>0</v>
      </c>
      <c r="U153" s="963">
        <f>[4]Igazgatás!P179+[4]Községgazd!S169+[4]Vagyongazd!P151+[4]Közút!P151+[4]Sport!P153+[4]Közművelődés!R192+[4]Támogatás!AA168</f>
        <v>0</v>
      </c>
      <c r="V153" s="964">
        <f>[4]Igazgatás!Q179+[4]Községgazd!T169+[4]Vagyongazd!Q151+[4]Közút!Q151+[4]Sport!Q153+[4]Közművelődés!S192+[4]Támogatás!AB168</f>
        <v>0</v>
      </c>
      <c r="W153" s="962">
        <f>[4]Igazgatás!R179+[4]Községgazd!U169+[4]Vagyongazd!R151+[4]Közút!R151+[4]Sport!R153+[4]Közművelődés!T192+[4]Támogatás!AC168</f>
        <v>0</v>
      </c>
      <c r="X153" s="962">
        <f>[4]Igazgatás!S179+[4]Községgazd!V169+[4]Vagyongazd!S151+[4]Közút!S151+[4]Sport!S153+[4]Közművelődés!U192+[4]Támogatás!AD168</f>
        <v>0</v>
      </c>
      <c r="Y153" s="963">
        <f>[4]Igazgatás!T179+[4]Községgazd!W169+[4]Vagyongazd!T151+[4]Közút!T151+[4]Sport!T153+[4]Közművelődés!V192+[4]Támogatás!AE168</f>
        <v>0</v>
      </c>
      <c r="AB153" s="914"/>
    </row>
    <row r="154" spans="1:28" s="977" customFormat="1" ht="15" hidden="1" customHeight="1" x14ac:dyDescent="0.2">
      <c r="A154" s="18" t="s">
        <v>106</v>
      </c>
      <c r="B154" s="875" t="s">
        <v>107</v>
      </c>
      <c r="C154" s="1352" t="s">
        <v>108</v>
      </c>
      <c r="D154" s="1353"/>
      <c r="E154" s="1353"/>
      <c r="F154" s="981" t="e">
        <v>#REF!</v>
      </c>
      <c r="G154" s="981" t="e">
        <v>#REF!</v>
      </c>
      <c r="H154" s="981" t="e">
        <v>#REF!</v>
      </c>
      <c r="I154" s="981"/>
      <c r="J154" s="981">
        <v>0</v>
      </c>
      <c r="K154" s="981">
        <v>0</v>
      </c>
      <c r="L154" s="981">
        <v>0</v>
      </c>
      <c r="M154" s="1015">
        <f>SUM(J154:L154)</f>
        <v>0</v>
      </c>
      <c r="N154" s="939">
        <f>[4]Igazgatás!I180+[4]Községgazd!L170+[4]Vagyongazd!I152+[4]Közút!I152+[4]Sport!I154+[4]Közművelődés!K193+[4]Támogatás!T169</f>
        <v>8333.3333329999987</v>
      </c>
      <c r="O154" s="940">
        <f>[4]Igazgatás!J180+[4]Községgazd!M170+[4]Vagyongazd!J152+[4]Közút!J152+[4]Sport!J154+[4]Közművelődés!L193+[4]Támogatás!U169</f>
        <v>8333.3333329999987</v>
      </c>
      <c r="P154" s="941">
        <f>[4]Igazgatás!K180+[4]Községgazd!N170+[4]Vagyongazd!K152+[4]Közút!K152+[4]Sport!K154+[4]Közművelődés!M193+[4]Támogatás!V169</f>
        <v>8333.3333329999987</v>
      </c>
      <c r="Q154" s="941">
        <f>[4]Igazgatás!L180+[4]Községgazd!O170+[4]Vagyongazd!L152+[4]Közút!L152+[4]Sport!L154+[4]Közművelődés!N193+[4]Támogatás!W169</f>
        <v>8333.3333329999987</v>
      </c>
      <c r="R154" s="940">
        <f>[4]Igazgatás!M180+[4]Községgazd!P170+[4]Vagyongazd!M152+[4]Közút!M152+[4]Sport!M154+[4]Közművelődés!O193+[4]Támogatás!X169</f>
        <v>8333.3333329999987</v>
      </c>
      <c r="S154" s="941">
        <f>[4]Igazgatás!N180+[4]Községgazd!Q170+[4]Vagyongazd!N152+[4]Közút!N152+[4]Sport!N154+[4]Közművelődés!P193+[4]Támogatás!Y169</f>
        <v>8333.3333329999987</v>
      </c>
      <c r="T154" s="941">
        <f>[4]Igazgatás!O180+[4]Községgazd!R170+[4]Vagyongazd!O152+[4]Közút!O152+[4]Sport!O154+[4]Közművelődés!Q193+[4]Támogatás!Z169</f>
        <v>8333.3333329999987</v>
      </c>
      <c r="U154" s="942">
        <f>[4]Igazgatás!P180+[4]Községgazd!S170+[4]Vagyongazd!P152+[4]Közút!P152+[4]Sport!P154+[4]Közművelődés!R193+[4]Támogatás!AA169</f>
        <v>8333.3333329999987</v>
      </c>
      <c r="V154" s="943">
        <f>[4]Igazgatás!Q180+[4]Községgazd!T170+[4]Vagyongazd!Q152+[4]Közút!Q152+[4]Sport!Q154+[4]Közművelődés!S193+[4]Támogatás!AB169</f>
        <v>8333.3333329999987</v>
      </c>
      <c r="W154" s="941">
        <f>[4]Igazgatás!R180+[4]Községgazd!U170+[4]Vagyongazd!R152+[4]Közút!R152+[4]Sport!R154+[4]Közművelődés!T193+[4]Támogatás!AC169</f>
        <v>8333.3333329999987</v>
      </c>
      <c r="X154" s="941">
        <f>[4]Igazgatás!S180+[4]Községgazd!V170+[4]Vagyongazd!S152+[4]Közút!S152+[4]Sport!S154+[4]Közművelődés!U193+[4]Támogatás!AD169</f>
        <v>8333.3333329999987</v>
      </c>
      <c r="Y154" s="942">
        <f>[4]Igazgatás!T180+[4]Községgazd!W170+[4]Vagyongazd!T152+[4]Közút!T152+[4]Sport!T154+[4]Közművelődés!V193+[4]Támogatás!AE169</f>
        <v>8333.3333329999987</v>
      </c>
      <c r="AB154" s="914"/>
    </row>
    <row r="155" spans="1:28" s="977" customFormat="1" ht="13.5" hidden="1" thickBot="1" x14ac:dyDescent="0.25">
      <c r="A155" s="18" t="s">
        <v>109</v>
      </c>
      <c r="B155" s="875" t="s">
        <v>110</v>
      </c>
      <c r="C155" s="1352" t="s">
        <v>111</v>
      </c>
      <c r="D155" s="1353"/>
      <c r="E155" s="1353"/>
      <c r="F155" s="981"/>
      <c r="G155" s="981">
        <v>500000</v>
      </c>
      <c r="H155" s="981">
        <v>500000</v>
      </c>
      <c r="I155" s="981"/>
      <c r="J155" s="981">
        <v>0</v>
      </c>
      <c r="K155" s="981">
        <f>[4]Igazgatás!G181+[4]Községgazd!G171+[4]Közút!G153+[4]Sport!G155+[4]Közművelődés!G194+[4]Támogatás!K170</f>
        <v>0</v>
      </c>
      <c r="L155" s="981">
        <v>0</v>
      </c>
      <c r="M155" s="1015">
        <f>SUM(J155:L155)</f>
        <v>0</v>
      </c>
      <c r="N155" s="939">
        <f>[4]Igazgatás!I181+[4]Községgazd!L171+[4]Vagyongazd!I153+[4]Közút!I153+[4]Sport!I155+[4]Közművelődés!K194+[4]Támogatás!T170</f>
        <v>363713.74998545146</v>
      </c>
      <c r="O155" s="940">
        <f>[4]Igazgatás!J181+[4]Községgazd!M171+[4]Vagyongazd!J153+[4]Közút!J153+[4]Sport!J155+[4]Közművelődés!L194+[4]Támogatás!U170</f>
        <v>363713.74998545146</v>
      </c>
      <c r="P155" s="941">
        <f>[4]Igazgatás!K181+[4]Községgazd!N171+[4]Vagyongazd!K153+[4]Közút!K153+[4]Sport!K155+[4]Közművelődés!M194+[4]Támogatás!V170</f>
        <v>363713.74998545146</v>
      </c>
      <c r="Q155" s="941">
        <f>[4]Igazgatás!L181+[4]Községgazd!O171+[4]Vagyongazd!L153+[4]Közút!L153+[4]Sport!L155+[4]Közművelődés!N194+[4]Támogatás!W170</f>
        <v>363713.74998545146</v>
      </c>
      <c r="R155" s="940">
        <f>[4]Igazgatás!M181+[4]Községgazd!P171+[4]Vagyongazd!M153+[4]Közút!M153+[4]Sport!M155+[4]Közművelődés!O194+[4]Támogatás!X170</f>
        <v>363713.74998545146</v>
      </c>
      <c r="S155" s="941">
        <f>[4]Igazgatás!N181+[4]Községgazd!Q171+[4]Vagyongazd!N153+[4]Közút!N153+[4]Sport!N155+[4]Közművelődés!P194+[4]Támogatás!Y170</f>
        <v>363713.74998545146</v>
      </c>
      <c r="T155" s="941">
        <f>[4]Igazgatás!O181+[4]Községgazd!R171+[4]Vagyongazd!O153+[4]Közút!O153+[4]Sport!O155+[4]Közművelődés!Q194+[4]Támogatás!Z170</f>
        <v>363713.74998545146</v>
      </c>
      <c r="U155" s="942">
        <f>[4]Igazgatás!P181+[4]Községgazd!S171+[4]Vagyongazd!P153+[4]Közút!P153+[4]Sport!P155+[4]Közművelődés!R194+[4]Támogatás!AA170</f>
        <v>363713.74998545146</v>
      </c>
      <c r="V155" s="943">
        <f>[4]Igazgatás!Q181+[4]Községgazd!T171+[4]Vagyongazd!Q153+[4]Közút!Q153+[4]Sport!Q155+[4]Közművelődés!S194+[4]Támogatás!AB170</f>
        <v>363713.74998545146</v>
      </c>
      <c r="W155" s="941">
        <f>[4]Igazgatás!R181+[4]Községgazd!U171+[4]Vagyongazd!R153+[4]Közút!R153+[4]Sport!R155+[4]Közművelődés!T194+[4]Támogatás!AC170</f>
        <v>363713.74998545146</v>
      </c>
      <c r="X155" s="941">
        <f>[4]Igazgatás!S181+[4]Községgazd!V171+[4]Vagyongazd!S153+[4]Közút!S153+[4]Sport!S155+[4]Közművelődés!U194+[4]Támogatás!AD170</f>
        <v>363713.74998545146</v>
      </c>
      <c r="Y155" s="942">
        <f>[4]Igazgatás!T181+[4]Községgazd!W171+[4]Vagyongazd!T153+[4]Közút!T153+[4]Sport!T155+[4]Közművelődés!V194+[4]Támogatás!AE170</f>
        <v>363713.74998545146</v>
      </c>
      <c r="AB155" s="914"/>
    </row>
    <row r="156" spans="1:28" s="977" customFormat="1" ht="15" hidden="1" customHeight="1" x14ac:dyDescent="0.2">
      <c r="A156" s="18" t="s">
        <v>1035</v>
      </c>
      <c r="B156" s="875" t="s">
        <v>1036</v>
      </c>
      <c r="C156" s="1352" t="s">
        <v>1037</v>
      </c>
      <c r="D156" s="1353"/>
      <c r="E156" s="1353"/>
      <c r="F156" s="981" t="e">
        <v>#REF!</v>
      </c>
      <c r="G156" s="981" t="e">
        <v>#REF!</v>
      </c>
      <c r="H156" s="981" t="e">
        <v>#REF!</v>
      </c>
      <c r="I156" s="981" t="e">
        <v>#REF!</v>
      </c>
      <c r="J156" s="981">
        <v>0</v>
      </c>
      <c r="K156" s="981">
        <v>0</v>
      </c>
      <c r="L156" s="981"/>
      <c r="M156" s="1015">
        <v>0</v>
      </c>
      <c r="N156" s="939">
        <f>[4]Igazgatás!I184+[4]Községgazd!L172+[4]Vagyongazd!I154+[4]Közút!I154+[4]Sport!I156+[4]Közművelődés!K197+[4]Támogatás!T171</f>
        <v>0</v>
      </c>
      <c r="O156" s="940">
        <f>[4]Igazgatás!J184+[4]Községgazd!M172+[4]Vagyongazd!J154+[4]Közút!J154+[4]Sport!J156+[4]Közművelődés!L197+[4]Támogatás!U171</f>
        <v>0</v>
      </c>
      <c r="P156" s="941">
        <f>[4]Igazgatás!K184+[4]Községgazd!N172+[4]Vagyongazd!K154+[4]Közút!K154+[4]Sport!K156+[4]Közművelődés!M197+[4]Támogatás!V171</f>
        <v>0</v>
      </c>
      <c r="Q156" s="941">
        <f>[4]Igazgatás!L184+[4]Községgazd!O172+[4]Vagyongazd!L154+[4]Közút!L154+[4]Sport!L156+[4]Közművelődés!N197+[4]Támogatás!W171</f>
        <v>0</v>
      </c>
      <c r="R156" s="940">
        <f>[4]Igazgatás!M184+[4]Községgazd!P172+[4]Vagyongazd!M154+[4]Közút!M154+[4]Sport!M156+[4]Közművelődés!O197+[4]Támogatás!X171</f>
        <v>0</v>
      </c>
      <c r="S156" s="941">
        <f>[4]Igazgatás!N184+[4]Községgazd!Q172+[4]Vagyongazd!N154+[4]Közút!N154+[4]Sport!N156+[4]Közművelődés!P197+[4]Támogatás!Y171</f>
        <v>0</v>
      </c>
      <c r="T156" s="941">
        <f>[4]Igazgatás!O184+[4]Községgazd!R172+[4]Vagyongazd!O154+[4]Közút!O154+[4]Sport!O156+[4]Közművelődés!Q197+[4]Támogatás!Z171</f>
        <v>0</v>
      </c>
      <c r="U156" s="942">
        <f>[4]Igazgatás!P184+[4]Községgazd!S172+[4]Vagyongazd!P154+[4]Közút!P154+[4]Sport!P156+[4]Közművelődés!R197+[4]Támogatás!AA171</f>
        <v>0</v>
      </c>
      <c r="V156" s="943">
        <f>[4]Igazgatás!Q184+[4]Községgazd!T172+[4]Vagyongazd!Q154+[4]Közút!Q154+[4]Sport!Q156+[4]Közművelődés!S197+[4]Támogatás!AB171</f>
        <v>0</v>
      </c>
      <c r="W156" s="941">
        <f>[4]Igazgatás!R184+[4]Községgazd!U172+[4]Vagyongazd!R154+[4]Közút!R154+[4]Sport!R156+[4]Közművelődés!T197+[4]Támogatás!AC171</f>
        <v>0</v>
      </c>
      <c r="X156" s="941">
        <f>[4]Igazgatás!S184+[4]Községgazd!V172+[4]Vagyongazd!S154+[4]Közút!S154+[4]Sport!S156+[4]Közművelődés!U197+[4]Támogatás!AD171</f>
        <v>0</v>
      </c>
      <c r="Y156" s="942">
        <f>[4]Igazgatás!T184+[4]Községgazd!W172+[4]Vagyongazd!T154+[4]Közút!T154+[4]Sport!T156+[4]Közművelődés!V197+[4]Támogatás!AE171</f>
        <v>0</v>
      </c>
      <c r="AB156" s="914"/>
    </row>
    <row r="157" spans="1:28" s="977" customFormat="1" ht="15" hidden="1" customHeight="1" x14ac:dyDescent="0.2">
      <c r="A157" s="18" t="s">
        <v>1038</v>
      </c>
      <c r="B157" s="875" t="s">
        <v>1039</v>
      </c>
      <c r="C157" s="1352" t="s">
        <v>1040</v>
      </c>
      <c r="D157" s="1353"/>
      <c r="E157" s="1353"/>
      <c r="F157" s="981" t="e">
        <v>#REF!</v>
      </c>
      <c r="G157" s="981" t="e">
        <v>#REF!</v>
      </c>
      <c r="H157" s="981" t="e">
        <v>#REF!</v>
      </c>
      <c r="I157" s="981" t="e">
        <v>#REF!</v>
      </c>
      <c r="J157" s="981">
        <v>0</v>
      </c>
      <c r="K157" s="981">
        <v>0</v>
      </c>
      <c r="L157" s="981"/>
      <c r="M157" s="1015">
        <v>0</v>
      </c>
      <c r="N157" s="939">
        <f>[4]Igazgatás!I185+[4]Községgazd!L173+[4]Vagyongazd!I155+[4]Közút!I155+[4]Sport!I157+[4]Közművelődés!K198+[4]Támogatás!T172</f>
        <v>0</v>
      </c>
      <c r="O157" s="940">
        <f>[4]Igazgatás!J185+[4]Községgazd!M173+[4]Vagyongazd!J155+[4]Közút!J155+[4]Sport!J157+[4]Közművelődés!L198+[4]Támogatás!U172</f>
        <v>0</v>
      </c>
      <c r="P157" s="941">
        <f>[4]Igazgatás!K185+[4]Községgazd!N173+[4]Vagyongazd!K155+[4]Közút!K155+[4]Sport!K157+[4]Közművelődés!M198+[4]Támogatás!V172</f>
        <v>0</v>
      </c>
      <c r="Q157" s="941">
        <f>[4]Igazgatás!L185+[4]Községgazd!O173+[4]Vagyongazd!L155+[4]Közút!L155+[4]Sport!L157+[4]Közművelődés!N198+[4]Támogatás!W172</f>
        <v>0</v>
      </c>
      <c r="R157" s="940">
        <f>[4]Igazgatás!M185+[4]Községgazd!P173+[4]Vagyongazd!M155+[4]Közút!M155+[4]Sport!M157+[4]Közművelődés!O198+[4]Támogatás!X172</f>
        <v>0</v>
      </c>
      <c r="S157" s="941">
        <f>[4]Igazgatás!N185+[4]Községgazd!Q173+[4]Vagyongazd!N155+[4]Közút!N155+[4]Sport!N157+[4]Közművelődés!P198+[4]Támogatás!Y172</f>
        <v>0</v>
      </c>
      <c r="T157" s="941">
        <f>[4]Igazgatás!O185+[4]Községgazd!R173+[4]Vagyongazd!O155+[4]Közút!O155+[4]Sport!O157+[4]Közművelődés!Q198+[4]Támogatás!Z172</f>
        <v>0</v>
      </c>
      <c r="U157" s="942">
        <f>[4]Igazgatás!P185+[4]Községgazd!S173+[4]Vagyongazd!P155+[4]Közút!P155+[4]Sport!P157+[4]Közművelődés!R198+[4]Támogatás!AA172</f>
        <v>0</v>
      </c>
      <c r="V157" s="943">
        <f>[4]Igazgatás!Q185+[4]Községgazd!T173+[4]Vagyongazd!Q155+[4]Közút!Q155+[4]Sport!Q157+[4]Közművelődés!S198+[4]Támogatás!AB172</f>
        <v>0</v>
      </c>
      <c r="W157" s="941">
        <f>[4]Igazgatás!R185+[4]Községgazd!U173+[4]Vagyongazd!R155+[4]Közút!R155+[4]Sport!R157+[4]Közművelődés!T198+[4]Támogatás!AC172</f>
        <v>0</v>
      </c>
      <c r="X157" s="941">
        <f>[4]Igazgatás!S185+[4]Községgazd!V173+[4]Vagyongazd!S155+[4]Közút!S155+[4]Sport!S157+[4]Közművelődés!U198+[4]Támogatás!AD172</f>
        <v>0</v>
      </c>
      <c r="Y157" s="942">
        <f>[4]Igazgatás!T185+[4]Községgazd!W173+[4]Vagyongazd!T155+[4]Közút!T155+[4]Sport!T157+[4]Közművelődés!V198+[4]Támogatás!AE172</f>
        <v>0</v>
      </c>
      <c r="AB157" s="914"/>
    </row>
    <row r="158" spans="1:28" s="977" customFormat="1" ht="13.5" hidden="1" thickBot="1" x14ac:dyDescent="0.25">
      <c r="A158" s="18" t="s">
        <v>112</v>
      </c>
      <c r="B158" s="879" t="s">
        <v>113</v>
      </c>
      <c r="C158" s="1366" t="s">
        <v>114</v>
      </c>
      <c r="D158" s="1367"/>
      <c r="E158" s="1367"/>
      <c r="F158" s="981">
        <v>10777172</v>
      </c>
      <c r="G158" s="981">
        <v>10777172</v>
      </c>
      <c r="H158" s="981">
        <v>10777172</v>
      </c>
      <c r="I158" s="981"/>
      <c r="J158" s="981">
        <v>0</v>
      </c>
      <c r="K158" s="981">
        <f>[4]Igazgatás!G186+[4]Községgazd!G174+[4]Vagyongazd!G156+[4]Szennyvíz!F155+[4]Közút!G156+[4]Sport!G158+[4]Közművelődés!G199+[4]Támogatás!K173</f>
        <v>0</v>
      </c>
      <c r="L158" s="981">
        <v>0</v>
      </c>
      <c r="M158" s="1015">
        <f t="shared" ref="M158:M164" si="5">SUM(J158:L158)</f>
        <v>0</v>
      </c>
      <c r="N158" s="939">
        <f>[4]Igazgatás!I186+[4]Községgazd!L174+[4]Vagyongazd!I156+[4]Közút!I156+[4]Sport!I158+[4]Közművelődés!K199+[4]Támogatás!T173</f>
        <v>98202.900829405218</v>
      </c>
      <c r="O158" s="940">
        <f>[4]Igazgatás!J186+[4]Községgazd!M174+[4]Vagyongazd!J156+[4]Közút!J156+[4]Sport!J158+[4]Közművelődés!L199+[4]Támogatás!U173</f>
        <v>98202.900829405218</v>
      </c>
      <c r="P158" s="941">
        <f>[4]Igazgatás!K186+[4]Községgazd!N174+[4]Vagyongazd!K156+[4]Közút!K156+[4]Sport!K158+[4]Közművelődés!M199+[4]Támogatás!V173</f>
        <v>98202.900829405218</v>
      </c>
      <c r="Q158" s="941">
        <f>[4]Igazgatás!L186+[4]Községgazd!O174+[4]Vagyongazd!L156+[4]Közút!L156+[4]Sport!L158+[4]Közművelődés!N199+[4]Támogatás!W173</f>
        <v>98202.900829405218</v>
      </c>
      <c r="R158" s="940">
        <f>[4]Igazgatás!M186+[4]Községgazd!P174+[4]Vagyongazd!M156+[4]Közút!M156+[4]Sport!M158+[4]Közművelődés!O199+[4]Támogatás!X173</f>
        <v>98202.900829405218</v>
      </c>
      <c r="S158" s="941">
        <f>[4]Igazgatás!N186+[4]Községgazd!Q174+[4]Vagyongazd!N156+[4]Szennyvíz!M155+[4]Közút!N156+[4]Sport!N158+[4]Közművelődés!P199+[4]Támogatás!Y173</f>
        <v>854147.90079916734</v>
      </c>
      <c r="T158" s="941">
        <f>[4]Igazgatás!O186+[4]Községgazd!R174+[4]Vagyongazd!O156+[4]Közút!O156+[4]Sport!O158+[4]Közművelődés!Q199+[4]Támogatás!Z173</f>
        <v>98202.900829405218</v>
      </c>
      <c r="U158" s="942">
        <f>[4]Igazgatás!P186+[4]Községgazd!S174+[4]Vagyongazd!P156+[4]Közút!P156+[4]Sport!P158+[4]Közművelődés!R199+[4]Támogatás!AA173</f>
        <v>98202.900829405218</v>
      </c>
      <c r="V158" s="943">
        <f>[4]Igazgatás!Q186+[4]Községgazd!T174+[4]Vagyongazd!Q156+[4]Közút!Q156+[4]Sport!Q158+[4]Közművelődés!S199+[4]Támogatás!AB173</f>
        <v>98202.900829405218</v>
      </c>
      <c r="W158" s="941">
        <f>[4]Igazgatás!R186+[4]Községgazd!U174+[4]Vagyongazd!R156+[4]Közút!R156+[4]Sport!R158+[4]Közművelődés!T199+[4]Támogatás!AC173</f>
        <v>98202.900829405218</v>
      </c>
      <c r="X158" s="941">
        <f>[4]Igazgatás!S186+[4]Községgazd!V174+[4]Vagyongazd!S156+[4]Közút!S156+[4]Sport!S158+[4]Közművelődés!U199+[4]Támogatás!AD173</f>
        <v>98202.900829405218</v>
      </c>
      <c r="Y158" s="942">
        <f>[4]Igazgatás!T186+[4]Községgazd!W174+[4]Vagyongazd!T156+[4]Szennyvíz!S155+[4]Közút!T156+[4]Sport!T158+[4]Közművelődés!V199+[4]Támogatás!AE173</f>
        <v>854147.90079916734</v>
      </c>
      <c r="AB158" s="914"/>
    </row>
    <row r="159" spans="1:28" ht="13.5" thickBot="1" x14ac:dyDescent="0.25">
      <c r="B159" s="406" t="s">
        <v>115</v>
      </c>
      <c r="C159" s="1350" t="s">
        <v>116</v>
      </c>
      <c r="D159" s="1351"/>
      <c r="E159" s="1351"/>
      <c r="F159" s="905">
        <v>45826659</v>
      </c>
      <c r="G159" s="905">
        <v>47168888</v>
      </c>
      <c r="H159" s="905">
        <v>48146554</v>
      </c>
      <c r="I159" s="906"/>
      <c r="J159" s="905">
        <f>SUM(J163+J162+J161+J160)</f>
        <v>0</v>
      </c>
      <c r="K159" s="905">
        <f>SUM(K163+K162+K161+K160)</f>
        <v>0</v>
      </c>
      <c r="L159" s="905">
        <v>0</v>
      </c>
      <c r="M159" s="952">
        <f t="shared" si="5"/>
        <v>0</v>
      </c>
      <c r="N159" s="953">
        <f>[4]Igazgatás!I187+[4]Községgazd!L175+[4]Vagyongazd!I157+[4]Közút!I157+[4]Sport!I159+[4]Közművelődés!K202+[4]Támogatás!T174</f>
        <v>846175.99996615294</v>
      </c>
      <c r="O159" s="954">
        <f>[4]Igazgatás!J187+[4]Községgazd!M175+[4]Vagyongazd!J157+[4]Közút!J157+[4]Sport!J159+[4]Közművelődés!L202+[4]Támogatás!U174</f>
        <v>846175.99996615294</v>
      </c>
      <c r="P159" s="955">
        <f>[4]Igazgatás!K187+[4]Községgazd!N175+[4]Vagyongazd!K157+[4]Közút!K157+[4]Sport!K159+[4]Közművelődés!M202+[4]Támogatás!V174</f>
        <v>846175.99996615294</v>
      </c>
      <c r="Q159" s="955">
        <f>[4]Igazgatás!L187+[4]Községgazd!O175+[4]Vagyongazd!L157+[4]Közút!L157+[4]Sport!L159+[4]Közművelődés!N202+[4]Támogatás!W174</f>
        <v>846175.99996615294</v>
      </c>
      <c r="R159" s="954">
        <f>[4]Igazgatás!M187+[4]Községgazd!P175+[4]Vagyongazd!M157+[4]Közút!M157+[4]Sport!M159+[4]Közművelődés!O202+[4]Támogatás!X174</f>
        <v>846175.99996615294</v>
      </c>
      <c r="S159" s="955">
        <f>[4]Igazgatás!N187+[4]Községgazd!Q175+[4]Vagyongazd!N157+[4]Közút!N157+[4]Sport!N159+[4]Közművelődés!P202+[4]Támogatás!Y174</f>
        <v>846175.99996615294</v>
      </c>
      <c r="T159" s="955">
        <f>[4]Igazgatás!O187+[4]Községgazd!R175+[4]Vagyongazd!O157+[4]Közút!O157+[4]Sport!O159+[4]Közművelődés!Q202+[4]Támogatás!Z174</f>
        <v>846175.99996615294</v>
      </c>
      <c r="U159" s="956">
        <f>[4]Igazgatás!P187+[4]Községgazd!S175+[4]Vagyongazd!P157+[4]Közút!P157+[4]Sport!P159+[4]Közművelődés!R202+[4]Támogatás!AA174</f>
        <v>846175.99996615294</v>
      </c>
      <c r="V159" s="957">
        <f>[4]Igazgatás!Q187+[4]Községgazd!T175+[4]Vagyongazd!Q157+[4]Szennyvíz!P156+[4]Közút!Q157+[4]Sport!Q159+[4]Közművelődés!S202+[4]Támogatás!AB174</f>
        <v>846175.99996615294</v>
      </c>
      <c r="W159" s="955">
        <f>[4]Igazgatás!R187+[4]Községgazd!U175+[4]Vagyongazd!R157+[4]Közút!R157+[4]Sport!R159+[4]Közművelődés!T202+[4]Támogatás!AC174</f>
        <v>846175.99996615294</v>
      </c>
      <c r="X159" s="955">
        <f>[4]Igazgatás!S187+[4]Községgazd!V175+[4]Vagyongazd!S157+[4]Szennyvíz!R156+[4]Közút!S157+[4]Sport!S159+[4]Közművelődés!U202+[4]Támogatás!AD174</f>
        <v>846175.99996615294</v>
      </c>
      <c r="Y159" s="956">
        <f>[4]Igazgatás!T187+[4]Községgazd!W175+[4]Vagyongazd!T157+[4]Közút!T157+[4]Sport!T159+[4]Közművelődés!V202+[4]Támogatás!AE174</f>
        <v>846175.99996615294</v>
      </c>
      <c r="AB159" s="914"/>
    </row>
    <row r="160" spans="1:28" s="977" customFormat="1" ht="15.75" hidden="1" customHeight="1" x14ac:dyDescent="0.2">
      <c r="A160" s="18" t="s">
        <v>117</v>
      </c>
      <c r="B160" s="44" t="s">
        <v>118</v>
      </c>
      <c r="C160" s="1368" t="s">
        <v>119</v>
      </c>
      <c r="D160" s="1369"/>
      <c r="E160" s="1369"/>
      <c r="F160" s="981">
        <v>35486400</v>
      </c>
      <c r="G160" s="981">
        <v>36397040</v>
      </c>
      <c r="H160" s="981">
        <v>37199118</v>
      </c>
      <c r="I160" s="981"/>
      <c r="J160" s="981">
        <v>0</v>
      </c>
      <c r="K160" s="981">
        <v>0</v>
      </c>
      <c r="L160" s="981">
        <v>0</v>
      </c>
      <c r="M160" s="1015">
        <f t="shared" si="5"/>
        <v>0</v>
      </c>
      <c r="N160" s="1016">
        <f>[4]Igazgatás!I188+[4]Községgazd!L176+[4]Vagyongazd!I158+[4]Közút!I158+[4]Sport!I160+[4]Közművelődés!K203+[4]Támogatás!T175</f>
        <v>666280.33330668206</v>
      </c>
      <c r="O160" s="1017">
        <f>[4]Igazgatás!J188+[4]Községgazd!M176+[4]Vagyongazd!J158+[4]Közút!J158+[4]Sport!J160+[4]Közművelődés!L203+[4]Támogatás!U175</f>
        <v>666280.33330668206</v>
      </c>
      <c r="P160" s="1018">
        <f>[4]Igazgatás!K188+[4]Községgazd!N176+[4]Vagyongazd!K158+[4]Közút!K158+[4]Sport!K160+[4]Közművelődés!M203+[4]Támogatás!V175</f>
        <v>666280.33330668206</v>
      </c>
      <c r="Q160" s="1018">
        <f>[4]Igazgatás!L188+[4]Községgazd!O176+[4]Vagyongazd!L158+[4]Közút!L158+[4]Sport!L160+[4]Közművelődés!N203+[4]Támogatás!W175</f>
        <v>666280.33330668206</v>
      </c>
      <c r="R160" s="1017">
        <f>[4]Igazgatás!M188+[4]Községgazd!P176+[4]Vagyongazd!M158+[4]Közút!M158+[4]Sport!M160+[4]Közművelődés!O203+[4]Támogatás!X175</f>
        <v>666280.33330668206</v>
      </c>
      <c r="S160" s="1018">
        <f>[4]Igazgatás!N188+[4]Községgazd!Q176+[4]Vagyongazd!N158+[4]Közút!N158+[4]Sport!N160+[4]Közművelődés!P203+[4]Támogatás!Y175</f>
        <v>666280.33330668206</v>
      </c>
      <c r="T160" s="1018">
        <f>[4]Igazgatás!O188+[4]Községgazd!R176+[4]Vagyongazd!O158+[4]Közút!O158+[4]Sport!O160+[4]Közművelődés!Q203+[4]Támogatás!Z175</f>
        <v>666280.33330668206</v>
      </c>
      <c r="U160" s="1019">
        <f>[4]Igazgatás!P188+[4]Községgazd!S176+[4]Vagyongazd!P158+[4]Szennyvíz!O157+[4]Közút!P158+[4]Sport!P160+[4]Közművelődés!R203+[4]Támogatás!AA175</f>
        <v>666280.33330668206</v>
      </c>
      <c r="V160" s="1020">
        <f>[4]Igazgatás!Q188+[4]Községgazd!T176+[4]Vagyongazd!Q158+[4]Szennyvíz!P157+[4]Közút!Q158+[4]Sport!Q160+[4]Közművelődés!S203+[4]Támogatás!AB175</f>
        <v>666280.33330668206</v>
      </c>
      <c r="W160" s="1018">
        <f>[4]Igazgatás!R188+[4]Községgazd!U176+[4]Vagyongazd!R158+[4]Közút!R158+[4]Sport!R160+[4]Közművelődés!T203+[4]Támogatás!AC175</f>
        <v>666280.33330668206</v>
      </c>
      <c r="X160" s="1018">
        <f>[4]Igazgatás!S188+[4]Községgazd!V176+[4]Vagyongazd!S158+[4]Szennyvíz!R157+[4]Közút!S158+[4]Sport!S160+[4]Közművelődés!U203+[4]Támogatás!AD175</f>
        <v>666280.33330668206</v>
      </c>
      <c r="Y160" s="1019">
        <f>[4]Igazgatás!T188+[4]Községgazd!W176+[4]Vagyongazd!T158+[4]Közút!T158+[4]Sport!T160+[4]Közművelődés!V203+[4]Támogatás!AE175</f>
        <v>666280.33330668206</v>
      </c>
      <c r="AB160" s="914"/>
    </row>
    <row r="161" spans="1:28" s="977" customFormat="1" ht="15.75" hidden="1" customHeight="1" x14ac:dyDescent="0.2">
      <c r="A161" s="18" t="s">
        <v>120</v>
      </c>
      <c r="B161" s="45" t="s">
        <v>121</v>
      </c>
      <c r="C161" s="1371" t="s">
        <v>122</v>
      </c>
      <c r="D161" s="1372"/>
      <c r="E161" s="1372"/>
      <c r="F161" s="981" t="e">
        <v>#REF!</v>
      </c>
      <c r="G161" s="981" t="e">
        <v>#REF!</v>
      </c>
      <c r="H161" s="981" t="e">
        <v>#REF!</v>
      </c>
      <c r="I161" s="981" t="e">
        <v>#REF!</v>
      </c>
      <c r="J161" s="981">
        <v>0</v>
      </c>
      <c r="K161" s="981">
        <v>0</v>
      </c>
      <c r="L161" s="981">
        <v>0</v>
      </c>
      <c r="M161" s="1015">
        <f t="shared" si="5"/>
        <v>0</v>
      </c>
      <c r="N161" s="1016">
        <f>[4]Igazgatás!I189+[4]Községgazd!L177+[4]Vagyongazd!I159+[4]Közút!I161+[4]Sport!I161+[4]Közművelődés!K206+[4]Támogatás!T176</f>
        <v>0</v>
      </c>
      <c r="O161" s="1017">
        <f>[4]Igazgatás!J189+[4]Községgazd!M177+[4]Vagyongazd!J159+[4]Közút!J161+[4]Sport!J161+[4]Közművelődés!L206+[4]Támogatás!U176</f>
        <v>0</v>
      </c>
      <c r="P161" s="1018">
        <f>[4]Igazgatás!K189+[4]Községgazd!N177+[4]Vagyongazd!K159+[4]Közút!K161+[4]Sport!K161+[4]Közművelődés!M206+[4]Támogatás!V176</f>
        <v>0</v>
      </c>
      <c r="Q161" s="1018">
        <f>[4]Igazgatás!L189+[4]Községgazd!O177+[4]Vagyongazd!L159+[4]Közút!L161+[4]Sport!L161+[4]Közművelődés!N206+[4]Támogatás!W176</f>
        <v>0</v>
      </c>
      <c r="R161" s="1017">
        <f>[4]Igazgatás!M189+[4]Községgazd!P177+[4]Vagyongazd!M159+[4]Közút!M161+[4]Sport!M161+[4]Közművelődés!O206+[4]Támogatás!X176</f>
        <v>0</v>
      </c>
      <c r="S161" s="1018">
        <f>[4]Igazgatás!N189+[4]Községgazd!Q177+[4]Vagyongazd!N159+[4]Közút!N161+[4]Sport!N161+[4]Közművelődés!P206+[4]Támogatás!Y176</f>
        <v>0</v>
      </c>
      <c r="T161" s="1018">
        <f>[4]Igazgatás!O189+[4]Községgazd!R177+[4]Vagyongazd!O159+[4]Közút!O161+[4]Sport!O161+[4]Közművelődés!Q206+[4]Támogatás!Z176</f>
        <v>0</v>
      </c>
      <c r="U161" s="1019">
        <f>[4]Igazgatás!P189+[4]Községgazd!S177+[4]Vagyongazd!P159+[4]Közút!P161+[4]Sport!P161+[4]Közművelődés!R206+[4]Támogatás!AA176</f>
        <v>0</v>
      </c>
      <c r="V161" s="1020">
        <f>[4]Igazgatás!Q189+[4]Községgazd!T177+[4]Vagyongazd!Q159+[4]Közút!Q161+[4]Sport!Q161+[4]Közművelődés!S206+[4]Támogatás!AB176</f>
        <v>0</v>
      </c>
      <c r="W161" s="1018">
        <f>[4]Igazgatás!R189+[4]Községgazd!U177+[4]Vagyongazd!R159+[4]Közút!R161+[4]Sport!R161+[4]Közművelődés!T206+[4]Támogatás!AC176</f>
        <v>0</v>
      </c>
      <c r="X161" s="1018">
        <f>[4]Igazgatás!S189+[4]Községgazd!V177+[4]Vagyongazd!S159+[4]Közút!S161+[4]Sport!S161+[4]Közművelődés!U206+[4]Támogatás!AD176</f>
        <v>0</v>
      </c>
      <c r="Y161" s="1019">
        <f>[4]Igazgatás!T189+[4]Községgazd!W177+[4]Vagyongazd!T159+[4]Közút!T161+[4]Sport!T161+[4]Közművelődés!V206+[4]Támogatás!AE176</f>
        <v>0</v>
      </c>
      <c r="AB161" s="914"/>
    </row>
    <row r="162" spans="1:28" s="977" customFormat="1" ht="15.75" hidden="1" customHeight="1" x14ac:dyDescent="0.2">
      <c r="A162" s="18" t="s">
        <v>123</v>
      </c>
      <c r="B162" s="45" t="s">
        <v>124</v>
      </c>
      <c r="C162" s="1371" t="s">
        <v>125</v>
      </c>
      <c r="D162" s="1372"/>
      <c r="E162" s="1372"/>
      <c r="F162" s="981" t="e">
        <v>#REF!</v>
      </c>
      <c r="G162" s="981" t="e">
        <v>#REF!</v>
      </c>
      <c r="H162" s="981" t="e">
        <v>#REF!</v>
      </c>
      <c r="I162" s="981" t="e">
        <v>#REF!</v>
      </c>
      <c r="J162" s="981">
        <v>0</v>
      </c>
      <c r="K162" s="981">
        <v>0</v>
      </c>
      <c r="L162" s="981">
        <v>0</v>
      </c>
      <c r="M162" s="1015">
        <f t="shared" si="5"/>
        <v>0</v>
      </c>
      <c r="N162" s="1016">
        <f>[4]Igazgatás!I190+[4]Községgazd!L178+[4]Vagyongazd!I160+[4]Közút!I162+[4]Sport!I162+[4]Közművelődés!K207+[4]Támogatás!T177</f>
        <v>0</v>
      </c>
      <c r="O162" s="1017">
        <f>[4]Igazgatás!J190+[4]Községgazd!M178+[4]Vagyongazd!J160+[4]Közút!J162+[4]Sport!J162+[4]Közművelődés!L207+[4]Támogatás!U177</f>
        <v>0</v>
      </c>
      <c r="P162" s="1018">
        <f>[4]Igazgatás!K190+[4]Községgazd!N178+[4]Vagyongazd!K160+[4]Közút!K162+[4]Sport!K162+[4]Közművelődés!M207+[4]Támogatás!V177</f>
        <v>0</v>
      </c>
      <c r="Q162" s="1018">
        <f>[4]Igazgatás!L190+[4]Községgazd!O178+[4]Vagyongazd!L160+[4]Közút!L162+[4]Sport!L162+[4]Közművelődés!N207+[4]Támogatás!W177</f>
        <v>0</v>
      </c>
      <c r="R162" s="1017">
        <f>[4]Igazgatás!M190+[4]Községgazd!P178+[4]Vagyongazd!M160+[4]Közút!M162+[4]Sport!M162+[4]Közművelődés!O207+[4]Támogatás!X177</f>
        <v>0</v>
      </c>
      <c r="S162" s="1018">
        <f>[4]Igazgatás!N190+[4]Községgazd!Q178+[4]Vagyongazd!N160+[4]Közút!N162+[4]Sport!N162+[4]Közművelődés!P207+[4]Támogatás!Y177</f>
        <v>0</v>
      </c>
      <c r="T162" s="1018">
        <f>[4]Igazgatás!O190+[4]Községgazd!R178+[4]Vagyongazd!O160+[4]Közút!O162+[4]Sport!O162+[4]Közművelődés!Q207+[4]Támogatás!Z177</f>
        <v>0</v>
      </c>
      <c r="U162" s="1019">
        <f>[4]Igazgatás!P190+[4]Községgazd!S178+[4]Vagyongazd!P160+[4]Közút!P162+[4]Sport!P162+[4]Közművelődés!R207+[4]Támogatás!AA177</f>
        <v>0</v>
      </c>
      <c r="V162" s="1020">
        <f>[4]Igazgatás!Q190+[4]Községgazd!T178+[4]Vagyongazd!Q160+[4]Közút!Q162+[4]Sport!Q162+[4]Közművelődés!S207+[4]Támogatás!AB177</f>
        <v>0</v>
      </c>
      <c r="W162" s="1018">
        <f>[4]Igazgatás!R190+[4]Községgazd!U178+[4]Vagyongazd!R160+[4]Közút!R162+[4]Sport!R162+[4]Közművelődés!T207+[4]Támogatás!AC177</f>
        <v>0</v>
      </c>
      <c r="X162" s="1018">
        <f>[4]Igazgatás!S190+[4]Községgazd!V178+[4]Vagyongazd!S160+[4]Közút!S162+[4]Sport!S162+[4]Közművelődés!U207+[4]Támogatás!AD177</f>
        <v>0</v>
      </c>
      <c r="Y162" s="1019">
        <f>[4]Igazgatás!T190+[4]Községgazd!W178+[4]Vagyongazd!T160+[4]Közút!T162+[4]Sport!T162+[4]Közművelődés!V207+[4]Támogatás!AE177</f>
        <v>0</v>
      </c>
      <c r="AB162" s="914"/>
    </row>
    <row r="163" spans="1:28" s="977" customFormat="1" ht="15.75" hidden="1" customHeight="1" x14ac:dyDescent="0.2">
      <c r="A163" s="18" t="s">
        <v>126</v>
      </c>
      <c r="B163" s="872" t="s">
        <v>127</v>
      </c>
      <c r="C163" s="1373" t="s">
        <v>128</v>
      </c>
      <c r="D163" s="1374"/>
      <c r="E163" s="1374"/>
      <c r="F163" s="981">
        <v>10340259</v>
      </c>
      <c r="G163" s="981">
        <v>10771848</v>
      </c>
      <c r="H163" s="981">
        <v>10947436</v>
      </c>
      <c r="I163" s="981"/>
      <c r="J163" s="981">
        <v>0</v>
      </c>
      <c r="K163" s="981">
        <v>0</v>
      </c>
      <c r="L163" s="981">
        <v>0</v>
      </c>
      <c r="M163" s="1015">
        <f t="shared" si="5"/>
        <v>0</v>
      </c>
      <c r="N163" s="1016">
        <f>[4]Igazgatás!I191+[4]Községgazd!L179+[4]Vagyongazd!I161+[4]Közút!I163+[4]Sport!I163+[4]Közművelődés!K209+[4]Támogatás!T178</f>
        <v>179895.66665947082</v>
      </c>
      <c r="O163" s="1017">
        <f>[4]Igazgatás!J191+[4]Községgazd!M179+[4]Vagyongazd!J161+[4]Közút!J163+[4]Sport!J163+[4]Közművelődés!L209+[4]Támogatás!U178</f>
        <v>179895.66665947082</v>
      </c>
      <c r="P163" s="1018">
        <f>[4]Igazgatás!K191+[4]Községgazd!N179+[4]Vagyongazd!K161+[4]Közút!K163+[4]Sport!K163+[4]Közművelődés!M209+[4]Támogatás!V178</f>
        <v>179895.66665947082</v>
      </c>
      <c r="Q163" s="1018">
        <f>[4]Igazgatás!L191+[4]Községgazd!O179+[4]Vagyongazd!L161+[4]Közút!L163+[4]Sport!L163+[4]Közművelődés!N209+[4]Támogatás!W178</f>
        <v>179895.66665947082</v>
      </c>
      <c r="R163" s="1017">
        <f>[4]Igazgatás!M191+[4]Községgazd!P179+[4]Vagyongazd!M161+[4]Közút!M163+[4]Sport!M163+[4]Közművelődés!O209+[4]Támogatás!X178</f>
        <v>179895.66665947082</v>
      </c>
      <c r="S163" s="1018">
        <f>[4]Igazgatás!N191+[4]Községgazd!Q179+[4]Vagyongazd!N161+[4]Közút!N163+[4]Sport!N163+[4]Közművelődés!P209+[4]Támogatás!Y178</f>
        <v>179895.66665947082</v>
      </c>
      <c r="T163" s="1018">
        <f>[4]Igazgatás!O191+[4]Községgazd!R179+[4]Vagyongazd!O161+[4]Közút!O163+[4]Sport!O163+[4]Közművelődés!Q209+[4]Támogatás!Z178</f>
        <v>179895.66665947082</v>
      </c>
      <c r="U163" s="1019">
        <f>[4]Igazgatás!P191+[4]Községgazd!S179+[4]Vagyongazd!P161+[4]Szennyvíz!O160+[4]Közút!P163+[4]Sport!P163+[4]Közművelődés!R209+[4]Támogatás!AA178</f>
        <v>179895.66665947082</v>
      </c>
      <c r="V163" s="1020">
        <f>[4]Igazgatás!Q191+[4]Községgazd!T179+[4]Vagyongazd!Q161+[4]Szennyvíz!P160+[4]Közút!Q163+[4]Sport!Q163+[4]Közművelődés!S209+[4]Támogatás!AB178</f>
        <v>179895.66665947082</v>
      </c>
      <c r="W163" s="1018">
        <f>[4]Igazgatás!R191+[4]Községgazd!U179+[4]Vagyongazd!R161+[4]Közút!R163+[4]Sport!R163+[4]Közművelődés!T209+[4]Támogatás!AC178</f>
        <v>179895.66665947082</v>
      </c>
      <c r="X163" s="1018">
        <f>[4]Igazgatás!S191+[4]Községgazd!V179+[4]Vagyongazd!S161+[4]Szennyvíz!R160+[4]Közút!S163+[4]Sport!S163+[4]Közművelődés!U209+[4]Támogatás!AD178</f>
        <v>179895.66665947082</v>
      </c>
      <c r="Y163" s="1019">
        <f>[4]Igazgatás!T191+[4]Községgazd!W179+[4]Vagyongazd!T161+[4]Közút!T163+[4]Sport!T163+[4]Közművelődés!V209+[4]Támogatás!AE178</f>
        <v>179895.66665947082</v>
      </c>
      <c r="AB163" s="914"/>
    </row>
    <row r="164" spans="1:28" ht="13.5" thickBot="1" x14ac:dyDescent="0.25">
      <c r="B164" s="406" t="s">
        <v>1041</v>
      </c>
      <c r="C164" s="1350" t="s">
        <v>1042</v>
      </c>
      <c r="D164" s="1351"/>
      <c r="E164" s="1351"/>
      <c r="F164" s="905">
        <v>50000</v>
      </c>
      <c r="G164" s="905">
        <v>50000</v>
      </c>
      <c r="H164" s="905">
        <v>50000</v>
      </c>
      <c r="I164" s="906"/>
      <c r="J164" s="905">
        <v>0</v>
      </c>
      <c r="K164" s="905">
        <f>[4]Igazgatás!G192+[4]Községgazd!G180+[4]Közút!G166+[4]Sport!G164+[4]Közművelődés!G213+[4]Támogatás!K179</f>
        <v>0</v>
      </c>
      <c r="L164" s="905">
        <v>0</v>
      </c>
      <c r="M164" s="952">
        <f t="shared" si="5"/>
        <v>0</v>
      </c>
      <c r="N164" s="953">
        <f>[4]Igazgatás!I192+[4]Községgazd!L180+[4]Vagyongazd!I162+[4]Közút!I166+[4]Sport!I164+[4]Közművelődés!K213+[4]Támogatás!T179</f>
        <v>8333.3333329999987</v>
      </c>
      <c r="O164" s="954">
        <f>[4]Igazgatás!J192+[4]Községgazd!M180+[4]Vagyongazd!J162+[4]Közút!J166+[4]Sport!J164+[4]Közművelődés!L213+[4]Támogatás!U179</f>
        <v>8333.3333329999987</v>
      </c>
      <c r="P164" s="955">
        <f>[4]Igazgatás!K192+[4]Községgazd!N180+[4]Vagyongazd!K162+[4]Közút!K166+[4]Sport!K164+[4]Közművelődés!M213+[4]Támogatás!V179</f>
        <v>8333.3333329999987</v>
      </c>
      <c r="Q164" s="955">
        <f>[4]Igazgatás!L192+[4]Községgazd!O180+[4]Vagyongazd!L162+[4]Közút!L166+[4]Sport!L164+[4]Közművelődés!N213+[4]Támogatás!W179</f>
        <v>8333.3333329999987</v>
      </c>
      <c r="R164" s="954">
        <f>[4]Igazgatás!M192+[4]Községgazd!P180+[4]Vagyongazd!M162+[4]Közút!M166+[4]Sport!M164+[4]Közművelődés!O213+[4]Támogatás!X179</f>
        <v>8333.3333329999987</v>
      </c>
      <c r="S164" s="955">
        <f>[4]Igazgatás!N192+[4]Községgazd!Q180+[4]Vagyongazd!N162+[4]Közút!N166+[4]Sport!N164+[4]Közművelődés!P213+[4]Támogatás!Y179</f>
        <v>8333.3333329999987</v>
      </c>
      <c r="T164" s="955">
        <f>[4]Igazgatás!O192+[4]Községgazd!R180+[4]Vagyongazd!O162+[4]Közút!O166+[4]Sport!O164+[4]Közművelődés!Q213+[4]Támogatás!Z179</f>
        <v>8333.3333329999987</v>
      </c>
      <c r="U164" s="956">
        <f>[4]Igazgatás!P192+[4]Községgazd!S180+[4]Vagyongazd!P162+[4]Közút!P166+[4]Sport!P164+[4]Közművelődés!R213+[4]Támogatás!AA179</f>
        <v>8333.3333329999987</v>
      </c>
      <c r="V164" s="957">
        <f>[4]Igazgatás!Q192+[4]Községgazd!T180+[4]Vagyongazd!Q162+[4]Közút!Q166+[4]Sport!Q164+[4]Közművelődés!S213+[4]Támogatás!AB179</f>
        <v>8333.3333329999987</v>
      </c>
      <c r="W164" s="955">
        <f>[4]Igazgatás!R192+[4]Községgazd!U180+[4]Vagyongazd!R162+[4]Közút!R166+[4]Sport!R164+[4]Közművelődés!T213+[4]Támogatás!AC179</f>
        <v>8333.3333329999987</v>
      </c>
      <c r="X164" s="955">
        <f>[4]Igazgatás!S192+[4]Községgazd!V180+[4]Vagyongazd!S162+[4]Közút!S166+[4]Sport!S164+[4]Közművelődés!U213+[4]Támogatás!AD179</f>
        <v>8333.3333329999987</v>
      </c>
      <c r="Y164" s="956">
        <f>[4]Igazgatás!T192+[4]Községgazd!W180+[4]Vagyongazd!T162+[4]Közút!T166+[4]Sport!T164+[4]Közművelődés!V213+[4]Támogatás!AE179</f>
        <v>8333.3333329999987</v>
      </c>
      <c r="AB164" s="914"/>
    </row>
    <row r="165" spans="1:28" s="977" customFormat="1" ht="25.5" hidden="1" customHeight="1" x14ac:dyDescent="0.2">
      <c r="A165" s="18" t="s">
        <v>1043</v>
      </c>
      <c r="B165" s="28" t="s">
        <v>1044</v>
      </c>
      <c r="C165" s="1375" t="s">
        <v>1045</v>
      </c>
      <c r="D165" s="1376"/>
      <c r="E165" s="1376"/>
      <c r="F165" s="975" t="e">
        <v>#REF!</v>
      </c>
      <c r="G165" s="975" t="e">
        <v>#REF!</v>
      </c>
      <c r="H165" s="975" t="e">
        <v>#REF!</v>
      </c>
      <c r="I165" s="981" t="e">
        <v>#REF!</v>
      </c>
      <c r="J165" s="975" t="e">
        <f>[4]Igazgatás!F193+[4]Községgazd!F181+[4]Vagyongazd!#REF!+[4]Közút!F167+[4]Sport!F165+[4]Közművelődés!F214+[4]Támogatás!J180</f>
        <v>#REF!</v>
      </c>
      <c r="K165" s="975" t="e">
        <f>[4]Igazgatás!G193+[4]Községgazd!G181+[4]Vagyongazd!#REF!+[4]Közút!G167+[4]Sport!G165+[4]Közművelődés!G214+[4]Támogatás!K180</f>
        <v>#REF!</v>
      </c>
      <c r="L165" s="975"/>
      <c r="M165" s="982" t="e">
        <f>[4]Igazgatás!H193+[4]Községgazd!H181+[4]Vagyongazd!#REF!+[4]Közút!H167+[4]Sport!H165+[4]Közművelődés!H214+[4]Támogatás!L180</f>
        <v>#REF!</v>
      </c>
      <c r="N165" s="939">
        <f>[4]Igazgatás!I193+[4]Községgazd!L181+[4]Vagyongazd!I163+[4]Közút!I167+[4]Sport!I165+[4]Közművelődés!K214+[4]Támogatás!T180</f>
        <v>0</v>
      </c>
      <c r="O165" s="940">
        <f>[4]Igazgatás!J193+[4]Községgazd!M181+[4]Vagyongazd!J163+[4]Közút!J167+[4]Sport!J165+[4]Közművelődés!L214+[4]Támogatás!U180</f>
        <v>0</v>
      </c>
      <c r="P165" s="941">
        <f>[4]Igazgatás!K193+[4]Községgazd!N181+[4]Vagyongazd!K163+[4]Közút!K167+[4]Sport!K165+[4]Közművelődés!M214+[4]Támogatás!V180</f>
        <v>0</v>
      </c>
      <c r="Q165" s="941">
        <f>[4]Igazgatás!L193+[4]Községgazd!O181+[4]Vagyongazd!L163+[4]Közút!L167+[4]Sport!L165+[4]Közművelődés!N214+[4]Támogatás!W180</f>
        <v>0</v>
      </c>
      <c r="R165" s="940">
        <f>[4]Igazgatás!M193+[4]Községgazd!P181+[4]Vagyongazd!M163+[4]Közút!M167+[4]Sport!M165+[4]Közművelődés!O214+[4]Támogatás!X180</f>
        <v>0</v>
      </c>
      <c r="S165" s="941">
        <f>[4]Igazgatás!N193+[4]Községgazd!Q181+[4]Vagyongazd!N163+[4]Közút!N167+[4]Sport!N165+[4]Közművelődés!P214+[4]Támogatás!Y180</f>
        <v>0</v>
      </c>
      <c r="T165" s="941">
        <f>[4]Igazgatás!O193+[4]Községgazd!R181+[4]Vagyongazd!O163+[4]Közút!O167+[4]Sport!O165+[4]Közművelődés!Q214+[4]Támogatás!Z180</f>
        <v>0</v>
      </c>
      <c r="U165" s="942">
        <f>[4]Igazgatás!P193+[4]Községgazd!S181+[4]Vagyongazd!P163+[4]Közút!P167+[4]Sport!P165+[4]Közművelődés!R214+[4]Támogatás!AA180</f>
        <v>0</v>
      </c>
      <c r="V165" s="943">
        <f>[4]Igazgatás!Q193+[4]Községgazd!T181+[4]Vagyongazd!Q163+[4]Közút!Q167+[4]Sport!Q165+[4]Közművelődés!S214+[4]Támogatás!AB180</f>
        <v>0</v>
      </c>
      <c r="W165" s="941">
        <f>[4]Igazgatás!R193+[4]Községgazd!U181+[4]Vagyongazd!R163+[4]Közút!R167+[4]Sport!R165+[4]Közművelődés!T214+[4]Támogatás!AC180</f>
        <v>0</v>
      </c>
      <c r="X165" s="941">
        <f>[4]Igazgatás!S193+[4]Községgazd!V181+[4]Vagyongazd!S163+[4]Közút!S167+[4]Sport!S165+[4]Közművelődés!U214+[4]Támogatás!AD180</f>
        <v>0</v>
      </c>
      <c r="Y165" s="942">
        <f>[4]Igazgatás!T193+[4]Községgazd!W181+[4]Vagyongazd!T163+[4]Közút!T167+[4]Sport!T165+[4]Közművelődés!V214+[4]Támogatás!AE180</f>
        <v>0</v>
      </c>
      <c r="AB165" s="914"/>
    </row>
    <row r="166" spans="1:28" s="977" customFormat="1" ht="27" hidden="1" customHeight="1" x14ac:dyDescent="0.2">
      <c r="A166" s="18" t="s">
        <v>1046</v>
      </c>
      <c r="B166" s="28" t="s">
        <v>1047</v>
      </c>
      <c r="C166" s="1377" t="s">
        <v>1048</v>
      </c>
      <c r="D166" s="1378"/>
      <c r="E166" s="1378"/>
      <c r="F166" s="975" t="e">
        <v>#REF!</v>
      </c>
      <c r="G166" s="975" t="e">
        <v>#REF!</v>
      </c>
      <c r="H166" s="975" t="e">
        <v>#REF!</v>
      </c>
      <c r="I166" s="981" t="e">
        <v>#REF!</v>
      </c>
      <c r="J166" s="975" t="e">
        <f>[4]Igazgatás!F194+[4]Községgazd!F182+[4]Vagyongazd!#REF!+[4]Közút!F168+[4]Sport!F166+[4]Közművelődés!F215+[4]Támogatás!J181</f>
        <v>#REF!</v>
      </c>
      <c r="K166" s="975" t="e">
        <f>[4]Igazgatás!G194+[4]Községgazd!G182+[4]Vagyongazd!#REF!+[4]Közút!G168+[4]Sport!G166+[4]Közművelődés!G215+[4]Támogatás!K181</f>
        <v>#REF!</v>
      </c>
      <c r="L166" s="975"/>
      <c r="M166" s="982" t="e">
        <f>[4]Igazgatás!H194+[4]Községgazd!H182+[4]Vagyongazd!#REF!+[4]Közút!H168+[4]Sport!H166+[4]Közművelődés!H215+[4]Támogatás!L181</f>
        <v>#REF!</v>
      </c>
      <c r="N166" s="939">
        <f>[4]Igazgatás!I194+[4]Községgazd!L182+[4]Vagyongazd!I164+[4]Közút!I168+[4]Sport!I166+[4]Közművelődés!K215+[4]Támogatás!T181</f>
        <v>0</v>
      </c>
      <c r="O166" s="940">
        <f>[4]Igazgatás!J194+[4]Községgazd!M182+[4]Vagyongazd!J164+[4]Közút!J168+[4]Sport!J166+[4]Közművelődés!L215+[4]Támogatás!U181</f>
        <v>0</v>
      </c>
      <c r="P166" s="941">
        <f>[4]Igazgatás!K194+[4]Községgazd!N182+[4]Vagyongazd!K164+[4]Közút!K168+[4]Sport!K166+[4]Közművelődés!M215+[4]Támogatás!V181</f>
        <v>0</v>
      </c>
      <c r="Q166" s="941">
        <f>[4]Igazgatás!L194+[4]Községgazd!O182+[4]Vagyongazd!L164+[4]Közút!L168+[4]Sport!L166+[4]Közművelődés!N215+[4]Támogatás!W181</f>
        <v>0</v>
      </c>
      <c r="R166" s="940">
        <f>[4]Igazgatás!M194+[4]Községgazd!P182+[4]Vagyongazd!M164+[4]Közút!M168+[4]Sport!M166+[4]Közművelődés!O215+[4]Támogatás!X181</f>
        <v>0</v>
      </c>
      <c r="S166" s="941">
        <f>[4]Igazgatás!N194+[4]Községgazd!Q182+[4]Vagyongazd!N164+[4]Közút!N168+[4]Sport!N166+[4]Közművelődés!P215+[4]Támogatás!Y181</f>
        <v>0</v>
      </c>
      <c r="T166" s="941">
        <f>[4]Igazgatás!O194+[4]Községgazd!R182+[4]Vagyongazd!O164+[4]Közút!O168+[4]Sport!O166+[4]Közművelődés!Q215+[4]Támogatás!Z181</f>
        <v>0</v>
      </c>
      <c r="U166" s="942">
        <f>[4]Igazgatás!P194+[4]Községgazd!S182+[4]Vagyongazd!P164+[4]Közút!P168+[4]Sport!P166+[4]Közművelődés!R215+[4]Támogatás!AA181</f>
        <v>0</v>
      </c>
      <c r="V166" s="943">
        <f>[4]Igazgatás!Q194+[4]Községgazd!T182+[4]Vagyongazd!Q164+[4]Közút!Q168+[4]Sport!Q166+[4]Közművelődés!S215+[4]Támogatás!AB181</f>
        <v>0</v>
      </c>
      <c r="W166" s="941">
        <f>[4]Igazgatás!R194+[4]Községgazd!U182+[4]Vagyongazd!R164+[4]Közút!R168+[4]Sport!R166+[4]Közművelődés!T215+[4]Támogatás!AC181</f>
        <v>0</v>
      </c>
      <c r="X166" s="941">
        <f>[4]Igazgatás!S194+[4]Községgazd!V182+[4]Vagyongazd!S164+[4]Közút!S168+[4]Sport!S166+[4]Közművelődés!U215+[4]Támogatás!AD181</f>
        <v>0</v>
      </c>
      <c r="Y166" s="942">
        <f>[4]Igazgatás!T194+[4]Községgazd!W182+[4]Vagyongazd!T164+[4]Közút!T168+[4]Sport!T166+[4]Közművelődés!V215+[4]Támogatás!AE181</f>
        <v>0</v>
      </c>
      <c r="AB166" s="914"/>
    </row>
    <row r="167" spans="1:28" ht="15.75" hidden="1" customHeight="1" x14ac:dyDescent="0.2">
      <c r="B167" s="26"/>
      <c r="C167" s="21"/>
      <c r="D167" s="1354" t="s">
        <v>1049</v>
      </c>
      <c r="E167" s="1354"/>
      <c r="F167" s="958" t="e">
        <v>#REF!</v>
      </c>
      <c r="G167" s="958" t="e">
        <v>#REF!</v>
      </c>
      <c r="H167" s="958" t="e">
        <v>#REF!</v>
      </c>
      <c r="I167" s="958" t="e">
        <v>#REF!</v>
      </c>
      <c r="J167" s="958" t="e">
        <f>[4]Igazgatás!F195+[4]Községgazd!F183+[4]Vagyongazd!#REF!+[4]Közút!F169+[4]Sport!F167+[4]Közművelődés!F216+[4]Támogatás!J182</f>
        <v>#REF!</v>
      </c>
      <c r="K167" s="958" t="e">
        <f>[4]Igazgatás!G195+[4]Községgazd!G183+[4]Vagyongazd!#REF!+[4]Közút!G169+[4]Sport!G167+[4]Közművelődés!G216+[4]Támogatás!K182</f>
        <v>#REF!</v>
      </c>
      <c r="L167" s="958"/>
      <c r="M167" s="959" t="e">
        <f>[4]Igazgatás!H195+[4]Községgazd!H183+[4]Vagyongazd!#REF!+[4]Közút!H169+[4]Sport!H167+[4]Közművelődés!H216+[4]Támogatás!L182</f>
        <v>#REF!</v>
      </c>
      <c r="N167" s="960">
        <f>[4]Igazgatás!I195+[4]Községgazd!L183+[4]Vagyongazd!I165+[4]Közút!I169+[4]Sport!I167+[4]Közművelődés!K216+[4]Támogatás!T182</f>
        <v>0</v>
      </c>
      <c r="O167" s="961">
        <f>[4]Igazgatás!J195+[4]Községgazd!M183+[4]Vagyongazd!J165+[4]Közút!J169+[4]Sport!J167+[4]Közművelődés!L216+[4]Támogatás!U182</f>
        <v>0</v>
      </c>
      <c r="P167" s="962">
        <f>[4]Igazgatás!K195+[4]Községgazd!N183+[4]Vagyongazd!K165+[4]Közút!K169+[4]Sport!K167+[4]Közművelődés!M216+[4]Támogatás!V182</f>
        <v>0</v>
      </c>
      <c r="Q167" s="962">
        <f>[4]Igazgatás!L195+[4]Községgazd!O183+[4]Vagyongazd!L165+[4]Közút!L169+[4]Sport!L167+[4]Közművelődés!N216+[4]Támogatás!W182</f>
        <v>0</v>
      </c>
      <c r="R167" s="961">
        <f>[4]Igazgatás!M195+[4]Községgazd!P183+[4]Vagyongazd!M165+[4]Közút!M169+[4]Sport!M167+[4]Közművelődés!O216+[4]Támogatás!X182</f>
        <v>0</v>
      </c>
      <c r="S167" s="962">
        <f>[4]Igazgatás!N195+[4]Községgazd!Q183+[4]Vagyongazd!N165+[4]Közút!N169+[4]Sport!N167+[4]Közművelődés!P216+[4]Támogatás!Y182</f>
        <v>0</v>
      </c>
      <c r="T167" s="962">
        <f>[4]Igazgatás!O195+[4]Községgazd!R183+[4]Vagyongazd!O165+[4]Közút!O169+[4]Sport!O167+[4]Közművelődés!Q216+[4]Támogatás!Z182</f>
        <v>0</v>
      </c>
      <c r="U167" s="963">
        <f>[4]Igazgatás!P195+[4]Községgazd!S183+[4]Vagyongazd!P165+[4]Közút!P169+[4]Sport!P167+[4]Közművelődés!R216+[4]Támogatás!AA182</f>
        <v>0</v>
      </c>
      <c r="V167" s="964">
        <f>[4]Igazgatás!Q195+[4]Községgazd!T183+[4]Vagyongazd!Q165+[4]Közút!Q169+[4]Sport!Q167+[4]Közművelődés!S216+[4]Támogatás!AB182</f>
        <v>0</v>
      </c>
      <c r="W167" s="962">
        <f>[4]Igazgatás!R195+[4]Községgazd!U183+[4]Vagyongazd!R165+[4]Közút!R169+[4]Sport!R167+[4]Közművelődés!T216+[4]Támogatás!AC182</f>
        <v>0</v>
      </c>
      <c r="X167" s="962">
        <f>[4]Igazgatás!S195+[4]Községgazd!V183+[4]Vagyongazd!S165+[4]Közút!S169+[4]Sport!S167+[4]Közművelődés!U216+[4]Támogatás!AD182</f>
        <v>0</v>
      </c>
      <c r="Y167" s="963">
        <f>[4]Igazgatás!T195+[4]Községgazd!W183+[4]Vagyongazd!T165+[4]Közút!T169+[4]Sport!T167+[4]Közművelődés!V216+[4]Támogatás!AE182</f>
        <v>0</v>
      </c>
      <c r="AB167" s="914"/>
    </row>
    <row r="168" spans="1:28" ht="15.75" hidden="1" customHeight="1" x14ac:dyDescent="0.2">
      <c r="B168" s="26"/>
      <c r="C168" s="21"/>
      <c r="D168" s="1354" t="s">
        <v>1050</v>
      </c>
      <c r="E168" s="1354"/>
      <c r="F168" s="958" t="e">
        <v>#REF!</v>
      </c>
      <c r="G168" s="958" t="e">
        <v>#REF!</v>
      </c>
      <c r="H168" s="958" t="e">
        <v>#REF!</v>
      </c>
      <c r="I168" s="958" t="e">
        <v>#REF!</v>
      </c>
      <c r="J168" s="958" t="e">
        <f>[4]Igazgatás!F196+[4]Községgazd!F184+[4]Vagyongazd!#REF!+[4]Közút!F170+[4]Sport!F168+[4]Közművelődés!F217+[4]Támogatás!J183</f>
        <v>#REF!</v>
      </c>
      <c r="K168" s="958" t="e">
        <f>[4]Igazgatás!G196+[4]Községgazd!G184+[4]Vagyongazd!#REF!+[4]Közút!G170+[4]Sport!G168+[4]Közművelődés!G217+[4]Támogatás!K183</f>
        <v>#REF!</v>
      </c>
      <c r="L168" s="958"/>
      <c r="M168" s="959" t="e">
        <f>[4]Igazgatás!H196+[4]Községgazd!H184+[4]Vagyongazd!#REF!+[4]Közút!H170+[4]Sport!H168+[4]Közművelődés!H217+[4]Támogatás!L183</f>
        <v>#REF!</v>
      </c>
      <c r="N168" s="960">
        <f>[4]Igazgatás!I196+[4]Községgazd!L184+[4]Vagyongazd!I166+[4]Közút!I170+[4]Sport!I168+[4]Közművelődés!K217+[4]Támogatás!T183</f>
        <v>0</v>
      </c>
      <c r="O168" s="961">
        <f>[4]Igazgatás!J196+[4]Községgazd!M184+[4]Vagyongazd!J166+[4]Közút!J170+[4]Sport!J168+[4]Közművelődés!L217+[4]Támogatás!U183</f>
        <v>0</v>
      </c>
      <c r="P168" s="962">
        <f>[4]Igazgatás!K196+[4]Községgazd!N184+[4]Vagyongazd!K166+[4]Közút!K170+[4]Sport!K168+[4]Közművelődés!M217+[4]Támogatás!V183</f>
        <v>0</v>
      </c>
      <c r="Q168" s="962">
        <f>[4]Igazgatás!L196+[4]Községgazd!O184+[4]Vagyongazd!L166+[4]Közút!L170+[4]Sport!L168+[4]Közművelődés!N217+[4]Támogatás!W183</f>
        <v>0</v>
      </c>
      <c r="R168" s="961">
        <f>[4]Igazgatás!M196+[4]Községgazd!P184+[4]Vagyongazd!M166+[4]Közút!M170+[4]Sport!M168+[4]Közművelődés!O217+[4]Támogatás!X183</f>
        <v>0</v>
      </c>
      <c r="S168" s="962">
        <f>[4]Igazgatás!N196+[4]Községgazd!Q184+[4]Vagyongazd!N166+[4]Közút!N170+[4]Sport!N168+[4]Közművelődés!P217+[4]Támogatás!Y183</f>
        <v>0</v>
      </c>
      <c r="T168" s="962">
        <f>[4]Igazgatás!O196+[4]Községgazd!R184+[4]Vagyongazd!O166+[4]Közút!O170+[4]Sport!O168+[4]Közművelődés!Q217+[4]Támogatás!Z183</f>
        <v>0</v>
      </c>
      <c r="U168" s="963">
        <f>[4]Igazgatás!P196+[4]Községgazd!S184+[4]Vagyongazd!P166+[4]Közút!P170+[4]Sport!P168+[4]Közművelődés!R217+[4]Támogatás!AA183</f>
        <v>0</v>
      </c>
      <c r="V168" s="964">
        <f>[4]Igazgatás!Q196+[4]Községgazd!T184+[4]Vagyongazd!Q166+[4]Közút!Q170+[4]Sport!Q168+[4]Közművelődés!S217+[4]Támogatás!AB183</f>
        <v>0</v>
      </c>
      <c r="W168" s="962">
        <f>[4]Igazgatás!R196+[4]Községgazd!U184+[4]Vagyongazd!R166+[4]Közút!R170+[4]Sport!R168+[4]Közművelődés!T217+[4]Támogatás!AC183</f>
        <v>0</v>
      </c>
      <c r="X168" s="962">
        <f>[4]Igazgatás!S196+[4]Községgazd!V184+[4]Vagyongazd!S166+[4]Közút!S170+[4]Sport!S168+[4]Közművelődés!U217+[4]Támogatás!AD183</f>
        <v>0</v>
      </c>
      <c r="Y168" s="963">
        <f>[4]Igazgatás!T196+[4]Községgazd!W184+[4]Vagyongazd!T166+[4]Közút!T170+[4]Sport!T168+[4]Közművelődés!V217+[4]Támogatás!AE183</f>
        <v>0</v>
      </c>
      <c r="AB168" s="914"/>
    </row>
    <row r="169" spans="1:28" ht="15.75" hidden="1" customHeight="1" x14ac:dyDescent="0.2">
      <c r="B169" s="26"/>
      <c r="C169" s="21"/>
      <c r="D169" s="1354" t="s">
        <v>1051</v>
      </c>
      <c r="E169" s="1354"/>
      <c r="F169" s="958" t="e">
        <v>#REF!</v>
      </c>
      <c r="G169" s="958" t="e">
        <v>#REF!</v>
      </c>
      <c r="H169" s="958" t="e">
        <v>#REF!</v>
      </c>
      <c r="I169" s="958" t="e">
        <v>#REF!</v>
      </c>
      <c r="J169" s="958" t="e">
        <f>[4]Igazgatás!F197+[4]Községgazd!F185+[4]Vagyongazd!#REF!+[4]Közút!F171+[4]Sport!F169+[4]Közművelődés!F218+[4]Támogatás!J184</f>
        <v>#REF!</v>
      </c>
      <c r="K169" s="958" t="e">
        <f>[4]Igazgatás!G197+[4]Községgazd!G185+[4]Vagyongazd!#REF!+[4]Közút!G171+[4]Sport!G169+[4]Közművelődés!G218+[4]Támogatás!K184</f>
        <v>#REF!</v>
      </c>
      <c r="L169" s="958"/>
      <c r="M169" s="959" t="e">
        <f>[4]Igazgatás!H197+[4]Községgazd!H185+[4]Vagyongazd!#REF!+[4]Közút!H171+[4]Sport!H169+[4]Közművelődés!H218+[4]Támogatás!L184</f>
        <v>#REF!</v>
      </c>
      <c r="N169" s="960">
        <f>[4]Igazgatás!I197+[4]Községgazd!L185+[4]Vagyongazd!I167+[4]Közút!I171+[4]Sport!I169+[4]Közművelődés!K218+[4]Támogatás!T184</f>
        <v>0</v>
      </c>
      <c r="O169" s="961">
        <f>[4]Igazgatás!J197+[4]Községgazd!M185+[4]Vagyongazd!J167+[4]Közút!J171+[4]Sport!J169+[4]Közművelődés!L218+[4]Támogatás!U184</f>
        <v>0</v>
      </c>
      <c r="P169" s="962">
        <f>[4]Igazgatás!K197+[4]Községgazd!N185+[4]Vagyongazd!K167+[4]Közút!K171+[4]Sport!K169+[4]Közművelődés!M218+[4]Támogatás!V184</f>
        <v>0</v>
      </c>
      <c r="Q169" s="962">
        <f>[4]Igazgatás!L197+[4]Községgazd!O185+[4]Vagyongazd!L167+[4]Közút!L171+[4]Sport!L169+[4]Közművelődés!N218+[4]Támogatás!W184</f>
        <v>0</v>
      </c>
      <c r="R169" s="961">
        <f>[4]Igazgatás!M197+[4]Községgazd!P185+[4]Vagyongazd!M167+[4]Közút!M171+[4]Sport!M169+[4]Közművelődés!O218+[4]Támogatás!X184</f>
        <v>0</v>
      </c>
      <c r="S169" s="962">
        <f>[4]Igazgatás!N197+[4]Községgazd!Q185+[4]Vagyongazd!N167+[4]Közút!N171+[4]Sport!N169+[4]Közművelődés!P218+[4]Támogatás!Y184</f>
        <v>0</v>
      </c>
      <c r="T169" s="962">
        <f>[4]Igazgatás!O197+[4]Községgazd!R185+[4]Vagyongazd!O167+[4]Közút!O171+[4]Sport!O169+[4]Közművelődés!Q218+[4]Támogatás!Z184</f>
        <v>0</v>
      </c>
      <c r="U169" s="963">
        <f>[4]Igazgatás!P197+[4]Községgazd!S185+[4]Vagyongazd!P167+[4]Közút!P171+[4]Sport!P169+[4]Közművelődés!R218+[4]Támogatás!AA184</f>
        <v>0</v>
      </c>
      <c r="V169" s="964">
        <f>[4]Igazgatás!Q197+[4]Községgazd!T185+[4]Vagyongazd!Q167+[4]Közút!Q171+[4]Sport!Q169+[4]Közművelődés!S218+[4]Támogatás!AB184</f>
        <v>0</v>
      </c>
      <c r="W169" s="962">
        <f>[4]Igazgatás!R197+[4]Községgazd!U185+[4]Vagyongazd!R167+[4]Közút!R171+[4]Sport!R169+[4]Közművelődés!T218+[4]Támogatás!AC184</f>
        <v>0</v>
      </c>
      <c r="X169" s="962">
        <f>[4]Igazgatás!S197+[4]Községgazd!V185+[4]Vagyongazd!S167+[4]Közút!S171+[4]Sport!S169+[4]Közművelődés!U218+[4]Támogatás!AD184</f>
        <v>0</v>
      </c>
      <c r="Y169" s="963">
        <f>[4]Igazgatás!T197+[4]Községgazd!W185+[4]Vagyongazd!T167+[4]Közút!T171+[4]Sport!T169+[4]Közművelődés!V218+[4]Támogatás!AE184</f>
        <v>0</v>
      </c>
      <c r="AB169" s="914"/>
    </row>
    <row r="170" spans="1:28" ht="25.5" hidden="1" customHeight="1" x14ac:dyDescent="0.2">
      <c r="B170" s="26"/>
      <c r="C170" s="21"/>
      <c r="D170" s="1370" t="s">
        <v>1052</v>
      </c>
      <c r="E170" s="1370"/>
      <c r="F170" s="958" t="e">
        <v>#REF!</v>
      </c>
      <c r="G170" s="958" t="e">
        <v>#REF!</v>
      </c>
      <c r="H170" s="958" t="e">
        <v>#REF!</v>
      </c>
      <c r="I170" s="958" t="e">
        <v>#REF!</v>
      </c>
      <c r="J170" s="958" t="e">
        <f>[4]Igazgatás!F198+[4]Községgazd!F186+[4]Vagyongazd!#REF!+[4]Közút!F172+[4]Sport!F170+[4]Közművelődés!F219+[4]Támogatás!J185</f>
        <v>#REF!</v>
      </c>
      <c r="K170" s="958" t="e">
        <f>[4]Igazgatás!G198+[4]Községgazd!G186+[4]Vagyongazd!#REF!+[4]Közút!G172+[4]Sport!G170+[4]Közművelődés!G219+[4]Támogatás!K185</f>
        <v>#REF!</v>
      </c>
      <c r="L170" s="958"/>
      <c r="M170" s="959" t="e">
        <f>[4]Igazgatás!H198+[4]Községgazd!H186+[4]Vagyongazd!#REF!+[4]Közút!H172+[4]Sport!H170+[4]Közművelődés!H219+[4]Támogatás!L185</f>
        <v>#REF!</v>
      </c>
      <c r="N170" s="960">
        <f>[4]Igazgatás!I198+[4]Községgazd!L186+[4]Vagyongazd!I168+[4]Közút!I172+[4]Sport!I170+[4]Közművelődés!K219+[4]Támogatás!T185</f>
        <v>0</v>
      </c>
      <c r="O170" s="961">
        <f>[4]Igazgatás!J198+[4]Községgazd!M186+[4]Vagyongazd!J168+[4]Közút!J172+[4]Sport!J170+[4]Közművelődés!L219+[4]Támogatás!U185</f>
        <v>0</v>
      </c>
      <c r="P170" s="962">
        <f>[4]Igazgatás!K198+[4]Községgazd!N186+[4]Vagyongazd!K168+[4]Közút!K172+[4]Sport!K170+[4]Közművelődés!M219+[4]Támogatás!V185</f>
        <v>0</v>
      </c>
      <c r="Q170" s="962">
        <f>[4]Igazgatás!L198+[4]Községgazd!O186+[4]Vagyongazd!L168+[4]Közút!L172+[4]Sport!L170+[4]Közművelődés!N219+[4]Támogatás!W185</f>
        <v>0</v>
      </c>
      <c r="R170" s="961">
        <f>[4]Igazgatás!M198+[4]Községgazd!P186+[4]Vagyongazd!M168+[4]Közút!M172+[4]Sport!M170+[4]Közművelődés!O219+[4]Támogatás!X185</f>
        <v>0</v>
      </c>
      <c r="S170" s="962">
        <f>[4]Igazgatás!N198+[4]Községgazd!Q186+[4]Vagyongazd!N168+[4]Közút!N172+[4]Sport!N170+[4]Közművelődés!P219+[4]Támogatás!Y185</f>
        <v>0</v>
      </c>
      <c r="T170" s="962">
        <f>[4]Igazgatás!O198+[4]Községgazd!R186+[4]Vagyongazd!O168+[4]Közút!O172+[4]Sport!O170+[4]Közművelődés!Q219+[4]Támogatás!Z185</f>
        <v>0</v>
      </c>
      <c r="U170" s="963">
        <f>[4]Igazgatás!P198+[4]Községgazd!S186+[4]Vagyongazd!P168+[4]Közút!P172+[4]Sport!P170+[4]Közművelődés!R219+[4]Támogatás!AA185</f>
        <v>0</v>
      </c>
      <c r="V170" s="964">
        <f>[4]Igazgatás!Q198+[4]Községgazd!T186+[4]Vagyongazd!Q168+[4]Közút!Q172+[4]Sport!Q170+[4]Közművelődés!S219+[4]Támogatás!AB185</f>
        <v>0</v>
      </c>
      <c r="W170" s="962">
        <f>[4]Igazgatás!R198+[4]Községgazd!U186+[4]Vagyongazd!R168+[4]Közút!R172+[4]Sport!R170+[4]Közművelődés!T219+[4]Támogatás!AC185</f>
        <v>0</v>
      </c>
      <c r="X170" s="962">
        <f>[4]Igazgatás!S198+[4]Községgazd!V186+[4]Vagyongazd!S168+[4]Közút!S172+[4]Sport!S170+[4]Közművelődés!U219+[4]Támogatás!AD185</f>
        <v>0</v>
      </c>
      <c r="Y170" s="963">
        <f>[4]Igazgatás!T198+[4]Községgazd!W186+[4]Vagyongazd!T168+[4]Közút!T172+[4]Sport!T170+[4]Közművelődés!V219+[4]Támogatás!AE185</f>
        <v>0</v>
      </c>
      <c r="AB170" s="914"/>
    </row>
    <row r="171" spans="1:28" ht="15.75" hidden="1" customHeight="1" x14ac:dyDescent="0.2">
      <c r="B171" s="26"/>
      <c r="C171" s="21"/>
      <c r="D171" s="1354" t="s">
        <v>1053</v>
      </c>
      <c r="E171" s="1354"/>
      <c r="F171" s="958" t="e">
        <v>#REF!</v>
      </c>
      <c r="G171" s="958" t="e">
        <v>#REF!</v>
      </c>
      <c r="H171" s="958" t="e">
        <v>#REF!</v>
      </c>
      <c r="I171" s="958" t="e">
        <v>#REF!</v>
      </c>
      <c r="J171" s="958" t="e">
        <f>[4]Igazgatás!F199+[4]Községgazd!F187+[4]Vagyongazd!#REF!+[4]Közút!F173+[4]Sport!F171+[4]Közművelődés!F220+[4]Támogatás!J186</f>
        <v>#REF!</v>
      </c>
      <c r="K171" s="958" t="e">
        <f>[4]Igazgatás!G199+[4]Községgazd!G187+[4]Vagyongazd!#REF!+[4]Közút!G173+[4]Sport!G171+[4]Közművelődés!G220+[4]Támogatás!K186</f>
        <v>#REF!</v>
      </c>
      <c r="L171" s="958"/>
      <c r="M171" s="959" t="e">
        <f>[4]Igazgatás!H199+[4]Községgazd!H187+[4]Vagyongazd!#REF!+[4]Közút!H173+[4]Sport!H171+[4]Közművelődés!H220+[4]Támogatás!L186</f>
        <v>#REF!</v>
      </c>
      <c r="N171" s="960">
        <f>[4]Igazgatás!I199+[4]Községgazd!L187+[4]Vagyongazd!I169+[4]Közút!I173+[4]Sport!I171+[4]Közművelődés!K220+[4]Támogatás!T186</f>
        <v>0</v>
      </c>
      <c r="O171" s="961">
        <f>[4]Igazgatás!J199+[4]Községgazd!M187+[4]Vagyongazd!J169+[4]Közút!J173+[4]Sport!J171+[4]Közművelődés!L220+[4]Támogatás!U186</f>
        <v>0</v>
      </c>
      <c r="P171" s="962">
        <f>[4]Igazgatás!K199+[4]Községgazd!N187+[4]Vagyongazd!K169+[4]Közút!K173+[4]Sport!K171+[4]Közművelődés!M220+[4]Támogatás!V186</f>
        <v>0</v>
      </c>
      <c r="Q171" s="962">
        <f>[4]Igazgatás!L199+[4]Községgazd!O187+[4]Vagyongazd!L169+[4]Közút!L173+[4]Sport!L171+[4]Közművelődés!N220+[4]Támogatás!W186</f>
        <v>0</v>
      </c>
      <c r="R171" s="961">
        <f>[4]Igazgatás!M199+[4]Községgazd!P187+[4]Vagyongazd!M169+[4]Közút!M173+[4]Sport!M171+[4]Közművelődés!O220+[4]Támogatás!X186</f>
        <v>0</v>
      </c>
      <c r="S171" s="962">
        <f>[4]Igazgatás!N199+[4]Községgazd!Q187+[4]Vagyongazd!N169+[4]Közút!N173+[4]Sport!N171+[4]Közművelődés!P220+[4]Támogatás!Y186</f>
        <v>0</v>
      </c>
      <c r="T171" s="962">
        <f>[4]Igazgatás!O199+[4]Községgazd!R187+[4]Vagyongazd!O169+[4]Közút!O173+[4]Sport!O171+[4]Közművelődés!Q220+[4]Támogatás!Z186</f>
        <v>0</v>
      </c>
      <c r="U171" s="963">
        <f>[4]Igazgatás!P199+[4]Községgazd!S187+[4]Vagyongazd!P169+[4]Közút!P173+[4]Sport!P171+[4]Közművelődés!R220+[4]Támogatás!AA186</f>
        <v>0</v>
      </c>
      <c r="V171" s="964">
        <f>[4]Igazgatás!Q199+[4]Községgazd!T187+[4]Vagyongazd!Q169+[4]Közút!Q173+[4]Sport!Q171+[4]Közművelődés!S220+[4]Támogatás!AB186</f>
        <v>0</v>
      </c>
      <c r="W171" s="962">
        <f>[4]Igazgatás!R199+[4]Községgazd!U187+[4]Vagyongazd!R169+[4]Közút!R173+[4]Sport!R171+[4]Közművelődés!T220+[4]Támogatás!AC186</f>
        <v>0</v>
      </c>
      <c r="X171" s="962">
        <f>[4]Igazgatás!S199+[4]Községgazd!V187+[4]Vagyongazd!S169+[4]Közút!S173+[4]Sport!S171+[4]Közművelődés!U220+[4]Támogatás!AD186</f>
        <v>0</v>
      </c>
      <c r="Y171" s="963">
        <f>[4]Igazgatás!T199+[4]Községgazd!W187+[4]Vagyongazd!T169+[4]Közút!T173+[4]Sport!T171+[4]Közművelődés!V220+[4]Támogatás!AE186</f>
        <v>0</v>
      </c>
      <c r="AB171" s="914"/>
    </row>
    <row r="172" spans="1:28" ht="15.75" hidden="1" customHeight="1" x14ac:dyDescent="0.2">
      <c r="B172" s="26"/>
      <c r="C172" s="21"/>
      <c r="D172" s="1354" t="s">
        <v>1054</v>
      </c>
      <c r="E172" s="1354"/>
      <c r="F172" s="958" t="e">
        <v>#REF!</v>
      </c>
      <c r="G172" s="958" t="e">
        <v>#REF!</v>
      </c>
      <c r="H172" s="958" t="e">
        <v>#REF!</v>
      </c>
      <c r="I172" s="958" t="e">
        <v>#REF!</v>
      </c>
      <c r="J172" s="958" t="e">
        <f>[4]Igazgatás!F200+[4]Községgazd!F188+[4]Vagyongazd!#REF!+[4]Közút!F174+[4]Sport!F172+[4]Közművelődés!F221+[4]Támogatás!J187</f>
        <v>#REF!</v>
      </c>
      <c r="K172" s="958" t="e">
        <f>[4]Igazgatás!G200+[4]Községgazd!G188+[4]Vagyongazd!#REF!+[4]Közút!G174+[4]Sport!G172+[4]Közművelődés!G221+[4]Támogatás!K187</f>
        <v>#REF!</v>
      </c>
      <c r="L172" s="958"/>
      <c r="M172" s="959" t="e">
        <f>[4]Igazgatás!H200+[4]Községgazd!H188+[4]Vagyongazd!#REF!+[4]Közút!H174+[4]Sport!H172+[4]Közművelődés!H221+[4]Támogatás!L187</f>
        <v>#REF!</v>
      </c>
      <c r="N172" s="960">
        <f>[4]Igazgatás!I200+[4]Községgazd!L188+[4]Vagyongazd!I170+[4]Közút!I174+[4]Sport!I172+[4]Közművelődés!K221+[4]Támogatás!T187</f>
        <v>0</v>
      </c>
      <c r="O172" s="961">
        <f>[4]Igazgatás!J200+[4]Községgazd!M188+[4]Vagyongazd!J170+[4]Közút!J174+[4]Sport!J172+[4]Közművelődés!L221+[4]Támogatás!U187</f>
        <v>0</v>
      </c>
      <c r="P172" s="962">
        <f>[4]Igazgatás!K200+[4]Községgazd!N188+[4]Vagyongazd!K170+[4]Közút!K174+[4]Sport!K172+[4]Közművelődés!M221+[4]Támogatás!V187</f>
        <v>0</v>
      </c>
      <c r="Q172" s="962">
        <f>[4]Igazgatás!L200+[4]Községgazd!O188+[4]Vagyongazd!L170+[4]Közút!L174+[4]Sport!L172+[4]Közművelődés!N221+[4]Támogatás!W187</f>
        <v>0</v>
      </c>
      <c r="R172" s="961">
        <f>[4]Igazgatás!M200+[4]Községgazd!P188+[4]Vagyongazd!M170+[4]Közút!M174+[4]Sport!M172+[4]Közművelődés!O221+[4]Támogatás!X187</f>
        <v>0</v>
      </c>
      <c r="S172" s="962">
        <f>[4]Igazgatás!N200+[4]Községgazd!Q188+[4]Vagyongazd!N170+[4]Közút!N174+[4]Sport!N172+[4]Közművelődés!P221+[4]Támogatás!Y187</f>
        <v>0</v>
      </c>
      <c r="T172" s="962">
        <f>[4]Igazgatás!O200+[4]Községgazd!R188+[4]Vagyongazd!O170+[4]Közút!O174+[4]Sport!O172+[4]Közművelődés!Q221+[4]Támogatás!Z187</f>
        <v>0</v>
      </c>
      <c r="U172" s="963">
        <f>[4]Igazgatás!P200+[4]Községgazd!S188+[4]Vagyongazd!P170+[4]Közút!P174+[4]Sport!P172+[4]Közművelődés!R221+[4]Támogatás!AA187</f>
        <v>0</v>
      </c>
      <c r="V172" s="964">
        <f>[4]Igazgatás!Q200+[4]Községgazd!T188+[4]Vagyongazd!Q170+[4]Közút!Q174+[4]Sport!Q172+[4]Közművelődés!S221+[4]Támogatás!AB187</f>
        <v>0</v>
      </c>
      <c r="W172" s="962">
        <f>[4]Igazgatás!R200+[4]Községgazd!U188+[4]Vagyongazd!R170+[4]Közút!R174+[4]Sport!R172+[4]Közművelődés!T221+[4]Támogatás!AC187</f>
        <v>0</v>
      </c>
      <c r="X172" s="962">
        <f>[4]Igazgatás!S200+[4]Községgazd!V188+[4]Vagyongazd!S170+[4]Közút!S174+[4]Sport!S172+[4]Közművelődés!U221+[4]Támogatás!AD187</f>
        <v>0</v>
      </c>
      <c r="Y172" s="963">
        <f>[4]Igazgatás!T200+[4]Községgazd!W188+[4]Vagyongazd!T170+[4]Közút!T174+[4]Sport!T172+[4]Közművelődés!V221+[4]Támogatás!AE187</f>
        <v>0</v>
      </c>
      <c r="AB172" s="914"/>
    </row>
    <row r="173" spans="1:28" ht="25.5" hidden="1" customHeight="1" x14ac:dyDescent="0.2">
      <c r="B173" s="26"/>
      <c r="C173" s="21"/>
      <c r="D173" s="1370" t="s">
        <v>1055</v>
      </c>
      <c r="E173" s="1370"/>
      <c r="F173" s="958" t="e">
        <v>#REF!</v>
      </c>
      <c r="G173" s="958" t="e">
        <v>#REF!</v>
      </c>
      <c r="H173" s="958" t="e">
        <v>#REF!</v>
      </c>
      <c r="I173" s="958" t="e">
        <v>#REF!</v>
      </c>
      <c r="J173" s="958" t="e">
        <f>[4]Igazgatás!F201+[4]Községgazd!F189+[4]Vagyongazd!#REF!+[4]Közút!F175+[4]Sport!F173+[4]Közművelődés!F222+[4]Támogatás!J188</f>
        <v>#REF!</v>
      </c>
      <c r="K173" s="958" t="e">
        <f>[4]Igazgatás!G201+[4]Községgazd!G189+[4]Vagyongazd!#REF!+[4]Közút!G175+[4]Sport!G173+[4]Közművelődés!G222+[4]Támogatás!K188</f>
        <v>#REF!</v>
      </c>
      <c r="L173" s="958"/>
      <c r="M173" s="959" t="e">
        <f>[4]Igazgatás!H201+[4]Községgazd!H189+[4]Vagyongazd!#REF!+[4]Közút!H175+[4]Sport!H173+[4]Közművelődés!H222+[4]Támogatás!L188</f>
        <v>#REF!</v>
      </c>
      <c r="N173" s="960">
        <f>[4]Igazgatás!I201+[4]Községgazd!L189+[4]Vagyongazd!I171+[4]Közút!I175+[4]Sport!I173+[4]Közművelődés!K222+[4]Támogatás!T188</f>
        <v>0</v>
      </c>
      <c r="O173" s="961">
        <f>[4]Igazgatás!J201+[4]Községgazd!M189+[4]Vagyongazd!J171+[4]Közút!J175+[4]Sport!J173+[4]Közművelődés!L222+[4]Támogatás!U188</f>
        <v>0</v>
      </c>
      <c r="P173" s="962">
        <f>[4]Igazgatás!K201+[4]Községgazd!N189+[4]Vagyongazd!K171+[4]Közút!K175+[4]Sport!K173+[4]Közművelődés!M222+[4]Támogatás!V188</f>
        <v>0</v>
      </c>
      <c r="Q173" s="962">
        <f>[4]Igazgatás!L201+[4]Községgazd!O189+[4]Vagyongazd!L171+[4]Közút!L175+[4]Sport!L173+[4]Közművelődés!N222+[4]Támogatás!W188</f>
        <v>0</v>
      </c>
      <c r="R173" s="961">
        <f>[4]Igazgatás!M201+[4]Községgazd!P189+[4]Vagyongazd!M171+[4]Közút!M175+[4]Sport!M173+[4]Közművelődés!O222+[4]Támogatás!X188</f>
        <v>0</v>
      </c>
      <c r="S173" s="962">
        <f>[4]Igazgatás!N201+[4]Községgazd!Q189+[4]Vagyongazd!N171+[4]Közút!N175+[4]Sport!N173+[4]Közművelődés!P222+[4]Támogatás!Y188</f>
        <v>0</v>
      </c>
      <c r="T173" s="962">
        <f>[4]Igazgatás!O201+[4]Községgazd!R189+[4]Vagyongazd!O171+[4]Közút!O175+[4]Sport!O173+[4]Közművelődés!Q222+[4]Támogatás!Z188</f>
        <v>0</v>
      </c>
      <c r="U173" s="963">
        <f>[4]Igazgatás!P201+[4]Községgazd!S189+[4]Vagyongazd!P171+[4]Közút!P175+[4]Sport!P173+[4]Közművelődés!R222+[4]Támogatás!AA188</f>
        <v>0</v>
      </c>
      <c r="V173" s="964">
        <f>[4]Igazgatás!Q201+[4]Községgazd!T189+[4]Vagyongazd!Q171+[4]Közút!Q175+[4]Sport!Q173+[4]Közművelődés!S222+[4]Támogatás!AB188</f>
        <v>0</v>
      </c>
      <c r="W173" s="962">
        <f>[4]Igazgatás!R201+[4]Községgazd!U189+[4]Vagyongazd!R171+[4]Közút!R175+[4]Sport!R173+[4]Közművelődés!T222+[4]Támogatás!AC188</f>
        <v>0</v>
      </c>
      <c r="X173" s="962">
        <f>[4]Igazgatás!S201+[4]Községgazd!V189+[4]Vagyongazd!S171+[4]Közút!S175+[4]Sport!S173+[4]Közművelődés!U222+[4]Támogatás!AD188</f>
        <v>0</v>
      </c>
      <c r="Y173" s="963">
        <f>[4]Igazgatás!T201+[4]Községgazd!W189+[4]Vagyongazd!T171+[4]Közút!T175+[4]Sport!T173+[4]Közművelődés!V222+[4]Támogatás!AE188</f>
        <v>0</v>
      </c>
      <c r="AB173" s="914"/>
    </row>
    <row r="174" spans="1:28" ht="25.5" hidden="1" customHeight="1" x14ac:dyDescent="0.2">
      <c r="B174" s="26"/>
      <c r="C174" s="21"/>
      <c r="D174" s="1370" t="s">
        <v>1056</v>
      </c>
      <c r="E174" s="1370"/>
      <c r="F174" s="958" t="e">
        <v>#REF!</v>
      </c>
      <c r="G174" s="958" t="e">
        <v>#REF!</v>
      </c>
      <c r="H174" s="958" t="e">
        <v>#REF!</v>
      </c>
      <c r="I174" s="958" t="e">
        <v>#REF!</v>
      </c>
      <c r="J174" s="958" t="e">
        <f>[4]Igazgatás!F202+[4]Községgazd!F190+[4]Vagyongazd!#REF!+[4]Közút!F176+[4]Sport!F174+[4]Közművelődés!F223+[4]Támogatás!J189</f>
        <v>#REF!</v>
      </c>
      <c r="K174" s="958" t="e">
        <f>[4]Igazgatás!G202+[4]Községgazd!G190+[4]Vagyongazd!#REF!+[4]Közút!G176+[4]Sport!G174+[4]Közművelődés!G223+[4]Támogatás!K189</f>
        <v>#REF!</v>
      </c>
      <c r="L174" s="958"/>
      <c r="M174" s="959" t="e">
        <f>[4]Igazgatás!H202+[4]Községgazd!H190+[4]Vagyongazd!#REF!+[4]Közút!H176+[4]Sport!H174+[4]Közművelődés!H223+[4]Támogatás!L189</f>
        <v>#REF!</v>
      </c>
      <c r="N174" s="960">
        <f>[4]Igazgatás!I202+[4]Községgazd!L190+[4]Vagyongazd!I172+[4]Közút!I176+[4]Sport!I174+[4]Közművelődés!K223+[4]Támogatás!T189</f>
        <v>0</v>
      </c>
      <c r="O174" s="961">
        <f>[4]Igazgatás!J202+[4]Községgazd!M190+[4]Vagyongazd!J172+[4]Közút!J176+[4]Sport!J174+[4]Közművelődés!L223+[4]Támogatás!U189</f>
        <v>0</v>
      </c>
      <c r="P174" s="962">
        <f>[4]Igazgatás!K202+[4]Községgazd!N190+[4]Vagyongazd!K172+[4]Közút!K176+[4]Sport!K174+[4]Közművelődés!M223+[4]Támogatás!V189</f>
        <v>0</v>
      </c>
      <c r="Q174" s="962">
        <f>[4]Igazgatás!L202+[4]Községgazd!O190+[4]Vagyongazd!L172+[4]Közút!L176+[4]Sport!L174+[4]Közművelődés!N223+[4]Támogatás!W189</f>
        <v>0</v>
      </c>
      <c r="R174" s="961">
        <f>[4]Igazgatás!M202+[4]Községgazd!P190+[4]Vagyongazd!M172+[4]Közút!M176+[4]Sport!M174+[4]Közművelődés!O223+[4]Támogatás!X189</f>
        <v>0</v>
      </c>
      <c r="S174" s="962">
        <f>[4]Igazgatás!N202+[4]Községgazd!Q190+[4]Vagyongazd!N172+[4]Közút!N176+[4]Sport!N174+[4]Közművelődés!P223+[4]Támogatás!Y189</f>
        <v>0</v>
      </c>
      <c r="T174" s="962">
        <f>[4]Igazgatás!O202+[4]Községgazd!R190+[4]Vagyongazd!O172+[4]Közút!O176+[4]Sport!O174+[4]Közművelődés!Q223+[4]Támogatás!Z189</f>
        <v>0</v>
      </c>
      <c r="U174" s="963">
        <f>[4]Igazgatás!P202+[4]Községgazd!S190+[4]Vagyongazd!P172+[4]Közút!P176+[4]Sport!P174+[4]Közművelődés!R223+[4]Támogatás!AA189</f>
        <v>0</v>
      </c>
      <c r="V174" s="964">
        <f>[4]Igazgatás!Q202+[4]Községgazd!T190+[4]Vagyongazd!Q172+[4]Közút!Q176+[4]Sport!Q174+[4]Közművelődés!S223+[4]Támogatás!AB189</f>
        <v>0</v>
      </c>
      <c r="W174" s="962">
        <f>[4]Igazgatás!R202+[4]Községgazd!U190+[4]Vagyongazd!R172+[4]Közút!R176+[4]Sport!R174+[4]Közművelődés!T223+[4]Támogatás!AC189</f>
        <v>0</v>
      </c>
      <c r="X174" s="962">
        <f>[4]Igazgatás!S202+[4]Községgazd!V190+[4]Vagyongazd!S172+[4]Közút!S176+[4]Sport!S174+[4]Közművelődés!U223+[4]Támogatás!AD189</f>
        <v>0</v>
      </c>
      <c r="Y174" s="963">
        <f>[4]Igazgatás!T202+[4]Községgazd!W190+[4]Vagyongazd!T172+[4]Közút!T176+[4]Sport!T174+[4]Közművelődés!V223+[4]Támogatás!AE189</f>
        <v>0</v>
      </c>
      <c r="AB174" s="914"/>
    </row>
    <row r="175" spans="1:28" ht="25.5" hidden="1" customHeight="1" x14ac:dyDescent="0.2">
      <c r="B175" s="26"/>
      <c r="C175" s="21"/>
      <c r="D175" s="1370" t="s">
        <v>1057</v>
      </c>
      <c r="E175" s="1370"/>
      <c r="F175" s="958" t="e">
        <v>#REF!</v>
      </c>
      <c r="G175" s="958" t="e">
        <v>#REF!</v>
      </c>
      <c r="H175" s="958" t="e">
        <v>#REF!</v>
      </c>
      <c r="I175" s="958" t="e">
        <v>#REF!</v>
      </c>
      <c r="J175" s="958" t="e">
        <f>[4]Igazgatás!F203+[4]Községgazd!F191+[4]Vagyongazd!#REF!+[4]Közút!F177+[4]Sport!F175+[4]Közművelődés!F224+[4]Támogatás!J190</f>
        <v>#REF!</v>
      </c>
      <c r="K175" s="958" t="e">
        <f>[4]Igazgatás!G203+[4]Községgazd!G191+[4]Vagyongazd!#REF!+[4]Közút!G177+[4]Sport!G175+[4]Közművelődés!G224+[4]Támogatás!K190</f>
        <v>#REF!</v>
      </c>
      <c r="L175" s="958"/>
      <c r="M175" s="959" t="e">
        <f>[4]Igazgatás!H203+[4]Községgazd!H191+[4]Vagyongazd!#REF!+[4]Közút!H177+[4]Sport!H175+[4]Közművelődés!H224+[4]Támogatás!L190</f>
        <v>#REF!</v>
      </c>
      <c r="N175" s="960">
        <f>[4]Igazgatás!I203+[4]Községgazd!L191+[4]Vagyongazd!I173+[4]Közút!I177+[4]Sport!I175+[4]Közművelődés!K224+[4]Támogatás!T190</f>
        <v>0</v>
      </c>
      <c r="O175" s="961">
        <f>[4]Igazgatás!J203+[4]Községgazd!M191+[4]Vagyongazd!J173+[4]Közút!J177+[4]Sport!J175+[4]Közművelődés!L224+[4]Támogatás!U190</f>
        <v>0</v>
      </c>
      <c r="P175" s="962">
        <f>[4]Igazgatás!K203+[4]Községgazd!N191+[4]Vagyongazd!K173+[4]Közút!K177+[4]Sport!K175+[4]Közművelődés!M224+[4]Támogatás!V190</f>
        <v>0</v>
      </c>
      <c r="Q175" s="962">
        <f>[4]Igazgatás!L203+[4]Községgazd!O191+[4]Vagyongazd!L173+[4]Közút!L177+[4]Sport!L175+[4]Közművelődés!N224+[4]Támogatás!W190</f>
        <v>0</v>
      </c>
      <c r="R175" s="961">
        <f>[4]Igazgatás!M203+[4]Községgazd!P191+[4]Vagyongazd!M173+[4]Közút!M177+[4]Sport!M175+[4]Közművelődés!O224+[4]Támogatás!X190</f>
        <v>0</v>
      </c>
      <c r="S175" s="962">
        <f>[4]Igazgatás!N203+[4]Községgazd!Q191+[4]Vagyongazd!N173+[4]Közút!N177+[4]Sport!N175+[4]Közművelődés!P224+[4]Támogatás!Y190</f>
        <v>0</v>
      </c>
      <c r="T175" s="962">
        <f>[4]Igazgatás!O203+[4]Községgazd!R191+[4]Vagyongazd!O173+[4]Közút!O177+[4]Sport!O175+[4]Közművelődés!Q224+[4]Támogatás!Z190</f>
        <v>0</v>
      </c>
      <c r="U175" s="963">
        <f>[4]Igazgatás!P203+[4]Községgazd!S191+[4]Vagyongazd!P173+[4]Közút!P177+[4]Sport!P175+[4]Közművelődés!R224+[4]Támogatás!AA190</f>
        <v>0</v>
      </c>
      <c r="V175" s="964">
        <f>[4]Igazgatás!Q203+[4]Községgazd!T191+[4]Vagyongazd!Q173+[4]Közút!Q177+[4]Sport!Q175+[4]Közművelődés!S224+[4]Támogatás!AB190</f>
        <v>0</v>
      </c>
      <c r="W175" s="962">
        <f>[4]Igazgatás!R203+[4]Községgazd!U191+[4]Vagyongazd!R173+[4]Közút!R177+[4]Sport!R175+[4]Közművelődés!T224+[4]Támogatás!AC190</f>
        <v>0</v>
      </c>
      <c r="X175" s="962">
        <f>[4]Igazgatás!S203+[4]Községgazd!V191+[4]Vagyongazd!S173+[4]Közút!S177+[4]Sport!S175+[4]Közművelődés!U224+[4]Támogatás!AD190</f>
        <v>0</v>
      </c>
      <c r="Y175" s="963">
        <f>[4]Igazgatás!T203+[4]Községgazd!W191+[4]Vagyongazd!T173+[4]Közút!T177+[4]Sport!T175+[4]Közművelődés!V224+[4]Támogatás!AE190</f>
        <v>0</v>
      </c>
      <c r="AB175" s="914"/>
    </row>
    <row r="176" spans="1:28" ht="25.5" hidden="1" customHeight="1" x14ac:dyDescent="0.2">
      <c r="B176" s="26"/>
      <c r="C176" s="21"/>
      <c r="D176" s="1370" t="s">
        <v>1058</v>
      </c>
      <c r="E176" s="1370"/>
      <c r="F176" s="958" t="e">
        <v>#REF!</v>
      </c>
      <c r="G176" s="958" t="e">
        <v>#REF!</v>
      </c>
      <c r="H176" s="958" t="e">
        <v>#REF!</v>
      </c>
      <c r="I176" s="958" t="e">
        <v>#REF!</v>
      </c>
      <c r="J176" s="958" t="e">
        <f>[4]Igazgatás!F204+[4]Községgazd!F192+[4]Vagyongazd!#REF!+[4]Közút!F178+[4]Sport!F176+[4]Közművelődés!F225+[4]Támogatás!J191</f>
        <v>#REF!</v>
      </c>
      <c r="K176" s="958" t="e">
        <f>[4]Igazgatás!G204+[4]Községgazd!G192+[4]Vagyongazd!#REF!+[4]Közút!G178+[4]Sport!G176+[4]Közművelődés!G225+[4]Támogatás!K191</f>
        <v>#REF!</v>
      </c>
      <c r="L176" s="958"/>
      <c r="M176" s="959" t="e">
        <f>[4]Igazgatás!H204+[4]Községgazd!H192+[4]Vagyongazd!#REF!+[4]Közút!H178+[4]Sport!H176+[4]Közművelődés!H225+[4]Támogatás!L191</f>
        <v>#REF!</v>
      </c>
      <c r="N176" s="960">
        <f>[4]Igazgatás!I204+[4]Községgazd!L192+[4]Vagyongazd!I174+[4]Közút!I178+[4]Sport!I176+[4]Közművelődés!K225+[4]Támogatás!T191</f>
        <v>0</v>
      </c>
      <c r="O176" s="961">
        <f>[4]Igazgatás!J204+[4]Községgazd!M192+[4]Vagyongazd!J174+[4]Közút!J178+[4]Sport!J176+[4]Közművelődés!L225+[4]Támogatás!U191</f>
        <v>0</v>
      </c>
      <c r="P176" s="962">
        <f>[4]Igazgatás!K204+[4]Községgazd!N192+[4]Vagyongazd!K174+[4]Közút!K178+[4]Sport!K176+[4]Közművelődés!M225+[4]Támogatás!V191</f>
        <v>0</v>
      </c>
      <c r="Q176" s="962">
        <f>[4]Igazgatás!L204+[4]Községgazd!O192+[4]Vagyongazd!L174+[4]Közút!L178+[4]Sport!L176+[4]Közművelődés!N225+[4]Támogatás!W191</f>
        <v>0</v>
      </c>
      <c r="R176" s="961">
        <f>[4]Igazgatás!M204+[4]Községgazd!P192+[4]Vagyongazd!M174+[4]Közút!M178+[4]Sport!M176+[4]Közművelődés!O225+[4]Támogatás!X191</f>
        <v>0</v>
      </c>
      <c r="S176" s="962">
        <f>[4]Igazgatás!N204+[4]Községgazd!Q192+[4]Vagyongazd!N174+[4]Közút!N178+[4]Sport!N176+[4]Közművelődés!P225+[4]Támogatás!Y191</f>
        <v>0</v>
      </c>
      <c r="T176" s="962">
        <f>[4]Igazgatás!O204+[4]Községgazd!R192+[4]Vagyongazd!O174+[4]Közút!O178+[4]Sport!O176+[4]Közművelődés!Q225+[4]Támogatás!Z191</f>
        <v>0</v>
      </c>
      <c r="U176" s="963">
        <f>[4]Igazgatás!P204+[4]Községgazd!S192+[4]Vagyongazd!P174+[4]Közút!P178+[4]Sport!P176+[4]Közművelődés!R225+[4]Támogatás!AA191</f>
        <v>0</v>
      </c>
      <c r="V176" s="964">
        <f>[4]Igazgatás!Q204+[4]Községgazd!T192+[4]Vagyongazd!Q174+[4]Közút!Q178+[4]Sport!Q176+[4]Közművelődés!S225+[4]Támogatás!AB191</f>
        <v>0</v>
      </c>
      <c r="W176" s="962">
        <f>[4]Igazgatás!R204+[4]Községgazd!U192+[4]Vagyongazd!R174+[4]Közút!R178+[4]Sport!R176+[4]Közművelődés!T225+[4]Támogatás!AC191</f>
        <v>0</v>
      </c>
      <c r="X176" s="962">
        <f>[4]Igazgatás!S204+[4]Községgazd!V192+[4]Vagyongazd!S174+[4]Közút!S178+[4]Sport!S176+[4]Közművelődés!U225+[4]Támogatás!AD191</f>
        <v>0</v>
      </c>
      <c r="Y176" s="963">
        <f>[4]Igazgatás!T204+[4]Községgazd!W192+[4]Vagyongazd!T174+[4]Közút!T178+[4]Sport!T176+[4]Közművelődés!V225+[4]Támogatás!AE191</f>
        <v>0</v>
      </c>
      <c r="AB176" s="914"/>
    </row>
    <row r="177" spans="1:28" s="977" customFormat="1" ht="25.5" hidden="1" customHeight="1" x14ac:dyDescent="0.2">
      <c r="A177" s="20" t="s">
        <v>1059</v>
      </c>
      <c r="B177" s="28" t="s">
        <v>1060</v>
      </c>
      <c r="C177" s="1377" t="s">
        <v>1061</v>
      </c>
      <c r="D177" s="1378"/>
      <c r="E177" s="1378"/>
      <c r="F177" s="975" t="e">
        <v>#REF!</v>
      </c>
      <c r="G177" s="975" t="e">
        <v>#REF!</v>
      </c>
      <c r="H177" s="975" t="e">
        <v>#REF!</v>
      </c>
      <c r="I177" s="981" t="e">
        <v>#REF!</v>
      </c>
      <c r="J177" s="975" t="e">
        <f>[4]Igazgatás!F205+[4]Községgazd!F193+[4]Vagyongazd!#REF!+[4]Közút!F179+[4]Sport!F177+[4]Közművelődés!F226+[4]Támogatás!J192</f>
        <v>#REF!</v>
      </c>
      <c r="K177" s="975" t="e">
        <f>[4]Igazgatás!G205+[4]Községgazd!G193+[4]Vagyongazd!#REF!+[4]Közút!G179+[4]Sport!G177+[4]Közművelődés!G226+[4]Támogatás!K192</f>
        <v>#REF!</v>
      </c>
      <c r="L177" s="975"/>
      <c r="M177" s="982" t="e">
        <f>[4]Igazgatás!H205+[4]Községgazd!H193+[4]Vagyongazd!#REF!+[4]Közút!H179+[4]Sport!H177+[4]Közművelődés!H226+[4]Támogatás!L192</f>
        <v>#REF!</v>
      </c>
      <c r="N177" s="939">
        <f>[4]Igazgatás!I205+[4]Községgazd!L193+[4]Vagyongazd!I175+[4]Közút!I179+[4]Sport!I177+[4]Közművelődés!K226+[4]Támogatás!T192</f>
        <v>0</v>
      </c>
      <c r="O177" s="940">
        <f>[4]Igazgatás!J205+[4]Községgazd!M193+[4]Vagyongazd!J175+[4]Közút!J179+[4]Sport!J177+[4]Közművelődés!L226+[4]Támogatás!U192</f>
        <v>0</v>
      </c>
      <c r="P177" s="941">
        <f>[4]Igazgatás!K205+[4]Községgazd!N193+[4]Vagyongazd!K175+[4]Közút!K179+[4]Sport!K177+[4]Közművelődés!M226+[4]Támogatás!V192</f>
        <v>0</v>
      </c>
      <c r="Q177" s="941">
        <f>[4]Igazgatás!L205+[4]Községgazd!O193+[4]Vagyongazd!L175+[4]Közút!L179+[4]Sport!L177+[4]Közművelődés!N226+[4]Támogatás!W192</f>
        <v>0</v>
      </c>
      <c r="R177" s="940">
        <f>[4]Igazgatás!M205+[4]Községgazd!P193+[4]Vagyongazd!M175+[4]Közút!M179+[4]Sport!M177+[4]Közművelődés!O226+[4]Támogatás!X192</f>
        <v>0</v>
      </c>
      <c r="S177" s="941">
        <f>[4]Igazgatás!N205+[4]Községgazd!Q193+[4]Vagyongazd!N175+[4]Közút!N179+[4]Sport!N177+[4]Közművelődés!P226+[4]Támogatás!Y192</f>
        <v>0</v>
      </c>
      <c r="T177" s="941">
        <f>[4]Igazgatás!O205+[4]Községgazd!R193+[4]Vagyongazd!O175+[4]Közút!O179+[4]Sport!O177+[4]Közművelődés!Q226+[4]Támogatás!Z192</f>
        <v>0</v>
      </c>
      <c r="U177" s="942">
        <f>[4]Igazgatás!P205+[4]Községgazd!S193+[4]Vagyongazd!P175+[4]Közút!P179+[4]Sport!P177+[4]Közművelődés!R226+[4]Támogatás!AA192</f>
        <v>0</v>
      </c>
      <c r="V177" s="943">
        <f>[4]Igazgatás!Q205+[4]Községgazd!T193+[4]Vagyongazd!Q175+[4]Közút!Q179+[4]Sport!Q177+[4]Közművelődés!S226+[4]Támogatás!AB192</f>
        <v>0</v>
      </c>
      <c r="W177" s="941">
        <f>[4]Igazgatás!R205+[4]Községgazd!U193+[4]Vagyongazd!R175+[4]Közút!R179+[4]Sport!R177+[4]Közművelődés!T226+[4]Támogatás!AC192</f>
        <v>0</v>
      </c>
      <c r="X177" s="941">
        <f>[4]Igazgatás!S205+[4]Községgazd!V193+[4]Vagyongazd!S175+[4]Közút!S179+[4]Sport!S177+[4]Közművelődés!U226+[4]Támogatás!AD192</f>
        <v>0</v>
      </c>
      <c r="Y177" s="942">
        <f>[4]Igazgatás!T205+[4]Községgazd!W193+[4]Vagyongazd!T175+[4]Közút!T179+[4]Sport!T177+[4]Közművelődés!V226+[4]Támogatás!AE192</f>
        <v>0</v>
      </c>
      <c r="AB177" s="914"/>
    </row>
    <row r="178" spans="1:28" ht="15.75" hidden="1" customHeight="1" x14ac:dyDescent="0.2">
      <c r="B178" s="26"/>
      <c r="C178" s="21"/>
      <c r="D178" s="1354" t="s">
        <v>1062</v>
      </c>
      <c r="E178" s="1354"/>
      <c r="F178" s="958" t="e">
        <v>#REF!</v>
      </c>
      <c r="G178" s="958" t="e">
        <v>#REF!</v>
      </c>
      <c r="H178" s="958" t="e">
        <v>#REF!</v>
      </c>
      <c r="I178" s="958" t="e">
        <v>#REF!</v>
      </c>
      <c r="J178" s="958" t="e">
        <f>[4]Igazgatás!F206+[4]Községgazd!F194+[4]Vagyongazd!#REF!+[4]Közút!F180+[4]Sport!F178+[4]Közművelődés!F227+[4]Támogatás!J193</f>
        <v>#REF!</v>
      </c>
      <c r="K178" s="958" t="e">
        <f>[4]Igazgatás!G206+[4]Községgazd!G194+[4]Vagyongazd!#REF!+[4]Közút!G180+[4]Sport!G178+[4]Közművelődés!G227+[4]Támogatás!K193</f>
        <v>#REF!</v>
      </c>
      <c r="L178" s="958"/>
      <c r="M178" s="959" t="e">
        <f>[4]Igazgatás!H206+[4]Községgazd!H194+[4]Vagyongazd!#REF!+[4]Közút!H180+[4]Sport!H178+[4]Közművelődés!H227+[4]Támogatás!L193</f>
        <v>#REF!</v>
      </c>
      <c r="N178" s="960">
        <f>[4]Igazgatás!I206+[4]Községgazd!L194+[4]Vagyongazd!I176+[4]Közút!I180+[4]Sport!I178+[4]Közművelődés!K227+[4]Támogatás!T193</f>
        <v>0</v>
      </c>
      <c r="O178" s="961">
        <f>[4]Igazgatás!J206+[4]Községgazd!M194+[4]Vagyongazd!J176+[4]Közút!J180+[4]Sport!J178+[4]Közművelődés!L227+[4]Támogatás!U193</f>
        <v>0</v>
      </c>
      <c r="P178" s="962">
        <f>[4]Igazgatás!K206+[4]Községgazd!N194+[4]Vagyongazd!K176+[4]Közút!K180+[4]Sport!K178+[4]Közművelődés!M227+[4]Támogatás!V193</f>
        <v>0</v>
      </c>
      <c r="Q178" s="962">
        <f>[4]Igazgatás!L206+[4]Községgazd!O194+[4]Vagyongazd!L176+[4]Közút!L180+[4]Sport!L178+[4]Közművelődés!N227+[4]Támogatás!W193</f>
        <v>0</v>
      </c>
      <c r="R178" s="961">
        <f>[4]Igazgatás!M206+[4]Községgazd!P194+[4]Vagyongazd!M176+[4]Közút!M180+[4]Sport!M178+[4]Közművelődés!O227+[4]Támogatás!X193</f>
        <v>0</v>
      </c>
      <c r="S178" s="962">
        <f>[4]Igazgatás!N206+[4]Községgazd!Q194+[4]Vagyongazd!N176+[4]Közút!N180+[4]Sport!N178+[4]Közművelődés!P227+[4]Támogatás!Y193</f>
        <v>0</v>
      </c>
      <c r="T178" s="962">
        <f>[4]Igazgatás!O206+[4]Községgazd!R194+[4]Vagyongazd!O176+[4]Közút!O180+[4]Sport!O178+[4]Közművelődés!Q227+[4]Támogatás!Z193</f>
        <v>0</v>
      </c>
      <c r="U178" s="963">
        <f>[4]Igazgatás!P206+[4]Községgazd!S194+[4]Vagyongazd!P176+[4]Közút!P180+[4]Sport!P178+[4]Közművelődés!R227+[4]Támogatás!AA193</f>
        <v>0</v>
      </c>
      <c r="V178" s="964">
        <f>[4]Igazgatás!Q206+[4]Községgazd!T194+[4]Vagyongazd!Q176+[4]Közút!Q180+[4]Sport!Q178+[4]Közművelődés!S227+[4]Támogatás!AB193</f>
        <v>0</v>
      </c>
      <c r="W178" s="962">
        <f>[4]Igazgatás!R206+[4]Községgazd!U194+[4]Vagyongazd!R176+[4]Közút!R180+[4]Sport!R178+[4]Közművelődés!T227+[4]Támogatás!AC193</f>
        <v>0</v>
      </c>
      <c r="X178" s="962">
        <f>[4]Igazgatás!S206+[4]Községgazd!V194+[4]Vagyongazd!S176+[4]Közút!S180+[4]Sport!S178+[4]Közművelődés!U227+[4]Támogatás!AD193</f>
        <v>0</v>
      </c>
      <c r="Y178" s="963">
        <f>[4]Igazgatás!T206+[4]Községgazd!W194+[4]Vagyongazd!T176+[4]Közút!T180+[4]Sport!T178+[4]Közművelődés!V227+[4]Támogatás!AE193</f>
        <v>0</v>
      </c>
      <c r="AB178" s="914"/>
    </row>
    <row r="179" spans="1:28" ht="15.75" hidden="1" customHeight="1" x14ac:dyDescent="0.2">
      <c r="B179" s="26"/>
      <c r="C179" s="21"/>
      <c r="D179" s="1354" t="s">
        <v>1063</v>
      </c>
      <c r="E179" s="1354"/>
      <c r="F179" s="958" t="e">
        <v>#REF!</v>
      </c>
      <c r="G179" s="958" t="e">
        <v>#REF!</v>
      </c>
      <c r="H179" s="958" t="e">
        <v>#REF!</v>
      </c>
      <c r="I179" s="958" t="e">
        <v>#REF!</v>
      </c>
      <c r="J179" s="958" t="e">
        <f>[4]Igazgatás!F207+[4]Községgazd!F195+[4]Vagyongazd!#REF!+[4]Közút!F181+[4]Sport!F179+[4]Közművelődés!F228+[4]Támogatás!J194</f>
        <v>#REF!</v>
      </c>
      <c r="K179" s="958" t="e">
        <f>[4]Igazgatás!G207+[4]Községgazd!G195+[4]Vagyongazd!#REF!+[4]Közút!G181+[4]Sport!G179+[4]Közművelődés!G228+[4]Támogatás!K194</f>
        <v>#REF!</v>
      </c>
      <c r="L179" s="958"/>
      <c r="M179" s="959" t="e">
        <f>[4]Igazgatás!H207+[4]Községgazd!H195+[4]Vagyongazd!#REF!+[4]Közút!H181+[4]Sport!H179+[4]Közművelődés!H228+[4]Támogatás!L194</f>
        <v>#REF!</v>
      </c>
      <c r="N179" s="960">
        <f>[4]Igazgatás!I207+[4]Községgazd!L195+[4]Vagyongazd!I177+[4]Közút!I181+[4]Sport!I179+[4]Közművelődés!K228+[4]Támogatás!T194</f>
        <v>0</v>
      </c>
      <c r="O179" s="961">
        <f>[4]Igazgatás!J207+[4]Községgazd!M195+[4]Vagyongazd!J177+[4]Közút!J181+[4]Sport!J179+[4]Közművelődés!L228+[4]Támogatás!U194</f>
        <v>0</v>
      </c>
      <c r="P179" s="962">
        <f>[4]Igazgatás!K207+[4]Községgazd!N195+[4]Vagyongazd!K177+[4]Közút!K181+[4]Sport!K179+[4]Közművelődés!M228+[4]Támogatás!V194</f>
        <v>0</v>
      </c>
      <c r="Q179" s="962">
        <f>[4]Igazgatás!L207+[4]Községgazd!O195+[4]Vagyongazd!L177+[4]Közút!L181+[4]Sport!L179+[4]Közművelődés!N228+[4]Támogatás!W194</f>
        <v>0</v>
      </c>
      <c r="R179" s="961">
        <f>[4]Igazgatás!M207+[4]Községgazd!P195+[4]Vagyongazd!M177+[4]Közút!M181+[4]Sport!M179+[4]Közművelődés!O228+[4]Támogatás!X194</f>
        <v>0</v>
      </c>
      <c r="S179" s="962">
        <f>[4]Igazgatás!N207+[4]Községgazd!Q195+[4]Vagyongazd!N177+[4]Közút!N181+[4]Sport!N179+[4]Közművelődés!P228+[4]Támogatás!Y194</f>
        <v>0</v>
      </c>
      <c r="T179" s="962">
        <f>[4]Igazgatás!O207+[4]Községgazd!R195+[4]Vagyongazd!O177+[4]Közút!O181+[4]Sport!O179+[4]Közművelődés!Q228+[4]Támogatás!Z194</f>
        <v>0</v>
      </c>
      <c r="U179" s="963">
        <f>[4]Igazgatás!P207+[4]Községgazd!S195+[4]Vagyongazd!P177+[4]Közút!P181+[4]Sport!P179+[4]Közművelődés!R228+[4]Támogatás!AA194</f>
        <v>0</v>
      </c>
      <c r="V179" s="964">
        <f>[4]Igazgatás!Q207+[4]Községgazd!T195+[4]Vagyongazd!Q177+[4]Közút!Q181+[4]Sport!Q179+[4]Közművelődés!S228+[4]Támogatás!AB194</f>
        <v>0</v>
      </c>
      <c r="W179" s="962">
        <f>[4]Igazgatás!R207+[4]Községgazd!U195+[4]Vagyongazd!R177+[4]Közút!R181+[4]Sport!R179+[4]Közművelődés!T228+[4]Támogatás!AC194</f>
        <v>0</v>
      </c>
      <c r="X179" s="962">
        <f>[4]Igazgatás!S207+[4]Községgazd!V195+[4]Vagyongazd!S177+[4]Közút!S181+[4]Sport!S179+[4]Közművelődés!U228+[4]Támogatás!AD194</f>
        <v>0</v>
      </c>
      <c r="Y179" s="963">
        <f>[4]Igazgatás!T207+[4]Községgazd!W195+[4]Vagyongazd!T177+[4]Közút!T181+[4]Sport!T179+[4]Közművelődés!V228+[4]Támogatás!AE194</f>
        <v>0</v>
      </c>
      <c r="AB179" s="914"/>
    </row>
    <row r="180" spans="1:28" ht="15.75" hidden="1" customHeight="1" x14ac:dyDescent="0.2">
      <c r="B180" s="26"/>
      <c r="C180" s="21"/>
      <c r="D180" s="1354" t="s">
        <v>1064</v>
      </c>
      <c r="E180" s="1354"/>
      <c r="F180" s="958" t="e">
        <v>#REF!</v>
      </c>
      <c r="G180" s="958" t="e">
        <v>#REF!</v>
      </c>
      <c r="H180" s="958" t="e">
        <v>#REF!</v>
      </c>
      <c r="I180" s="958" t="e">
        <v>#REF!</v>
      </c>
      <c r="J180" s="958" t="e">
        <f>[4]Igazgatás!F208+[4]Községgazd!F196+[4]Vagyongazd!#REF!+[4]Közút!F182+[4]Sport!F180+[4]Közművelődés!F229+[4]Támogatás!J195</f>
        <v>#REF!</v>
      </c>
      <c r="K180" s="958" t="e">
        <f>[4]Igazgatás!G208+[4]Községgazd!G196+[4]Vagyongazd!#REF!+[4]Közút!G182+[4]Sport!G180+[4]Közművelődés!G229+[4]Támogatás!K195</f>
        <v>#REF!</v>
      </c>
      <c r="L180" s="958"/>
      <c r="M180" s="959" t="e">
        <f>[4]Igazgatás!H208+[4]Községgazd!H196+[4]Vagyongazd!#REF!+[4]Közút!H182+[4]Sport!H180+[4]Közművelődés!H229+[4]Támogatás!L195</f>
        <v>#REF!</v>
      </c>
      <c r="N180" s="960">
        <f>[4]Igazgatás!I208+[4]Községgazd!L196+[4]Vagyongazd!I178+[4]Közút!I182+[4]Sport!I180+[4]Közművelődés!K229+[4]Támogatás!T195</f>
        <v>0</v>
      </c>
      <c r="O180" s="961">
        <f>[4]Igazgatás!J208+[4]Községgazd!M196+[4]Vagyongazd!J178+[4]Közút!J182+[4]Sport!J180+[4]Közművelődés!L229+[4]Támogatás!U195</f>
        <v>0</v>
      </c>
      <c r="P180" s="962">
        <f>[4]Igazgatás!K208+[4]Községgazd!N196+[4]Vagyongazd!K178+[4]Közút!K182+[4]Sport!K180+[4]Közművelődés!M229+[4]Támogatás!V195</f>
        <v>0</v>
      </c>
      <c r="Q180" s="962">
        <f>[4]Igazgatás!L208+[4]Községgazd!O196+[4]Vagyongazd!L178+[4]Közút!L182+[4]Sport!L180+[4]Közművelődés!N229+[4]Támogatás!W195</f>
        <v>0</v>
      </c>
      <c r="R180" s="961">
        <f>[4]Igazgatás!M208+[4]Községgazd!P196+[4]Vagyongazd!M178+[4]Közút!M182+[4]Sport!M180+[4]Közművelődés!O229+[4]Támogatás!X195</f>
        <v>0</v>
      </c>
      <c r="S180" s="962">
        <f>[4]Igazgatás!N208+[4]Községgazd!Q196+[4]Vagyongazd!N178+[4]Közút!N182+[4]Sport!N180+[4]Közművelődés!P229+[4]Támogatás!Y195</f>
        <v>0</v>
      </c>
      <c r="T180" s="962">
        <f>[4]Igazgatás!O208+[4]Községgazd!R196+[4]Vagyongazd!O178+[4]Közút!O182+[4]Sport!O180+[4]Közművelődés!Q229+[4]Támogatás!Z195</f>
        <v>0</v>
      </c>
      <c r="U180" s="963">
        <f>[4]Igazgatás!P208+[4]Községgazd!S196+[4]Vagyongazd!P178+[4]Közút!P182+[4]Sport!P180+[4]Közművelődés!R229+[4]Támogatás!AA195</f>
        <v>0</v>
      </c>
      <c r="V180" s="964">
        <f>[4]Igazgatás!Q208+[4]Községgazd!T196+[4]Vagyongazd!Q178+[4]Közút!Q182+[4]Sport!Q180+[4]Közművelődés!S229+[4]Támogatás!AB195</f>
        <v>0</v>
      </c>
      <c r="W180" s="962">
        <f>[4]Igazgatás!R208+[4]Községgazd!U196+[4]Vagyongazd!R178+[4]Közút!R182+[4]Sport!R180+[4]Közművelődés!T229+[4]Támogatás!AC195</f>
        <v>0</v>
      </c>
      <c r="X180" s="962">
        <f>[4]Igazgatás!S208+[4]Községgazd!V196+[4]Vagyongazd!S178+[4]Közút!S182+[4]Sport!S180+[4]Közművelődés!U229+[4]Támogatás!AD195</f>
        <v>0</v>
      </c>
      <c r="Y180" s="963">
        <f>[4]Igazgatás!T208+[4]Községgazd!W196+[4]Vagyongazd!T178+[4]Közút!T182+[4]Sport!T180+[4]Közművelődés!V229+[4]Támogatás!AE195</f>
        <v>0</v>
      </c>
      <c r="AB180" s="914"/>
    </row>
    <row r="181" spans="1:28" ht="25.5" hidden="1" customHeight="1" x14ac:dyDescent="0.2">
      <c r="B181" s="26"/>
      <c r="C181" s="21"/>
      <c r="D181" s="1370" t="s">
        <v>1065</v>
      </c>
      <c r="E181" s="1370"/>
      <c r="F181" s="958" t="e">
        <v>#REF!</v>
      </c>
      <c r="G181" s="958" t="e">
        <v>#REF!</v>
      </c>
      <c r="H181" s="958" t="e">
        <v>#REF!</v>
      </c>
      <c r="I181" s="958" t="e">
        <v>#REF!</v>
      </c>
      <c r="J181" s="958" t="e">
        <f>[4]Igazgatás!F209+[4]Községgazd!F197+[4]Vagyongazd!#REF!+[4]Közút!F183+[4]Sport!F181+[4]Közművelődés!F230+[4]Támogatás!J196</f>
        <v>#REF!</v>
      </c>
      <c r="K181" s="958" t="e">
        <f>[4]Igazgatás!G209+[4]Községgazd!G197+[4]Vagyongazd!#REF!+[4]Közút!G183+[4]Sport!G181+[4]Közművelődés!G230+[4]Támogatás!K196</f>
        <v>#REF!</v>
      </c>
      <c r="L181" s="958"/>
      <c r="M181" s="959" t="e">
        <f>[4]Igazgatás!H209+[4]Községgazd!H197+[4]Vagyongazd!#REF!+[4]Közút!H183+[4]Sport!H181+[4]Közművelődés!H230+[4]Támogatás!L196</f>
        <v>#REF!</v>
      </c>
      <c r="N181" s="960">
        <f>[4]Igazgatás!I209+[4]Községgazd!L197+[4]Vagyongazd!I179+[4]Közút!I183+[4]Sport!I181+[4]Közművelődés!K230+[4]Támogatás!T196</f>
        <v>0</v>
      </c>
      <c r="O181" s="961">
        <f>[4]Igazgatás!J209+[4]Községgazd!M197+[4]Vagyongazd!J179+[4]Közút!J183+[4]Sport!J181+[4]Közművelődés!L230+[4]Támogatás!U196</f>
        <v>0</v>
      </c>
      <c r="P181" s="962">
        <f>[4]Igazgatás!K209+[4]Községgazd!N197+[4]Vagyongazd!K179+[4]Közút!K183+[4]Sport!K181+[4]Közművelődés!M230+[4]Támogatás!V196</f>
        <v>0</v>
      </c>
      <c r="Q181" s="962">
        <f>[4]Igazgatás!L209+[4]Községgazd!O197+[4]Vagyongazd!L179+[4]Közút!L183+[4]Sport!L181+[4]Közművelődés!N230+[4]Támogatás!W196</f>
        <v>0</v>
      </c>
      <c r="R181" s="961">
        <f>[4]Igazgatás!M209+[4]Községgazd!P197+[4]Vagyongazd!M179+[4]Közút!M183+[4]Sport!M181+[4]Közművelődés!O230+[4]Támogatás!X196</f>
        <v>0</v>
      </c>
      <c r="S181" s="962">
        <f>[4]Igazgatás!N209+[4]Községgazd!Q197+[4]Vagyongazd!N179+[4]Közút!N183+[4]Sport!N181+[4]Közművelődés!P230+[4]Támogatás!Y196</f>
        <v>0</v>
      </c>
      <c r="T181" s="962">
        <f>[4]Igazgatás!O209+[4]Községgazd!R197+[4]Vagyongazd!O179+[4]Közút!O183+[4]Sport!O181+[4]Közművelődés!Q230+[4]Támogatás!Z196</f>
        <v>0</v>
      </c>
      <c r="U181" s="963">
        <f>[4]Igazgatás!P209+[4]Községgazd!S197+[4]Vagyongazd!P179+[4]Közút!P183+[4]Sport!P181+[4]Közművelődés!R230+[4]Támogatás!AA196</f>
        <v>0</v>
      </c>
      <c r="V181" s="964">
        <f>[4]Igazgatás!Q209+[4]Községgazd!T197+[4]Vagyongazd!Q179+[4]Közút!Q183+[4]Sport!Q181+[4]Közművelődés!S230+[4]Támogatás!AB196</f>
        <v>0</v>
      </c>
      <c r="W181" s="962">
        <f>[4]Igazgatás!R209+[4]Községgazd!U197+[4]Vagyongazd!R179+[4]Közút!R183+[4]Sport!R181+[4]Közművelődés!T230+[4]Támogatás!AC196</f>
        <v>0</v>
      </c>
      <c r="X181" s="962">
        <f>[4]Igazgatás!S209+[4]Községgazd!V197+[4]Vagyongazd!S179+[4]Közút!S183+[4]Sport!S181+[4]Közművelődés!U230+[4]Támogatás!AD196</f>
        <v>0</v>
      </c>
      <c r="Y181" s="963">
        <f>[4]Igazgatás!T209+[4]Községgazd!W197+[4]Vagyongazd!T179+[4]Közút!T183+[4]Sport!T181+[4]Közművelődés!V230+[4]Támogatás!AE196</f>
        <v>0</v>
      </c>
      <c r="AB181" s="914"/>
    </row>
    <row r="182" spans="1:28" ht="15.75" hidden="1" customHeight="1" x14ac:dyDescent="0.2">
      <c r="B182" s="26"/>
      <c r="C182" s="21"/>
      <c r="D182" s="1354" t="s">
        <v>1066</v>
      </c>
      <c r="E182" s="1354"/>
      <c r="F182" s="958" t="e">
        <v>#REF!</v>
      </c>
      <c r="G182" s="958" t="e">
        <v>#REF!</v>
      </c>
      <c r="H182" s="958" t="e">
        <v>#REF!</v>
      </c>
      <c r="I182" s="958" t="e">
        <v>#REF!</v>
      </c>
      <c r="J182" s="958" t="e">
        <f>[4]Igazgatás!F210+[4]Községgazd!F198+[4]Vagyongazd!#REF!+[4]Közút!F184+[4]Sport!F182+[4]Közművelődés!F231+[4]Támogatás!J197</f>
        <v>#REF!</v>
      </c>
      <c r="K182" s="958" t="e">
        <f>[4]Igazgatás!G210+[4]Községgazd!G198+[4]Vagyongazd!#REF!+[4]Közút!G184+[4]Sport!G182+[4]Közművelődés!G231+[4]Támogatás!K197</f>
        <v>#REF!</v>
      </c>
      <c r="L182" s="958"/>
      <c r="M182" s="959" t="e">
        <f>[4]Igazgatás!H210+[4]Községgazd!H198+[4]Vagyongazd!#REF!+[4]Közút!H184+[4]Sport!H182+[4]Közművelődés!H231+[4]Támogatás!L197</f>
        <v>#REF!</v>
      </c>
      <c r="N182" s="960">
        <f>[4]Igazgatás!I210+[4]Községgazd!L198+[4]Vagyongazd!I180+[4]Közút!I184+[4]Sport!I182+[4]Közművelődés!K231+[4]Támogatás!T197</f>
        <v>0</v>
      </c>
      <c r="O182" s="961">
        <f>[4]Igazgatás!J210+[4]Községgazd!M198+[4]Vagyongazd!J180+[4]Közút!J184+[4]Sport!J182+[4]Közművelődés!L231+[4]Támogatás!U197</f>
        <v>0</v>
      </c>
      <c r="P182" s="962">
        <f>[4]Igazgatás!K210+[4]Községgazd!N198+[4]Vagyongazd!K180+[4]Közút!K184+[4]Sport!K182+[4]Közművelődés!M231+[4]Támogatás!V197</f>
        <v>0</v>
      </c>
      <c r="Q182" s="962">
        <f>[4]Igazgatás!L210+[4]Községgazd!O198+[4]Vagyongazd!L180+[4]Közút!L184+[4]Sport!L182+[4]Közművelődés!N231+[4]Támogatás!W197</f>
        <v>0</v>
      </c>
      <c r="R182" s="961">
        <f>[4]Igazgatás!M210+[4]Községgazd!P198+[4]Vagyongazd!M180+[4]Közút!M184+[4]Sport!M182+[4]Közművelődés!O231+[4]Támogatás!X197</f>
        <v>0</v>
      </c>
      <c r="S182" s="962">
        <f>[4]Igazgatás!N210+[4]Községgazd!Q198+[4]Vagyongazd!N180+[4]Közút!N184+[4]Sport!N182+[4]Közművelődés!P231+[4]Támogatás!Y197</f>
        <v>0</v>
      </c>
      <c r="T182" s="962">
        <f>[4]Igazgatás!O210+[4]Községgazd!R198+[4]Vagyongazd!O180+[4]Közút!O184+[4]Sport!O182+[4]Közművelődés!Q231+[4]Támogatás!Z197</f>
        <v>0</v>
      </c>
      <c r="U182" s="963">
        <f>[4]Igazgatás!P210+[4]Községgazd!S198+[4]Vagyongazd!P180+[4]Közút!P184+[4]Sport!P182+[4]Közművelődés!R231+[4]Támogatás!AA197</f>
        <v>0</v>
      </c>
      <c r="V182" s="964">
        <f>[4]Igazgatás!Q210+[4]Községgazd!T198+[4]Vagyongazd!Q180+[4]Közút!Q184+[4]Sport!Q182+[4]Közművelődés!S231+[4]Támogatás!AB197</f>
        <v>0</v>
      </c>
      <c r="W182" s="962">
        <f>[4]Igazgatás!R210+[4]Községgazd!U198+[4]Vagyongazd!R180+[4]Közút!R184+[4]Sport!R182+[4]Közművelődés!T231+[4]Támogatás!AC197</f>
        <v>0</v>
      </c>
      <c r="X182" s="962">
        <f>[4]Igazgatás!S210+[4]Községgazd!V198+[4]Vagyongazd!S180+[4]Közút!S184+[4]Sport!S182+[4]Közművelődés!U231+[4]Támogatás!AD197</f>
        <v>0</v>
      </c>
      <c r="Y182" s="963">
        <f>[4]Igazgatás!T210+[4]Községgazd!W198+[4]Vagyongazd!T180+[4]Közút!T184+[4]Sport!T182+[4]Közművelődés!V231+[4]Támogatás!AE197</f>
        <v>0</v>
      </c>
      <c r="AB182" s="914"/>
    </row>
    <row r="183" spans="1:28" ht="15.75" hidden="1" customHeight="1" x14ac:dyDescent="0.2">
      <c r="B183" s="26"/>
      <c r="C183" s="21"/>
      <c r="D183" s="1354" t="s">
        <v>1067</v>
      </c>
      <c r="E183" s="1354"/>
      <c r="F183" s="958" t="e">
        <v>#REF!</v>
      </c>
      <c r="G183" s="958" t="e">
        <v>#REF!</v>
      </c>
      <c r="H183" s="958" t="e">
        <v>#REF!</v>
      </c>
      <c r="I183" s="958" t="e">
        <v>#REF!</v>
      </c>
      <c r="J183" s="958" t="e">
        <f>[4]Igazgatás!F211+[4]Községgazd!F199+[4]Vagyongazd!#REF!+[4]Közút!F185+[4]Sport!F183+[4]Közművelődés!F232+[4]Támogatás!J198</f>
        <v>#REF!</v>
      </c>
      <c r="K183" s="958" t="e">
        <f>[4]Igazgatás!G211+[4]Községgazd!G199+[4]Vagyongazd!#REF!+[4]Közút!G185+[4]Sport!G183+[4]Közművelődés!G232+[4]Támogatás!K198</f>
        <v>#REF!</v>
      </c>
      <c r="L183" s="958"/>
      <c r="M183" s="959" t="e">
        <f>[4]Igazgatás!H211+[4]Községgazd!H199+[4]Vagyongazd!#REF!+[4]Közút!H185+[4]Sport!H183+[4]Közművelődés!H232+[4]Támogatás!L198</f>
        <v>#REF!</v>
      </c>
      <c r="N183" s="960">
        <f>[4]Igazgatás!I211+[4]Községgazd!L199+[4]Vagyongazd!I181+[4]Közút!I185+[4]Sport!I183+[4]Közművelődés!K232+[4]Támogatás!T198</f>
        <v>0</v>
      </c>
      <c r="O183" s="961">
        <f>[4]Igazgatás!J211+[4]Községgazd!M199+[4]Vagyongazd!J181+[4]Közút!J185+[4]Sport!J183+[4]Közművelődés!L232+[4]Támogatás!U198</f>
        <v>0</v>
      </c>
      <c r="P183" s="962">
        <f>[4]Igazgatás!K211+[4]Községgazd!N199+[4]Vagyongazd!K181+[4]Közút!K185+[4]Sport!K183+[4]Közművelődés!M232+[4]Támogatás!V198</f>
        <v>0</v>
      </c>
      <c r="Q183" s="962">
        <f>[4]Igazgatás!L211+[4]Községgazd!O199+[4]Vagyongazd!L181+[4]Közút!L185+[4]Sport!L183+[4]Közművelődés!N232+[4]Támogatás!W198</f>
        <v>0</v>
      </c>
      <c r="R183" s="961">
        <f>[4]Igazgatás!M211+[4]Községgazd!P199+[4]Vagyongazd!M181+[4]Közút!M185+[4]Sport!M183+[4]Közművelődés!O232+[4]Támogatás!X198</f>
        <v>0</v>
      </c>
      <c r="S183" s="962">
        <f>[4]Igazgatás!N211+[4]Községgazd!Q199+[4]Vagyongazd!N181+[4]Közút!N185+[4]Sport!N183+[4]Közművelődés!P232+[4]Támogatás!Y198</f>
        <v>0</v>
      </c>
      <c r="T183" s="962">
        <f>[4]Igazgatás!O211+[4]Községgazd!R199+[4]Vagyongazd!O181+[4]Közút!O185+[4]Sport!O183+[4]Közművelődés!Q232+[4]Támogatás!Z198</f>
        <v>0</v>
      </c>
      <c r="U183" s="963">
        <f>[4]Igazgatás!P211+[4]Községgazd!S199+[4]Vagyongazd!P181+[4]Közút!P185+[4]Sport!P183+[4]Közművelődés!R232+[4]Támogatás!AA198</f>
        <v>0</v>
      </c>
      <c r="V183" s="964">
        <f>[4]Igazgatás!Q211+[4]Községgazd!T199+[4]Vagyongazd!Q181+[4]Közút!Q185+[4]Sport!Q183+[4]Közművelődés!S232+[4]Támogatás!AB198</f>
        <v>0</v>
      </c>
      <c r="W183" s="962">
        <f>[4]Igazgatás!R211+[4]Községgazd!U199+[4]Vagyongazd!R181+[4]Közút!R185+[4]Sport!R183+[4]Közművelődés!T232+[4]Támogatás!AC198</f>
        <v>0</v>
      </c>
      <c r="X183" s="962">
        <f>[4]Igazgatás!S211+[4]Községgazd!V199+[4]Vagyongazd!S181+[4]Közút!S185+[4]Sport!S183+[4]Közművelődés!U232+[4]Támogatás!AD198</f>
        <v>0</v>
      </c>
      <c r="Y183" s="963">
        <f>[4]Igazgatás!T211+[4]Községgazd!W199+[4]Vagyongazd!T181+[4]Közút!T185+[4]Sport!T183+[4]Közművelődés!V232+[4]Támogatás!AE198</f>
        <v>0</v>
      </c>
      <c r="AB183" s="914"/>
    </row>
    <row r="184" spans="1:28" ht="25.5" hidden="1" customHeight="1" x14ac:dyDescent="0.2">
      <c r="B184" s="26"/>
      <c r="C184" s="21"/>
      <c r="D184" s="1370" t="s">
        <v>1068</v>
      </c>
      <c r="E184" s="1370"/>
      <c r="F184" s="958" t="e">
        <v>#REF!</v>
      </c>
      <c r="G184" s="958" t="e">
        <v>#REF!</v>
      </c>
      <c r="H184" s="958" t="e">
        <v>#REF!</v>
      </c>
      <c r="I184" s="958" t="e">
        <v>#REF!</v>
      </c>
      <c r="J184" s="958" t="e">
        <f>[4]Igazgatás!F212+[4]Községgazd!F200+[4]Vagyongazd!#REF!+[4]Közút!F186+[4]Sport!F184+[4]Közművelődés!F233+[4]Támogatás!J199</f>
        <v>#REF!</v>
      </c>
      <c r="K184" s="958" t="e">
        <f>[4]Igazgatás!G212+[4]Községgazd!G200+[4]Vagyongazd!#REF!+[4]Közút!G186+[4]Sport!G184+[4]Közművelődés!G233+[4]Támogatás!K199</f>
        <v>#REF!</v>
      </c>
      <c r="L184" s="958"/>
      <c r="M184" s="959" t="e">
        <f>[4]Igazgatás!H212+[4]Községgazd!H200+[4]Vagyongazd!#REF!+[4]Közút!H186+[4]Sport!H184+[4]Közművelődés!H233+[4]Támogatás!L199</f>
        <v>#REF!</v>
      </c>
      <c r="N184" s="960">
        <f>[4]Igazgatás!I212+[4]Községgazd!L200+[4]Vagyongazd!I182+[4]Közút!I186+[4]Sport!I184+[4]Közművelődés!K233+[4]Támogatás!T199</f>
        <v>0</v>
      </c>
      <c r="O184" s="961">
        <f>[4]Igazgatás!J212+[4]Községgazd!M200+[4]Vagyongazd!J182+[4]Közút!J186+[4]Sport!J184+[4]Közművelődés!L233+[4]Támogatás!U199</f>
        <v>0</v>
      </c>
      <c r="P184" s="962">
        <f>[4]Igazgatás!K212+[4]Községgazd!N200+[4]Vagyongazd!K182+[4]Közút!K186+[4]Sport!K184+[4]Közművelődés!M233+[4]Támogatás!V199</f>
        <v>0</v>
      </c>
      <c r="Q184" s="962">
        <f>[4]Igazgatás!L212+[4]Községgazd!O200+[4]Vagyongazd!L182+[4]Közút!L186+[4]Sport!L184+[4]Közművelődés!N233+[4]Támogatás!W199</f>
        <v>0</v>
      </c>
      <c r="R184" s="961">
        <f>[4]Igazgatás!M212+[4]Községgazd!P200+[4]Vagyongazd!M182+[4]Közút!M186+[4]Sport!M184+[4]Közművelődés!O233+[4]Támogatás!X199</f>
        <v>0</v>
      </c>
      <c r="S184" s="962">
        <f>[4]Igazgatás!N212+[4]Községgazd!Q200+[4]Vagyongazd!N182+[4]Közút!N186+[4]Sport!N184+[4]Közművelődés!P233+[4]Támogatás!Y199</f>
        <v>0</v>
      </c>
      <c r="T184" s="962">
        <f>[4]Igazgatás!O212+[4]Községgazd!R200+[4]Vagyongazd!O182+[4]Közút!O186+[4]Sport!O184+[4]Közművelődés!Q233+[4]Támogatás!Z199</f>
        <v>0</v>
      </c>
      <c r="U184" s="963">
        <f>[4]Igazgatás!P212+[4]Községgazd!S200+[4]Vagyongazd!P182+[4]Közút!P186+[4]Sport!P184+[4]Közművelődés!R233+[4]Támogatás!AA199</f>
        <v>0</v>
      </c>
      <c r="V184" s="964">
        <f>[4]Igazgatás!Q212+[4]Községgazd!T200+[4]Vagyongazd!Q182+[4]Közút!Q186+[4]Sport!Q184+[4]Közművelődés!S233+[4]Támogatás!AB199</f>
        <v>0</v>
      </c>
      <c r="W184" s="962">
        <f>[4]Igazgatás!R212+[4]Községgazd!U200+[4]Vagyongazd!R182+[4]Közút!R186+[4]Sport!R184+[4]Közművelődés!T233+[4]Támogatás!AC199</f>
        <v>0</v>
      </c>
      <c r="X184" s="962">
        <f>[4]Igazgatás!S212+[4]Községgazd!V200+[4]Vagyongazd!S182+[4]Közút!S186+[4]Sport!S184+[4]Közművelődés!U233+[4]Támogatás!AD199</f>
        <v>0</v>
      </c>
      <c r="Y184" s="963">
        <f>[4]Igazgatás!T212+[4]Községgazd!W200+[4]Vagyongazd!T182+[4]Közút!T186+[4]Sport!T184+[4]Közművelődés!V233+[4]Támogatás!AE199</f>
        <v>0</v>
      </c>
      <c r="AB184" s="914"/>
    </row>
    <row r="185" spans="1:28" ht="25.5" hidden="1" customHeight="1" x14ac:dyDescent="0.2">
      <c r="B185" s="26"/>
      <c r="C185" s="21"/>
      <c r="D185" s="1370" t="s">
        <v>1069</v>
      </c>
      <c r="E185" s="1370"/>
      <c r="F185" s="958" t="e">
        <v>#REF!</v>
      </c>
      <c r="G185" s="958" t="e">
        <v>#REF!</v>
      </c>
      <c r="H185" s="958" t="e">
        <v>#REF!</v>
      </c>
      <c r="I185" s="958" t="e">
        <v>#REF!</v>
      </c>
      <c r="J185" s="958" t="e">
        <f>[4]Igazgatás!F213+[4]Községgazd!F201+[4]Vagyongazd!#REF!+[4]Közút!F187+[4]Sport!F185+[4]Közművelődés!F234+[4]Támogatás!J200</f>
        <v>#REF!</v>
      </c>
      <c r="K185" s="958" t="e">
        <f>[4]Igazgatás!G213+[4]Községgazd!G201+[4]Vagyongazd!#REF!+[4]Közút!G187+[4]Sport!G185+[4]Közművelődés!G234+[4]Támogatás!K200</f>
        <v>#REF!</v>
      </c>
      <c r="L185" s="958"/>
      <c r="M185" s="959" t="e">
        <f>[4]Igazgatás!H213+[4]Községgazd!H201+[4]Vagyongazd!#REF!+[4]Közút!H187+[4]Sport!H185+[4]Közművelődés!H234+[4]Támogatás!L200</f>
        <v>#REF!</v>
      </c>
      <c r="N185" s="960">
        <f>[4]Igazgatás!I213+[4]Községgazd!L201+[4]Vagyongazd!I183+[4]Közút!I187+[4]Sport!I185+[4]Közművelődés!K234+[4]Támogatás!T200</f>
        <v>0</v>
      </c>
      <c r="O185" s="961">
        <f>[4]Igazgatás!J213+[4]Községgazd!M201+[4]Vagyongazd!J183+[4]Közút!J187+[4]Sport!J185+[4]Közművelődés!L234+[4]Támogatás!U200</f>
        <v>0</v>
      </c>
      <c r="P185" s="962">
        <f>[4]Igazgatás!K213+[4]Községgazd!N201+[4]Vagyongazd!K183+[4]Közút!K187+[4]Sport!K185+[4]Közművelődés!M234+[4]Támogatás!V200</f>
        <v>0</v>
      </c>
      <c r="Q185" s="962">
        <f>[4]Igazgatás!L213+[4]Községgazd!O201+[4]Vagyongazd!L183+[4]Közút!L187+[4]Sport!L185+[4]Közművelődés!N234+[4]Támogatás!W200</f>
        <v>0</v>
      </c>
      <c r="R185" s="961">
        <f>[4]Igazgatás!M213+[4]Községgazd!P201+[4]Vagyongazd!M183+[4]Közút!M187+[4]Sport!M185+[4]Közművelődés!O234+[4]Támogatás!X200</f>
        <v>0</v>
      </c>
      <c r="S185" s="962">
        <f>[4]Igazgatás!N213+[4]Községgazd!Q201+[4]Vagyongazd!N183+[4]Közút!N187+[4]Sport!N185+[4]Közművelődés!P234+[4]Támogatás!Y200</f>
        <v>0</v>
      </c>
      <c r="T185" s="962">
        <f>[4]Igazgatás!O213+[4]Községgazd!R201+[4]Vagyongazd!O183+[4]Közút!O187+[4]Sport!O185+[4]Közművelődés!Q234+[4]Támogatás!Z200</f>
        <v>0</v>
      </c>
      <c r="U185" s="963">
        <f>[4]Igazgatás!P213+[4]Községgazd!S201+[4]Vagyongazd!P183+[4]Közút!P187+[4]Sport!P185+[4]Közművelődés!R234+[4]Támogatás!AA200</f>
        <v>0</v>
      </c>
      <c r="V185" s="964">
        <f>[4]Igazgatás!Q213+[4]Községgazd!T201+[4]Vagyongazd!Q183+[4]Közút!Q187+[4]Sport!Q185+[4]Közművelődés!S234+[4]Támogatás!AB200</f>
        <v>0</v>
      </c>
      <c r="W185" s="962">
        <f>[4]Igazgatás!R213+[4]Községgazd!U201+[4]Vagyongazd!R183+[4]Közút!R187+[4]Sport!R185+[4]Közművelődés!T234+[4]Támogatás!AC200</f>
        <v>0</v>
      </c>
      <c r="X185" s="962">
        <f>[4]Igazgatás!S213+[4]Községgazd!V201+[4]Vagyongazd!S183+[4]Közút!S187+[4]Sport!S185+[4]Közművelődés!U234+[4]Támogatás!AD200</f>
        <v>0</v>
      </c>
      <c r="Y185" s="963">
        <f>[4]Igazgatás!T213+[4]Községgazd!W201+[4]Vagyongazd!T183+[4]Közút!T187+[4]Sport!T185+[4]Közművelődés!V234+[4]Támogatás!AE200</f>
        <v>0</v>
      </c>
      <c r="AB185" s="914"/>
    </row>
    <row r="186" spans="1:28" ht="25.5" hidden="1" customHeight="1" x14ac:dyDescent="0.2">
      <c r="B186" s="26"/>
      <c r="C186" s="21"/>
      <c r="D186" s="1370" t="s">
        <v>1070</v>
      </c>
      <c r="E186" s="1370"/>
      <c r="F186" s="958" t="e">
        <v>#REF!</v>
      </c>
      <c r="G186" s="958" t="e">
        <v>#REF!</v>
      </c>
      <c r="H186" s="958" t="e">
        <v>#REF!</v>
      </c>
      <c r="I186" s="958" t="e">
        <v>#REF!</v>
      </c>
      <c r="J186" s="958" t="e">
        <f>[4]Igazgatás!F214+[4]Községgazd!F202+[4]Vagyongazd!#REF!+[4]Közút!F188+[4]Sport!F186+[4]Közművelődés!F235+[4]Támogatás!J201</f>
        <v>#REF!</v>
      </c>
      <c r="K186" s="958" t="e">
        <f>[4]Igazgatás!G214+[4]Községgazd!G202+[4]Vagyongazd!#REF!+[4]Közút!G188+[4]Sport!G186+[4]Közművelődés!G235+[4]Támogatás!K201</f>
        <v>#REF!</v>
      </c>
      <c r="L186" s="958"/>
      <c r="M186" s="959" t="e">
        <f>[4]Igazgatás!H214+[4]Községgazd!H202+[4]Vagyongazd!#REF!+[4]Közút!H188+[4]Sport!H186+[4]Közművelődés!H235+[4]Támogatás!L201</f>
        <v>#REF!</v>
      </c>
      <c r="N186" s="960">
        <f>[4]Igazgatás!I214+[4]Községgazd!L202+[4]Vagyongazd!I184+[4]Közút!I188+[4]Sport!I186+[4]Közművelődés!K235+[4]Támogatás!T201</f>
        <v>0</v>
      </c>
      <c r="O186" s="961">
        <f>[4]Igazgatás!J214+[4]Községgazd!M202+[4]Vagyongazd!J184+[4]Közút!J188+[4]Sport!J186+[4]Közművelődés!L235+[4]Támogatás!U201</f>
        <v>0</v>
      </c>
      <c r="P186" s="962">
        <f>[4]Igazgatás!K214+[4]Községgazd!N202+[4]Vagyongazd!K184+[4]Közút!K188+[4]Sport!K186+[4]Közművelődés!M235+[4]Támogatás!V201</f>
        <v>0</v>
      </c>
      <c r="Q186" s="962">
        <f>[4]Igazgatás!L214+[4]Községgazd!O202+[4]Vagyongazd!L184+[4]Közút!L188+[4]Sport!L186+[4]Közművelődés!N235+[4]Támogatás!W201</f>
        <v>0</v>
      </c>
      <c r="R186" s="961">
        <f>[4]Igazgatás!M214+[4]Községgazd!P202+[4]Vagyongazd!M184+[4]Közút!M188+[4]Sport!M186+[4]Közművelődés!O235+[4]Támogatás!X201</f>
        <v>0</v>
      </c>
      <c r="S186" s="962">
        <f>[4]Igazgatás!N214+[4]Községgazd!Q202+[4]Vagyongazd!N184+[4]Közút!N188+[4]Sport!N186+[4]Közművelődés!P235+[4]Támogatás!Y201</f>
        <v>0</v>
      </c>
      <c r="T186" s="962">
        <f>[4]Igazgatás!O214+[4]Községgazd!R202+[4]Vagyongazd!O184+[4]Közút!O188+[4]Sport!O186+[4]Közművelődés!Q235+[4]Támogatás!Z201</f>
        <v>0</v>
      </c>
      <c r="U186" s="963">
        <f>[4]Igazgatás!P214+[4]Községgazd!S202+[4]Vagyongazd!P184+[4]Közút!P188+[4]Sport!P186+[4]Közművelődés!R235+[4]Támogatás!AA201</f>
        <v>0</v>
      </c>
      <c r="V186" s="964">
        <f>[4]Igazgatás!Q214+[4]Községgazd!T202+[4]Vagyongazd!Q184+[4]Közút!Q188+[4]Sport!Q186+[4]Közművelődés!S235+[4]Támogatás!AB201</f>
        <v>0</v>
      </c>
      <c r="W186" s="962">
        <f>[4]Igazgatás!R214+[4]Községgazd!U202+[4]Vagyongazd!R184+[4]Közút!R188+[4]Sport!R186+[4]Közművelődés!T235+[4]Támogatás!AC201</f>
        <v>0</v>
      </c>
      <c r="X186" s="962">
        <f>[4]Igazgatás!S214+[4]Községgazd!V202+[4]Vagyongazd!S184+[4]Közút!S188+[4]Sport!S186+[4]Közművelődés!U235+[4]Támogatás!AD201</f>
        <v>0</v>
      </c>
      <c r="Y186" s="963">
        <f>[4]Igazgatás!T214+[4]Községgazd!W202+[4]Vagyongazd!T184+[4]Közút!T188+[4]Sport!T186+[4]Közművelődés!V235+[4]Támogatás!AE201</f>
        <v>0</v>
      </c>
      <c r="AB186" s="914"/>
    </row>
    <row r="187" spans="1:28" ht="25.5" hidden="1" customHeight="1" x14ac:dyDescent="0.2">
      <c r="B187" s="26"/>
      <c r="C187" s="21"/>
      <c r="D187" s="1370" t="s">
        <v>1071</v>
      </c>
      <c r="E187" s="1370"/>
      <c r="F187" s="958" t="e">
        <v>#REF!</v>
      </c>
      <c r="G187" s="958" t="e">
        <v>#REF!</v>
      </c>
      <c r="H187" s="958" t="e">
        <v>#REF!</v>
      </c>
      <c r="I187" s="958" t="e">
        <v>#REF!</v>
      </c>
      <c r="J187" s="958" t="e">
        <f>[4]Igazgatás!F215+[4]Községgazd!F203+[4]Vagyongazd!#REF!+[4]Közút!F189+[4]Sport!F187+[4]Közművelődés!F236+[4]Támogatás!J202</f>
        <v>#REF!</v>
      </c>
      <c r="K187" s="958" t="e">
        <f>[4]Igazgatás!G215+[4]Községgazd!G203+[4]Vagyongazd!#REF!+[4]Közút!G189+[4]Sport!G187+[4]Közművelődés!G236+[4]Támogatás!K202</f>
        <v>#REF!</v>
      </c>
      <c r="L187" s="958"/>
      <c r="M187" s="959" t="e">
        <f>[4]Igazgatás!H215+[4]Községgazd!H203+[4]Vagyongazd!#REF!+[4]Közút!H189+[4]Sport!H187+[4]Közművelődés!H236+[4]Támogatás!L202</f>
        <v>#REF!</v>
      </c>
      <c r="N187" s="960">
        <f>[4]Igazgatás!I215+[4]Községgazd!L203+[4]Vagyongazd!I185+[4]Közút!I189+[4]Sport!I187+[4]Közművelődés!K236+[4]Támogatás!T202</f>
        <v>0</v>
      </c>
      <c r="O187" s="961">
        <f>[4]Igazgatás!J215+[4]Községgazd!M203+[4]Vagyongazd!J185+[4]Közút!J189+[4]Sport!J187+[4]Közművelődés!L236+[4]Támogatás!U202</f>
        <v>0</v>
      </c>
      <c r="P187" s="962">
        <f>[4]Igazgatás!K215+[4]Községgazd!N203+[4]Vagyongazd!K185+[4]Közút!K189+[4]Sport!K187+[4]Közművelődés!M236+[4]Támogatás!V202</f>
        <v>0</v>
      </c>
      <c r="Q187" s="962">
        <f>[4]Igazgatás!L215+[4]Községgazd!O203+[4]Vagyongazd!L185+[4]Közút!L189+[4]Sport!L187+[4]Közművelődés!N236+[4]Támogatás!W202</f>
        <v>0</v>
      </c>
      <c r="R187" s="961">
        <f>[4]Igazgatás!M215+[4]Községgazd!P203+[4]Vagyongazd!M185+[4]Közút!M189+[4]Sport!M187+[4]Közművelődés!O236+[4]Támogatás!X202</f>
        <v>0</v>
      </c>
      <c r="S187" s="962">
        <f>[4]Igazgatás!N215+[4]Községgazd!Q203+[4]Vagyongazd!N185+[4]Közút!N189+[4]Sport!N187+[4]Közművelődés!P236+[4]Támogatás!Y202</f>
        <v>0</v>
      </c>
      <c r="T187" s="962">
        <f>[4]Igazgatás!O215+[4]Községgazd!R203+[4]Vagyongazd!O185+[4]Közút!O189+[4]Sport!O187+[4]Közművelődés!Q236+[4]Támogatás!Z202</f>
        <v>0</v>
      </c>
      <c r="U187" s="963">
        <f>[4]Igazgatás!P215+[4]Községgazd!S203+[4]Vagyongazd!P185+[4]Közút!P189+[4]Sport!P187+[4]Közművelődés!R236+[4]Támogatás!AA202</f>
        <v>0</v>
      </c>
      <c r="V187" s="964">
        <f>[4]Igazgatás!Q215+[4]Községgazd!T203+[4]Vagyongazd!Q185+[4]Közút!Q189+[4]Sport!Q187+[4]Közművelődés!S236+[4]Támogatás!AB202</f>
        <v>0</v>
      </c>
      <c r="W187" s="962">
        <f>[4]Igazgatás!R215+[4]Községgazd!U203+[4]Vagyongazd!R185+[4]Közút!R189+[4]Sport!R187+[4]Közművelődés!T236+[4]Támogatás!AC202</f>
        <v>0</v>
      </c>
      <c r="X187" s="962">
        <f>[4]Igazgatás!S215+[4]Községgazd!V203+[4]Vagyongazd!S185+[4]Közút!S189+[4]Sport!S187+[4]Közművelődés!U236+[4]Támogatás!AD202</f>
        <v>0</v>
      </c>
      <c r="Y187" s="963">
        <f>[4]Igazgatás!T215+[4]Községgazd!W203+[4]Vagyongazd!T185+[4]Közút!T189+[4]Sport!T187+[4]Közművelődés!V236+[4]Támogatás!AE202</f>
        <v>0</v>
      </c>
      <c r="AB187" s="914"/>
    </row>
    <row r="188" spans="1:28" s="977" customFormat="1" ht="15.75" hidden="1" customHeight="1" x14ac:dyDescent="0.2">
      <c r="A188" s="18" t="s">
        <v>1072</v>
      </c>
      <c r="B188" s="28" t="s">
        <v>1073</v>
      </c>
      <c r="C188" s="1379" t="s">
        <v>1074</v>
      </c>
      <c r="D188" s="1380"/>
      <c r="E188" s="1380"/>
      <c r="F188" s="975" t="e">
        <v>#REF!</v>
      </c>
      <c r="G188" s="975" t="e">
        <v>#REF!</v>
      </c>
      <c r="H188" s="975" t="e">
        <v>#REF!</v>
      </c>
      <c r="I188" s="981" t="e">
        <v>#REF!</v>
      </c>
      <c r="J188" s="975" t="e">
        <f>[4]Igazgatás!F216+[4]Községgazd!F204+[4]Vagyongazd!#REF!+[4]Közút!F190+[4]Sport!F188+[4]Közművelődés!F237+[4]Támogatás!J203</f>
        <v>#REF!</v>
      </c>
      <c r="K188" s="975" t="e">
        <f>[4]Igazgatás!G216+[4]Községgazd!G204+[4]Vagyongazd!#REF!+[4]Közút!G190+[4]Sport!G188+[4]Közművelődés!G237+[4]Támogatás!K203</f>
        <v>#REF!</v>
      </c>
      <c r="L188" s="975"/>
      <c r="M188" s="982" t="e">
        <f>[4]Igazgatás!H216+[4]Községgazd!H204+[4]Vagyongazd!#REF!+[4]Közút!H190+[4]Sport!H188+[4]Közművelődés!H237+[4]Támogatás!L203</f>
        <v>#REF!</v>
      </c>
      <c r="N188" s="939">
        <f>[4]Igazgatás!I216+[4]Községgazd!L204+[4]Vagyongazd!I186+[4]Közút!I190+[4]Sport!I188+[4]Közművelődés!K237+[4]Támogatás!T203</f>
        <v>0</v>
      </c>
      <c r="O188" s="940">
        <f>[4]Igazgatás!J216+[4]Községgazd!M204+[4]Vagyongazd!J186+[4]Közút!J190+[4]Sport!J188+[4]Közművelődés!L237+[4]Támogatás!U203</f>
        <v>0</v>
      </c>
      <c r="P188" s="941">
        <f>[4]Igazgatás!K216+[4]Községgazd!N204+[4]Vagyongazd!K186+[4]Közút!K190+[4]Sport!K188+[4]Közművelődés!M237+[4]Támogatás!V203</f>
        <v>0</v>
      </c>
      <c r="Q188" s="941">
        <f>[4]Igazgatás!L216+[4]Községgazd!O204+[4]Vagyongazd!L186+[4]Közút!L190+[4]Sport!L188+[4]Közművelődés!N237+[4]Támogatás!W203</f>
        <v>0</v>
      </c>
      <c r="R188" s="940">
        <f>[4]Igazgatás!M216+[4]Községgazd!P204+[4]Vagyongazd!M186+[4]Közút!M190+[4]Sport!M188+[4]Közművelődés!O237+[4]Támogatás!X203</f>
        <v>0</v>
      </c>
      <c r="S188" s="941">
        <f>[4]Igazgatás!N216+[4]Községgazd!Q204+[4]Vagyongazd!N186+[4]Közút!N190+[4]Sport!N188+[4]Közművelődés!P237+[4]Támogatás!Y203</f>
        <v>0</v>
      </c>
      <c r="T188" s="941">
        <f>[4]Igazgatás!O216+[4]Községgazd!R204+[4]Vagyongazd!O186+[4]Közút!O190+[4]Sport!O188+[4]Közművelődés!Q237+[4]Támogatás!Z203</f>
        <v>0</v>
      </c>
      <c r="U188" s="942">
        <f>[4]Igazgatás!P216+[4]Községgazd!S204+[4]Vagyongazd!P186+[4]Közút!P190+[4]Sport!P188+[4]Közművelődés!R237+[4]Támogatás!AA203</f>
        <v>0</v>
      </c>
      <c r="V188" s="943">
        <f>[4]Igazgatás!Q216+[4]Községgazd!T204+[4]Vagyongazd!Q186+[4]Közút!Q190+[4]Sport!Q188+[4]Közművelődés!S237+[4]Támogatás!AB203</f>
        <v>0</v>
      </c>
      <c r="W188" s="941">
        <f>[4]Igazgatás!R216+[4]Községgazd!U204+[4]Vagyongazd!R186+[4]Közút!R190+[4]Sport!R188+[4]Közművelődés!T237+[4]Támogatás!AC203</f>
        <v>0</v>
      </c>
      <c r="X188" s="941">
        <f>[4]Igazgatás!S216+[4]Községgazd!V204+[4]Vagyongazd!S186+[4]Közút!S190+[4]Sport!S188+[4]Közművelődés!U237+[4]Támogatás!AD203</f>
        <v>0</v>
      </c>
      <c r="Y188" s="942">
        <f>[4]Igazgatás!T216+[4]Községgazd!W204+[4]Vagyongazd!T186+[4]Közút!T190+[4]Sport!T188+[4]Közművelődés!V237+[4]Támogatás!AE203</f>
        <v>0</v>
      </c>
      <c r="AB188" s="914"/>
    </row>
    <row r="189" spans="1:28" ht="15.75" hidden="1" customHeight="1" x14ac:dyDescent="0.2">
      <c r="B189" s="26"/>
      <c r="C189" s="21"/>
      <c r="D189" s="1354" t="s">
        <v>1075</v>
      </c>
      <c r="E189" s="1354"/>
      <c r="F189" s="958" t="e">
        <v>#REF!</v>
      </c>
      <c r="G189" s="958" t="e">
        <v>#REF!</v>
      </c>
      <c r="H189" s="958" t="e">
        <v>#REF!</v>
      </c>
      <c r="I189" s="958" t="e">
        <v>#REF!</v>
      </c>
      <c r="J189" s="958" t="e">
        <f>[4]Igazgatás!F217+[4]Községgazd!F205+[4]Vagyongazd!#REF!+[4]Közút!F191+[4]Sport!F189+[4]Közművelődés!F238+[4]Támogatás!J204</f>
        <v>#REF!</v>
      </c>
      <c r="K189" s="958" t="e">
        <f>[4]Igazgatás!G217+[4]Községgazd!G205+[4]Vagyongazd!#REF!+[4]Közút!G191+[4]Sport!G189+[4]Közművelődés!G238+[4]Támogatás!K204</f>
        <v>#REF!</v>
      </c>
      <c r="L189" s="958"/>
      <c r="M189" s="959" t="e">
        <f>[4]Igazgatás!H217+[4]Községgazd!H205+[4]Vagyongazd!#REF!+[4]Közút!H191+[4]Sport!H189+[4]Közművelődés!H238+[4]Támogatás!L204</f>
        <v>#REF!</v>
      </c>
      <c r="N189" s="960">
        <f>[4]Igazgatás!I217+[4]Községgazd!L205+[4]Vagyongazd!I187+[4]Közút!I191+[4]Sport!I189+[4]Közművelődés!K238+[4]Támogatás!T204</f>
        <v>0</v>
      </c>
      <c r="O189" s="961">
        <f>[4]Igazgatás!J217+[4]Községgazd!M205+[4]Vagyongazd!J187+[4]Közút!J191+[4]Sport!J189+[4]Közművelődés!L238+[4]Támogatás!U204</f>
        <v>0</v>
      </c>
      <c r="P189" s="962">
        <f>[4]Igazgatás!K217+[4]Községgazd!N205+[4]Vagyongazd!K187+[4]Közút!K191+[4]Sport!K189+[4]Közművelődés!M238+[4]Támogatás!V204</f>
        <v>0</v>
      </c>
      <c r="Q189" s="962">
        <f>[4]Igazgatás!L217+[4]Községgazd!O205+[4]Vagyongazd!L187+[4]Közút!L191+[4]Sport!L189+[4]Közművelődés!N238+[4]Támogatás!W204</f>
        <v>0</v>
      </c>
      <c r="R189" s="961">
        <f>[4]Igazgatás!M217+[4]Községgazd!P205+[4]Vagyongazd!M187+[4]Közút!M191+[4]Sport!M189+[4]Közművelődés!O238+[4]Támogatás!X204</f>
        <v>0</v>
      </c>
      <c r="S189" s="962">
        <f>[4]Igazgatás!N217+[4]Községgazd!Q205+[4]Vagyongazd!N187+[4]Közút!N191+[4]Sport!N189+[4]Közművelődés!P238+[4]Támogatás!Y204</f>
        <v>0</v>
      </c>
      <c r="T189" s="962">
        <f>[4]Igazgatás!O217+[4]Községgazd!R205+[4]Vagyongazd!O187+[4]Közút!O191+[4]Sport!O189+[4]Közművelődés!Q238+[4]Támogatás!Z204</f>
        <v>0</v>
      </c>
      <c r="U189" s="963">
        <f>[4]Igazgatás!P217+[4]Községgazd!S205+[4]Vagyongazd!P187+[4]Közút!P191+[4]Sport!P189+[4]Közművelődés!R238+[4]Támogatás!AA204</f>
        <v>0</v>
      </c>
      <c r="V189" s="964">
        <f>[4]Igazgatás!Q217+[4]Községgazd!T205+[4]Vagyongazd!Q187+[4]Közút!Q191+[4]Sport!Q189+[4]Közművelődés!S238+[4]Támogatás!AB204</f>
        <v>0</v>
      </c>
      <c r="W189" s="962">
        <f>[4]Igazgatás!R217+[4]Községgazd!U205+[4]Vagyongazd!R187+[4]Közút!R191+[4]Sport!R189+[4]Közművelődés!T238+[4]Támogatás!AC204</f>
        <v>0</v>
      </c>
      <c r="X189" s="962">
        <f>[4]Igazgatás!S217+[4]Községgazd!V205+[4]Vagyongazd!S187+[4]Közút!S191+[4]Sport!S189+[4]Közművelődés!U238+[4]Támogatás!AD204</f>
        <v>0</v>
      </c>
      <c r="Y189" s="963">
        <f>[4]Igazgatás!T217+[4]Községgazd!W205+[4]Vagyongazd!T187+[4]Közút!T191+[4]Sport!T189+[4]Közművelődés!V238+[4]Támogatás!AE204</f>
        <v>0</v>
      </c>
      <c r="AB189" s="914"/>
    </row>
    <row r="190" spans="1:28" ht="15.75" hidden="1" customHeight="1" x14ac:dyDescent="0.2">
      <c r="B190" s="26"/>
      <c r="C190" s="21"/>
      <c r="D190" s="1354" t="s">
        <v>1076</v>
      </c>
      <c r="E190" s="1354"/>
      <c r="F190" s="958" t="e">
        <v>#REF!</v>
      </c>
      <c r="G190" s="958" t="e">
        <v>#REF!</v>
      </c>
      <c r="H190" s="958" t="e">
        <v>#REF!</v>
      </c>
      <c r="I190" s="958" t="e">
        <v>#REF!</v>
      </c>
      <c r="J190" s="958" t="e">
        <f>[4]Igazgatás!F218+[4]Községgazd!F206+[4]Vagyongazd!#REF!+[4]Közút!F192+[4]Sport!F190+[4]Közművelődés!F239+[4]Támogatás!J205</f>
        <v>#REF!</v>
      </c>
      <c r="K190" s="958" t="e">
        <f>[4]Igazgatás!G218+[4]Községgazd!G206+[4]Vagyongazd!#REF!+[4]Közút!G192+[4]Sport!G190+[4]Közművelődés!G239+[4]Támogatás!K205</f>
        <v>#REF!</v>
      </c>
      <c r="L190" s="958"/>
      <c r="M190" s="959" t="e">
        <f>[4]Igazgatás!H218+[4]Községgazd!H206+[4]Vagyongazd!#REF!+[4]Közút!H192+[4]Sport!H190+[4]Közművelődés!H239+[4]Támogatás!L205</f>
        <v>#REF!</v>
      </c>
      <c r="N190" s="960">
        <f>[4]Igazgatás!I218+[4]Községgazd!L206+[4]Vagyongazd!I188+[4]Közút!I192+[4]Sport!I190+[4]Közművelődés!K239+[4]Támogatás!T205</f>
        <v>0</v>
      </c>
      <c r="O190" s="961">
        <f>[4]Igazgatás!J218+[4]Községgazd!M206+[4]Vagyongazd!J188+[4]Közút!J192+[4]Sport!J190+[4]Közművelődés!L239+[4]Támogatás!U205</f>
        <v>0</v>
      </c>
      <c r="P190" s="962">
        <f>[4]Igazgatás!K218+[4]Községgazd!N206+[4]Vagyongazd!K188+[4]Közút!K192+[4]Sport!K190+[4]Közművelődés!M239+[4]Támogatás!V205</f>
        <v>0</v>
      </c>
      <c r="Q190" s="962">
        <f>[4]Igazgatás!L218+[4]Községgazd!O206+[4]Vagyongazd!L188+[4]Közút!L192+[4]Sport!L190+[4]Közművelődés!N239+[4]Támogatás!W205</f>
        <v>0</v>
      </c>
      <c r="R190" s="961">
        <f>[4]Igazgatás!M218+[4]Községgazd!P206+[4]Vagyongazd!M188+[4]Közút!M192+[4]Sport!M190+[4]Közművelődés!O239+[4]Támogatás!X205</f>
        <v>0</v>
      </c>
      <c r="S190" s="962">
        <f>[4]Igazgatás!N218+[4]Községgazd!Q206+[4]Vagyongazd!N188+[4]Közút!N192+[4]Sport!N190+[4]Közművelődés!P239+[4]Támogatás!Y205</f>
        <v>0</v>
      </c>
      <c r="T190" s="962">
        <f>[4]Igazgatás!O218+[4]Községgazd!R206+[4]Vagyongazd!O188+[4]Közút!O192+[4]Sport!O190+[4]Közművelődés!Q239+[4]Támogatás!Z205</f>
        <v>0</v>
      </c>
      <c r="U190" s="963">
        <f>[4]Igazgatás!P218+[4]Községgazd!S206+[4]Vagyongazd!P188+[4]Közút!P192+[4]Sport!P190+[4]Közművelődés!R239+[4]Támogatás!AA205</f>
        <v>0</v>
      </c>
      <c r="V190" s="964">
        <f>[4]Igazgatás!Q218+[4]Községgazd!T206+[4]Vagyongazd!Q188+[4]Közút!Q192+[4]Sport!Q190+[4]Közművelődés!S239+[4]Támogatás!AB205</f>
        <v>0</v>
      </c>
      <c r="W190" s="962">
        <f>[4]Igazgatás!R218+[4]Községgazd!U206+[4]Vagyongazd!R188+[4]Közút!R192+[4]Sport!R190+[4]Közművelődés!T239+[4]Támogatás!AC205</f>
        <v>0</v>
      </c>
      <c r="X190" s="962">
        <f>[4]Igazgatás!S218+[4]Községgazd!V206+[4]Vagyongazd!S188+[4]Közút!S192+[4]Sport!S190+[4]Közművelődés!U239+[4]Támogatás!AD205</f>
        <v>0</v>
      </c>
      <c r="Y190" s="963">
        <f>[4]Igazgatás!T218+[4]Községgazd!W206+[4]Vagyongazd!T188+[4]Közút!T192+[4]Sport!T190+[4]Közművelődés!V239+[4]Támogatás!AE205</f>
        <v>0</v>
      </c>
      <c r="AB190" s="914"/>
    </row>
    <row r="191" spans="1:28" ht="15.75" hidden="1" customHeight="1" x14ac:dyDescent="0.2">
      <c r="B191" s="26"/>
      <c r="C191" s="21"/>
      <c r="D191" s="1354" t="s">
        <v>1077</v>
      </c>
      <c r="E191" s="1354"/>
      <c r="F191" s="958" t="e">
        <v>#REF!</v>
      </c>
      <c r="G191" s="958" t="e">
        <v>#REF!</v>
      </c>
      <c r="H191" s="958" t="e">
        <v>#REF!</v>
      </c>
      <c r="I191" s="958" t="e">
        <v>#REF!</v>
      </c>
      <c r="J191" s="958" t="e">
        <f>[4]Igazgatás!F219+[4]Községgazd!F207+[4]Vagyongazd!#REF!+[4]Közút!F193+[4]Sport!F191+[4]Közművelődés!F240+[4]Támogatás!J206</f>
        <v>#REF!</v>
      </c>
      <c r="K191" s="958" t="e">
        <f>[4]Igazgatás!G219+[4]Községgazd!G207+[4]Vagyongazd!#REF!+[4]Közút!G193+[4]Sport!G191+[4]Közművelődés!G240+[4]Támogatás!K206</f>
        <v>#REF!</v>
      </c>
      <c r="L191" s="958"/>
      <c r="M191" s="959" t="e">
        <f>[4]Igazgatás!H219+[4]Községgazd!H207+[4]Vagyongazd!#REF!+[4]Közút!H193+[4]Sport!H191+[4]Közművelődés!H240+[4]Támogatás!L206</f>
        <v>#REF!</v>
      </c>
      <c r="N191" s="960">
        <f>[4]Igazgatás!I219+[4]Községgazd!L207+[4]Vagyongazd!I189+[4]Közút!I193+[4]Sport!I191+[4]Közművelődés!K240+[4]Támogatás!T206</f>
        <v>0</v>
      </c>
      <c r="O191" s="961">
        <f>[4]Igazgatás!J219+[4]Községgazd!M207+[4]Vagyongazd!J189+[4]Közút!J193+[4]Sport!J191+[4]Közművelődés!L240+[4]Támogatás!U206</f>
        <v>0</v>
      </c>
      <c r="P191" s="962">
        <f>[4]Igazgatás!K219+[4]Községgazd!N207+[4]Vagyongazd!K189+[4]Közút!K193+[4]Sport!K191+[4]Közművelődés!M240+[4]Támogatás!V206</f>
        <v>0</v>
      </c>
      <c r="Q191" s="962">
        <f>[4]Igazgatás!L219+[4]Községgazd!O207+[4]Vagyongazd!L189+[4]Közút!L193+[4]Sport!L191+[4]Közművelődés!N240+[4]Támogatás!W206</f>
        <v>0</v>
      </c>
      <c r="R191" s="961">
        <f>[4]Igazgatás!M219+[4]Községgazd!P207+[4]Vagyongazd!M189+[4]Közút!M193+[4]Sport!M191+[4]Közművelődés!O240+[4]Támogatás!X206</f>
        <v>0</v>
      </c>
      <c r="S191" s="962">
        <f>[4]Igazgatás!N219+[4]Községgazd!Q207+[4]Vagyongazd!N189+[4]Közút!N193+[4]Sport!N191+[4]Közművelődés!P240+[4]Támogatás!Y206</f>
        <v>0</v>
      </c>
      <c r="T191" s="962">
        <f>[4]Igazgatás!O219+[4]Községgazd!R207+[4]Vagyongazd!O189+[4]Közút!O193+[4]Sport!O191+[4]Közművelődés!Q240+[4]Támogatás!Z206</f>
        <v>0</v>
      </c>
      <c r="U191" s="963">
        <f>[4]Igazgatás!P219+[4]Községgazd!S207+[4]Vagyongazd!P189+[4]Közút!P193+[4]Sport!P191+[4]Közművelődés!R240+[4]Támogatás!AA206</f>
        <v>0</v>
      </c>
      <c r="V191" s="964">
        <f>[4]Igazgatás!Q219+[4]Községgazd!T207+[4]Vagyongazd!Q189+[4]Közút!Q193+[4]Sport!Q191+[4]Közművelődés!S240+[4]Támogatás!AB206</f>
        <v>0</v>
      </c>
      <c r="W191" s="962">
        <f>[4]Igazgatás!R219+[4]Községgazd!U207+[4]Vagyongazd!R189+[4]Közút!R193+[4]Sport!R191+[4]Közművelődés!T240+[4]Támogatás!AC206</f>
        <v>0</v>
      </c>
      <c r="X191" s="962">
        <f>[4]Igazgatás!S219+[4]Községgazd!V207+[4]Vagyongazd!S189+[4]Közút!S193+[4]Sport!S191+[4]Közművelődés!U240+[4]Támogatás!AD206</f>
        <v>0</v>
      </c>
      <c r="Y191" s="963">
        <f>[4]Igazgatás!T219+[4]Községgazd!W207+[4]Vagyongazd!T189+[4]Közút!T193+[4]Sport!T191+[4]Közművelődés!V240+[4]Támogatás!AE206</f>
        <v>0</v>
      </c>
      <c r="AB191" s="914"/>
    </row>
    <row r="192" spans="1:28" ht="15.75" hidden="1" customHeight="1" x14ac:dyDescent="0.2">
      <c r="B192" s="26"/>
      <c r="C192" s="21"/>
      <c r="D192" s="1370" t="s">
        <v>1078</v>
      </c>
      <c r="E192" s="1370"/>
      <c r="F192" s="958" t="e">
        <v>#REF!</v>
      </c>
      <c r="G192" s="958" t="e">
        <v>#REF!</v>
      </c>
      <c r="H192" s="958" t="e">
        <v>#REF!</v>
      </c>
      <c r="I192" s="958" t="e">
        <v>#REF!</v>
      </c>
      <c r="J192" s="958" t="e">
        <f>[4]Igazgatás!F220+[4]Községgazd!F208+[4]Vagyongazd!#REF!+[4]Közút!F194+[4]Sport!F192+[4]Közművelődés!F241+[4]Támogatás!J207</f>
        <v>#REF!</v>
      </c>
      <c r="K192" s="958" t="e">
        <f>[4]Igazgatás!G220+[4]Községgazd!G208+[4]Vagyongazd!#REF!+[4]Közút!G194+[4]Sport!G192+[4]Közművelődés!G241+[4]Támogatás!K207</f>
        <v>#REF!</v>
      </c>
      <c r="L192" s="958"/>
      <c r="M192" s="959" t="e">
        <f>[4]Igazgatás!H220+[4]Községgazd!H208+[4]Vagyongazd!#REF!+[4]Közút!H194+[4]Sport!H192+[4]Közművelődés!H241+[4]Támogatás!L207</f>
        <v>#REF!</v>
      </c>
      <c r="N192" s="960">
        <f>[4]Igazgatás!I220+[4]Községgazd!L208+[4]Vagyongazd!I190+[4]Közút!I194+[4]Sport!I192+[4]Közművelődés!K241+[4]Támogatás!T207</f>
        <v>0</v>
      </c>
      <c r="O192" s="961">
        <f>[4]Igazgatás!J220+[4]Községgazd!M208+[4]Vagyongazd!J190+[4]Közút!J194+[4]Sport!J192+[4]Közművelődés!L241+[4]Támogatás!U207</f>
        <v>0</v>
      </c>
      <c r="P192" s="962">
        <f>[4]Igazgatás!K220+[4]Községgazd!N208+[4]Vagyongazd!K190+[4]Közút!K194+[4]Sport!K192+[4]Közművelődés!M241+[4]Támogatás!V207</f>
        <v>0</v>
      </c>
      <c r="Q192" s="962">
        <f>[4]Igazgatás!L220+[4]Községgazd!O208+[4]Vagyongazd!L190+[4]Közút!L194+[4]Sport!L192+[4]Közművelődés!N241+[4]Támogatás!W207</f>
        <v>0</v>
      </c>
      <c r="R192" s="961">
        <f>[4]Igazgatás!M220+[4]Községgazd!P208+[4]Vagyongazd!M190+[4]Közút!M194+[4]Sport!M192+[4]Közművelődés!O241+[4]Támogatás!X207</f>
        <v>0</v>
      </c>
      <c r="S192" s="962">
        <f>[4]Igazgatás!N220+[4]Községgazd!Q208+[4]Vagyongazd!N190+[4]Közút!N194+[4]Sport!N192+[4]Közművelődés!P241+[4]Támogatás!Y207</f>
        <v>0</v>
      </c>
      <c r="T192" s="962">
        <f>[4]Igazgatás!O220+[4]Községgazd!R208+[4]Vagyongazd!O190+[4]Közút!O194+[4]Sport!O192+[4]Közművelődés!Q241+[4]Támogatás!Z207</f>
        <v>0</v>
      </c>
      <c r="U192" s="963">
        <f>[4]Igazgatás!P220+[4]Községgazd!S208+[4]Vagyongazd!P190+[4]Közút!P194+[4]Sport!P192+[4]Közművelődés!R241+[4]Támogatás!AA207</f>
        <v>0</v>
      </c>
      <c r="V192" s="964">
        <f>[4]Igazgatás!Q220+[4]Községgazd!T208+[4]Vagyongazd!Q190+[4]Közút!Q194+[4]Sport!Q192+[4]Közművelődés!S241+[4]Támogatás!AB207</f>
        <v>0</v>
      </c>
      <c r="W192" s="962">
        <f>[4]Igazgatás!R220+[4]Községgazd!U208+[4]Vagyongazd!R190+[4]Közút!R194+[4]Sport!R192+[4]Közművelődés!T241+[4]Támogatás!AC207</f>
        <v>0</v>
      </c>
      <c r="X192" s="962">
        <f>[4]Igazgatás!S220+[4]Községgazd!V208+[4]Vagyongazd!S190+[4]Közút!S194+[4]Sport!S192+[4]Közművelődés!U241+[4]Támogatás!AD207</f>
        <v>0</v>
      </c>
      <c r="Y192" s="963">
        <f>[4]Igazgatás!T220+[4]Községgazd!W208+[4]Vagyongazd!T190+[4]Közút!T194+[4]Sport!T192+[4]Közművelődés!V241+[4]Támogatás!AE207</f>
        <v>0</v>
      </c>
      <c r="AB192" s="914"/>
    </row>
    <row r="193" spans="1:28" ht="15.75" hidden="1" customHeight="1" x14ac:dyDescent="0.2">
      <c r="B193" s="26"/>
      <c r="C193" s="21"/>
      <c r="D193" s="1354" t="s">
        <v>1079</v>
      </c>
      <c r="E193" s="1354"/>
      <c r="F193" s="958" t="e">
        <v>#REF!</v>
      </c>
      <c r="G193" s="958" t="e">
        <v>#REF!</v>
      </c>
      <c r="H193" s="958" t="e">
        <v>#REF!</v>
      </c>
      <c r="I193" s="958" t="e">
        <v>#REF!</v>
      </c>
      <c r="J193" s="958" t="e">
        <f>[4]Igazgatás!F221+[4]Községgazd!F209+[4]Vagyongazd!#REF!+[4]Közút!F195+[4]Sport!F193+[4]Közművelődés!F242+[4]Támogatás!J208</f>
        <v>#REF!</v>
      </c>
      <c r="K193" s="958" t="e">
        <f>[4]Igazgatás!G221+[4]Községgazd!G209+[4]Vagyongazd!#REF!+[4]Közút!G195+[4]Sport!G193+[4]Közművelődés!G242+[4]Támogatás!K208</f>
        <v>#REF!</v>
      </c>
      <c r="L193" s="958"/>
      <c r="M193" s="959" t="e">
        <f>[4]Igazgatás!H221+[4]Községgazd!H209+[4]Vagyongazd!#REF!+[4]Közút!H195+[4]Sport!H193+[4]Közművelődés!H242+[4]Támogatás!L208</f>
        <v>#REF!</v>
      </c>
      <c r="N193" s="960">
        <f>[4]Igazgatás!I221+[4]Községgazd!L209+[4]Vagyongazd!I191+[4]Közút!I195+[4]Sport!I193+[4]Közművelődés!K242+[4]Támogatás!T208</f>
        <v>0</v>
      </c>
      <c r="O193" s="961">
        <f>[4]Igazgatás!J221+[4]Községgazd!M209+[4]Vagyongazd!J191+[4]Közút!J195+[4]Sport!J193+[4]Közművelődés!L242+[4]Támogatás!U208</f>
        <v>0</v>
      </c>
      <c r="P193" s="962">
        <f>[4]Igazgatás!K221+[4]Községgazd!N209+[4]Vagyongazd!K191+[4]Közút!K195+[4]Sport!K193+[4]Közművelődés!M242+[4]Támogatás!V208</f>
        <v>0</v>
      </c>
      <c r="Q193" s="962">
        <f>[4]Igazgatás!L221+[4]Községgazd!O209+[4]Vagyongazd!L191+[4]Közút!L195+[4]Sport!L193+[4]Közművelődés!N242+[4]Támogatás!W208</f>
        <v>0</v>
      </c>
      <c r="R193" s="961">
        <f>[4]Igazgatás!M221+[4]Községgazd!P209+[4]Vagyongazd!M191+[4]Közút!M195+[4]Sport!M193+[4]Közművelődés!O242+[4]Támogatás!X208</f>
        <v>0</v>
      </c>
      <c r="S193" s="962">
        <f>[4]Igazgatás!N221+[4]Községgazd!Q209+[4]Vagyongazd!N191+[4]Közút!N195+[4]Sport!N193+[4]Közművelődés!P242+[4]Támogatás!Y208</f>
        <v>0</v>
      </c>
      <c r="T193" s="962">
        <f>[4]Igazgatás!O221+[4]Községgazd!R209+[4]Vagyongazd!O191+[4]Közút!O195+[4]Sport!O193+[4]Közművelődés!Q242+[4]Támogatás!Z208</f>
        <v>0</v>
      </c>
      <c r="U193" s="963">
        <f>[4]Igazgatás!P221+[4]Községgazd!S209+[4]Vagyongazd!P191+[4]Közút!P195+[4]Sport!P193+[4]Közművelődés!R242+[4]Támogatás!AA208</f>
        <v>0</v>
      </c>
      <c r="V193" s="964">
        <f>[4]Igazgatás!Q221+[4]Községgazd!T209+[4]Vagyongazd!Q191+[4]Közút!Q195+[4]Sport!Q193+[4]Közművelődés!S242+[4]Támogatás!AB208</f>
        <v>0</v>
      </c>
      <c r="W193" s="962">
        <f>[4]Igazgatás!R221+[4]Községgazd!U209+[4]Vagyongazd!R191+[4]Közút!R195+[4]Sport!R193+[4]Közművelődés!T242+[4]Támogatás!AC208</f>
        <v>0</v>
      </c>
      <c r="X193" s="962">
        <f>[4]Igazgatás!S221+[4]Községgazd!V209+[4]Vagyongazd!S191+[4]Közút!S195+[4]Sport!S193+[4]Közművelődés!U242+[4]Támogatás!AD208</f>
        <v>0</v>
      </c>
      <c r="Y193" s="963">
        <f>[4]Igazgatás!T221+[4]Községgazd!W209+[4]Vagyongazd!T191+[4]Közút!T195+[4]Sport!T193+[4]Közművelődés!V242+[4]Támogatás!AE208</f>
        <v>0</v>
      </c>
      <c r="AB193" s="914"/>
    </row>
    <row r="194" spans="1:28" ht="15.75" hidden="1" customHeight="1" x14ac:dyDescent="0.2">
      <c r="B194" s="26"/>
      <c r="C194" s="21"/>
      <c r="D194" s="1354" t="s">
        <v>1080</v>
      </c>
      <c r="E194" s="1354"/>
      <c r="F194" s="958" t="e">
        <v>#REF!</v>
      </c>
      <c r="G194" s="958" t="e">
        <v>#REF!</v>
      </c>
      <c r="H194" s="958" t="e">
        <v>#REF!</v>
      </c>
      <c r="I194" s="958" t="e">
        <v>#REF!</v>
      </c>
      <c r="J194" s="958" t="e">
        <f>[4]Igazgatás!F222+[4]Községgazd!F210+[4]Vagyongazd!#REF!+[4]Közút!F196+[4]Sport!F194+[4]Közművelődés!F243+[4]Támogatás!J209</f>
        <v>#REF!</v>
      </c>
      <c r="K194" s="958" t="e">
        <f>[4]Igazgatás!G222+[4]Községgazd!G210+[4]Vagyongazd!#REF!+[4]Közút!G196+[4]Sport!G194+[4]Közművelődés!G243+[4]Támogatás!K209</f>
        <v>#REF!</v>
      </c>
      <c r="L194" s="958"/>
      <c r="M194" s="959" t="e">
        <f>[4]Igazgatás!H222+[4]Községgazd!H210+[4]Vagyongazd!#REF!+[4]Közút!H196+[4]Sport!H194+[4]Közművelődés!H243+[4]Támogatás!L209</f>
        <v>#REF!</v>
      </c>
      <c r="N194" s="960">
        <f>[4]Igazgatás!I222+[4]Községgazd!L210+[4]Vagyongazd!I192+[4]Közút!I196+[4]Sport!I194+[4]Közművelődés!K243+[4]Támogatás!T209</f>
        <v>0</v>
      </c>
      <c r="O194" s="961">
        <f>[4]Igazgatás!J222+[4]Községgazd!M210+[4]Vagyongazd!J192+[4]Közút!J196+[4]Sport!J194+[4]Közművelődés!L243+[4]Támogatás!U209</f>
        <v>0</v>
      </c>
      <c r="P194" s="962">
        <f>[4]Igazgatás!K222+[4]Községgazd!N210+[4]Vagyongazd!K192+[4]Közút!K196+[4]Sport!K194+[4]Közművelődés!M243+[4]Támogatás!V209</f>
        <v>0</v>
      </c>
      <c r="Q194" s="962">
        <f>[4]Igazgatás!L222+[4]Községgazd!O210+[4]Vagyongazd!L192+[4]Közút!L196+[4]Sport!L194+[4]Közművelődés!N243+[4]Támogatás!W209</f>
        <v>0</v>
      </c>
      <c r="R194" s="961">
        <f>[4]Igazgatás!M222+[4]Községgazd!P210+[4]Vagyongazd!M192+[4]Közút!M196+[4]Sport!M194+[4]Közművelődés!O243+[4]Támogatás!X209</f>
        <v>0</v>
      </c>
      <c r="S194" s="962">
        <f>[4]Igazgatás!N222+[4]Községgazd!Q210+[4]Vagyongazd!N192+[4]Közút!N196+[4]Sport!N194+[4]Közművelődés!P243+[4]Támogatás!Y209</f>
        <v>0</v>
      </c>
      <c r="T194" s="962">
        <f>[4]Igazgatás!O222+[4]Községgazd!R210+[4]Vagyongazd!O192+[4]Közút!O196+[4]Sport!O194+[4]Közművelődés!Q243+[4]Támogatás!Z209</f>
        <v>0</v>
      </c>
      <c r="U194" s="963">
        <f>[4]Igazgatás!P222+[4]Községgazd!S210+[4]Vagyongazd!P192+[4]Közút!P196+[4]Sport!P194+[4]Közművelődés!R243+[4]Támogatás!AA209</f>
        <v>0</v>
      </c>
      <c r="V194" s="964">
        <f>[4]Igazgatás!Q222+[4]Községgazd!T210+[4]Vagyongazd!Q192+[4]Közút!Q196+[4]Sport!Q194+[4]Közművelődés!S243+[4]Támogatás!AB209</f>
        <v>0</v>
      </c>
      <c r="W194" s="962">
        <f>[4]Igazgatás!R222+[4]Községgazd!U210+[4]Vagyongazd!R192+[4]Közút!R196+[4]Sport!R194+[4]Közművelődés!T243+[4]Támogatás!AC209</f>
        <v>0</v>
      </c>
      <c r="X194" s="962">
        <f>[4]Igazgatás!S222+[4]Községgazd!V210+[4]Vagyongazd!S192+[4]Közút!S196+[4]Sport!S194+[4]Közművelődés!U243+[4]Támogatás!AD209</f>
        <v>0</v>
      </c>
      <c r="Y194" s="963">
        <f>[4]Igazgatás!T222+[4]Községgazd!W210+[4]Vagyongazd!T192+[4]Közút!T196+[4]Sport!T194+[4]Közművelődés!V243+[4]Támogatás!AE209</f>
        <v>0</v>
      </c>
      <c r="AB194" s="914"/>
    </row>
    <row r="195" spans="1:28" ht="25.5" hidden="1" customHeight="1" x14ac:dyDescent="0.2">
      <c r="B195" s="26"/>
      <c r="C195" s="21"/>
      <c r="D195" s="1370" t="s">
        <v>1081</v>
      </c>
      <c r="E195" s="1370"/>
      <c r="F195" s="958" t="e">
        <v>#REF!</v>
      </c>
      <c r="G195" s="958" t="e">
        <v>#REF!</v>
      </c>
      <c r="H195" s="958" t="e">
        <v>#REF!</v>
      </c>
      <c r="I195" s="958" t="e">
        <v>#REF!</v>
      </c>
      <c r="J195" s="958" t="e">
        <f>[4]Igazgatás!F223+[4]Községgazd!F211+[4]Vagyongazd!#REF!+[4]Közút!F197+[4]Sport!F195+[4]Közművelődés!F244+[4]Támogatás!J210</f>
        <v>#REF!</v>
      </c>
      <c r="K195" s="958" t="e">
        <f>[4]Igazgatás!G223+[4]Községgazd!G211+[4]Vagyongazd!#REF!+[4]Közút!G197+[4]Sport!G195+[4]Közművelődés!G244+[4]Támogatás!K210</f>
        <v>#REF!</v>
      </c>
      <c r="L195" s="958"/>
      <c r="M195" s="959" t="e">
        <f>[4]Igazgatás!H223+[4]Községgazd!H211+[4]Vagyongazd!#REF!+[4]Közút!H197+[4]Sport!H195+[4]Közművelődés!H244+[4]Támogatás!L210</f>
        <v>#REF!</v>
      </c>
      <c r="N195" s="960">
        <f>[4]Igazgatás!I223+[4]Községgazd!L211+[4]Vagyongazd!I193+[4]Közút!I197+[4]Sport!I195+[4]Közművelődés!K244+[4]Támogatás!T210</f>
        <v>0</v>
      </c>
      <c r="O195" s="961">
        <f>[4]Igazgatás!J223+[4]Községgazd!M211+[4]Vagyongazd!J193+[4]Közút!J197+[4]Sport!J195+[4]Közművelődés!L244+[4]Támogatás!U210</f>
        <v>0</v>
      </c>
      <c r="P195" s="962">
        <f>[4]Igazgatás!K223+[4]Községgazd!N211+[4]Vagyongazd!K193+[4]Közút!K197+[4]Sport!K195+[4]Közművelődés!M244+[4]Támogatás!V210</f>
        <v>0</v>
      </c>
      <c r="Q195" s="962">
        <f>[4]Igazgatás!L223+[4]Községgazd!O211+[4]Vagyongazd!L193+[4]Közút!L197+[4]Sport!L195+[4]Közművelődés!N244+[4]Támogatás!W210</f>
        <v>0</v>
      </c>
      <c r="R195" s="961">
        <f>[4]Igazgatás!M223+[4]Községgazd!P211+[4]Vagyongazd!M193+[4]Közút!M197+[4]Sport!M195+[4]Közművelődés!O244+[4]Támogatás!X210</f>
        <v>0</v>
      </c>
      <c r="S195" s="962">
        <f>[4]Igazgatás!N223+[4]Községgazd!Q211+[4]Vagyongazd!N193+[4]Közút!N197+[4]Sport!N195+[4]Közművelődés!P244+[4]Támogatás!Y210</f>
        <v>0</v>
      </c>
      <c r="T195" s="962">
        <f>[4]Igazgatás!O223+[4]Községgazd!R211+[4]Vagyongazd!O193+[4]Közút!O197+[4]Sport!O195+[4]Közművelődés!Q244+[4]Támogatás!Z210</f>
        <v>0</v>
      </c>
      <c r="U195" s="963">
        <f>[4]Igazgatás!P223+[4]Községgazd!S211+[4]Vagyongazd!P193+[4]Közút!P197+[4]Sport!P195+[4]Közművelődés!R244+[4]Támogatás!AA210</f>
        <v>0</v>
      </c>
      <c r="V195" s="964">
        <f>[4]Igazgatás!Q223+[4]Községgazd!T211+[4]Vagyongazd!Q193+[4]Közút!Q197+[4]Sport!Q195+[4]Közművelődés!S244+[4]Támogatás!AB210</f>
        <v>0</v>
      </c>
      <c r="W195" s="962">
        <f>[4]Igazgatás!R223+[4]Községgazd!U211+[4]Vagyongazd!R193+[4]Közút!R197+[4]Sport!R195+[4]Közművelődés!T244+[4]Támogatás!AC210</f>
        <v>0</v>
      </c>
      <c r="X195" s="962">
        <f>[4]Igazgatás!S223+[4]Községgazd!V211+[4]Vagyongazd!S193+[4]Közút!S197+[4]Sport!S195+[4]Közművelődés!U244+[4]Támogatás!AD210</f>
        <v>0</v>
      </c>
      <c r="Y195" s="963">
        <f>[4]Igazgatás!T223+[4]Községgazd!W211+[4]Vagyongazd!T193+[4]Közút!T197+[4]Sport!T195+[4]Közművelődés!V244+[4]Támogatás!AE210</f>
        <v>0</v>
      </c>
      <c r="AB195" s="914"/>
    </row>
    <row r="196" spans="1:28" ht="15.75" hidden="1" customHeight="1" x14ac:dyDescent="0.2">
      <c r="B196" s="26"/>
      <c r="C196" s="21"/>
      <c r="D196" s="1354" t="s">
        <v>1082</v>
      </c>
      <c r="E196" s="1354"/>
      <c r="F196" s="958" t="e">
        <v>#REF!</v>
      </c>
      <c r="G196" s="958" t="e">
        <v>#REF!</v>
      </c>
      <c r="H196" s="958" t="e">
        <v>#REF!</v>
      </c>
      <c r="I196" s="958" t="e">
        <v>#REF!</v>
      </c>
      <c r="J196" s="958" t="e">
        <f>[4]Igazgatás!F224+[4]Községgazd!F212+[4]Vagyongazd!#REF!+[4]Közút!F198+[4]Sport!F196+[4]Közművelődés!F245+[4]Támogatás!J211</f>
        <v>#REF!</v>
      </c>
      <c r="K196" s="958" t="e">
        <f>[4]Igazgatás!G224+[4]Községgazd!G212+[4]Vagyongazd!#REF!+[4]Közút!G198+[4]Sport!G196+[4]Közművelődés!G245+[4]Támogatás!K211</f>
        <v>#REF!</v>
      </c>
      <c r="L196" s="958"/>
      <c r="M196" s="959" t="e">
        <f>[4]Igazgatás!H224+[4]Községgazd!H212+[4]Vagyongazd!#REF!+[4]Közút!H198+[4]Sport!H196+[4]Közművelődés!H245+[4]Támogatás!L211</f>
        <v>#REF!</v>
      </c>
      <c r="N196" s="960">
        <f>[4]Igazgatás!I224+[4]Községgazd!L212+[4]Vagyongazd!I194+[4]Közút!I198+[4]Sport!I196+[4]Közművelődés!K245+[4]Támogatás!T211</f>
        <v>0</v>
      </c>
      <c r="O196" s="961">
        <f>[4]Igazgatás!J224+[4]Községgazd!M212+[4]Vagyongazd!J194+[4]Közút!J198+[4]Sport!J196+[4]Közművelődés!L245+[4]Támogatás!U211</f>
        <v>0</v>
      </c>
      <c r="P196" s="962">
        <f>[4]Igazgatás!K224+[4]Községgazd!N212+[4]Vagyongazd!K194+[4]Közút!K198+[4]Sport!K196+[4]Közművelődés!M245+[4]Támogatás!V211</f>
        <v>0</v>
      </c>
      <c r="Q196" s="962">
        <f>[4]Igazgatás!L224+[4]Községgazd!O212+[4]Vagyongazd!L194+[4]Közút!L198+[4]Sport!L196+[4]Közművelődés!N245+[4]Támogatás!W211</f>
        <v>0</v>
      </c>
      <c r="R196" s="961">
        <f>[4]Igazgatás!M224+[4]Községgazd!P212+[4]Vagyongazd!M194+[4]Közút!M198+[4]Sport!M196+[4]Közművelődés!O245+[4]Támogatás!X211</f>
        <v>0</v>
      </c>
      <c r="S196" s="962">
        <f>[4]Igazgatás!N224+[4]Községgazd!Q212+[4]Vagyongazd!N194+[4]Közút!N198+[4]Sport!N196+[4]Közművelődés!P245+[4]Támogatás!Y211</f>
        <v>0</v>
      </c>
      <c r="T196" s="962">
        <f>[4]Igazgatás!O224+[4]Községgazd!R212+[4]Vagyongazd!O194+[4]Közút!O198+[4]Sport!O196+[4]Közművelődés!Q245+[4]Támogatás!Z211</f>
        <v>0</v>
      </c>
      <c r="U196" s="963">
        <f>[4]Igazgatás!P224+[4]Községgazd!S212+[4]Vagyongazd!P194+[4]Közút!P198+[4]Sport!P196+[4]Közművelődés!R245+[4]Támogatás!AA211</f>
        <v>0</v>
      </c>
      <c r="V196" s="964">
        <f>[4]Igazgatás!Q224+[4]Községgazd!T212+[4]Vagyongazd!Q194+[4]Közút!Q198+[4]Sport!Q196+[4]Közművelődés!S245+[4]Támogatás!AB211</f>
        <v>0</v>
      </c>
      <c r="W196" s="962">
        <f>[4]Igazgatás!R224+[4]Községgazd!U212+[4]Vagyongazd!R194+[4]Közút!R198+[4]Sport!R196+[4]Közművelődés!T245+[4]Támogatás!AC211</f>
        <v>0</v>
      </c>
      <c r="X196" s="962">
        <f>[4]Igazgatás!S224+[4]Községgazd!V212+[4]Vagyongazd!S194+[4]Közút!S198+[4]Sport!S196+[4]Közművelődés!U245+[4]Támogatás!AD211</f>
        <v>0</v>
      </c>
      <c r="Y196" s="963">
        <f>[4]Igazgatás!T224+[4]Községgazd!W212+[4]Vagyongazd!T194+[4]Közút!T198+[4]Sport!T196+[4]Közművelődés!V245+[4]Támogatás!AE211</f>
        <v>0</v>
      </c>
      <c r="AB196" s="914"/>
    </row>
    <row r="197" spans="1:28" ht="25.5" hidden="1" customHeight="1" x14ac:dyDescent="0.2">
      <c r="B197" s="26"/>
      <c r="C197" s="21"/>
      <c r="D197" s="1370" t="s">
        <v>1083</v>
      </c>
      <c r="E197" s="1370"/>
      <c r="F197" s="958" t="e">
        <v>#REF!</v>
      </c>
      <c r="G197" s="958" t="e">
        <v>#REF!</v>
      </c>
      <c r="H197" s="958" t="e">
        <v>#REF!</v>
      </c>
      <c r="I197" s="958" t="e">
        <v>#REF!</v>
      </c>
      <c r="J197" s="958" t="e">
        <f>[4]Igazgatás!F225+[4]Községgazd!F213+[4]Vagyongazd!#REF!+[4]Közút!F199+[4]Sport!F197+[4]Közművelődés!F246+[4]Támogatás!J212</f>
        <v>#REF!</v>
      </c>
      <c r="K197" s="958" t="e">
        <f>[4]Igazgatás!G225+[4]Községgazd!G213+[4]Vagyongazd!#REF!+[4]Közút!G199+[4]Sport!G197+[4]Közművelődés!G246+[4]Támogatás!K212</f>
        <v>#REF!</v>
      </c>
      <c r="L197" s="958"/>
      <c r="M197" s="959" t="e">
        <f>[4]Igazgatás!H225+[4]Községgazd!H213+[4]Vagyongazd!#REF!+[4]Közút!H199+[4]Sport!H197+[4]Közművelődés!H246+[4]Támogatás!L212</f>
        <v>#REF!</v>
      </c>
      <c r="N197" s="960">
        <f>[4]Igazgatás!I225+[4]Községgazd!L213+[4]Vagyongazd!I195+[4]Közút!I199+[4]Sport!I197+[4]Közművelődés!K246+[4]Támogatás!T212</f>
        <v>0</v>
      </c>
      <c r="O197" s="961">
        <f>[4]Igazgatás!J225+[4]Községgazd!M213+[4]Vagyongazd!J195+[4]Közút!J199+[4]Sport!J197+[4]Közművelődés!L246+[4]Támogatás!U212</f>
        <v>0</v>
      </c>
      <c r="P197" s="962">
        <f>[4]Igazgatás!K225+[4]Községgazd!N213+[4]Vagyongazd!K195+[4]Közút!K199+[4]Sport!K197+[4]Közművelődés!M246+[4]Támogatás!V212</f>
        <v>0</v>
      </c>
      <c r="Q197" s="962">
        <f>[4]Igazgatás!L225+[4]Községgazd!O213+[4]Vagyongazd!L195+[4]Közút!L199+[4]Sport!L197+[4]Közművelődés!N246+[4]Támogatás!W212</f>
        <v>0</v>
      </c>
      <c r="R197" s="961">
        <f>[4]Igazgatás!M225+[4]Községgazd!P213+[4]Vagyongazd!M195+[4]Közút!M199+[4]Sport!M197+[4]Közművelődés!O246+[4]Támogatás!X212</f>
        <v>0</v>
      </c>
      <c r="S197" s="962">
        <f>[4]Igazgatás!N225+[4]Községgazd!Q213+[4]Vagyongazd!N195+[4]Közút!N199+[4]Sport!N197+[4]Közművelődés!P246+[4]Támogatás!Y212</f>
        <v>0</v>
      </c>
      <c r="T197" s="962">
        <f>[4]Igazgatás!O225+[4]Községgazd!R213+[4]Vagyongazd!O195+[4]Közút!O199+[4]Sport!O197+[4]Közművelődés!Q246+[4]Támogatás!Z212</f>
        <v>0</v>
      </c>
      <c r="U197" s="963">
        <f>[4]Igazgatás!P225+[4]Községgazd!S213+[4]Vagyongazd!P195+[4]Közút!P199+[4]Sport!P197+[4]Közművelődés!R246+[4]Támogatás!AA212</f>
        <v>0</v>
      </c>
      <c r="V197" s="964">
        <f>[4]Igazgatás!Q225+[4]Községgazd!T213+[4]Vagyongazd!Q195+[4]Közút!Q199+[4]Sport!Q197+[4]Közművelődés!S246+[4]Támogatás!AB212</f>
        <v>0</v>
      </c>
      <c r="W197" s="962">
        <f>[4]Igazgatás!R225+[4]Községgazd!U213+[4]Vagyongazd!R195+[4]Közút!R199+[4]Sport!R197+[4]Közművelődés!T246+[4]Támogatás!AC212</f>
        <v>0</v>
      </c>
      <c r="X197" s="962">
        <f>[4]Igazgatás!S225+[4]Községgazd!V213+[4]Vagyongazd!S195+[4]Közút!S199+[4]Sport!S197+[4]Közművelődés!U246+[4]Támogatás!AD212</f>
        <v>0</v>
      </c>
      <c r="Y197" s="963">
        <f>[4]Igazgatás!T225+[4]Községgazd!W213+[4]Vagyongazd!T195+[4]Közút!T199+[4]Sport!T197+[4]Közművelődés!V246+[4]Támogatás!AE212</f>
        <v>0</v>
      </c>
      <c r="AB197" s="914"/>
    </row>
    <row r="198" spans="1:28" ht="25.5" hidden="1" customHeight="1" x14ac:dyDescent="0.2">
      <c r="B198" s="26"/>
      <c r="C198" s="21"/>
      <c r="D198" s="1370" t="s">
        <v>1084</v>
      </c>
      <c r="E198" s="1370"/>
      <c r="F198" s="958" t="e">
        <v>#REF!</v>
      </c>
      <c r="G198" s="958" t="e">
        <v>#REF!</v>
      </c>
      <c r="H198" s="958" t="e">
        <v>#REF!</v>
      </c>
      <c r="I198" s="958" t="e">
        <v>#REF!</v>
      </c>
      <c r="J198" s="958" t="e">
        <f>[4]Igazgatás!F226+[4]Községgazd!F214+[4]Vagyongazd!#REF!+[4]Közút!F200+[4]Sport!F198+[4]Közművelődés!F247+[4]Támogatás!J213</f>
        <v>#REF!</v>
      </c>
      <c r="K198" s="958" t="e">
        <f>[4]Igazgatás!G226+[4]Községgazd!G214+[4]Vagyongazd!#REF!+[4]Közút!G200+[4]Sport!G198+[4]Közművelődés!G247+[4]Támogatás!K213</f>
        <v>#REF!</v>
      </c>
      <c r="L198" s="958"/>
      <c r="M198" s="959" t="e">
        <f>[4]Igazgatás!H226+[4]Községgazd!H214+[4]Vagyongazd!#REF!+[4]Közút!H200+[4]Sport!H198+[4]Közművelődés!H247+[4]Támogatás!L213</f>
        <v>#REF!</v>
      </c>
      <c r="N198" s="960">
        <f>[4]Igazgatás!I226+[4]Községgazd!L214+[4]Vagyongazd!I196+[4]Közút!I200+[4]Sport!I198+[4]Közművelődés!K247+[4]Támogatás!T213</f>
        <v>0</v>
      </c>
      <c r="O198" s="961">
        <f>[4]Igazgatás!J226+[4]Községgazd!M214+[4]Vagyongazd!J196+[4]Közút!J200+[4]Sport!J198+[4]Közművelődés!L247+[4]Támogatás!U213</f>
        <v>0</v>
      </c>
      <c r="P198" s="962">
        <f>[4]Igazgatás!K226+[4]Községgazd!N214+[4]Vagyongazd!K196+[4]Közút!K200+[4]Sport!K198+[4]Közművelődés!M247+[4]Támogatás!V213</f>
        <v>0</v>
      </c>
      <c r="Q198" s="962">
        <f>[4]Igazgatás!L226+[4]Községgazd!O214+[4]Vagyongazd!L196+[4]Közút!L200+[4]Sport!L198+[4]Közművelődés!N247+[4]Támogatás!W213</f>
        <v>0</v>
      </c>
      <c r="R198" s="961">
        <f>[4]Igazgatás!M226+[4]Községgazd!P214+[4]Vagyongazd!M196+[4]Közút!M200+[4]Sport!M198+[4]Közművelődés!O247+[4]Támogatás!X213</f>
        <v>0</v>
      </c>
      <c r="S198" s="962">
        <f>[4]Igazgatás!N226+[4]Községgazd!Q214+[4]Vagyongazd!N196+[4]Közút!N200+[4]Sport!N198+[4]Közművelődés!P247+[4]Támogatás!Y213</f>
        <v>0</v>
      </c>
      <c r="T198" s="962">
        <f>[4]Igazgatás!O226+[4]Községgazd!R214+[4]Vagyongazd!O196+[4]Közút!O200+[4]Sport!O198+[4]Közművelődés!Q247+[4]Támogatás!Z213</f>
        <v>0</v>
      </c>
      <c r="U198" s="963">
        <f>[4]Igazgatás!P226+[4]Községgazd!S214+[4]Vagyongazd!P196+[4]Közút!P200+[4]Sport!P198+[4]Közművelődés!R247+[4]Támogatás!AA213</f>
        <v>0</v>
      </c>
      <c r="V198" s="964">
        <f>[4]Igazgatás!Q226+[4]Községgazd!T214+[4]Vagyongazd!Q196+[4]Közút!Q200+[4]Sport!Q198+[4]Közművelődés!S247+[4]Támogatás!AB213</f>
        <v>0</v>
      </c>
      <c r="W198" s="962">
        <f>[4]Igazgatás!R226+[4]Községgazd!U214+[4]Vagyongazd!R196+[4]Közút!R200+[4]Sport!R198+[4]Közművelődés!T247+[4]Támogatás!AC213</f>
        <v>0</v>
      </c>
      <c r="X198" s="962">
        <f>[4]Igazgatás!S226+[4]Községgazd!V214+[4]Vagyongazd!S196+[4]Közút!S200+[4]Sport!S198+[4]Közművelődés!U247+[4]Támogatás!AD213</f>
        <v>0</v>
      </c>
      <c r="Y198" s="963">
        <f>[4]Igazgatás!T226+[4]Községgazd!W214+[4]Vagyongazd!T196+[4]Közút!T200+[4]Sport!T198+[4]Közművelődés!V247+[4]Támogatás!AE213</f>
        <v>0</v>
      </c>
      <c r="AB198" s="914"/>
    </row>
    <row r="199" spans="1:28" s="977" customFormat="1" ht="25.5" hidden="1" customHeight="1" x14ac:dyDescent="0.2">
      <c r="A199" s="18" t="s">
        <v>1085</v>
      </c>
      <c r="B199" s="28" t="s">
        <v>1086</v>
      </c>
      <c r="C199" s="1377" t="s">
        <v>1087</v>
      </c>
      <c r="D199" s="1378"/>
      <c r="E199" s="1378"/>
      <c r="F199" s="975" t="e">
        <v>#REF!</v>
      </c>
      <c r="G199" s="975" t="e">
        <v>#REF!</v>
      </c>
      <c r="H199" s="975" t="e">
        <v>#REF!</v>
      </c>
      <c r="I199" s="981" t="e">
        <v>#REF!</v>
      </c>
      <c r="J199" s="975" t="e">
        <f>[4]Igazgatás!F227+[4]Községgazd!F215+[4]Vagyongazd!#REF!+[4]Közút!F201+[4]Sport!F199+[4]Közművelődés!F248+[4]Támogatás!J214</f>
        <v>#REF!</v>
      </c>
      <c r="K199" s="975" t="e">
        <f>[4]Igazgatás!G227+[4]Községgazd!G215+[4]Vagyongazd!#REF!+[4]Közút!G201+[4]Sport!G199+[4]Közművelődés!G248+[4]Támogatás!K214</f>
        <v>#REF!</v>
      </c>
      <c r="L199" s="975"/>
      <c r="M199" s="982" t="e">
        <f>[4]Igazgatás!H227+[4]Községgazd!H215+[4]Vagyongazd!#REF!+[4]Közút!H201+[4]Sport!H199+[4]Közművelődés!H248+[4]Támogatás!L214</f>
        <v>#REF!</v>
      </c>
      <c r="N199" s="939">
        <f>[4]Igazgatás!I227+[4]Községgazd!L215+[4]Vagyongazd!I197+[4]Közút!I201+[4]Sport!I199+[4]Közművelődés!K248+[4]Támogatás!T214</f>
        <v>0</v>
      </c>
      <c r="O199" s="940">
        <f>[4]Igazgatás!J227+[4]Községgazd!M215+[4]Vagyongazd!J197+[4]Közút!J201+[4]Sport!J199+[4]Közművelődés!L248+[4]Támogatás!U214</f>
        <v>0</v>
      </c>
      <c r="P199" s="941">
        <f>[4]Igazgatás!K227+[4]Községgazd!N215+[4]Vagyongazd!K197+[4]Közút!K201+[4]Sport!K199+[4]Közművelődés!M248+[4]Támogatás!V214</f>
        <v>0</v>
      </c>
      <c r="Q199" s="941">
        <f>[4]Igazgatás!L227+[4]Községgazd!O215+[4]Vagyongazd!L197+[4]Közút!L201+[4]Sport!L199+[4]Közművelődés!N248+[4]Támogatás!W214</f>
        <v>0</v>
      </c>
      <c r="R199" s="940">
        <f>[4]Igazgatás!M227+[4]Községgazd!P215+[4]Vagyongazd!M197+[4]Közút!M201+[4]Sport!M199+[4]Közművelődés!O248+[4]Támogatás!X214</f>
        <v>0</v>
      </c>
      <c r="S199" s="941">
        <f>[4]Igazgatás!N227+[4]Községgazd!Q215+[4]Vagyongazd!N197+[4]Közút!N201+[4]Sport!N199+[4]Közművelődés!P248+[4]Támogatás!Y214</f>
        <v>0</v>
      </c>
      <c r="T199" s="941">
        <f>[4]Igazgatás!O227+[4]Községgazd!R215+[4]Vagyongazd!O197+[4]Közút!O201+[4]Sport!O199+[4]Közművelődés!Q248+[4]Támogatás!Z214</f>
        <v>0</v>
      </c>
      <c r="U199" s="942">
        <f>[4]Igazgatás!P227+[4]Községgazd!S215+[4]Vagyongazd!P197+[4]Közút!P201+[4]Sport!P199+[4]Közművelődés!R248+[4]Támogatás!AA214</f>
        <v>0</v>
      </c>
      <c r="V199" s="943">
        <f>[4]Igazgatás!Q227+[4]Községgazd!T215+[4]Vagyongazd!Q197+[4]Közút!Q201+[4]Sport!Q199+[4]Közművelődés!S248+[4]Támogatás!AB214</f>
        <v>0</v>
      </c>
      <c r="W199" s="941">
        <f>[4]Igazgatás!R227+[4]Községgazd!U215+[4]Vagyongazd!R197+[4]Közút!R201+[4]Sport!R199+[4]Közművelődés!T248+[4]Támogatás!AC214</f>
        <v>0</v>
      </c>
      <c r="X199" s="941">
        <f>[4]Igazgatás!S227+[4]Községgazd!V215+[4]Vagyongazd!S197+[4]Közút!S201+[4]Sport!S199+[4]Közművelődés!U248+[4]Támogatás!AD214</f>
        <v>0</v>
      </c>
      <c r="Y199" s="942">
        <f>[4]Igazgatás!T227+[4]Községgazd!W215+[4]Vagyongazd!T197+[4]Közút!T201+[4]Sport!T199+[4]Közművelődés!V248+[4]Támogatás!AE214</f>
        <v>0</v>
      </c>
      <c r="AB199" s="914"/>
    </row>
    <row r="200" spans="1:28" ht="25.5" hidden="1" customHeight="1" x14ac:dyDescent="0.2">
      <c r="B200" s="26"/>
      <c r="C200" s="21"/>
      <c r="D200" s="1370" t="s">
        <v>1088</v>
      </c>
      <c r="E200" s="1370"/>
      <c r="F200" s="958" t="e">
        <v>#REF!</v>
      </c>
      <c r="G200" s="958" t="e">
        <v>#REF!</v>
      </c>
      <c r="H200" s="958" t="e">
        <v>#REF!</v>
      </c>
      <c r="I200" s="958" t="e">
        <v>#REF!</v>
      </c>
      <c r="J200" s="958" t="e">
        <f>[4]Igazgatás!F228+[4]Községgazd!F216+[4]Vagyongazd!#REF!+[4]Közút!F202+[4]Sport!F200+[4]Közművelődés!F249+[4]Támogatás!J215</f>
        <v>#REF!</v>
      </c>
      <c r="K200" s="958" t="e">
        <f>[4]Igazgatás!G228+[4]Községgazd!G216+[4]Vagyongazd!#REF!+[4]Közút!G202+[4]Sport!G200+[4]Közművelődés!G249+[4]Támogatás!K215</f>
        <v>#REF!</v>
      </c>
      <c r="L200" s="958"/>
      <c r="M200" s="959" t="e">
        <f>[4]Igazgatás!H228+[4]Községgazd!H216+[4]Vagyongazd!#REF!+[4]Közút!H202+[4]Sport!H200+[4]Közművelődés!H249+[4]Támogatás!L215</f>
        <v>#REF!</v>
      </c>
      <c r="N200" s="960">
        <f>[4]Igazgatás!I228+[4]Községgazd!L216+[4]Vagyongazd!I198+[4]Közút!I202+[4]Sport!I200+[4]Közművelődés!K249+[4]Támogatás!T215</f>
        <v>0</v>
      </c>
      <c r="O200" s="961">
        <f>[4]Igazgatás!J228+[4]Községgazd!M216+[4]Vagyongazd!J198+[4]Közút!J202+[4]Sport!J200+[4]Közművelődés!L249+[4]Támogatás!U215</f>
        <v>0</v>
      </c>
      <c r="P200" s="962">
        <f>[4]Igazgatás!K228+[4]Községgazd!N216+[4]Vagyongazd!K198+[4]Közút!K202+[4]Sport!K200+[4]Közművelődés!M249+[4]Támogatás!V215</f>
        <v>0</v>
      </c>
      <c r="Q200" s="962">
        <f>[4]Igazgatás!L228+[4]Községgazd!O216+[4]Vagyongazd!L198+[4]Közút!L202+[4]Sport!L200+[4]Közművelődés!N249+[4]Támogatás!W215</f>
        <v>0</v>
      </c>
      <c r="R200" s="961">
        <f>[4]Igazgatás!M228+[4]Községgazd!P216+[4]Vagyongazd!M198+[4]Közút!M202+[4]Sport!M200+[4]Közművelődés!O249+[4]Támogatás!X215</f>
        <v>0</v>
      </c>
      <c r="S200" s="962">
        <f>[4]Igazgatás!N228+[4]Községgazd!Q216+[4]Vagyongazd!N198+[4]Közút!N202+[4]Sport!N200+[4]Közművelődés!P249+[4]Támogatás!Y215</f>
        <v>0</v>
      </c>
      <c r="T200" s="962">
        <f>[4]Igazgatás!O228+[4]Községgazd!R216+[4]Vagyongazd!O198+[4]Közút!O202+[4]Sport!O200+[4]Közművelődés!Q249+[4]Támogatás!Z215</f>
        <v>0</v>
      </c>
      <c r="U200" s="963">
        <f>[4]Igazgatás!P228+[4]Községgazd!S216+[4]Vagyongazd!P198+[4]Közút!P202+[4]Sport!P200+[4]Közművelődés!R249+[4]Támogatás!AA215</f>
        <v>0</v>
      </c>
      <c r="V200" s="964">
        <f>[4]Igazgatás!Q228+[4]Községgazd!T216+[4]Vagyongazd!Q198+[4]Közút!Q202+[4]Sport!Q200+[4]Közművelődés!S249+[4]Támogatás!AB215</f>
        <v>0</v>
      </c>
      <c r="W200" s="962">
        <f>[4]Igazgatás!R228+[4]Községgazd!U216+[4]Vagyongazd!R198+[4]Közút!R202+[4]Sport!R200+[4]Közművelődés!T249+[4]Támogatás!AC215</f>
        <v>0</v>
      </c>
      <c r="X200" s="962">
        <f>[4]Igazgatás!S228+[4]Községgazd!V216+[4]Vagyongazd!S198+[4]Közút!S202+[4]Sport!S200+[4]Közművelődés!U249+[4]Támogatás!AD215</f>
        <v>0</v>
      </c>
      <c r="Y200" s="963">
        <f>[4]Igazgatás!T228+[4]Községgazd!W216+[4]Vagyongazd!T198+[4]Közút!T202+[4]Sport!T200+[4]Közművelődés!V249+[4]Támogatás!AE215</f>
        <v>0</v>
      </c>
      <c r="AB200" s="914"/>
    </row>
    <row r="201" spans="1:28" ht="25.5" hidden="1" customHeight="1" x14ac:dyDescent="0.2">
      <c r="B201" s="26"/>
      <c r="C201" s="21"/>
      <c r="D201" s="1370" t="s">
        <v>1089</v>
      </c>
      <c r="E201" s="1370"/>
      <c r="F201" s="958" t="e">
        <v>#REF!</v>
      </c>
      <c r="G201" s="958" t="e">
        <v>#REF!</v>
      </c>
      <c r="H201" s="958" t="e">
        <v>#REF!</v>
      </c>
      <c r="I201" s="958" t="e">
        <v>#REF!</v>
      </c>
      <c r="J201" s="958" t="e">
        <f>[4]Igazgatás!F229+[4]Községgazd!F217+[4]Vagyongazd!#REF!+[4]Közút!F203+[4]Sport!F201+[4]Közművelődés!F250+[4]Támogatás!J216</f>
        <v>#REF!</v>
      </c>
      <c r="K201" s="958" t="e">
        <f>[4]Igazgatás!G229+[4]Községgazd!G217+[4]Vagyongazd!#REF!+[4]Közút!G203+[4]Sport!G201+[4]Közművelődés!G250+[4]Támogatás!K216</f>
        <v>#REF!</v>
      </c>
      <c r="L201" s="958"/>
      <c r="M201" s="959" t="e">
        <f>[4]Igazgatás!H229+[4]Községgazd!H217+[4]Vagyongazd!#REF!+[4]Közút!H203+[4]Sport!H201+[4]Közművelődés!H250+[4]Támogatás!L216</f>
        <v>#REF!</v>
      </c>
      <c r="N201" s="960">
        <f>[4]Igazgatás!I229+[4]Községgazd!L217+[4]Vagyongazd!I199+[4]Közút!I203+[4]Sport!I201+[4]Közművelődés!K250+[4]Támogatás!T216</f>
        <v>0</v>
      </c>
      <c r="O201" s="961">
        <f>[4]Igazgatás!J229+[4]Községgazd!M217+[4]Vagyongazd!J199+[4]Közút!J203+[4]Sport!J201+[4]Közművelődés!L250+[4]Támogatás!U216</f>
        <v>0</v>
      </c>
      <c r="P201" s="962">
        <f>[4]Igazgatás!K229+[4]Községgazd!N217+[4]Vagyongazd!K199+[4]Közút!K203+[4]Sport!K201+[4]Közművelődés!M250+[4]Támogatás!V216</f>
        <v>0</v>
      </c>
      <c r="Q201" s="962">
        <f>[4]Igazgatás!L229+[4]Községgazd!O217+[4]Vagyongazd!L199+[4]Közút!L203+[4]Sport!L201+[4]Közművelődés!N250+[4]Támogatás!W216</f>
        <v>0</v>
      </c>
      <c r="R201" s="961">
        <f>[4]Igazgatás!M229+[4]Községgazd!P217+[4]Vagyongazd!M199+[4]Közút!M203+[4]Sport!M201+[4]Közművelődés!O250+[4]Támogatás!X216</f>
        <v>0</v>
      </c>
      <c r="S201" s="962">
        <f>[4]Igazgatás!N229+[4]Községgazd!Q217+[4]Vagyongazd!N199+[4]Közút!N203+[4]Sport!N201+[4]Közművelődés!P250+[4]Támogatás!Y216</f>
        <v>0</v>
      </c>
      <c r="T201" s="962">
        <f>[4]Igazgatás!O229+[4]Községgazd!R217+[4]Vagyongazd!O199+[4]Közút!O203+[4]Sport!O201+[4]Közművelődés!Q250+[4]Támogatás!Z216</f>
        <v>0</v>
      </c>
      <c r="U201" s="963">
        <f>[4]Igazgatás!P229+[4]Községgazd!S217+[4]Vagyongazd!P199+[4]Közút!P203+[4]Sport!P201+[4]Közművelődés!R250+[4]Támogatás!AA216</f>
        <v>0</v>
      </c>
      <c r="V201" s="964">
        <f>[4]Igazgatás!Q229+[4]Községgazd!T217+[4]Vagyongazd!Q199+[4]Közút!Q203+[4]Sport!Q201+[4]Közművelődés!S250+[4]Támogatás!AB216</f>
        <v>0</v>
      </c>
      <c r="W201" s="962">
        <f>[4]Igazgatás!R229+[4]Községgazd!U217+[4]Vagyongazd!R199+[4]Közút!R203+[4]Sport!R201+[4]Közművelődés!T250+[4]Támogatás!AC216</f>
        <v>0</v>
      </c>
      <c r="X201" s="962">
        <f>[4]Igazgatás!S229+[4]Községgazd!V217+[4]Vagyongazd!S199+[4]Közút!S203+[4]Sport!S201+[4]Közművelődés!U250+[4]Támogatás!AD216</f>
        <v>0</v>
      </c>
      <c r="Y201" s="963">
        <f>[4]Igazgatás!T229+[4]Községgazd!W217+[4]Vagyongazd!T199+[4]Közút!T203+[4]Sport!T201+[4]Közművelődés!V250+[4]Támogatás!AE216</f>
        <v>0</v>
      </c>
      <c r="AB201" s="914"/>
    </row>
    <row r="202" spans="1:28" s="977" customFormat="1" ht="22.5" hidden="1" customHeight="1" x14ac:dyDescent="0.2">
      <c r="A202" s="18" t="s">
        <v>1090</v>
      </c>
      <c r="B202" s="28" t="s">
        <v>1091</v>
      </c>
      <c r="C202" s="1377" t="s">
        <v>1092</v>
      </c>
      <c r="D202" s="1378"/>
      <c r="E202" s="1378"/>
      <c r="F202" s="975" t="e">
        <v>#REF!</v>
      </c>
      <c r="G202" s="975" t="e">
        <v>#REF!</v>
      </c>
      <c r="H202" s="975" t="e">
        <v>#REF!</v>
      </c>
      <c r="I202" s="981" t="e">
        <v>#REF!</v>
      </c>
      <c r="J202" s="975" t="e">
        <f>[4]Igazgatás!F230+[4]Községgazd!F218+[4]Vagyongazd!#REF!+[4]Közút!F204+[4]Sport!F202+[4]Közművelődés!F251+[4]Támogatás!J217</f>
        <v>#REF!</v>
      </c>
      <c r="K202" s="975" t="e">
        <f>[4]Igazgatás!G230+[4]Községgazd!G218+[4]Vagyongazd!#REF!+[4]Közút!G204+[4]Sport!G202+[4]Közművelődés!G251+[4]Támogatás!K217</f>
        <v>#REF!</v>
      </c>
      <c r="L202" s="975"/>
      <c r="M202" s="982" t="e">
        <f>[4]Igazgatás!H230+[4]Községgazd!H218+[4]Vagyongazd!#REF!+[4]Közút!H204+[4]Sport!H202+[4]Közművelődés!H251+[4]Támogatás!L217</f>
        <v>#REF!</v>
      </c>
      <c r="N202" s="939">
        <f>[4]Igazgatás!I230+[4]Községgazd!L218+[4]Vagyongazd!I200+[4]Közút!I204+[4]Sport!I202+[4]Közművelődés!K251+[4]Támogatás!T217</f>
        <v>0</v>
      </c>
      <c r="O202" s="940">
        <f>[4]Igazgatás!J230+[4]Községgazd!M218+[4]Vagyongazd!J200+[4]Közút!J204+[4]Sport!J202+[4]Közművelődés!L251+[4]Támogatás!U217</f>
        <v>0</v>
      </c>
      <c r="P202" s="941">
        <f>[4]Igazgatás!K230+[4]Községgazd!N218+[4]Vagyongazd!K200+[4]Közút!K204+[4]Sport!K202+[4]Közművelődés!M251+[4]Támogatás!V217</f>
        <v>0</v>
      </c>
      <c r="Q202" s="941">
        <f>[4]Igazgatás!L230+[4]Községgazd!O218+[4]Vagyongazd!L200+[4]Közút!L204+[4]Sport!L202+[4]Közművelődés!N251+[4]Támogatás!W217</f>
        <v>0</v>
      </c>
      <c r="R202" s="940">
        <f>[4]Igazgatás!M230+[4]Községgazd!P218+[4]Vagyongazd!M200+[4]Közút!M204+[4]Sport!M202+[4]Közművelődés!O251+[4]Támogatás!X217</f>
        <v>0</v>
      </c>
      <c r="S202" s="941">
        <f>[4]Igazgatás!N230+[4]Községgazd!Q218+[4]Vagyongazd!N200+[4]Közút!N204+[4]Sport!N202+[4]Közművelődés!P251+[4]Támogatás!Y217</f>
        <v>0</v>
      </c>
      <c r="T202" s="941">
        <f>[4]Igazgatás!O230+[4]Községgazd!R218+[4]Vagyongazd!O200+[4]Közút!O204+[4]Sport!O202+[4]Közművelődés!Q251+[4]Támogatás!Z217</f>
        <v>0</v>
      </c>
      <c r="U202" s="942">
        <f>[4]Igazgatás!P230+[4]Községgazd!S218+[4]Vagyongazd!P200+[4]Közút!P204+[4]Sport!P202+[4]Közművelődés!R251+[4]Támogatás!AA217</f>
        <v>0</v>
      </c>
      <c r="V202" s="943">
        <f>[4]Igazgatás!Q230+[4]Községgazd!T218+[4]Vagyongazd!Q200+[4]Közút!Q204+[4]Sport!Q202+[4]Közművelődés!S251+[4]Támogatás!AB217</f>
        <v>0</v>
      </c>
      <c r="W202" s="941">
        <f>[4]Igazgatás!R230+[4]Községgazd!U218+[4]Vagyongazd!R200+[4]Közút!R204+[4]Sport!R202+[4]Közművelődés!T251+[4]Támogatás!AC217</f>
        <v>0</v>
      </c>
      <c r="X202" s="941">
        <f>[4]Igazgatás!S230+[4]Községgazd!V218+[4]Vagyongazd!S200+[4]Közút!S204+[4]Sport!S202+[4]Közművelődés!U251+[4]Támogatás!AD217</f>
        <v>0</v>
      </c>
      <c r="Y202" s="942">
        <f>[4]Igazgatás!T230+[4]Községgazd!W218+[4]Vagyongazd!T200+[4]Közút!T204+[4]Sport!T202+[4]Közművelődés!V251+[4]Támogatás!AE217</f>
        <v>0</v>
      </c>
      <c r="AB202" s="914"/>
    </row>
    <row r="203" spans="1:28" ht="15.75" hidden="1" customHeight="1" x14ac:dyDescent="0.2">
      <c r="B203" s="26"/>
      <c r="C203" s="21"/>
      <c r="D203" s="1354" t="s">
        <v>1093</v>
      </c>
      <c r="E203" s="1354"/>
      <c r="F203" s="958" t="e">
        <v>#REF!</v>
      </c>
      <c r="G203" s="958" t="e">
        <v>#REF!</v>
      </c>
      <c r="H203" s="958" t="e">
        <v>#REF!</v>
      </c>
      <c r="I203" s="958" t="e">
        <v>#REF!</v>
      </c>
      <c r="J203" s="958" t="e">
        <f>[4]Igazgatás!F231+[4]Községgazd!F219+[4]Vagyongazd!#REF!+[4]Közút!F205+[4]Sport!F203+[4]Közművelődés!F252+[4]Támogatás!J218</f>
        <v>#REF!</v>
      </c>
      <c r="K203" s="958" t="e">
        <f>[4]Igazgatás!G231+[4]Községgazd!G219+[4]Vagyongazd!#REF!+[4]Közút!G205+[4]Sport!G203+[4]Közművelődés!G252+[4]Támogatás!K218</f>
        <v>#REF!</v>
      </c>
      <c r="L203" s="958"/>
      <c r="M203" s="959" t="e">
        <f>[4]Igazgatás!H231+[4]Községgazd!H219+[4]Vagyongazd!#REF!+[4]Közút!H205+[4]Sport!H203+[4]Közművelődés!H252+[4]Támogatás!L218</f>
        <v>#REF!</v>
      </c>
      <c r="N203" s="960">
        <f>[4]Igazgatás!I231+[4]Községgazd!L219+[4]Vagyongazd!I201+[4]Közút!I205+[4]Sport!I203+[4]Közművelődés!K252+[4]Támogatás!T218</f>
        <v>0</v>
      </c>
      <c r="O203" s="961">
        <f>[4]Igazgatás!J231+[4]Községgazd!M219+[4]Vagyongazd!J201+[4]Közút!J205+[4]Sport!J203+[4]Közművelődés!L252+[4]Támogatás!U218</f>
        <v>0</v>
      </c>
      <c r="P203" s="962">
        <f>[4]Igazgatás!K231+[4]Községgazd!N219+[4]Vagyongazd!K201+[4]Közút!K205+[4]Sport!K203+[4]Közművelődés!M252+[4]Támogatás!V218</f>
        <v>0</v>
      </c>
      <c r="Q203" s="962">
        <f>[4]Igazgatás!L231+[4]Községgazd!O219+[4]Vagyongazd!L201+[4]Közút!L205+[4]Sport!L203+[4]Közművelődés!N252+[4]Támogatás!W218</f>
        <v>0</v>
      </c>
      <c r="R203" s="961">
        <f>[4]Igazgatás!M231+[4]Községgazd!P219+[4]Vagyongazd!M201+[4]Közút!M205+[4]Sport!M203+[4]Közművelődés!O252+[4]Támogatás!X218</f>
        <v>0</v>
      </c>
      <c r="S203" s="962">
        <f>[4]Igazgatás!N231+[4]Községgazd!Q219+[4]Vagyongazd!N201+[4]Közút!N205+[4]Sport!N203+[4]Közművelődés!P252+[4]Támogatás!Y218</f>
        <v>0</v>
      </c>
      <c r="T203" s="962">
        <f>[4]Igazgatás!O231+[4]Községgazd!R219+[4]Vagyongazd!O201+[4]Közút!O205+[4]Sport!O203+[4]Közművelődés!Q252+[4]Támogatás!Z218</f>
        <v>0</v>
      </c>
      <c r="U203" s="963">
        <f>[4]Igazgatás!P231+[4]Községgazd!S219+[4]Vagyongazd!P201+[4]Közút!P205+[4]Sport!P203+[4]Közművelődés!R252+[4]Támogatás!AA218</f>
        <v>0</v>
      </c>
      <c r="V203" s="964">
        <f>[4]Igazgatás!Q231+[4]Községgazd!T219+[4]Vagyongazd!Q201+[4]Közút!Q205+[4]Sport!Q203+[4]Közművelődés!S252+[4]Támogatás!AB218</f>
        <v>0</v>
      </c>
      <c r="W203" s="962">
        <f>[4]Igazgatás!R231+[4]Községgazd!U219+[4]Vagyongazd!R201+[4]Közút!R205+[4]Sport!R203+[4]Közművelődés!T252+[4]Támogatás!AC218</f>
        <v>0</v>
      </c>
      <c r="X203" s="962">
        <f>[4]Igazgatás!S231+[4]Községgazd!V219+[4]Vagyongazd!S201+[4]Közút!S205+[4]Sport!S203+[4]Közművelődés!U252+[4]Támogatás!AD218</f>
        <v>0</v>
      </c>
      <c r="Y203" s="963">
        <f>[4]Igazgatás!T231+[4]Községgazd!W219+[4]Vagyongazd!T201+[4]Közút!T205+[4]Sport!T203+[4]Közművelődés!V252+[4]Támogatás!AE218</f>
        <v>0</v>
      </c>
      <c r="AB203" s="914"/>
    </row>
    <row r="204" spans="1:28" ht="15.75" hidden="1" customHeight="1" x14ac:dyDescent="0.2">
      <c r="B204" s="26"/>
      <c r="C204" s="21"/>
      <c r="D204" s="1354" t="s">
        <v>1094</v>
      </c>
      <c r="E204" s="1354"/>
      <c r="F204" s="958" t="e">
        <v>#REF!</v>
      </c>
      <c r="G204" s="958" t="e">
        <v>#REF!</v>
      </c>
      <c r="H204" s="958" t="e">
        <v>#REF!</v>
      </c>
      <c r="I204" s="958" t="e">
        <v>#REF!</v>
      </c>
      <c r="J204" s="958" t="e">
        <f>[4]Igazgatás!F232+[4]Községgazd!F220+[4]Vagyongazd!#REF!+[4]Közút!F206+[4]Sport!F204+[4]Közművelődés!F253+[4]Támogatás!J219</f>
        <v>#REF!</v>
      </c>
      <c r="K204" s="958" t="e">
        <f>[4]Igazgatás!G232+[4]Községgazd!G220+[4]Vagyongazd!#REF!+[4]Közút!G206+[4]Sport!G204+[4]Közművelődés!G253+[4]Támogatás!K219</f>
        <v>#REF!</v>
      </c>
      <c r="L204" s="958"/>
      <c r="M204" s="959" t="e">
        <f>[4]Igazgatás!H232+[4]Községgazd!H220+[4]Vagyongazd!#REF!+[4]Közút!H206+[4]Sport!H204+[4]Közművelődés!H253+[4]Támogatás!L219</f>
        <v>#REF!</v>
      </c>
      <c r="N204" s="960">
        <f>[4]Igazgatás!I232+[4]Községgazd!L220+[4]Vagyongazd!I202+[4]Közút!I206+[4]Sport!I204+[4]Közművelődés!K253+[4]Támogatás!T219</f>
        <v>0</v>
      </c>
      <c r="O204" s="961">
        <f>[4]Igazgatás!J232+[4]Községgazd!M220+[4]Vagyongazd!J202+[4]Közút!J206+[4]Sport!J204+[4]Közművelődés!L253+[4]Támogatás!U219</f>
        <v>0</v>
      </c>
      <c r="P204" s="962">
        <f>[4]Igazgatás!K232+[4]Községgazd!N220+[4]Vagyongazd!K202+[4]Közút!K206+[4]Sport!K204+[4]Közművelődés!M253+[4]Támogatás!V219</f>
        <v>0</v>
      </c>
      <c r="Q204" s="962">
        <f>[4]Igazgatás!L232+[4]Községgazd!O220+[4]Vagyongazd!L202+[4]Közút!L206+[4]Sport!L204+[4]Közművelődés!N253+[4]Támogatás!W219</f>
        <v>0</v>
      </c>
      <c r="R204" s="961">
        <f>[4]Igazgatás!M232+[4]Községgazd!P220+[4]Vagyongazd!M202+[4]Közút!M206+[4]Sport!M204+[4]Közművelődés!O253+[4]Támogatás!X219</f>
        <v>0</v>
      </c>
      <c r="S204" s="962">
        <f>[4]Igazgatás!N232+[4]Községgazd!Q220+[4]Vagyongazd!N202+[4]Közút!N206+[4]Sport!N204+[4]Közművelődés!P253+[4]Támogatás!Y219</f>
        <v>0</v>
      </c>
      <c r="T204" s="962">
        <f>[4]Igazgatás!O232+[4]Községgazd!R220+[4]Vagyongazd!O202+[4]Közút!O206+[4]Sport!O204+[4]Közművelődés!Q253+[4]Támogatás!Z219</f>
        <v>0</v>
      </c>
      <c r="U204" s="963">
        <f>[4]Igazgatás!P232+[4]Községgazd!S220+[4]Vagyongazd!P202+[4]Közút!P206+[4]Sport!P204+[4]Közművelődés!R253+[4]Támogatás!AA219</f>
        <v>0</v>
      </c>
      <c r="V204" s="964">
        <f>[4]Igazgatás!Q232+[4]Községgazd!T220+[4]Vagyongazd!Q202+[4]Közút!Q206+[4]Sport!Q204+[4]Közművelődés!S253+[4]Támogatás!AB219</f>
        <v>0</v>
      </c>
      <c r="W204" s="962">
        <f>[4]Igazgatás!R232+[4]Községgazd!U220+[4]Vagyongazd!R202+[4]Közút!R206+[4]Sport!R204+[4]Közművelődés!T253+[4]Támogatás!AC219</f>
        <v>0</v>
      </c>
      <c r="X204" s="962">
        <f>[4]Igazgatás!S232+[4]Községgazd!V220+[4]Vagyongazd!S202+[4]Közút!S206+[4]Sport!S204+[4]Közművelődés!U253+[4]Támogatás!AD219</f>
        <v>0</v>
      </c>
      <c r="Y204" s="963">
        <f>[4]Igazgatás!T232+[4]Községgazd!W220+[4]Vagyongazd!T202+[4]Közút!T206+[4]Sport!T204+[4]Közművelődés!V253+[4]Támogatás!AE219</f>
        <v>0</v>
      </c>
      <c r="AB204" s="914"/>
    </row>
    <row r="205" spans="1:28" ht="15.75" hidden="1" customHeight="1" x14ac:dyDescent="0.2">
      <c r="B205" s="26"/>
      <c r="C205" s="21"/>
      <c r="D205" s="1354" t="s">
        <v>1095</v>
      </c>
      <c r="E205" s="1354"/>
      <c r="F205" s="958" t="e">
        <v>#REF!</v>
      </c>
      <c r="G205" s="958" t="e">
        <v>#REF!</v>
      </c>
      <c r="H205" s="958" t="e">
        <v>#REF!</v>
      </c>
      <c r="I205" s="958" t="e">
        <v>#REF!</v>
      </c>
      <c r="J205" s="958" t="e">
        <f>[4]Igazgatás!F233+[4]Községgazd!F221+[4]Vagyongazd!#REF!+[4]Közút!F207+[4]Sport!F205+[4]Közművelődés!F254+[4]Támogatás!J220</f>
        <v>#REF!</v>
      </c>
      <c r="K205" s="958" t="e">
        <f>[4]Igazgatás!G233+[4]Községgazd!G221+[4]Vagyongazd!#REF!+[4]Közút!G207+[4]Sport!G205+[4]Közművelődés!G254+[4]Támogatás!K220</f>
        <v>#REF!</v>
      </c>
      <c r="L205" s="958"/>
      <c r="M205" s="959" t="e">
        <f>[4]Igazgatás!H233+[4]Községgazd!H221+[4]Vagyongazd!#REF!+[4]Közút!H207+[4]Sport!H205+[4]Közművelődés!H254+[4]Támogatás!L220</f>
        <v>#REF!</v>
      </c>
      <c r="N205" s="960">
        <f>[4]Igazgatás!I233+[4]Községgazd!L221+[4]Vagyongazd!I203+[4]Közút!I207+[4]Sport!I205+[4]Közművelődés!K254+[4]Támogatás!T220</f>
        <v>0</v>
      </c>
      <c r="O205" s="961">
        <f>[4]Igazgatás!J233+[4]Községgazd!M221+[4]Vagyongazd!J203+[4]Közút!J207+[4]Sport!J205+[4]Közművelődés!L254+[4]Támogatás!U220</f>
        <v>0</v>
      </c>
      <c r="P205" s="962">
        <f>[4]Igazgatás!K233+[4]Községgazd!N221+[4]Vagyongazd!K203+[4]Közút!K207+[4]Sport!K205+[4]Közművelődés!M254+[4]Támogatás!V220</f>
        <v>0</v>
      </c>
      <c r="Q205" s="962">
        <f>[4]Igazgatás!L233+[4]Községgazd!O221+[4]Vagyongazd!L203+[4]Közút!L207+[4]Sport!L205+[4]Közművelődés!N254+[4]Támogatás!W220</f>
        <v>0</v>
      </c>
      <c r="R205" s="961">
        <f>[4]Igazgatás!M233+[4]Községgazd!P221+[4]Vagyongazd!M203+[4]Közút!M207+[4]Sport!M205+[4]Közművelődés!O254+[4]Támogatás!X220</f>
        <v>0</v>
      </c>
      <c r="S205" s="962">
        <f>[4]Igazgatás!N233+[4]Községgazd!Q221+[4]Vagyongazd!N203+[4]Közút!N207+[4]Sport!N205+[4]Közművelődés!P254+[4]Támogatás!Y220</f>
        <v>0</v>
      </c>
      <c r="T205" s="962">
        <f>[4]Igazgatás!O233+[4]Községgazd!R221+[4]Vagyongazd!O203+[4]Közút!O207+[4]Sport!O205+[4]Közművelődés!Q254+[4]Támogatás!Z220</f>
        <v>0</v>
      </c>
      <c r="U205" s="963">
        <f>[4]Igazgatás!P233+[4]Községgazd!S221+[4]Vagyongazd!P203+[4]Közút!P207+[4]Sport!P205+[4]Közművelődés!R254+[4]Támogatás!AA220</f>
        <v>0</v>
      </c>
      <c r="V205" s="964">
        <f>[4]Igazgatás!Q233+[4]Községgazd!T221+[4]Vagyongazd!Q203+[4]Közút!Q207+[4]Sport!Q205+[4]Közművelődés!S254+[4]Támogatás!AB220</f>
        <v>0</v>
      </c>
      <c r="W205" s="962">
        <f>[4]Igazgatás!R233+[4]Községgazd!U221+[4]Vagyongazd!R203+[4]Közút!R207+[4]Sport!R205+[4]Közművelődés!T254+[4]Támogatás!AC220</f>
        <v>0</v>
      </c>
      <c r="X205" s="962">
        <f>[4]Igazgatás!S233+[4]Községgazd!V221+[4]Vagyongazd!S203+[4]Közút!S207+[4]Sport!S205+[4]Közművelődés!U254+[4]Támogatás!AD220</f>
        <v>0</v>
      </c>
      <c r="Y205" s="963">
        <f>[4]Igazgatás!T233+[4]Községgazd!W221+[4]Vagyongazd!T203+[4]Közút!T207+[4]Sport!T205+[4]Közművelődés!V254+[4]Támogatás!AE220</f>
        <v>0</v>
      </c>
      <c r="AB205" s="914"/>
    </row>
    <row r="206" spans="1:28" ht="15.75" hidden="1" customHeight="1" x14ac:dyDescent="0.2">
      <c r="B206" s="26"/>
      <c r="C206" s="21"/>
      <c r="D206" s="1354" t="s">
        <v>1096</v>
      </c>
      <c r="E206" s="1354"/>
      <c r="F206" s="958" t="e">
        <v>#REF!</v>
      </c>
      <c r="G206" s="958" t="e">
        <v>#REF!</v>
      </c>
      <c r="H206" s="958" t="e">
        <v>#REF!</v>
      </c>
      <c r="I206" s="958" t="e">
        <v>#REF!</v>
      </c>
      <c r="J206" s="958" t="e">
        <f>[4]Igazgatás!F234+[4]Községgazd!F222+[4]Vagyongazd!#REF!+[4]Közút!F208+[4]Sport!F206+[4]Közművelődés!F255+[4]Támogatás!J221</f>
        <v>#REF!</v>
      </c>
      <c r="K206" s="958" t="e">
        <f>[4]Igazgatás!G234+[4]Községgazd!G222+[4]Vagyongazd!#REF!+[4]Közút!G208+[4]Sport!G206+[4]Közművelődés!G255+[4]Támogatás!K221</f>
        <v>#REF!</v>
      </c>
      <c r="L206" s="958"/>
      <c r="M206" s="959" t="e">
        <f>[4]Igazgatás!H234+[4]Községgazd!H222+[4]Vagyongazd!#REF!+[4]Közút!H208+[4]Sport!H206+[4]Közművelődés!H255+[4]Támogatás!L221</f>
        <v>#REF!</v>
      </c>
      <c r="N206" s="960">
        <f>[4]Igazgatás!I234+[4]Községgazd!L222+[4]Vagyongazd!I204+[4]Közút!I208+[4]Sport!I206+[4]Közművelődés!K255+[4]Támogatás!T221</f>
        <v>0</v>
      </c>
      <c r="O206" s="961">
        <f>[4]Igazgatás!J234+[4]Községgazd!M222+[4]Vagyongazd!J204+[4]Közút!J208+[4]Sport!J206+[4]Közművelődés!L255+[4]Támogatás!U221</f>
        <v>0</v>
      </c>
      <c r="P206" s="962">
        <f>[4]Igazgatás!K234+[4]Községgazd!N222+[4]Vagyongazd!K204+[4]Közút!K208+[4]Sport!K206+[4]Közművelődés!M255+[4]Támogatás!V221</f>
        <v>0</v>
      </c>
      <c r="Q206" s="962">
        <f>[4]Igazgatás!L234+[4]Községgazd!O222+[4]Vagyongazd!L204+[4]Közút!L208+[4]Sport!L206+[4]Közművelődés!N255+[4]Támogatás!W221</f>
        <v>0</v>
      </c>
      <c r="R206" s="961">
        <f>[4]Igazgatás!M234+[4]Községgazd!P222+[4]Vagyongazd!M204+[4]Közút!M208+[4]Sport!M206+[4]Közművelődés!O255+[4]Támogatás!X221</f>
        <v>0</v>
      </c>
      <c r="S206" s="962">
        <f>[4]Igazgatás!N234+[4]Községgazd!Q222+[4]Vagyongazd!N204+[4]Közút!N208+[4]Sport!N206+[4]Közművelődés!P255+[4]Támogatás!Y221</f>
        <v>0</v>
      </c>
      <c r="T206" s="962">
        <f>[4]Igazgatás!O234+[4]Községgazd!R222+[4]Vagyongazd!O204+[4]Közút!O208+[4]Sport!O206+[4]Közművelődés!Q255+[4]Támogatás!Z221</f>
        <v>0</v>
      </c>
      <c r="U206" s="963">
        <f>[4]Igazgatás!P234+[4]Községgazd!S222+[4]Vagyongazd!P204+[4]Közút!P208+[4]Sport!P206+[4]Közművelődés!R255+[4]Támogatás!AA221</f>
        <v>0</v>
      </c>
      <c r="V206" s="964">
        <f>[4]Igazgatás!Q234+[4]Községgazd!T222+[4]Vagyongazd!Q204+[4]Közút!Q208+[4]Sport!Q206+[4]Közművelődés!S255+[4]Támogatás!AB221</f>
        <v>0</v>
      </c>
      <c r="W206" s="962">
        <f>[4]Igazgatás!R234+[4]Községgazd!U222+[4]Vagyongazd!R204+[4]Közút!R208+[4]Sport!R206+[4]Közművelődés!T255+[4]Támogatás!AC221</f>
        <v>0</v>
      </c>
      <c r="X206" s="962">
        <f>[4]Igazgatás!S234+[4]Községgazd!V222+[4]Vagyongazd!S204+[4]Közút!S208+[4]Sport!S206+[4]Közművelődés!U255+[4]Támogatás!AD221</f>
        <v>0</v>
      </c>
      <c r="Y206" s="963">
        <f>[4]Igazgatás!T234+[4]Községgazd!W222+[4]Vagyongazd!T204+[4]Közút!T208+[4]Sport!T206+[4]Közművelődés!V255+[4]Támogatás!AE221</f>
        <v>0</v>
      </c>
      <c r="AB206" s="914"/>
    </row>
    <row r="207" spans="1:28" ht="15.75" hidden="1" customHeight="1" x14ac:dyDescent="0.2">
      <c r="B207" s="26"/>
      <c r="C207" s="21"/>
      <c r="D207" s="1354" t="s">
        <v>1097</v>
      </c>
      <c r="E207" s="1354"/>
      <c r="F207" s="958" t="e">
        <v>#REF!</v>
      </c>
      <c r="G207" s="958" t="e">
        <v>#REF!</v>
      </c>
      <c r="H207" s="958" t="e">
        <v>#REF!</v>
      </c>
      <c r="I207" s="958" t="e">
        <v>#REF!</v>
      </c>
      <c r="J207" s="958" t="e">
        <f>[4]Igazgatás!F235+[4]Községgazd!F223+[4]Vagyongazd!#REF!+[4]Közút!F209+[4]Sport!F207+[4]Közművelődés!F256+[4]Támogatás!J222</f>
        <v>#REF!</v>
      </c>
      <c r="K207" s="958" t="e">
        <f>[4]Igazgatás!G235+[4]Községgazd!G223+[4]Vagyongazd!#REF!+[4]Közút!G209+[4]Sport!G207+[4]Közművelődés!G256+[4]Támogatás!K222</f>
        <v>#REF!</v>
      </c>
      <c r="L207" s="958"/>
      <c r="M207" s="959" t="e">
        <f>[4]Igazgatás!H235+[4]Községgazd!H223+[4]Vagyongazd!#REF!+[4]Közút!H209+[4]Sport!H207+[4]Közművelődés!H256+[4]Támogatás!L222</f>
        <v>#REF!</v>
      </c>
      <c r="N207" s="960">
        <f>[4]Igazgatás!I235+[4]Községgazd!L223+[4]Vagyongazd!I205+[4]Közút!I209+[4]Sport!I207+[4]Közművelődés!K256+[4]Támogatás!T222</f>
        <v>0</v>
      </c>
      <c r="O207" s="961">
        <f>[4]Igazgatás!J235+[4]Községgazd!M223+[4]Vagyongazd!J205+[4]Közút!J209+[4]Sport!J207+[4]Közművelődés!L256+[4]Támogatás!U222</f>
        <v>0</v>
      </c>
      <c r="P207" s="962">
        <f>[4]Igazgatás!K235+[4]Községgazd!N223+[4]Vagyongazd!K205+[4]Közút!K209+[4]Sport!K207+[4]Közművelődés!M256+[4]Támogatás!V222</f>
        <v>0</v>
      </c>
      <c r="Q207" s="962">
        <f>[4]Igazgatás!L235+[4]Községgazd!O223+[4]Vagyongazd!L205+[4]Közút!L209+[4]Sport!L207+[4]Közművelődés!N256+[4]Támogatás!W222</f>
        <v>0</v>
      </c>
      <c r="R207" s="961">
        <f>[4]Igazgatás!M235+[4]Községgazd!P223+[4]Vagyongazd!M205+[4]Közút!M209+[4]Sport!M207+[4]Közművelődés!O256+[4]Támogatás!X222</f>
        <v>0</v>
      </c>
      <c r="S207" s="962">
        <f>[4]Igazgatás!N235+[4]Községgazd!Q223+[4]Vagyongazd!N205+[4]Közút!N209+[4]Sport!N207+[4]Közművelődés!P256+[4]Támogatás!Y222</f>
        <v>0</v>
      </c>
      <c r="T207" s="962">
        <f>[4]Igazgatás!O235+[4]Községgazd!R223+[4]Vagyongazd!O205+[4]Közút!O209+[4]Sport!O207+[4]Közművelődés!Q256+[4]Támogatás!Z222</f>
        <v>0</v>
      </c>
      <c r="U207" s="963">
        <f>[4]Igazgatás!P235+[4]Községgazd!S223+[4]Vagyongazd!P205+[4]Közút!P209+[4]Sport!P207+[4]Közművelődés!R256+[4]Támogatás!AA222</f>
        <v>0</v>
      </c>
      <c r="V207" s="964">
        <f>[4]Igazgatás!Q235+[4]Községgazd!T223+[4]Vagyongazd!Q205+[4]Közút!Q209+[4]Sport!Q207+[4]Közművelődés!S256+[4]Támogatás!AB222</f>
        <v>0</v>
      </c>
      <c r="W207" s="962">
        <f>[4]Igazgatás!R235+[4]Községgazd!U223+[4]Vagyongazd!R205+[4]Közút!R209+[4]Sport!R207+[4]Közművelődés!T256+[4]Támogatás!AC222</f>
        <v>0</v>
      </c>
      <c r="X207" s="962">
        <f>[4]Igazgatás!S235+[4]Községgazd!V223+[4]Vagyongazd!S205+[4]Közút!S209+[4]Sport!S207+[4]Közművelődés!U256+[4]Támogatás!AD222</f>
        <v>0</v>
      </c>
      <c r="Y207" s="963">
        <f>[4]Igazgatás!T235+[4]Községgazd!W223+[4]Vagyongazd!T205+[4]Közút!T209+[4]Sport!T207+[4]Közművelődés!V256+[4]Támogatás!AE222</f>
        <v>0</v>
      </c>
      <c r="AB207" s="914"/>
    </row>
    <row r="208" spans="1:28" ht="25.5" hidden="1" customHeight="1" x14ac:dyDescent="0.2">
      <c r="B208" s="26"/>
      <c r="C208" s="21"/>
      <c r="D208" s="1370" t="s">
        <v>1098</v>
      </c>
      <c r="E208" s="1370"/>
      <c r="F208" s="958" t="e">
        <v>#REF!</v>
      </c>
      <c r="G208" s="958" t="e">
        <v>#REF!</v>
      </c>
      <c r="H208" s="958" t="e">
        <v>#REF!</v>
      </c>
      <c r="I208" s="958" t="e">
        <v>#REF!</v>
      </c>
      <c r="J208" s="958" t="e">
        <f>[4]Igazgatás!F236+[4]Községgazd!F224+[4]Vagyongazd!#REF!+[4]Közút!F210+[4]Sport!F208+[4]Közművelődés!F257+[4]Támogatás!J223</f>
        <v>#REF!</v>
      </c>
      <c r="K208" s="958" t="e">
        <f>[4]Igazgatás!G236+[4]Községgazd!G224+[4]Vagyongazd!#REF!+[4]Közút!G210+[4]Sport!G208+[4]Közművelődés!G257+[4]Támogatás!K223</f>
        <v>#REF!</v>
      </c>
      <c r="L208" s="958"/>
      <c r="M208" s="959" t="e">
        <f>[4]Igazgatás!H236+[4]Községgazd!H224+[4]Vagyongazd!#REF!+[4]Közút!H210+[4]Sport!H208+[4]Közművelődés!H257+[4]Támogatás!L223</f>
        <v>#REF!</v>
      </c>
      <c r="N208" s="960">
        <f>[4]Igazgatás!I236+[4]Községgazd!L224+[4]Vagyongazd!I206+[4]Közút!I210+[4]Sport!I208+[4]Közművelődés!K257+[4]Támogatás!T223</f>
        <v>0</v>
      </c>
      <c r="O208" s="961">
        <f>[4]Igazgatás!J236+[4]Községgazd!M224+[4]Vagyongazd!J206+[4]Közút!J210+[4]Sport!J208+[4]Közművelődés!L257+[4]Támogatás!U223</f>
        <v>0</v>
      </c>
      <c r="P208" s="962">
        <f>[4]Igazgatás!K236+[4]Községgazd!N224+[4]Vagyongazd!K206+[4]Közút!K210+[4]Sport!K208+[4]Közművelődés!M257+[4]Támogatás!V223</f>
        <v>0</v>
      </c>
      <c r="Q208" s="962">
        <f>[4]Igazgatás!L236+[4]Községgazd!O224+[4]Vagyongazd!L206+[4]Közút!L210+[4]Sport!L208+[4]Közművelődés!N257+[4]Támogatás!W223</f>
        <v>0</v>
      </c>
      <c r="R208" s="961">
        <f>[4]Igazgatás!M236+[4]Községgazd!P224+[4]Vagyongazd!M206+[4]Közút!M210+[4]Sport!M208+[4]Közművelődés!O257+[4]Támogatás!X223</f>
        <v>0</v>
      </c>
      <c r="S208" s="962">
        <f>[4]Igazgatás!N236+[4]Községgazd!Q224+[4]Vagyongazd!N206+[4]Közút!N210+[4]Sport!N208+[4]Közművelődés!P257+[4]Támogatás!Y223</f>
        <v>0</v>
      </c>
      <c r="T208" s="962">
        <f>[4]Igazgatás!O236+[4]Községgazd!R224+[4]Vagyongazd!O206+[4]Közút!O210+[4]Sport!O208+[4]Közművelődés!Q257+[4]Támogatás!Z223</f>
        <v>0</v>
      </c>
      <c r="U208" s="963">
        <f>[4]Igazgatás!P236+[4]Községgazd!S224+[4]Vagyongazd!P206+[4]Közút!P210+[4]Sport!P208+[4]Közművelődés!R257+[4]Támogatás!AA223</f>
        <v>0</v>
      </c>
      <c r="V208" s="964">
        <f>[4]Igazgatás!Q236+[4]Községgazd!T224+[4]Vagyongazd!Q206+[4]Közút!Q210+[4]Sport!Q208+[4]Közművelődés!S257+[4]Támogatás!AB223</f>
        <v>0</v>
      </c>
      <c r="W208" s="962">
        <f>[4]Igazgatás!R236+[4]Községgazd!U224+[4]Vagyongazd!R206+[4]Közút!R210+[4]Sport!R208+[4]Közművelődés!T257+[4]Támogatás!AC223</f>
        <v>0</v>
      </c>
      <c r="X208" s="962">
        <f>[4]Igazgatás!S236+[4]Községgazd!V224+[4]Vagyongazd!S206+[4]Közút!S210+[4]Sport!S208+[4]Közművelődés!U257+[4]Támogatás!AD223</f>
        <v>0</v>
      </c>
      <c r="Y208" s="963">
        <f>[4]Igazgatás!T236+[4]Községgazd!W224+[4]Vagyongazd!T206+[4]Közút!T210+[4]Sport!T208+[4]Közművelődés!V257+[4]Támogatás!AE223</f>
        <v>0</v>
      </c>
      <c r="AB208" s="914"/>
    </row>
    <row r="209" spans="1:28" ht="25.5" hidden="1" customHeight="1" x14ac:dyDescent="0.2">
      <c r="B209" s="26"/>
      <c r="C209" s="21"/>
      <c r="D209" s="1370" t="s">
        <v>1099</v>
      </c>
      <c r="E209" s="1370"/>
      <c r="F209" s="958" t="e">
        <v>#REF!</v>
      </c>
      <c r="G209" s="958" t="e">
        <v>#REF!</v>
      </c>
      <c r="H209" s="958" t="e">
        <v>#REF!</v>
      </c>
      <c r="I209" s="958" t="e">
        <v>#REF!</v>
      </c>
      <c r="J209" s="958" t="e">
        <f>[4]Igazgatás!F237+[4]Községgazd!F225+[4]Vagyongazd!#REF!+[4]Közút!F211+[4]Sport!F209+[4]Közművelődés!F258+[4]Támogatás!J224</f>
        <v>#REF!</v>
      </c>
      <c r="K209" s="958" t="e">
        <f>[4]Igazgatás!G237+[4]Községgazd!G225+[4]Vagyongazd!#REF!+[4]Közút!G211+[4]Sport!G209+[4]Közművelődés!G258+[4]Támogatás!K224</f>
        <v>#REF!</v>
      </c>
      <c r="L209" s="958"/>
      <c r="M209" s="959" t="e">
        <f>[4]Igazgatás!H237+[4]Községgazd!H225+[4]Vagyongazd!#REF!+[4]Közút!H211+[4]Sport!H209+[4]Közművelődés!H258+[4]Támogatás!L224</f>
        <v>#REF!</v>
      </c>
      <c r="N209" s="960">
        <f>[4]Igazgatás!I237+[4]Községgazd!L225+[4]Vagyongazd!I207+[4]Közút!I211+[4]Sport!I209+[4]Közművelődés!K258+[4]Támogatás!T224</f>
        <v>0</v>
      </c>
      <c r="O209" s="961">
        <f>[4]Igazgatás!J237+[4]Községgazd!M225+[4]Vagyongazd!J207+[4]Közút!J211+[4]Sport!J209+[4]Közművelődés!L258+[4]Támogatás!U224</f>
        <v>0</v>
      </c>
      <c r="P209" s="962">
        <f>[4]Igazgatás!K237+[4]Községgazd!N225+[4]Vagyongazd!K207+[4]Közút!K211+[4]Sport!K209+[4]Közművelődés!M258+[4]Támogatás!V224</f>
        <v>0</v>
      </c>
      <c r="Q209" s="962">
        <f>[4]Igazgatás!L237+[4]Községgazd!O225+[4]Vagyongazd!L207+[4]Közút!L211+[4]Sport!L209+[4]Közművelődés!N258+[4]Támogatás!W224</f>
        <v>0</v>
      </c>
      <c r="R209" s="961">
        <f>[4]Igazgatás!M237+[4]Községgazd!P225+[4]Vagyongazd!M207+[4]Közút!M211+[4]Sport!M209+[4]Közművelődés!O258+[4]Támogatás!X224</f>
        <v>0</v>
      </c>
      <c r="S209" s="962">
        <f>[4]Igazgatás!N237+[4]Községgazd!Q225+[4]Vagyongazd!N207+[4]Közút!N211+[4]Sport!N209+[4]Közművelődés!P258+[4]Támogatás!Y224</f>
        <v>0</v>
      </c>
      <c r="T209" s="962">
        <f>[4]Igazgatás!O237+[4]Községgazd!R225+[4]Vagyongazd!O207+[4]Közút!O211+[4]Sport!O209+[4]Közművelődés!Q258+[4]Támogatás!Z224</f>
        <v>0</v>
      </c>
      <c r="U209" s="963">
        <f>[4]Igazgatás!P237+[4]Községgazd!S225+[4]Vagyongazd!P207+[4]Közút!P211+[4]Sport!P209+[4]Közművelődés!R258+[4]Támogatás!AA224</f>
        <v>0</v>
      </c>
      <c r="V209" s="964">
        <f>[4]Igazgatás!Q237+[4]Községgazd!T225+[4]Vagyongazd!Q207+[4]Közút!Q211+[4]Sport!Q209+[4]Közművelődés!S258+[4]Támogatás!AB224</f>
        <v>0</v>
      </c>
      <c r="W209" s="962">
        <f>[4]Igazgatás!R237+[4]Községgazd!U225+[4]Vagyongazd!R207+[4]Közút!R211+[4]Sport!R209+[4]Közművelődés!T258+[4]Támogatás!AC224</f>
        <v>0</v>
      </c>
      <c r="X209" s="962">
        <f>[4]Igazgatás!S237+[4]Községgazd!V225+[4]Vagyongazd!S207+[4]Közút!S211+[4]Sport!S209+[4]Közművelődés!U258+[4]Támogatás!AD224</f>
        <v>0</v>
      </c>
      <c r="Y209" s="963">
        <f>[4]Igazgatás!T237+[4]Községgazd!W225+[4]Vagyongazd!T207+[4]Közút!T211+[4]Sport!T209+[4]Közművelődés!V258+[4]Támogatás!AE224</f>
        <v>0</v>
      </c>
      <c r="AB209" s="914"/>
    </row>
    <row r="210" spans="1:28" ht="15.75" hidden="1" customHeight="1" x14ac:dyDescent="0.2">
      <c r="B210" s="26"/>
      <c r="C210" s="21"/>
      <c r="D210" s="1354" t="s">
        <v>1100</v>
      </c>
      <c r="E210" s="1354"/>
      <c r="F210" s="958" t="e">
        <v>#REF!</v>
      </c>
      <c r="G210" s="958" t="e">
        <v>#REF!</v>
      </c>
      <c r="H210" s="958" t="e">
        <v>#REF!</v>
      </c>
      <c r="I210" s="958" t="e">
        <v>#REF!</v>
      </c>
      <c r="J210" s="958" t="e">
        <f>[4]Igazgatás!F238+[4]Községgazd!F226+[4]Vagyongazd!#REF!+[4]Közút!F212+[4]Sport!F210+[4]Közművelődés!F259+[4]Támogatás!J225</f>
        <v>#REF!</v>
      </c>
      <c r="K210" s="958" t="e">
        <f>[4]Igazgatás!G238+[4]Községgazd!G226+[4]Vagyongazd!#REF!+[4]Közút!G212+[4]Sport!G210+[4]Közművelődés!G259+[4]Támogatás!K225</f>
        <v>#REF!</v>
      </c>
      <c r="L210" s="958"/>
      <c r="M210" s="959" t="e">
        <f>[4]Igazgatás!H238+[4]Községgazd!H226+[4]Vagyongazd!#REF!+[4]Közút!H212+[4]Sport!H210+[4]Közművelődés!H259+[4]Támogatás!L225</f>
        <v>#REF!</v>
      </c>
      <c r="N210" s="960">
        <f>[4]Igazgatás!I238+[4]Községgazd!L226+[4]Vagyongazd!I208+[4]Közút!I212+[4]Sport!I210+[4]Közművelődés!K259+[4]Támogatás!T225</f>
        <v>0</v>
      </c>
      <c r="O210" s="961">
        <f>[4]Igazgatás!J238+[4]Községgazd!M226+[4]Vagyongazd!J208+[4]Közút!J212+[4]Sport!J210+[4]Közművelődés!L259+[4]Támogatás!U225</f>
        <v>0</v>
      </c>
      <c r="P210" s="962">
        <f>[4]Igazgatás!K238+[4]Községgazd!N226+[4]Vagyongazd!K208+[4]Közút!K212+[4]Sport!K210+[4]Közművelődés!M259+[4]Támogatás!V225</f>
        <v>0</v>
      </c>
      <c r="Q210" s="962">
        <f>[4]Igazgatás!L238+[4]Községgazd!O226+[4]Vagyongazd!L208+[4]Közút!L212+[4]Sport!L210+[4]Közművelődés!N259+[4]Támogatás!W225</f>
        <v>0</v>
      </c>
      <c r="R210" s="961">
        <f>[4]Igazgatás!M238+[4]Községgazd!P226+[4]Vagyongazd!M208+[4]Közút!M212+[4]Sport!M210+[4]Közművelődés!O259+[4]Támogatás!X225</f>
        <v>0</v>
      </c>
      <c r="S210" s="962">
        <f>[4]Igazgatás!N238+[4]Községgazd!Q226+[4]Vagyongazd!N208+[4]Közút!N212+[4]Sport!N210+[4]Közművelődés!P259+[4]Támogatás!Y225</f>
        <v>0</v>
      </c>
      <c r="T210" s="962">
        <f>[4]Igazgatás!O238+[4]Községgazd!R226+[4]Vagyongazd!O208+[4]Közút!O212+[4]Sport!O210+[4]Közművelődés!Q259+[4]Támogatás!Z225</f>
        <v>0</v>
      </c>
      <c r="U210" s="963">
        <f>[4]Igazgatás!P238+[4]Községgazd!S226+[4]Vagyongazd!P208+[4]Közút!P212+[4]Sport!P210+[4]Közművelődés!R259+[4]Támogatás!AA225</f>
        <v>0</v>
      </c>
      <c r="V210" s="964">
        <f>[4]Igazgatás!Q238+[4]Községgazd!T226+[4]Vagyongazd!Q208+[4]Közút!Q212+[4]Sport!Q210+[4]Közművelődés!S259+[4]Támogatás!AB225</f>
        <v>0</v>
      </c>
      <c r="W210" s="962">
        <f>[4]Igazgatás!R238+[4]Községgazd!U226+[4]Vagyongazd!R208+[4]Közút!R212+[4]Sport!R210+[4]Közművelődés!T259+[4]Támogatás!AC225</f>
        <v>0</v>
      </c>
      <c r="X210" s="962">
        <f>[4]Igazgatás!S238+[4]Községgazd!V226+[4]Vagyongazd!S208+[4]Közút!S212+[4]Sport!S210+[4]Közművelődés!U259+[4]Támogatás!AD225</f>
        <v>0</v>
      </c>
      <c r="Y210" s="963">
        <f>[4]Igazgatás!T238+[4]Községgazd!W226+[4]Vagyongazd!T208+[4]Közút!T212+[4]Sport!T210+[4]Közművelődés!V259+[4]Támogatás!AE225</f>
        <v>0</v>
      </c>
      <c r="AB210" s="914"/>
    </row>
    <row r="211" spans="1:28" ht="15.75" hidden="1" customHeight="1" x14ac:dyDescent="0.2">
      <c r="B211" s="26"/>
      <c r="C211" s="21"/>
      <c r="D211" s="1354" t="s">
        <v>1101</v>
      </c>
      <c r="E211" s="1354"/>
      <c r="F211" s="958" t="e">
        <v>#REF!</v>
      </c>
      <c r="G211" s="958" t="e">
        <v>#REF!</v>
      </c>
      <c r="H211" s="958" t="e">
        <v>#REF!</v>
      </c>
      <c r="I211" s="958" t="e">
        <v>#REF!</v>
      </c>
      <c r="J211" s="958" t="e">
        <f>[4]Igazgatás!F239+[4]Községgazd!F227+[4]Vagyongazd!#REF!+[4]Közút!F213+[4]Sport!F211+[4]Közművelődés!F260+[4]Támogatás!J226</f>
        <v>#REF!</v>
      </c>
      <c r="K211" s="958" t="e">
        <f>[4]Igazgatás!G239+[4]Községgazd!G227+[4]Vagyongazd!#REF!+[4]Közút!G213+[4]Sport!G211+[4]Közművelődés!G260+[4]Támogatás!K226</f>
        <v>#REF!</v>
      </c>
      <c r="L211" s="958"/>
      <c r="M211" s="959" t="e">
        <f>[4]Igazgatás!H239+[4]Községgazd!H227+[4]Vagyongazd!#REF!+[4]Közút!H213+[4]Sport!H211+[4]Közművelődés!H260+[4]Támogatás!L226</f>
        <v>#REF!</v>
      </c>
      <c r="N211" s="960">
        <f>[4]Igazgatás!I239+[4]Községgazd!L227+[4]Vagyongazd!I209+[4]Közút!I213+[4]Sport!I211+[4]Közművelődés!K260+[4]Támogatás!T226</f>
        <v>0</v>
      </c>
      <c r="O211" s="961">
        <f>[4]Igazgatás!J239+[4]Községgazd!M227+[4]Vagyongazd!J209+[4]Közút!J213+[4]Sport!J211+[4]Közművelődés!L260+[4]Támogatás!U226</f>
        <v>0</v>
      </c>
      <c r="P211" s="962">
        <f>[4]Igazgatás!K239+[4]Községgazd!N227+[4]Vagyongazd!K209+[4]Közút!K213+[4]Sport!K211+[4]Közművelődés!M260+[4]Támogatás!V226</f>
        <v>0</v>
      </c>
      <c r="Q211" s="962">
        <f>[4]Igazgatás!L239+[4]Községgazd!O227+[4]Vagyongazd!L209+[4]Közút!L213+[4]Sport!L211+[4]Közművelődés!N260+[4]Támogatás!W226</f>
        <v>0</v>
      </c>
      <c r="R211" s="961">
        <f>[4]Igazgatás!M239+[4]Községgazd!P227+[4]Vagyongazd!M209+[4]Közút!M213+[4]Sport!M211+[4]Közművelődés!O260+[4]Támogatás!X226</f>
        <v>0</v>
      </c>
      <c r="S211" s="962">
        <f>[4]Igazgatás!N239+[4]Községgazd!Q227+[4]Vagyongazd!N209+[4]Közút!N213+[4]Sport!N211+[4]Közművelődés!P260+[4]Támogatás!Y226</f>
        <v>0</v>
      </c>
      <c r="T211" s="962">
        <f>[4]Igazgatás!O239+[4]Községgazd!R227+[4]Vagyongazd!O209+[4]Közút!O213+[4]Sport!O211+[4]Közművelődés!Q260+[4]Támogatás!Z226</f>
        <v>0</v>
      </c>
      <c r="U211" s="963">
        <f>[4]Igazgatás!P239+[4]Községgazd!S227+[4]Vagyongazd!P209+[4]Közút!P213+[4]Sport!P211+[4]Közművelődés!R260+[4]Támogatás!AA226</f>
        <v>0</v>
      </c>
      <c r="V211" s="964">
        <f>[4]Igazgatás!Q239+[4]Községgazd!T227+[4]Vagyongazd!Q209+[4]Közút!Q213+[4]Sport!Q211+[4]Közművelődés!S260+[4]Támogatás!AB226</f>
        <v>0</v>
      </c>
      <c r="W211" s="962">
        <f>[4]Igazgatás!R239+[4]Községgazd!U227+[4]Vagyongazd!R209+[4]Közút!R213+[4]Sport!R211+[4]Közművelődés!T260+[4]Támogatás!AC226</f>
        <v>0</v>
      </c>
      <c r="X211" s="962">
        <f>[4]Igazgatás!S239+[4]Községgazd!V227+[4]Vagyongazd!S209+[4]Közút!S213+[4]Sport!S211+[4]Közművelődés!U260+[4]Támogatás!AD226</f>
        <v>0</v>
      </c>
      <c r="Y211" s="963">
        <f>[4]Igazgatás!T239+[4]Községgazd!W227+[4]Vagyongazd!T209+[4]Közút!T213+[4]Sport!T211+[4]Közművelődés!V260+[4]Támogatás!AE226</f>
        <v>0</v>
      </c>
      <c r="AB211" s="914"/>
    </row>
    <row r="212" spans="1:28" ht="15.75" hidden="1" customHeight="1" x14ac:dyDescent="0.2">
      <c r="B212" s="26"/>
      <c r="C212" s="21"/>
      <c r="D212" s="1354" t="s">
        <v>1102</v>
      </c>
      <c r="E212" s="1354"/>
      <c r="F212" s="958" t="e">
        <v>#REF!</v>
      </c>
      <c r="G212" s="958" t="e">
        <v>#REF!</v>
      </c>
      <c r="H212" s="958" t="e">
        <v>#REF!</v>
      </c>
      <c r="I212" s="958" t="e">
        <v>#REF!</v>
      </c>
      <c r="J212" s="958" t="e">
        <f>[4]Igazgatás!F240+[4]Községgazd!F228+[4]Vagyongazd!#REF!+[4]Közút!F214+[4]Sport!F212+[4]Közművelődés!F261+[4]Támogatás!J227</f>
        <v>#REF!</v>
      </c>
      <c r="K212" s="958" t="e">
        <f>[4]Igazgatás!G240+[4]Községgazd!G228+[4]Vagyongazd!#REF!+[4]Közút!G214+[4]Sport!G212+[4]Közművelődés!G261+[4]Támogatás!K227</f>
        <v>#REF!</v>
      </c>
      <c r="L212" s="958"/>
      <c r="M212" s="959" t="e">
        <f>[4]Igazgatás!H240+[4]Községgazd!H228+[4]Vagyongazd!#REF!+[4]Közút!H214+[4]Sport!H212+[4]Közművelődés!H261+[4]Támogatás!L227</f>
        <v>#REF!</v>
      </c>
      <c r="N212" s="960">
        <f>[4]Igazgatás!I240+[4]Községgazd!L228+[4]Vagyongazd!I210+[4]Közút!I214+[4]Sport!I212+[4]Közművelődés!K261+[4]Támogatás!T227</f>
        <v>0</v>
      </c>
      <c r="O212" s="961">
        <f>[4]Igazgatás!J240+[4]Községgazd!M228+[4]Vagyongazd!J210+[4]Közút!J214+[4]Sport!J212+[4]Közművelődés!L261+[4]Támogatás!U227</f>
        <v>0</v>
      </c>
      <c r="P212" s="962">
        <f>[4]Igazgatás!K240+[4]Községgazd!N228+[4]Vagyongazd!K210+[4]Közút!K214+[4]Sport!K212+[4]Közművelődés!M261+[4]Támogatás!V227</f>
        <v>0</v>
      </c>
      <c r="Q212" s="962">
        <f>[4]Igazgatás!L240+[4]Községgazd!O228+[4]Vagyongazd!L210+[4]Közút!L214+[4]Sport!L212+[4]Közművelődés!N261+[4]Támogatás!W227</f>
        <v>0</v>
      </c>
      <c r="R212" s="961">
        <f>[4]Igazgatás!M240+[4]Községgazd!P228+[4]Vagyongazd!M210+[4]Közút!M214+[4]Sport!M212+[4]Közművelődés!O261+[4]Támogatás!X227</f>
        <v>0</v>
      </c>
      <c r="S212" s="962">
        <f>[4]Igazgatás!N240+[4]Községgazd!Q228+[4]Vagyongazd!N210+[4]Közút!N214+[4]Sport!N212+[4]Közművelődés!P261+[4]Támogatás!Y227</f>
        <v>0</v>
      </c>
      <c r="T212" s="962">
        <f>[4]Igazgatás!O240+[4]Községgazd!R228+[4]Vagyongazd!O210+[4]Közút!O214+[4]Sport!O212+[4]Közművelődés!Q261+[4]Támogatás!Z227</f>
        <v>0</v>
      </c>
      <c r="U212" s="963">
        <f>[4]Igazgatás!P240+[4]Községgazd!S228+[4]Vagyongazd!P210+[4]Közút!P214+[4]Sport!P212+[4]Közművelődés!R261+[4]Támogatás!AA227</f>
        <v>0</v>
      </c>
      <c r="V212" s="964">
        <f>[4]Igazgatás!Q240+[4]Községgazd!T228+[4]Vagyongazd!Q210+[4]Közút!Q214+[4]Sport!Q212+[4]Közművelődés!S261+[4]Támogatás!AB227</f>
        <v>0</v>
      </c>
      <c r="W212" s="962">
        <f>[4]Igazgatás!R240+[4]Községgazd!U228+[4]Vagyongazd!R210+[4]Közút!R214+[4]Sport!R212+[4]Közművelődés!T261+[4]Támogatás!AC227</f>
        <v>0</v>
      </c>
      <c r="X212" s="962">
        <f>[4]Igazgatás!S240+[4]Községgazd!V228+[4]Vagyongazd!S210+[4]Közút!S214+[4]Sport!S212+[4]Közművelődés!U261+[4]Támogatás!AD227</f>
        <v>0</v>
      </c>
      <c r="Y212" s="963">
        <f>[4]Igazgatás!T240+[4]Községgazd!W228+[4]Vagyongazd!T210+[4]Közút!T214+[4]Sport!T212+[4]Közművelődés!V261+[4]Támogatás!AE227</f>
        <v>0</v>
      </c>
      <c r="AB212" s="914"/>
    </row>
    <row r="213" spans="1:28" ht="15.75" hidden="1" customHeight="1" x14ac:dyDescent="0.2">
      <c r="B213" s="26"/>
      <c r="C213" s="21"/>
      <c r="D213" s="1354" t="s">
        <v>1103</v>
      </c>
      <c r="E213" s="1354"/>
      <c r="F213" s="958" t="e">
        <v>#REF!</v>
      </c>
      <c r="G213" s="958" t="e">
        <v>#REF!</v>
      </c>
      <c r="H213" s="958" t="e">
        <v>#REF!</v>
      </c>
      <c r="I213" s="958" t="e">
        <v>#REF!</v>
      </c>
      <c r="J213" s="958" t="e">
        <f>[4]Igazgatás!F241+[4]Községgazd!F229+[4]Vagyongazd!#REF!+[4]Közút!F215+[4]Sport!F213+[4]Közművelődés!F262+[4]Támogatás!J228</f>
        <v>#REF!</v>
      </c>
      <c r="K213" s="958" t="e">
        <f>[4]Igazgatás!G241+[4]Községgazd!G229+[4]Vagyongazd!#REF!+[4]Közút!G215+[4]Sport!G213+[4]Közművelődés!G262+[4]Támogatás!K228</f>
        <v>#REF!</v>
      </c>
      <c r="L213" s="958"/>
      <c r="M213" s="959" t="e">
        <f>[4]Igazgatás!H241+[4]Községgazd!H229+[4]Vagyongazd!#REF!+[4]Közút!H215+[4]Sport!H213+[4]Közművelődés!H262+[4]Támogatás!L228</f>
        <v>#REF!</v>
      </c>
      <c r="N213" s="960">
        <f>[4]Igazgatás!I241+[4]Községgazd!L229+[4]Vagyongazd!I211+[4]Közút!I215+[4]Sport!I213+[4]Közművelődés!K262+[4]Támogatás!T228</f>
        <v>0</v>
      </c>
      <c r="O213" s="961">
        <f>[4]Igazgatás!J241+[4]Községgazd!M229+[4]Vagyongazd!J211+[4]Közút!J215+[4]Sport!J213+[4]Közművelődés!L262+[4]Támogatás!U228</f>
        <v>0</v>
      </c>
      <c r="P213" s="962">
        <f>[4]Igazgatás!K241+[4]Községgazd!N229+[4]Vagyongazd!K211+[4]Közút!K215+[4]Sport!K213+[4]Közművelődés!M262+[4]Támogatás!V228</f>
        <v>0</v>
      </c>
      <c r="Q213" s="962">
        <f>[4]Igazgatás!L241+[4]Községgazd!O229+[4]Vagyongazd!L211+[4]Közút!L215+[4]Sport!L213+[4]Közművelődés!N262+[4]Támogatás!W228</f>
        <v>0</v>
      </c>
      <c r="R213" s="961">
        <f>[4]Igazgatás!M241+[4]Községgazd!P229+[4]Vagyongazd!M211+[4]Közút!M215+[4]Sport!M213+[4]Közművelődés!O262+[4]Támogatás!X228</f>
        <v>0</v>
      </c>
      <c r="S213" s="962">
        <f>[4]Igazgatás!N241+[4]Községgazd!Q229+[4]Vagyongazd!N211+[4]Közút!N215+[4]Sport!N213+[4]Közművelődés!P262+[4]Támogatás!Y228</f>
        <v>0</v>
      </c>
      <c r="T213" s="962">
        <f>[4]Igazgatás!O241+[4]Községgazd!R229+[4]Vagyongazd!O211+[4]Közút!O215+[4]Sport!O213+[4]Közművelődés!Q262+[4]Támogatás!Z228</f>
        <v>0</v>
      </c>
      <c r="U213" s="963">
        <f>[4]Igazgatás!P241+[4]Községgazd!S229+[4]Vagyongazd!P211+[4]Közút!P215+[4]Sport!P213+[4]Közművelődés!R262+[4]Támogatás!AA228</f>
        <v>0</v>
      </c>
      <c r="V213" s="964">
        <f>[4]Igazgatás!Q241+[4]Községgazd!T229+[4]Vagyongazd!Q211+[4]Közút!Q215+[4]Sport!Q213+[4]Közművelődés!S262+[4]Támogatás!AB228</f>
        <v>0</v>
      </c>
      <c r="W213" s="962">
        <f>[4]Igazgatás!R241+[4]Községgazd!U229+[4]Vagyongazd!R211+[4]Közút!R215+[4]Sport!R213+[4]Közművelődés!T262+[4]Támogatás!AC228</f>
        <v>0</v>
      </c>
      <c r="X213" s="962">
        <f>[4]Igazgatás!S241+[4]Községgazd!V229+[4]Vagyongazd!S211+[4]Közút!S215+[4]Sport!S213+[4]Közművelődés!U262+[4]Támogatás!AD228</f>
        <v>0</v>
      </c>
      <c r="Y213" s="963">
        <f>[4]Igazgatás!T241+[4]Községgazd!W229+[4]Vagyongazd!T211+[4]Közút!T215+[4]Sport!T213+[4]Közművelődés!V262+[4]Támogatás!AE228</f>
        <v>0</v>
      </c>
      <c r="AB213" s="914"/>
    </row>
    <row r="214" spans="1:28" s="977" customFormat="1" ht="15.75" hidden="1" customHeight="1" x14ac:dyDescent="0.2">
      <c r="A214" s="18" t="s">
        <v>1104</v>
      </c>
      <c r="B214" s="28" t="s">
        <v>1105</v>
      </c>
      <c r="C214" s="1379" t="s">
        <v>1106</v>
      </c>
      <c r="D214" s="1380"/>
      <c r="E214" s="1380"/>
      <c r="F214" s="975" t="e">
        <v>#REF!</v>
      </c>
      <c r="G214" s="975" t="e">
        <v>#REF!</v>
      </c>
      <c r="H214" s="975" t="e">
        <v>#REF!</v>
      </c>
      <c r="I214" s="981" t="e">
        <v>#REF!</v>
      </c>
      <c r="J214" s="975" t="e">
        <f>[4]Igazgatás!F242+[4]Községgazd!F230+[4]Vagyongazd!#REF!+[4]Közút!F216+[4]Sport!F214+[4]Közművelődés!F263+[4]Támogatás!J229</f>
        <v>#REF!</v>
      </c>
      <c r="K214" s="975" t="e">
        <f>[4]Igazgatás!G242+[4]Községgazd!G230+[4]Vagyongazd!#REF!+[4]Közút!G216+[4]Sport!G214+[4]Közművelődés!G263+[4]Támogatás!K229</f>
        <v>#REF!</v>
      </c>
      <c r="L214" s="975"/>
      <c r="M214" s="982" t="e">
        <f>[4]Igazgatás!H242+[4]Községgazd!H230+[4]Vagyongazd!#REF!+[4]Közút!H216+[4]Sport!H214+[4]Közművelődés!H263+[4]Támogatás!L229</f>
        <v>#REF!</v>
      </c>
      <c r="N214" s="939">
        <f>[4]Igazgatás!I242+[4]Községgazd!L230+[4]Vagyongazd!I212+[4]Közút!I216+[4]Sport!I214+[4]Közművelődés!K263+[4]Támogatás!T229</f>
        <v>0</v>
      </c>
      <c r="O214" s="940">
        <f>[4]Igazgatás!J242+[4]Községgazd!M230+[4]Vagyongazd!J212+[4]Közút!J216+[4]Sport!J214+[4]Közművelődés!L263+[4]Támogatás!U229</f>
        <v>0</v>
      </c>
      <c r="P214" s="941">
        <f>[4]Igazgatás!K242+[4]Községgazd!N230+[4]Vagyongazd!K212+[4]Közút!K216+[4]Sport!K214+[4]Közművelődés!M263+[4]Támogatás!V229</f>
        <v>0</v>
      </c>
      <c r="Q214" s="941">
        <f>[4]Igazgatás!L242+[4]Községgazd!O230+[4]Vagyongazd!L212+[4]Közút!L216+[4]Sport!L214+[4]Közművelődés!N263+[4]Támogatás!W229</f>
        <v>0</v>
      </c>
      <c r="R214" s="940">
        <f>[4]Igazgatás!M242+[4]Községgazd!P230+[4]Vagyongazd!M212+[4]Közút!M216+[4]Sport!M214+[4]Közművelődés!O263+[4]Támogatás!X229</f>
        <v>0</v>
      </c>
      <c r="S214" s="941">
        <f>[4]Igazgatás!N242+[4]Községgazd!Q230+[4]Vagyongazd!N212+[4]Közút!N216+[4]Sport!N214+[4]Közművelődés!P263+[4]Támogatás!Y229</f>
        <v>0</v>
      </c>
      <c r="T214" s="941">
        <f>[4]Igazgatás!O242+[4]Községgazd!R230+[4]Vagyongazd!O212+[4]Közút!O216+[4]Sport!O214+[4]Közművelődés!Q263+[4]Támogatás!Z229</f>
        <v>0</v>
      </c>
      <c r="U214" s="942">
        <f>[4]Igazgatás!P242+[4]Községgazd!S230+[4]Vagyongazd!P212+[4]Közút!P216+[4]Sport!P214+[4]Közművelődés!R263+[4]Támogatás!AA229</f>
        <v>0</v>
      </c>
      <c r="V214" s="943">
        <f>[4]Igazgatás!Q242+[4]Községgazd!T230+[4]Vagyongazd!Q212+[4]Közút!Q216+[4]Sport!Q214+[4]Közművelődés!S263+[4]Támogatás!AB229</f>
        <v>0</v>
      </c>
      <c r="W214" s="941">
        <f>[4]Igazgatás!R242+[4]Községgazd!U230+[4]Vagyongazd!R212+[4]Közút!R216+[4]Sport!R214+[4]Közművelődés!T263+[4]Támogatás!AC229</f>
        <v>0</v>
      </c>
      <c r="X214" s="941">
        <f>[4]Igazgatás!S242+[4]Községgazd!V230+[4]Vagyongazd!S212+[4]Közút!S216+[4]Sport!S214+[4]Közművelődés!U263+[4]Támogatás!AD229</f>
        <v>0</v>
      </c>
      <c r="Y214" s="942">
        <f>[4]Igazgatás!T242+[4]Községgazd!W230+[4]Vagyongazd!T212+[4]Közút!T216+[4]Sport!T214+[4]Közművelődés!V263+[4]Támogatás!AE229</f>
        <v>0</v>
      </c>
      <c r="AB214" s="914"/>
    </row>
    <row r="215" spans="1:28" s="977" customFormat="1" ht="15.75" hidden="1" customHeight="1" x14ac:dyDescent="0.2">
      <c r="A215" s="18" t="s">
        <v>1107</v>
      </c>
      <c r="B215" s="28" t="s">
        <v>1108</v>
      </c>
      <c r="C215" s="1379" t="s">
        <v>1109</v>
      </c>
      <c r="D215" s="1380"/>
      <c r="E215" s="1380"/>
      <c r="F215" s="975" t="e">
        <v>#REF!</v>
      </c>
      <c r="G215" s="975" t="e">
        <v>#REF!</v>
      </c>
      <c r="H215" s="975" t="e">
        <v>#REF!</v>
      </c>
      <c r="I215" s="981"/>
      <c r="J215" s="975">
        <v>0</v>
      </c>
      <c r="K215" s="975">
        <v>0</v>
      </c>
      <c r="L215" s="975">
        <v>0</v>
      </c>
      <c r="M215" s="982">
        <v>0</v>
      </c>
      <c r="N215" s="939">
        <f>[4]Igazgatás!I243+[4]Községgazd!L231+[4]Vagyongazd!I213+[4]Közút!I217+[4]Sport!I215+[4]Közművelődés!K264+[4]Támogatás!T230</f>
        <v>0</v>
      </c>
      <c r="O215" s="940">
        <f>[4]Igazgatás!J243+[4]Községgazd!M231+[4]Vagyongazd!J213+[4]Közút!J217+[4]Sport!J215+[4]Közművelődés!L264+[4]Támogatás!U230</f>
        <v>0</v>
      </c>
      <c r="P215" s="941">
        <f>[4]Igazgatás!K243+[4]Községgazd!N231+[4]Vagyongazd!K213+[4]Közút!K217+[4]Sport!K215+[4]Közművelődés!M264+[4]Támogatás!V230</f>
        <v>0</v>
      </c>
      <c r="Q215" s="941">
        <f>[4]Igazgatás!L243+[4]Községgazd!O231+[4]Vagyongazd!L213+[4]Közút!L217+[4]Sport!L215+[4]Közművelődés!N264+[4]Támogatás!W230</f>
        <v>0</v>
      </c>
      <c r="R215" s="940">
        <f>[4]Igazgatás!M243+[4]Községgazd!P231+[4]Vagyongazd!M213+[4]Közút!M217+[4]Sport!M215+[4]Közművelődés!O264+[4]Támogatás!X230</f>
        <v>0</v>
      </c>
      <c r="S215" s="941">
        <f>[4]Igazgatás!N243+[4]Községgazd!Q231+[4]Vagyongazd!N213+[4]Közút!N217+[4]Sport!N215+[4]Közművelődés!P264+[4]Támogatás!Y230</f>
        <v>0</v>
      </c>
      <c r="T215" s="941">
        <f>[4]Igazgatás!O243+[4]Községgazd!R231+[4]Vagyongazd!O213+[4]Közút!O217+[4]Sport!O215+[4]Közművelődés!Q264+[4]Támogatás!Z230</f>
        <v>0</v>
      </c>
      <c r="U215" s="942">
        <f>[4]Igazgatás!P243+[4]Községgazd!S231+[4]Vagyongazd!P213+[4]Közút!P217+[4]Sport!P215+[4]Közművelődés!R264+[4]Támogatás!AA230</f>
        <v>0</v>
      </c>
      <c r="V215" s="943">
        <f>[4]Igazgatás!Q243+[4]Községgazd!T231+[4]Vagyongazd!Q213+[4]Közút!Q217+[4]Sport!Q215+[4]Közművelődés!S264+[4]Támogatás!AB230</f>
        <v>0</v>
      </c>
      <c r="W215" s="941">
        <f>[4]Igazgatás!R243+[4]Községgazd!U231+[4]Vagyongazd!R213+[4]Közút!R217+[4]Sport!R215+[4]Közművelődés!T264+[4]Támogatás!AC230</f>
        <v>0</v>
      </c>
      <c r="X215" s="941">
        <f>[4]Igazgatás!S243+[4]Községgazd!V231+[4]Vagyongazd!S213+[4]Közút!S217+[4]Sport!S215+[4]Közművelődés!U264+[4]Támogatás!AD230</f>
        <v>0</v>
      </c>
      <c r="Y215" s="942">
        <f>[4]Igazgatás!T243+[4]Községgazd!W231+[4]Vagyongazd!T213+[4]Közút!T217+[4]Sport!T215+[4]Közművelődés!V264+[4]Támogatás!AE230</f>
        <v>0</v>
      </c>
      <c r="AB215" s="914"/>
    </row>
    <row r="216" spans="1:28" s="977" customFormat="1" ht="15.75" hidden="1" customHeight="1" x14ac:dyDescent="0.2">
      <c r="A216" s="18" t="s">
        <v>1110</v>
      </c>
      <c r="B216" s="28" t="s">
        <v>1111</v>
      </c>
      <c r="C216" s="1379" t="s">
        <v>1112</v>
      </c>
      <c r="D216" s="1380"/>
      <c r="E216" s="1380"/>
      <c r="F216" s="975">
        <v>50000</v>
      </c>
      <c r="G216" s="975">
        <v>50000</v>
      </c>
      <c r="H216" s="975">
        <v>50000</v>
      </c>
      <c r="I216" s="981"/>
      <c r="J216" s="975">
        <v>0</v>
      </c>
      <c r="K216" s="975">
        <f>[4]Igazgatás!G244+[4]Községgazd!G232+[4]Közút!G218+[4]Sport!G216+[4]Közművelődés!G265+[4]Támogatás!K231</f>
        <v>0</v>
      </c>
      <c r="L216" s="975">
        <v>0</v>
      </c>
      <c r="M216" s="982">
        <v>0</v>
      </c>
      <c r="N216" s="939">
        <f>[4]Igazgatás!I244+[4]Községgazd!L232+[4]Vagyongazd!I214+[4]Közút!I218+[4]Sport!I216+[4]Közművelődés!K265+[4]Támogatás!T231</f>
        <v>8333.3333329999987</v>
      </c>
      <c r="O216" s="940">
        <f>[4]Igazgatás!J244+[4]Községgazd!M232+[4]Vagyongazd!J214+[4]Közút!J218+[4]Sport!J216+[4]Közművelődés!L265+[4]Támogatás!U231</f>
        <v>8333.3333329999987</v>
      </c>
      <c r="P216" s="941">
        <f>[4]Igazgatás!K244+[4]Községgazd!N232+[4]Vagyongazd!K214+[4]Közút!K218+[4]Sport!K216+[4]Közművelődés!M265+[4]Támogatás!V231</f>
        <v>8333.3333329999987</v>
      </c>
      <c r="Q216" s="941">
        <f>[4]Igazgatás!L244+[4]Községgazd!O232+[4]Vagyongazd!L214+[4]Közút!L218+[4]Sport!L216+[4]Közművelődés!N265+[4]Támogatás!W231</f>
        <v>8333.3333329999987</v>
      </c>
      <c r="R216" s="940">
        <f>[4]Igazgatás!M244+[4]Községgazd!P232+[4]Vagyongazd!M214+[4]Közút!M218+[4]Sport!M216+[4]Közművelődés!O265+[4]Támogatás!X231</f>
        <v>8333.3333329999987</v>
      </c>
      <c r="S216" s="941">
        <f>[4]Igazgatás!N244+[4]Községgazd!Q232+[4]Vagyongazd!N214+[4]Közút!N218+[4]Sport!N216+[4]Közművelődés!P265+[4]Támogatás!Y231</f>
        <v>8333.3333329999987</v>
      </c>
      <c r="T216" s="941">
        <f>[4]Igazgatás!O244+[4]Községgazd!R232+[4]Vagyongazd!O214+[4]Közút!O218+[4]Sport!O216+[4]Közművelődés!Q265+[4]Támogatás!Z231</f>
        <v>8333.3333329999987</v>
      </c>
      <c r="U216" s="942">
        <f>[4]Igazgatás!P244+[4]Községgazd!S232+[4]Vagyongazd!P214+[4]Közút!P218+[4]Sport!P216+[4]Közművelődés!R265+[4]Támogatás!AA231</f>
        <v>8333.3333329999987</v>
      </c>
      <c r="V216" s="943">
        <f>[4]Igazgatás!Q244+[4]Községgazd!T232+[4]Vagyongazd!Q214+[4]Közút!Q218+[4]Sport!Q216+[4]Közművelődés!S265+[4]Támogatás!AB231</f>
        <v>8333.3333329999987</v>
      </c>
      <c r="W216" s="941">
        <f>[4]Igazgatás!R244+[4]Községgazd!U232+[4]Vagyongazd!R214+[4]Közút!R218+[4]Sport!R216+[4]Közművelődés!T265+[4]Támogatás!AC231</f>
        <v>8333.3333329999987</v>
      </c>
      <c r="X216" s="941">
        <f>[4]Igazgatás!S244+[4]Községgazd!V232+[4]Vagyongazd!S214+[4]Közút!S218+[4]Sport!S216+[4]Közművelődés!U265+[4]Támogatás!AD231</f>
        <v>8333.3333329999987</v>
      </c>
      <c r="Y216" s="942">
        <f>[4]Igazgatás!T244+[4]Községgazd!W232+[4]Vagyongazd!T214+[4]Közút!T218+[4]Sport!T216+[4]Közművelődés!V265+[4]Támogatás!AE231</f>
        <v>8333.3333329999987</v>
      </c>
      <c r="AB216" s="914"/>
    </row>
    <row r="217" spans="1:28" ht="15.75" hidden="1" customHeight="1" x14ac:dyDescent="0.2">
      <c r="B217" s="26"/>
      <c r="C217" s="21"/>
      <c r="D217" s="1354" t="s">
        <v>1113</v>
      </c>
      <c r="E217" s="1354"/>
      <c r="F217" s="958" t="e">
        <v>#REF!</v>
      </c>
      <c r="G217" s="958" t="e">
        <v>#REF!</v>
      </c>
      <c r="H217" s="958" t="e">
        <v>#REF!</v>
      </c>
      <c r="I217" s="958" t="e">
        <v>#REF!</v>
      </c>
      <c r="J217" s="958" t="e">
        <f>[4]Igazgatás!F245+[4]Községgazd!F233+[4]Vagyongazd!#REF!+[4]Közút!F219+[4]Sport!F217+[4]Közművelődés!F266+[4]Támogatás!J232</f>
        <v>#REF!</v>
      </c>
      <c r="K217" s="958" t="e">
        <f>[4]Igazgatás!G245+[4]Községgazd!G233+[4]Vagyongazd!#REF!+[4]Közút!G219+[4]Sport!G217+[4]Közművelődés!G266+[4]Támogatás!K232</f>
        <v>#REF!</v>
      </c>
      <c r="L217" s="958"/>
      <c r="M217" s="959" t="e">
        <f>[4]Igazgatás!H245+[4]Községgazd!H233+[4]Vagyongazd!#REF!+[4]Közút!H219+[4]Sport!H217+[4]Közművelődés!H266+[4]Támogatás!L232</f>
        <v>#REF!</v>
      </c>
      <c r="N217" s="960">
        <f>[4]Igazgatás!I245+[4]Községgazd!L233+[4]Vagyongazd!I215+[4]Közút!I219+[4]Sport!I217+[4]Közművelődés!K266+[4]Támogatás!T232</f>
        <v>0</v>
      </c>
      <c r="O217" s="961">
        <f>[4]Igazgatás!J245+[4]Községgazd!M233+[4]Vagyongazd!J215+[4]Közút!J219+[4]Sport!J217+[4]Közművelődés!L266+[4]Támogatás!U232</f>
        <v>0</v>
      </c>
      <c r="P217" s="962">
        <f>[4]Igazgatás!K245+[4]Községgazd!N233+[4]Vagyongazd!K215+[4]Közút!K219+[4]Sport!K217+[4]Közművelődés!M266+[4]Támogatás!V232</f>
        <v>0</v>
      </c>
      <c r="Q217" s="962">
        <f>[4]Igazgatás!L245+[4]Községgazd!O233+[4]Vagyongazd!L215+[4]Közút!L219+[4]Sport!L217+[4]Közművelődés!N266+[4]Támogatás!W232</f>
        <v>0</v>
      </c>
      <c r="R217" s="961">
        <f>[4]Igazgatás!M245+[4]Községgazd!P233+[4]Vagyongazd!M215+[4]Közút!M219+[4]Sport!M217+[4]Közművelődés!O266+[4]Támogatás!X232</f>
        <v>0</v>
      </c>
      <c r="S217" s="962">
        <f>[4]Igazgatás!N245+[4]Községgazd!Q233+[4]Vagyongazd!N215+[4]Közút!N219+[4]Sport!N217+[4]Közművelődés!P266+[4]Támogatás!Y232</f>
        <v>0</v>
      </c>
      <c r="T217" s="962">
        <f>[4]Igazgatás!O245+[4]Községgazd!R233+[4]Vagyongazd!O215+[4]Közút!O219+[4]Sport!O217+[4]Közművelődés!Q266+[4]Támogatás!Z232</f>
        <v>0</v>
      </c>
      <c r="U217" s="963">
        <f>[4]Igazgatás!P245+[4]Községgazd!S233+[4]Vagyongazd!P215+[4]Közút!P219+[4]Sport!P217+[4]Közművelődés!R266+[4]Támogatás!AA232</f>
        <v>0</v>
      </c>
      <c r="V217" s="964">
        <f>[4]Igazgatás!Q245+[4]Községgazd!T233+[4]Vagyongazd!Q215+[4]Közút!Q219+[4]Sport!Q217+[4]Közművelődés!S266+[4]Támogatás!AB232</f>
        <v>0</v>
      </c>
      <c r="W217" s="962">
        <f>[4]Igazgatás!R245+[4]Községgazd!U233+[4]Vagyongazd!R215+[4]Közút!R219+[4]Sport!R217+[4]Közművelődés!T266+[4]Támogatás!AC232</f>
        <v>0</v>
      </c>
      <c r="X217" s="962">
        <f>[4]Igazgatás!S245+[4]Községgazd!V233+[4]Vagyongazd!S215+[4]Közút!S219+[4]Sport!S217+[4]Közművelődés!U266+[4]Támogatás!AD232</f>
        <v>0</v>
      </c>
      <c r="Y217" s="963">
        <f>[4]Igazgatás!T245+[4]Községgazd!W233+[4]Vagyongazd!T215+[4]Közút!T219+[4]Sport!T217+[4]Közművelődés!V266+[4]Támogatás!AE232</f>
        <v>0</v>
      </c>
      <c r="AB217" s="914"/>
    </row>
    <row r="218" spans="1:28" ht="15.75" hidden="1" customHeight="1" x14ac:dyDescent="0.2">
      <c r="B218" s="26"/>
      <c r="C218" s="21"/>
      <c r="D218" s="1354" t="s">
        <v>1114</v>
      </c>
      <c r="E218" s="1354"/>
      <c r="F218" s="958" t="e">
        <v>#REF!</v>
      </c>
      <c r="G218" s="958" t="e">
        <v>#REF!</v>
      </c>
      <c r="H218" s="958" t="e">
        <v>#REF!</v>
      </c>
      <c r="I218" s="958" t="e">
        <v>#REF!</v>
      </c>
      <c r="J218" s="958" t="e">
        <f>[4]Igazgatás!F246+[4]Községgazd!F234+[4]Vagyongazd!#REF!+[4]Közút!F220+[4]Sport!F218+[4]Közművelődés!F267+[4]Támogatás!J233</f>
        <v>#REF!</v>
      </c>
      <c r="K218" s="958" t="e">
        <f>[4]Igazgatás!G246+[4]Községgazd!G234+[4]Vagyongazd!#REF!+[4]Közút!G220+[4]Sport!G218+[4]Közművelődés!G267+[4]Támogatás!K233</f>
        <v>#REF!</v>
      </c>
      <c r="L218" s="958"/>
      <c r="M218" s="959" t="e">
        <f>[4]Igazgatás!H246+[4]Községgazd!H234+[4]Vagyongazd!#REF!+[4]Közút!H220+[4]Sport!H218+[4]Közművelődés!H267+[4]Támogatás!L233</f>
        <v>#REF!</v>
      </c>
      <c r="N218" s="960">
        <f>[4]Igazgatás!I246+[4]Községgazd!L234+[4]Vagyongazd!I216+[4]Közút!I220+[4]Sport!I218+[4]Közművelődés!K267+[4]Támogatás!T233</f>
        <v>0</v>
      </c>
      <c r="O218" s="961">
        <f>[4]Igazgatás!J246+[4]Községgazd!M234+[4]Vagyongazd!J216+[4]Közút!J220+[4]Sport!J218+[4]Közművelődés!L267+[4]Támogatás!U233</f>
        <v>0</v>
      </c>
      <c r="P218" s="962">
        <f>[4]Igazgatás!K246+[4]Községgazd!N234+[4]Vagyongazd!K216+[4]Közút!K220+[4]Sport!K218+[4]Közművelődés!M267+[4]Támogatás!V233</f>
        <v>0</v>
      </c>
      <c r="Q218" s="962">
        <f>[4]Igazgatás!L246+[4]Községgazd!O234+[4]Vagyongazd!L216+[4]Közút!L220+[4]Sport!L218+[4]Közművelődés!N267+[4]Támogatás!W233</f>
        <v>0</v>
      </c>
      <c r="R218" s="961">
        <f>[4]Igazgatás!M246+[4]Községgazd!P234+[4]Vagyongazd!M216+[4]Közút!M220+[4]Sport!M218+[4]Közművelődés!O267+[4]Támogatás!X233</f>
        <v>0</v>
      </c>
      <c r="S218" s="962">
        <f>[4]Igazgatás!N246+[4]Községgazd!Q234+[4]Vagyongazd!N216+[4]Közút!N220+[4]Sport!N218+[4]Közművelődés!P267+[4]Támogatás!Y233</f>
        <v>0</v>
      </c>
      <c r="T218" s="962">
        <f>[4]Igazgatás!O246+[4]Községgazd!R234+[4]Vagyongazd!O216+[4]Közút!O220+[4]Sport!O218+[4]Közművelődés!Q267+[4]Támogatás!Z233</f>
        <v>0</v>
      </c>
      <c r="U218" s="963">
        <f>[4]Igazgatás!P246+[4]Községgazd!S234+[4]Vagyongazd!P216+[4]Közút!P220+[4]Sport!P218+[4]Közművelődés!R267+[4]Támogatás!AA233</f>
        <v>0</v>
      </c>
      <c r="V218" s="964">
        <f>[4]Igazgatás!Q246+[4]Községgazd!T234+[4]Vagyongazd!Q216+[4]Közút!Q220+[4]Sport!Q218+[4]Közművelődés!S267+[4]Támogatás!AB233</f>
        <v>0</v>
      </c>
      <c r="W218" s="962">
        <f>[4]Igazgatás!R246+[4]Községgazd!U234+[4]Vagyongazd!R216+[4]Közút!R220+[4]Sport!R218+[4]Közművelődés!T267+[4]Támogatás!AC233</f>
        <v>0</v>
      </c>
      <c r="X218" s="962">
        <f>[4]Igazgatás!S246+[4]Községgazd!V234+[4]Vagyongazd!S216+[4]Közút!S220+[4]Sport!S218+[4]Közművelődés!U267+[4]Támogatás!AD233</f>
        <v>0</v>
      </c>
      <c r="Y218" s="963">
        <f>[4]Igazgatás!T246+[4]Községgazd!W234+[4]Vagyongazd!T216+[4]Közút!T220+[4]Sport!T218+[4]Közművelődés!V267+[4]Támogatás!AE233</f>
        <v>0</v>
      </c>
      <c r="AB218" s="914"/>
    </row>
    <row r="219" spans="1:28" ht="15.75" hidden="1" customHeight="1" x14ac:dyDescent="0.2">
      <c r="B219" s="26"/>
      <c r="C219" s="21"/>
      <c r="D219" s="1354" t="s">
        <v>1115</v>
      </c>
      <c r="E219" s="1354"/>
      <c r="F219" s="958">
        <v>50000</v>
      </c>
      <c r="G219" s="958">
        <v>50000</v>
      </c>
      <c r="H219" s="958">
        <v>50000</v>
      </c>
      <c r="I219" s="958"/>
      <c r="J219" s="958">
        <v>0</v>
      </c>
      <c r="K219" s="958">
        <f>[4]Igazgatás!G247+[4]Községgazd!G235+[4]Közút!G221+[4]Sport!G219+[4]Közművelődés!G268+[4]Támogatás!K234</f>
        <v>0</v>
      </c>
      <c r="L219" s="958">
        <v>0</v>
      </c>
      <c r="M219" s="959">
        <v>0</v>
      </c>
      <c r="N219" s="960">
        <f>[4]Igazgatás!I247+[4]Községgazd!L235+[4]Vagyongazd!I217+[4]Közút!I221+[4]Sport!I219+[4]Közművelődés!K268+[4]Támogatás!T234</f>
        <v>8333.3333329999987</v>
      </c>
      <c r="O219" s="961">
        <f>[4]Igazgatás!J247+[4]Községgazd!M235+[4]Vagyongazd!J217+[4]Közút!J221+[4]Sport!J219+[4]Közművelődés!L268+[4]Támogatás!U234</f>
        <v>8333.3333329999987</v>
      </c>
      <c r="P219" s="962">
        <f>[4]Igazgatás!K247+[4]Községgazd!N235+[4]Vagyongazd!K217+[4]Közút!K221+[4]Sport!K219+[4]Közművelődés!M268+[4]Támogatás!V234</f>
        <v>8333.3333329999987</v>
      </c>
      <c r="Q219" s="962">
        <f>[4]Igazgatás!L247+[4]Községgazd!O235+[4]Vagyongazd!L217+[4]Közút!L221+[4]Sport!L219+[4]Közművelődés!N268+[4]Támogatás!W234</f>
        <v>8333.3333329999987</v>
      </c>
      <c r="R219" s="961">
        <f>[4]Igazgatás!M247+[4]Községgazd!P235+[4]Vagyongazd!M217+[4]Közút!M221+[4]Sport!M219+[4]Közművelődés!O268+[4]Támogatás!X234</f>
        <v>8333.3333329999987</v>
      </c>
      <c r="S219" s="962">
        <f>[4]Igazgatás!N247+[4]Községgazd!Q235+[4]Vagyongazd!N217+[4]Közút!N221+[4]Sport!N219+[4]Közművelődés!P268+[4]Támogatás!Y234</f>
        <v>8333.3333329999987</v>
      </c>
      <c r="T219" s="962">
        <f>[4]Igazgatás!O247+[4]Községgazd!R235+[4]Vagyongazd!O217+[4]Közút!O221+[4]Sport!O219+[4]Közművelődés!Q268+[4]Támogatás!Z234</f>
        <v>8333.3333329999987</v>
      </c>
      <c r="U219" s="963">
        <f>[4]Igazgatás!P247+[4]Községgazd!S235+[4]Vagyongazd!P217+[4]Közút!P221+[4]Sport!P219+[4]Közművelődés!R268+[4]Támogatás!AA234</f>
        <v>8333.3333329999987</v>
      </c>
      <c r="V219" s="964">
        <f>[4]Igazgatás!Q247+[4]Községgazd!T235+[4]Vagyongazd!Q217+[4]Közút!Q221+[4]Sport!Q219+[4]Közművelődés!S268+[4]Támogatás!AB234</f>
        <v>8333.3333329999987</v>
      </c>
      <c r="W219" s="962">
        <f>[4]Igazgatás!R247+[4]Községgazd!U235+[4]Vagyongazd!R217+[4]Közút!R221+[4]Sport!R219+[4]Közművelődés!T268+[4]Támogatás!AC234</f>
        <v>8333.3333329999987</v>
      </c>
      <c r="X219" s="962">
        <f>[4]Igazgatás!S247+[4]Községgazd!V235+[4]Vagyongazd!S217+[4]Közút!S221+[4]Sport!S219+[4]Közművelődés!U268+[4]Támogatás!AD234</f>
        <v>8333.3333329999987</v>
      </c>
      <c r="Y219" s="963">
        <f>[4]Igazgatás!T247+[4]Községgazd!W235+[4]Vagyongazd!T217+[4]Közút!T221+[4]Sport!T219+[4]Közművelődés!V268+[4]Támogatás!AE234</f>
        <v>8333.3333329999987</v>
      </c>
      <c r="AB219" s="914"/>
    </row>
    <row r="220" spans="1:28" ht="15.75" hidden="1" customHeight="1" x14ac:dyDescent="0.2">
      <c r="B220" s="26"/>
      <c r="C220" s="21"/>
      <c r="D220" s="1354" t="s">
        <v>1116</v>
      </c>
      <c r="E220" s="1354"/>
      <c r="F220" s="958" t="e">
        <v>#REF!</v>
      </c>
      <c r="G220" s="964" t="e">
        <v>#REF!</v>
      </c>
      <c r="H220" s="964" t="e">
        <v>#REF!</v>
      </c>
      <c r="I220" s="964" t="e">
        <v>#REF!</v>
      </c>
      <c r="J220" s="1021" t="e">
        <f>[4]Igazgatás!F248+[4]Községgazd!F236+[4]Vagyongazd!#REF!+[4]Közút!F222+[4]Sport!F220+[4]Közművelődés!F269+[4]Támogatás!J235</f>
        <v>#REF!</v>
      </c>
      <c r="K220" s="1022" t="e">
        <f>[4]Igazgatás!G248+[4]Községgazd!G236+[4]Vagyongazd!#REF!+[4]Közút!G222+[4]Sport!G220+[4]Közművelődés!G269+[4]Támogatás!K235</f>
        <v>#REF!</v>
      </c>
      <c r="L220" s="1023"/>
      <c r="M220" s="959" t="e">
        <f>[4]Igazgatás!H248+[4]Községgazd!H236+[4]Vagyongazd!#REF!+[4]Közút!H222+[4]Sport!H220+[4]Közművelődés!H269+[4]Támogatás!L235</f>
        <v>#REF!</v>
      </c>
      <c r="N220" s="960">
        <f>[4]Igazgatás!I248+[4]Községgazd!L236+[4]Vagyongazd!I218+[4]Közút!I222+[4]Sport!I220+[4]Közművelődés!K269+[4]Támogatás!T235</f>
        <v>0</v>
      </c>
      <c r="O220" s="961">
        <f>[4]Igazgatás!J248+[4]Községgazd!M236+[4]Vagyongazd!J218+[4]Közút!J222+[4]Sport!J220+[4]Közművelődés!L269+[4]Támogatás!U235</f>
        <v>0</v>
      </c>
      <c r="P220" s="962">
        <f>[4]Igazgatás!K248+[4]Községgazd!N236+[4]Vagyongazd!K218+[4]Közút!K222+[4]Sport!K220+[4]Közművelődés!M269+[4]Támogatás!V235</f>
        <v>0</v>
      </c>
      <c r="Q220" s="962">
        <f>[4]Igazgatás!L248+[4]Községgazd!O236+[4]Vagyongazd!L218+[4]Közút!L222+[4]Sport!L220+[4]Közművelődés!N269+[4]Támogatás!W235</f>
        <v>0</v>
      </c>
      <c r="R220" s="961">
        <f>[4]Igazgatás!M248+[4]Községgazd!P236+[4]Vagyongazd!M218+[4]Közút!M222+[4]Sport!M220+[4]Közművelődés!O269+[4]Támogatás!X235</f>
        <v>0</v>
      </c>
      <c r="S220" s="962">
        <f>[4]Igazgatás!N248+[4]Községgazd!Q236+[4]Vagyongazd!N218+[4]Közút!N222+[4]Sport!N220+[4]Közművelődés!P269+[4]Támogatás!Y235</f>
        <v>0</v>
      </c>
      <c r="T220" s="962">
        <f>[4]Igazgatás!O248+[4]Községgazd!R236+[4]Vagyongazd!O218+[4]Közút!O222+[4]Sport!O220+[4]Közművelődés!Q269+[4]Támogatás!Z235</f>
        <v>0</v>
      </c>
      <c r="U220" s="963">
        <f>[4]Igazgatás!P248+[4]Községgazd!S236+[4]Vagyongazd!P218+[4]Közút!P222+[4]Sport!P220+[4]Közművelődés!R269+[4]Támogatás!AA235</f>
        <v>0</v>
      </c>
      <c r="V220" s="964">
        <f>[4]Igazgatás!Q248+[4]Községgazd!T236+[4]Vagyongazd!Q218+[4]Közút!Q222+[4]Sport!Q220+[4]Közművelődés!S269+[4]Támogatás!AB235</f>
        <v>0</v>
      </c>
      <c r="W220" s="962">
        <f>[4]Igazgatás!R248+[4]Községgazd!U236+[4]Vagyongazd!R218+[4]Közút!R222+[4]Sport!R220+[4]Közművelődés!T269+[4]Támogatás!AC235</f>
        <v>0</v>
      </c>
      <c r="X220" s="962">
        <f>[4]Igazgatás!S248+[4]Községgazd!V236+[4]Vagyongazd!S218+[4]Közút!S222+[4]Sport!S220+[4]Közművelődés!U269+[4]Támogatás!AD235</f>
        <v>0</v>
      </c>
      <c r="Y220" s="963">
        <f>[4]Igazgatás!T248+[4]Községgazd!W236+[4]Vagyongazd!T218+[4]Közút!T222+[4]Sport!T220+[4]Közművelődés!V269+[4]Támogatás!AE235</f>
        <v>0</v>
      </c>
      <c r="AB220" s="914"/>
    </row>
    <row r="221" spans="1:28" ht="15.75" hidden="1" customHeight="1" x14ac:dyDescent="0.2">
      <c r="B221" s="26"/>
      <c r="C221" s="21"/>
      <c r="D221" s="1354" t="s">
        <v>1117</v>
      </c>
      <c r="E221" s="1354"/>
      <c r="F221" s="958" t="e">
        <v>#REF!</v>
      </c>
      <c r="G221" s="964" t="e">
        <v>#REF!</v>
      </c>
      <c r="H221" s="964" t="e">
        <v>#REF!</v>
      </c>
      <c r="I221" s="964" t="e">
        <v>#REF!</v>
      </c>
      <c r="J221" s="1021" t="e">
        <f>[4]Igazgatás!F249+[4]Községgazd!F237+[4]Vagyongazd!#REF!+[4]Közút!F223+[4]Sport!F221+[4]Közművelődés!F270+[4]Támogatás!J236</f>
        <v>#REF!</v>
      </c>
      <c r="K221" s="1022" t="e">
        <f>[4]Igazgatás!G249+[4]Községgazd!G237+[4]Vagyongazd!#REF!+[4]Közút!G223+[4]Sport!G221+[4]Közművelődés!G270+[4]Támogatás!K236</f>
        <v>#REF!</v>
      </c>
      <c r="L221" s="1023"/>
      <c r="M221" s="959" t="e">
        <f>[4]Igazgatás!H249+[4]Községgazd!H237+[4]Vagyongazd!#REF!+[4]Közút!H223+[4]Sport!H221+[4]Közművelődés!H270+[4]Támogatás!L236</f>
        <v>#REF!</v>
      </c>
      <c r="N221" s="960">
        <f>[4]Igazgatás!I249+[4]Községgazd!L237+[4]Vagyongazd!I219+[4]Közút!I223+[4]Sport!I221+[4]Közművelődés!K270+[4]Támogatás!T236</f>
        <v>0</v>
      </c>
      <c r="O221" s="961">
        <f>[4]Igazgatás!J249+[4]Községgazd!M237+[4]Vagyongazd!J219+[4]Közút!J223+[4]Sport!J221+[4]Közművelődés!L270+[4]Támogatás!U236</f>
        <v>0</v>
      </c>
      <c r="P221" s="962">
        <f>[4]Igazgatás!K249+[4]Községgazd!N237+[4]Vagyongazd!K219+[4]Közút!K223+[4]Sport!K221+[4]Közművelődés!M270+[4]Támogatás!V236</f>
        <v>0</v>
      </c>
      <c r="Q221" s="962">
        <f>[4]Igazgatás!L249+[4]Községgazd!O237+[4]Vagyongazd!L219+[4]Közút!L223+[4]Sport!L221+[4]Közművelődés!N270+[4]Támogatás!W236</f>
        <v>0</v>
      </c>
      <c r="R221" s="961">
        <f>[4]Igazgatás!M249+[4]Községgazd!P237+[4]Vagyongazd!M219+[4]Közút!M223+[4]Sport!M221+[4]Közművelődés!O270+[4]Támogatás!X236</f>
        <v>0</v>
      </c>
      <c r="S221" s="962">
        <f>[4]Igazgatás!N249+[4]Községgazd!Q237+[4]Vagyongazd!N219+[4]Közút!N223+[4]Sport!N221+[4]Közművelődés!P270+[4]Támogatás!Y236</f>
        <v>0</v>
      </c>
      <c r="T221" s="962">
        <f>[4]Igazgatás!O249+[4]Községgazd!R237+[4]Vagyongazd!O219+[4]Közút!O223+[4]Sport!O221+[4]Közművelődés!Q270+[4]Támogatás!Z236</f>
        <v>0</v>
      </c>
      <c r="U221" s="963">
        <f>[4]Igazgatás!P249+[4]Községgazd!S237+[4]Vagyongazd!P219+[4]Közút!P223+[4]Sport!P221+[4]Közművelődés!R270+[4]Támogatás!AA236</f>
        <v>0</v>
      </c>
      <c r="V221" s="964">
        <f>[4]Igazgatás!Q249+[4]Községgazd!T237+[4]Vagyongazd!Q219+[4]Közút!Q223+[4]Sport!Q221+[4]Közművelődés!S270+[4]Támogatás!AB236</f>
        <v>0</v>
      </c>
      <c r="W221" s="962">
        <f>[4]Igazgatás!R249+[4]Községgazd!U237+[4]Vagyongazd!R219+[4]Közút!R223+[4]Sport!R221+[4]Közművelődés!T270+[4]Támogatás!AC236</f>
        <v>0</v>
      </c>
      <c r="X221" s="962">
        <f>[4]Igazgatás!S249+[4]Községgazd!V237+[4]Vagyongazd!S219+[4]Közút!S223+[4]Sport!S221+[4]Közművelődés!U270+[4]Támogatás!AD236</f>
        <v>0</v>
      </c>
      <c r="Y221" s="963">
        <f>[4]Igazgatás!T249+[4]Községgazd!W237+[4]Vagyongazd!T219+[4]Közút!T223+[4]Sport!T221+[4]Közművelődés!V270+[4]Támogatás!AE236</f>
        <v>0</v>
      </c>
      <c r="AB221" s="914"/>
    </row>
    <row r="222" spans="1:28" ht="25.5" hidden="1" customHeight="1" x14ac:dyDescent="0.2">
      <c r="B222" s="26"/>
      <c r="C222" s="21"/>
      <c r="D222" s="1370" t="s">
        <v>1118</v>
      </c>
      <c r="E222" s="1370"/>
      <c r="F222" s="958" t="e">
        <v>#REF!</v>
      </c>
      <c r="G222" s="964" t="e">
        <v>#REF!</v>
      </c>
      <c r="H222" s="964" t="e">
        <v>#REF!</v>
      </c>
      <c r="I222" s="964" t="e">
        <v>#REF!</v>
      </c>
      <c r="J222" s="1024" t="e">
        <f>[4]Igazgatás!F250+[4]Községgazd!F238+[4]Vagyongazd!#REF!+[4]Közút!F224+[4]Sport!F222+[4]Közművelődés!F271+[4]Támogatás!J237</f>
        <v>#REF!</v>
      </c>
      <c r="K222" s="1025" t="e">
        <f>[4]Igazgatás!G250+[4]Községgazd!G238+[4]Vagyongazd!#REF!+[4]Közút!G224+[4]Sport!G222+[4]Közművelődés!G271+[4]Támogatás!K237</f>
        <v>#REF!</v>
      </c>
      <c r="L222" s="1026"/>
      <c r="M222" s="959" t="e">
        <f>[4]Igazgatás!H250+[4]Községgazd!H238+[4]Vagyongazd!#REF!+[4]Közút!H224+[4]Sport!H222+[4]Közművelődés!H271+[4]Támogatás!L237</f>
        <v>#REF!</v>
      </c>
      <c r="N222" s="960">
        <f>[4]Igazgatás!I250+[4]Községgazd!L238+[4]Vagyongazd!I220+[4]Közút!I224+[4]Sport!I222+[4]Közművelődés!K271+[4]Támogatás!T237</f>
        <v>0</v>
      </c>
      <c r="O222" s="961">
        <f>[4]Igazgatás!J250+[4]Községgazd!M238+[4]Vagyongazd!J220+[4]Közút!J224+[4]Sport!J222+[4]Közművelődés!L271+[4]Támogatás!U237</f>
        <v>0</v>
      </c>
      <c r="P222" s="962">
        <f>[4]Igazgatás!K250+[4]Községgazd!N238+[4]Vagyongazd!K220+[4]Közút!K224+[4]Sport!K222+[4]Közművelődés!M271+[4]Támogatás!V237</f>
        <v>0</v>
      </c>
      <c r="Q222" s="962">
        <f>[4]Igazgatás!L250+[4]Községgazd!O238+[4]Vagyongazd!L220+[4]Közút!L224+[4]Sport!L222+[4]Közművelődés!N271+[4]Támogatás!W237</f>
        <v>0</v>
      </c>
      <c r="R222" s="961">
        <f>[4]Igazgatás!M250+[4]Községgazd!P238+[4]Vagyongazd!M220+[4]Közút!M224+[4]Sport!M222+[4]Közművelődés!O271+[4]Támogatás!X237</f>
        <v>0</v>
      </c>
      <c r="S222" s="962">
        <f>[4]Igazgatás!N250+[4]Községgazd!Q238+[4]Vagyongazd!N220+[4]Közút!N224+[4]Sport!N222+[4]Közművelődés!P271+[4]Támogatás!Y237</f>
        <v>0</v>
      </c>
      <c r="T222" s="962">
        <f>[4]Igazgatás!O250+[4]Községgazd!R238+[4]Vagyongazd!O220+[4]Közút!O224+[4]Sport!O222+[4]Közművelődés!Q271+[4]Támogatás!Z237</f>
        <v>0</v>
      </c>
      <c r="U222" s="963">
        <f>[4]Igazgatás!P250+[4]Községgazd!S238+[4]Vagyongazd!P220+[4]Közút!P224+[4]Sport!P222+[4]Közművelődés!R271+[4]Támogatás!AA237</f>
        <v>0</v>
      </c>
      <c r="V222" s="964">
        <f>[4]Igazgatás!Q250+[4]Községgazd!T238+[4]Vagyongazd!Q220+[4]Közút!Q224+[4]Sport!Q222+[4]Közművelődés!S271+[4]Támogatás!AB237</f>
        <v>0</v>
      </c>
      <c r="W222" s="962">
        <f>[4]Igazgatás!R250+[4]Községgazd!U238+[4]Vagyongazd!R220+[4]Közút!R224+[4]Sport!R222+[4]Közművelődés!T271+[4]Támogatás!AC237</f>
        <v>0</v>
      </c>
      <c r="X222" s="962">
        <f>[4]Igazgatás!S250+[4]Községgazd!V238+[4]Vagyongazd!S220+[4]Közút!S224+[4]Sport!S222+[4]Közművelődés!U271+[4]Támogatás!AD237</f>
        <v>0</v>
      </c>
      <c r="Y222" s="963">
        <f>[4]Igazgatás!T250+[4]Községgazd!W238+[4]Vagyongazd!T220+[4]Közút!T224+[4]Sport!T222+[4]Közművelődés!V271+[4]Támogatás!AE237</f>
        <v>0</v>
      </c>
      <c r="AB222" s="914"/>
    </row>
    <row r="223" spans="1:28" ht="25.5" hidden="1" customHeight="1" x14ac:dyDescent="0.2">
      <c r="B223" s="26"/>
      <c r="C223" s="21"/>
      <c r="D223" s="1370" t="s">
        <v>1119</v>
      </c>
      <c r="E223" s="1370"/>
      <c r="F223" s="958" t="e">
        <v>#REF!</v>
      </c>
      <c r="G223" s="964" t="e">
        <v>#REF!</v>
      </c>
      <c r="H223" s="964" t="e">
        <v>#REF!</v>
      </c>
      <c r="I223" s="964" t="e">
        <v>#REF!</v>
      </c>
      <c r="J223" s="1024" t="e">
        <f>[4]Igazgatás!F251+[4]Községgazd!F239+[4]Vagyongazd!#REF!+[4]Közút!F225+[4]Sport!F223+[4]Közművelődés!F272+[4]Támogatás!J238</f>
        <v>#REF!</v>
      </c>
      <c r="K223" s="1025" t="e">
        <f>[4]Igazgatás!G251+[4]Községgazd!G239+[4]Vagyongazd!#REF!+[4]Közút!G225+[4]Sport!G223+[4]Közművelődés!G272+[4]Támogatás!K238</f>
        <v>#REF!</v>
      </c>
      <c r="L223" s="1026"/>
      <c r="M223" s="959" t="e">
        <f>[4]Igazgatás!H251+[4]Községgazd!H239+[4]Vagyongazd!#REF!+[4]Közút!H225+[4]Sport!H223+[4]Közművelődés!H272+[4]Támogatás!L238</f>
        <v>#REF!</v>
      </c>
      <c r="N223" s="960">
        <f>[4]Igazgatás!I251+[4]Községgazd!L239+[4]Vagyongazd!I221+[4]Közút!I225+[4]Sport!I223+[4]Közművelődés!K272+[4]Támogatás!T238</f>
        <v>0</v>
      </c>
      <c r="O223" s="961">
        <f>[4]Igazgatás!J251+[4]Községgazd!M239+[4]Vagyongazd!J221+[4]Közút!J225+[4]Sport!J223+[4]Közművelődés!L272+[4]Támogatás!U238</f>
        <v>0</v>
      </c>
      <c r="P223" s="962">
        <f>[4]Igazgatás!K251+[4]Községgazd!N239+[4]Vagyongazd!K221+[4]Közút!K225+[4]Sport!K223+[4]Közművelődés!M272+[4]Támogatás!V238</f>
        <v>0</v>
      </c>
      <c r="Q223" s="962">
        <f>[4]Igazgatás!L251+[4]Községgazd!O239+[4]Vagyongazd!L221+[4]Közút!L225+[4]Sport!L223+[4]Közművelődés!N272+[4]Támogatás!W238</f>
        <v>0</v>
      </c>
      <c r="R223" s="961">
        <f>[4]Igazgatás!M251+[4]Községgazd!P239+[4]Vagyongazd!M221+[4]Közút!M225+[4]Sport!M223+[4]Közművelődés!O272+[4]Támogatás!X238</f>
        <v>0</v>
      </c>
      <c r="S223" s="962">
        <f>[4]Igazgatás!N251+[4]Községgazd!Q239+[4]Vagyongazd!N221+[4]Közút!N225+[4]Sport!N223+[4]Közművelődés!P272+[4]Támogatás!Y238</f>
        <v>0</v>
      </c>
      <c r="T223" s="962">
        <f>[4]Igazgatás!O251+[4]Községgazd!R239+[4]Vagyongazd!O221+[4]Közút!O225+[4]Sport!O223+[4]Közművelődés!Q272+[4]Támogatás!Z238</f>
        <v>0</v>
      </c>
      <c r="U223" s="963">
        <f>[4]Igazgatás!P251+[4]Községgazd!S239+[4]Vagyongazd!P221+[4]Közút!P225+[4]Sport!P223+[4]Közművelődés!R272+[4]Támogatás!AA238</f>
        <v>0</v>
      </c>
      <c r="V223" s="964">
        <f>[4]Igazgatás!Q251+[4]Községgazd!T239+[4]Vagyongazd!Q221+[4]Közút!Q225+[4]Sport!Q223+[4]Közművelődés!S272+[4]Támogatás!AB238</f>
        <v>0</v>
      </c>
      <c r="W223" s="962">
        <f>[4]Igazgatás!R251+[4]Községgazd!U239+[4]Vagyongazd!R221+[4]Közút!R225+[4]Sport!R223+[4]Közművelődés!T272+[4]Támogatás!AC238</f>
        <v>0</v>
      </c>
      <c r="X223" s="962">
        <f>[4]Igazgatás!S251+[4]Községgazd!V239+[4]Vagyongazd!S221+[4]Közút!S225+[4]Sport!S223+[4]Közművelődés!U272+[4]Támogatás!AD238</f>
        <v>0</v>
      </c>
      <c r="Y223" s="963">
        <f>[4]Igazgatás!T251+[4]Községgazd!W239+[4]Vagyongazd!T221+[4]Közút!T225+[4]Sport!T223+[4]Közművelődés!V272+[4]Támogatás!AE238</f>
        <v>0</v>
      </c>
      <c r="AB223" s="914"/>
    </row>
    <row r="224" spans="1:28" ht="15.75" hidden="1" customHeight="1" x14ac:dyDescent="0.2">
      <c r="B224" s="26"/>
      <c r="C224" s="21"/>
      <c r="D224" s="1354" t="s">
        <v>1120</v>
      </c>
      <c r="E224" s="1354"/>
      <c r="F224" s="958" t="e">
        <v>#REF!</v>
      </c>
      <c r="G224" s="964" t="e">
        <v>#REF!</v>
      </c>
      <c r="H224" s="964" t="e">
        <v>#REF!</v>
      </c>
      <c r="I224" s="964" t="e">
        <v>#REF!</v>
      </c>
      <c r="J224" s="1021" t="e">
        <f>[4]Igazgatás!F252+[4]Községgazd!F240+[4]Vagyongazd!#REF!+[4]Közút!F226+[4]Sport!F224+[4]Közművelődés!F273+[4]Támogatás!J239</f>
        <v>#REF!</v>
      </c>
      <c r="K224" s="1022" t="e">
        <f>[4]Igazgatás!G252+[4]Községgazd!G240+[4]Vagyongazd!#REF!+[4]Közút!G226+[4]Sport!G224+[4]Közművelődés!G273+[4]Támogatás!K239</f>
        <v>#REF!</v>
      </c>
      <c r="L224" s="1023"/>
      <c r="M224" s="959" t="e">
        <f>[4]Igazgatás!H252+[4]Községgazd!H240+[4]Vagyongazd!#REF!+[4]Közút!H226+[4]Sport!H224+[4]Közművelődés!H273+[4]Támogatás!L239</f>
        <v>#REF!</v>
      </c>
      <c r="N224" s="960">
        <f>[4]Igazgatás!I252+[4]Községgazd!L240+[4]Vagyongazd!I222+[4]Közút!I226+[4]Sport!I224+[4]Közművelődés!K273+[4]Támogatás!T239</f>
        <v>0</v>
      </c>
      <c r="O224" s="961">
        <f>[4]Igazgatás!J252+[4]Községgazd!M240+[4]Vagyongazd!J222+[4]Közút!J226+[4]Sport!J224+[4]Közművelődés!L273+[4]Támogatás!U239</f>
        <v>0</v>
      </c>
      <c r="P224" s="962">
        <f>[4]Igazgatás!K252+[4]Községgazd!N240+[4]Vagyongazd!K222+[4]Közút!K226+[4]Sport!K224+[4]Közművelődés!M273+[4]Támogatás!V239</f>
        <v>0</v>
      </c>
      <c r="Q224" s="962">
        <f>[4]Igazgatás!L252+[4]Községgazd!O240+[4]Vagyongazd!L222+[4]Közút!L226+[4]Sport!L224+[4]Közművelődés!N273+[4]Támogatás!W239</f>
        <v>0</v>
      </c>
      <c r="R224" s="961">
        <f>[4]Igazgatás!M252+[4]Községgazd!P240+[4]Vagyongazd!M222+[4]Közút!M226+[4]Sport!M224+[4]Közművelődés!O273+[4]Támogatás!X239</f>
        <v>0</v>
      </c>
      <c r="S224" s="962">
        <f>[4]Igazgatás!N252+[4]Községgazd!Q240+[4]Vagyongazd!N222+[4]Közút!N226+[4]Sport!N224+[4]Közművelődés!P273+[4]Támogatás!Y239</f>
        <v>0</v>
      </c>
      <c r="T224" s="962">
        <f>[4]Igazgatás!O252+[4]Községgazd!R240+[4]Vagyongazd!O222+[4]Közút!O226+[4]Sport!O224+[4]Közművelődés!Q273+[4]Támogatás!Z239</f>
        <v>0</v>
      </c>
      <c r="U224" s="963">
        <f>[4]Igazgatás!P252+[4]Községgazd!S240+[4]Vagyongazd!P222+[4]Közút!P226+[4]Sport!P224+[4]Közművelődés!R273+[4]Támogatás!AA239</f>
        <v>0</v>
      </c>
      <c r="V224" s="964">
        <f>[4]Igazgatás!Q252+[4]Községgazd!T240+[4]Vagyongazd!Q222+[4]Közút!Q226+[4]Sport!Q224+[4]Közművelődés!S273+[4]Támogatás!AB239</f>
        <v>0</v>
      </c>
      <c r="W224" s="962">
        <f>[4]Igazgatás!R252+[4]Községgazd!U240+[4]Vagyongazd!R222+[4]Közút!R226+[4]Sport!R224+[4]Közművelődés!T273+[4]Támogatás!AC239</f>
        <v>0</v>
      </c>
      <c r="X224" s="962">
        <f>[4]Igazgatás!S252+[4]Községgazd!V240+[4]Vagyongazd!S222+[4]Közút!S226+[4]Sport!S224+[4]Közművelődés!U273+[4]Támogatás!AD239</f>
        <v>0</v>
      </c>
      <c r="Y224" s="963">
        <f>[4]Igazgatás!T252+[4]Községgazd!W240+[4]Vagyongazd!T222+[4]Közút!T226+[4]Sport!T224+[4]Közművelődés!V273+[4]Támogatás!AE239</f>
        <v>0</v>
      </c>
      <c r="AB224" s="914"/>
    </row>
    <row r="225" spans="1:28" ht="15.75" hidden="1" customHeight="1" x14ac:dyDescent="0.2">
      <c r="B225" s="26"/>
      <c r="C225" s="21"/>
      <c r="D225" s="1354" t="s">
        <v>1121</v>
      </c>
      <c r="E225" s="1354"/>
      <c r="F225" s="958" t="e">
        <v>#REF!</v>
      </c>
      <c r="G225" s="964" t="e">
        <v>#REF!</v>
      </c>
      <c r="H225" s="964" t="e">
        <v>#REF!</v>
      </c>
      <c r="I225" s="964" t="e">
        <v>#REF!</v>
      </c>
      <c r="J225" s="1021" t="e">
        <f>[4]Igazgatás!F253+[4]Községgazd!F241+[4]Vagyongazd!#REF!+[4]Közút!F227+[4]Sport!F225+[4]Közművelődés!F274+[4]Támogatás!J240</f>
        <v>#REF!</v>
      </c>
      <c r="K225" s="1022" t="e">
        <f>[4]Igazgatás!G253+[4]Községgazd!G241+[4]Vagyongazd!#REF!+[4]Közút!G227+[4]Sport!G225+[4]Közművelődés!G274+[4]Támogatás!K240</f>
        <v>#REF!</v>
      </c>
      <c r="L225" s="1023"/>
      <c r="M225" s="959" t="e">
        <f>[4]Igazgatás!H253+[4]Községgazd!H241+[4]Vagyongazd!#REF!+[4]Közút!H227+[4]Sport!H225+[4]Közművelődés!H274+[4]Támogatás!L240</f>
        <v>#REF!</v>
      </c>
      <c r="N225" s="960">
        <f>[4]Igazgatás!I253+[4]Községgazd!L241+[4]Vagyongazd!I223+[4]Közút!I227+[4]Sport!I225+[4]Közművelődés!K274+[4]Támogatás!T240</f>
        <v>0</v>
      </c>
      <c r="O225" s="961">
        <f>[4]Igazgatás!J253+[4]Községgazd!M241+[4]Vagyongazd!J223+[4]Közút!J227+[4]Sport!J225+[4]Közművelődés!L274+[4]Támogatás!U240</f>
        <v>0</v>
      </c>
      <c r="P225" s="962">
        <f>[4]Igazgatás!K253+[4]Községgazd!N241+[4]Vagyongazd!K223+[4]Közút!K227+[4]Sport!K225+[4]Közművelődés!M274+[4]Támogatás!V240</f>
        <v>0</v>
      </c>
      <c r="Q225" s="962">
        <f>[4]Igazgatás!L253+[4]Községgazd!O241+[4]Vagyongazd!L223+[4]Közút!L227+[4]Sport!L225+[4]Közművelődés!N274+[4]Támogatás!W240</f>
        <v>0</v>
      </c>
      <c r="R225" s="961">
        <f>[4]Igazgatás!M253+[4]Községgazd!P241+[4]Vagyongazd!M223+[4]Közút!M227+[4]Sport!M225+[4]Közművelődés!O274+[4]Támogatás!X240</f>
        <v>0</v>
      </c>
      <c r="S225" s="962">
        <f>[4]Igazgatás!N253+[4]Községgazd!Q241+[4]Vagyongazd!N223+[4]Közút!N227+[4]Sport!N225+[4]Közművelődés!P274+[4]Támogatás!Y240</f>
        <v>0</v>
      </c>
      <c r="T225" s="962">
        <f>[4]Igazgatás!O253+[4]Községgazd!R241+[4]Vagyongazd!O223+[4]Közút!O227+[4]Sport!O225+[4]Közművelődés!Q274+[4]Támogatás!Z240</f>
        <v>0</v>
      </c>
      <c r="U225" s="963">
        <f>[4]Igazgatás!P253+[4]Községgazd!S241+[4]Vagyongazd!P223+[4]Közút!P227+[4]Sport!P225+[4]Közművelődés!R274+[4]Támogatás!AA240</f>
        <v>0</v>
      </c>
      <c r="V225" s="964">
        <f>[4]Igazgatás!Q253+[4]Községgazd!T241+[4]Vagyongazd!Q223+[4]Közút!Q227+[4]Sport!Q225+[4]Közművelődés!S274+[4]Támogatás!AB240</f>
        <v>0</v>
      </c>
      <c r="W225" s="962">
        <f>[4]Igazgatás!R253+[4]Községgazd!U241+[4]Vagyongazd!R223+[4]Közút!R227+[4]Sport!R225+[4]Közművelődés!T274+[4]Támogatás!AC240</f>
        <v>0</v>
      </c>
      <c r="X225" s="962">
        <f>[4]Igazgatás!S253+[4]Községgazd!V241+[4]Vagyongazd!S223+[4]Közút!S227+[4]Sport!S225+[4]Közművelődés!U274+[4]Támogatás!AD240</f>
        <v>0</v>
      </c>
      <c r="Y225" s="963">
        <f>[4]Igazgatás!T253+[4]Községgazd!W241+[4]Vagyongazd!T223+[4]Közút!T227+[4]Sport!T225+[4]Közművelődés!V274+[4]Támogatás!AE240</f>
        <v>0</v>
      </c>
      <c r="AB225" s="914"/>
    </row>
    <row r="226" spans="1:28" ht="15.75" hidden="1" customHeight="1" x14ac:dyDescent="0.2">
      <c r="B226" s="27"/>
      <c r="C226" s="23"/>
      <c r="D226" s="1384" t="s">
        <v>1122</v>
      </c>
      <c r="E226" s="1384"/>
      <c r="F226" s="958" t="e">
        <v>#REF!</v>
      </c>
      <c r="G226" s="1027" t="e">
        <v>#REF!</v>
      </c>
      <c r="H226" s="1027" t="e">
        <v>#REF!</v>
      </c>
      <c r="I226" s="1027" t="e">
        <v>#REF!</v>
      </c>
      <c r="J226" s="1028" t="e">
        <f>[4]Igazgatás!F254+[4]Községgazd!F242+[4]Vagyongazd!#REF!+[4]Közút!F228+[4]Sport!F226+[4]Közművelődés!F275+[4]Támogatás!J241</f>
        <v>#REF!</v>
      </c>
      <c r="K226" s="1029" t="e">
        <f>[4]Igazgatás!G254+[4]Községgazd!G242+[4]Vagyongazd!#REF!+[4]Közút!G228+[4]Sport!G226+[4]Közművelődés!G275+[4]Támogatás!K241</f>
        <v>#REF!</v>
      </c>
      <c r="L226" s="1030"/>
      <c r="M226" s="959" t="e">
        <f>[4]Igazgatás!H254+[4]Községgazd!H242+[4]Vagyongazd!#REF!+[4]Közút!H228+[4]Sport!H226+[4]Közművelődés!H275+[4]Támogatás!L241</f>
        <v>#REF!</v>
      </c>
      <c r="N226" s="960">
        <f>[4]Igazgatás!I254+[4]Községgazd!L242+[4]Vagyongazd!I224+[4]Közút!I228+[4]Sport!I226+[4]Közművelődés!K275+[4]Támogatás!T241</f>
        <v>0</v>
      </c>
      <c r="O226" s="961">
        <f>[4]Igazgatás!J254+[4]Községgazd!M242+[4]Vagyongazd!J224+[4]Közút!J228+[4]Sport!J226+[4]Közművelődés!L275+[4]Támogatás!U241</f>
        <v>0</v>
      </c>
      <c r="P226" s="962">
        <f>[4]Igazgatás!K254+[4]Községgazd!N242+[4]Vagyongazd!K224+[4]Közút!K228+[4]Sport!K226+[4]Közművelődés!M275+[4]Támogatás!V241</f>
        <v>0</v>
      </c>
      <c r="Q226" s="962">
        <f>[4]Igazgatás!L254+[4]Községgazd!O242+[4]Vagyongazd!L224+[4]Közút!L228+[4]Sport!L226+[4]Közművelődés!N275+[4]Támogatás!W241</f>
        <v>0</v>
      </c>
      <c r="R226" s="961">
        <f>[4]Igazgatás!M254+[4]Községgazd!P242+[4]Vagyongazd!M224+[4]Közút!M228+[4]Sport!M226+[4]Közművelődés!O275+[4]Támogatás!X241</f>
        <v>0</v>
      </c>
      <c r="S226" s="962">
        <f>[4]Igazgatás!N254+[4]Községgazd!Q242+[4]Vagyongazd!N224+[4]Közút!N228+[4]Sport!N226+[4]Közművelődés!P275+[4]Támogatás!Y241</f>
        <v>0</v>
      </c>
      <c r="T226" s="962">
        <f>[4]Igazgatás!O254+[4]Községgazd!R242+[4]Vagyongazd!O224+[4]Közút!O228+[4]Sport!O226+[4]Közművelődés!Q275+[4]Támogatás!Z241</f>
        <v>0</v>
      </c>
      <c r="U226" s="963">
        <f>[4]Igazgatás!P254+[4]Községgazd!S242+[4]Vagyongazd!P224+[4]Közút!P228+[4]Sport!P226+[4]Közművelődés!R275+[4]Támogatás!AA241</f>
        <v>0</v>
      </c>
      <c r="V226" s="964">
        <f>[4]Igazgatás!Q254+[4]Községgazd!T242+[4]Vagyongazd!Q224+[4]Közút!Q228+[4]Sport!Q226+[4]Közművelődés!S275+[4]Támogatás!AB241</f>
        <v>0</v>
      </c>
      <c r="W226" s="962">
        <f>[4]Igazgatás!R254+[4]Községgazd!U242+[4]Vagyongazd!R224+[4]Közút!R228+[4]Sport!R226+[4]Közművelődés!T275+[4]Támogatás!AC241</f>
        <v>0</v>
      </c>
      <c r="X226" s="962">
        <f>[4]Igazgatás!S254+[4]Községgazd!V242+[4]Vagyongazd!S224+[4]Közút!S228+[4]Sport!S226+[4]Közművelődés!U275+[4]Támogatás!AD241</f>
        <v>0</v>
      </c>
      <c r="Y226" s="963">
        <f>[4]Igazgatás!T254+[4]Községgazd!W242+[4]Vagyongazd!T224+[4]Közút!T228+[4]Sport!T226+[4]Közművelődés!V275+[4]Támogatás!AE241</f>
        <v>0</v>
      </c>
      <c r="AB226" s="914"/>
    </row>
    <row r="227" spans="1:28" ht="13.5" thickBot="1" x14ac:dyDescent="0.25">
      <c r="B227" s="406" t="s">
        <v>129</v>
      </c>
      <c r="C227" s="1350" t="s">
        <v>130</v>
      </c>
      <c r="D227" s="1351"/>
      <c r="E227" s="1351"/>
      <c r="F227" s="905">
        <v>21248453</v>
      </c>
      <c r="G227" s="905">
        <v>15748453</v>
      </c>
      <c r="H227" s="905">
        <v>15748453</v>
      </c>
      <c r="I227" s="906"/>
      <c r="J227" s="905">
        <f>SUM(J228)</f>
        <v>0</v>
      </c>
      <c r="K227" s="905">
        <f>[4]Igazgatás!G255+[4]Községgazd!G243+[4]Közút!G229+[4]Sport!G227+[4]Közművelődés!G276+[4]Támogatás!K242</f>
        <v>0</v>
      </c>
      <c r="L227" s="905">
        <v>0</v>
      </c>
      <c r="M227" s="952">
        <f>SUM(J227:L227)</f>
        <v>0</v>
      </c>
      <c r="N227" s="953">
        <f>[4]Igazgatás!I255+[4]Községgazd!L243+[4]Vagyongazd!I225+[4]Közút!I229+[4]Sport!I227+[4]Közművelődés!K276+[4]Támogatás!T242</f>
        <v>50110.999997995554</v>
      </c>
      <c r="O227" s="954">
        <f>[4]Igazgatás!J255+[4]Községgazd!M243+[4]Vagyongazd!J225+[4]Közút!J229+[4]Sport!J227+[4]Közművelődés!L276+[4]Támogatás!U242</f>
        <v>50110.999997995554</v>
      </c>
      <c r="P227" s="955">
        <f>[4]Igazgatás!K255+[4]Községgazd!N243+[4]Vagyongazd!K225+[4]Közút!K229+[4]Sport!K227+[4]Közművelődés!M276+[4]Támogatás!V242</f>
        <v>50110.999997995554</v>
      </c>
      <c r="Q227" s="955">
        <f>[4]Igazgatás!L255+[4]Községgazd!O243+[4]Vagyongazd!L225+[4]Közút!L229+[4]Sport!L227+[4]Közművelődés!N276+[4]Támogatás!W242</f>
        <v>50110.999997995554</v>
      </c>
      <c r="R227" s="954">
        <f>[4]Igazgatás!M255+[4]Községgazd!P243+[4]Vagyongazd!M225+[4]Közút!M229+[4]Sport!M227+[4]Közművelődés!O276+[4]Támogatás!X242</f>
        <v>50110.999997995554</v>
      </c>
      <c r="S227" s="955">
        <f>[4]Igazgatás!N255+[4]Községgazd!Q243+[4]Vagyongazd!N225+[4]Közút!N229+[4]Sport!N227+[4]Közművelődés!P276+[4]Támogatás!Y242</f>
        <v>50110.999997995554</v>
      </c>
      <c r="T227" s="955">
        <f>[4]Igazgatás!O255+[4]Községgazd!R243+[4]Vagyongazd!O225+[4]Közút!O229+[4]Sport!O227+[4]Közművelődés!Q276+[4]Támogatás!Z242</f>
        <v>50110.999997995554</v>
      </c>
      <c r="U227" s="956">
        <f>[4]Igazgatás!P255+[4]Községgazd!S243+[4]Vagyongazd!P225+[4]Közút!P229+[4]Sport!P227+[4]Közművelődés!R276+[4]Támogatás!AA242</f>
        <v>50110.999997995554</v>
      </c>
      <c r="V227" s="957">
        <f>[4]Igazgatás!Q255+[4]Községgazd!T243+[4]Vagyongazd!Q225+[4]Közút!Q229+[4]Sport!Q227+[4]Közművelődés!S276+[4]Támogatás!AB242</f>
        <v>50110.999997995554</v>
      </c>
      <c r="W227" s="955">
        <f>[4]Igazgatás!R255+[4]Községgazd!U243+[4]Vagyongazd!R225+[4]Közút!R229+[4]Sport!R227+[4]Közművelődés!T276+[4]Támogatás!AC242</f>
        <v>50110.999997995554</v>
      </c>
      <c r="X227" s="955">
        <f>[4]Igazgatás!S255+[4]Községgazd!V243+[4]Vagyongazd!S225+[4]Közút!S229+[4]Sport!S227+[4]Közművelődés!U276+[4]Támogatás!AD242</f>
        <v>50110.999997995554</v>
      </c>
      <c r="Y227" s="956">
        <f>[4]Igazgatás!T255+[4]Községgazd!W243+[4]Vagyongazd!T225+[4]Közút!T229+[4]Sport!T227+[4]Közművelődés!V276+[4]Támogatás!AE242</f>
        <v>50110.999997995554</v>
      </c>
      <c r="AB227" s="914"/>
    </row>
    <row r="228" spans="1:28" ht="13.5" hidden="1" thickBot="1" x14ac:dyDescent="0.25">
      <c r="B228" s="31" t="s">
        <v>131</v>
      </c>
      <c r="C228" s="1355" t="s">
        <v>132</v>
      </c>
      <c r="D228" s="1356"/>
      <c r="E228" s="1356"/>
      <c r="F228" s="1031">
        <v>21248453</v>
      </c>
      <c r="G228" s="1031">
        <v>15748453</v>
      </c>
      <c r="H228" s="1031">
        <v>15748453</v>
      </c>
      <c r="I228" s="1032"/>
      <c r="J228" s="1031">
        <f>SUM(J229+J241)</f>
        <v>0</v>
      </c>
      <c r="K228" s="1031">
        <f>[4]Igazgatás!G256+[4]Községgazd!G244+[4]Közút!G230+[4]Sport!G228+[4]Közművelődés!G277+[4]Támogatás!K243</f>
        <v>0</v>
      </c>
      <c r="L228" s="1031">
        <v>0</v>
      </c>
      <c r="M228" s="1033">
        <f>SUM(J228:L228)</f>
        <v>0</v>
      </c>
      <c r="N228" s="917">
        <f>[4]Igazgatás!I256+[4]Községgazd!L244+[4]Vagyongazd!I226+[4]Közút!I230+[4]Sport!I228+[4]Közművelődés!K277+[4]Támogatás!T243</f>
        <v>50110.999997995554</v>
      </c>
      <c r="O228" s="918">
        <f>[4]Igazgatás!J256+[4]Községgazd!M244+[4]Vagyongazd!J226+[4]Közút!J230+[4]Sport!J228+[4]Közművelődés!L277+[4]Támogatás!U243</f>
        <v>50110.999997995554</v>
      </c>
      <c r="P228" s="919">
        <f>[4]Igazgatás!K256+[4]Községgazd!N244+[4]Vagyongazd!K226+[4]Közút!K230+[4]Sport!K228+[4]Közművelődés!M277+[4]Támogatás!V243</f>
        <v>50110.999997995554</v>
      </c>
      <c r="Q228" s="919">
        <f>[4]Igazgatás!L256+[4]Községgazd!O244+[4]Vagyongazd!L226+[4]Közút!L230+[4]Sport!L228+[4]Közművelődés!N277+[4]Támogatás!W243</f>
        <v>50110.999997995554</v>
      </c>
      <c r="R228" s="918">
        <f>[4]Igazgatás!M256+[4]Községgazd!P244+[4]Vagyongazd!M226+[4]Közút!M230+[4]Sport!M228+[4]Közművelődés!O277+[4]Támogatás!X243</f>
        <v>50110.999997995554</v>
      </c>
      <c r="S228" s="919">
        <f>[4]Igazgatás!N256+[4]Községgazd!Q244+[4]Vagyongazd!N226+[4]Közút!N230+[4]Sport!N228+[4]Közművelődés!P277+[4]Támogatás!Y243</f>
        <v>50110.999997995554</v>
      </c>
      <c r="T228" s="919">
        <f>[4]Igazgatás!O256+[4]Községgazd!R244+[4]Vagyongazd!O226+[4]Közút!O230+[4]Sport!O228+[4]Közművelődés!Q277+[4]Támogatás!Z243</f>
        <v>50110.999997995554</v>
      </c>
      <c r="U228" s="920">
        <f>[4]Igazgatás!P256+[4]Községgazd!S244+[4]Vagyongazd!P226+[4]Közút!P230+[4]Sport!P228+[4]Közművelődés!R277+[4]Támogatás!AA243</f>
        <v>50110.999997995554</v>
      </c>
      <c r="V228" s="921">
        <f>[4]Igazgatás!Q256+[4]Községgazd!T244+[4]Vagyongazd!Q226+[4]Közút!Q230+[4]Sport!Q228+[4]Közművelődés!S277+[4]Támogatás!AB243</f>
        <v>50110.999997995554</v>
      </c>
      <c r="W228" s="919">
        <f>[4]Igazgatás!R256+[4]Községgazd!U244+[4]Vagyongazd!R226+[4]Közút!R230+[4]Sport!R228+[4]Közművelődés!T277+[4]Támogatás!AC243</f>
        <v>50110.999997995554</v>
      </c>
      <c r="X228" s="919">
        <f>[4]Igazgatás!S256+[4]Községgazd!V244+[4]Vagyongazd!S226+[4]Közút!S230+[4]Sport!S228+[4]Közművelődés!U277+[4]Támogatás!AD243</f>
        <v>50110.999997995554</v>
      </c>
      <c r="Y228" s="920">
        <f>[4]Igazgatás!T256+[4]Községgazd!W244+[4]Vagyongazd!T226+[4]Közút!T230+[4]Sport!T228+[4]Közművelődés!V277+[4]Támogatás!AE243</f>
        <v>50110.999997995554</v>
      </c>
      <c r="AB228" s="914"/>
    </row>
    <row r="229" spans="1:28" s="977" customFormat="1" ht="15" hidden="1" customHeight="1" x14ac:dyDescent="0.2">
      <c r="A229" s="18"/>
      <c r="B229" s="37" t="s">
        <v>134</v>
      </c>
      <c r="C229" s="1382" t="s">
        <v>135</v>
      </c>
      <c r="D229" s="1381"/>
      <c r="E229" s="1381"/>
      <c r="F229" s="950">
        <v>20500000</v>
      </c>
      <c r="G229" s="950">
        <v>15000000</v>
      </c>
      <c r="H229" s="950">
        <v>15000000</v>
      </c>
      <c r="I229" s="950"/>
      <c r="J229" s="950">
        <v>0</v>
      </c>
      <c r="K229" s="950">
        <f>[4]Igazgatás!G257+[4]Községgazd!G245+[4]Közút!G231+[4]Sport!G229+[4]Közművelődés!G278+[4]Támogatás!K244</f>
        <v>0</v>
      </c>
      <c r="L229" s="950">
        <v>0</v>
      </c>
      <c r="M229" s="951">
        <f>SUM(J229:L229)</f>
        <v>0</v>
      </c>
      <c r="N229" s="944">
        <f>[4]Igazgatás!I257+[4]Községgazd!L245+[4]Vagyongazd!I227+[4]Közút!I231+[4]Sport!I229+[4]Közművelődés!K278+[4]Támogatás!T244</f>
        <v>0</v>
      </c>
      <c r="O229" s="945">
        <f>[4]Igazgatás!J257+[4]Községgazd!M245+[4]Vagyongazd!J227+[4]Közút!J231+[4]Sport!J229+[4]Közművelődés!L278+[4]Támogatás!U244</f>
        <v>0</v>
      </c>
      <c r="P229" s="946">
        <f>[4]Igazgatás!K257+[4]Községgazd!N245+[4]Vagyongazd!K227+[4]Közút!K231+[4]Sport!K229+[4]Közművelődés!M278+[4]Támogatás!V244</f>
        <v>0</v>
      </c>
      <c r="Q229" s="946">
        <f>[4]Igazgatás!L257+[4]Községgazd!O245+[4]Vagyongazd!L227+[4]Közút!L231+[4]Sport!L229+[4]Közművelődés!N278+[4]Támogatás!W244</f>
        <v>0</v>
      </c>
      <c r="R229" s="945">
        <f>[4]Igazgatás!M257+[4]Községgazd!P245+[4]Vagyongazd!M227+[4]Közút!M231+[4]Sport!M229+[4]Közművelődés!O278+[4]Támogatás!X244</f>
        <v>0</v>
      </c>
      <c r="S229" s="946">
        <f>[4]Igazgatás!N257+[4]Községgazd!Q245+[4]Vagyongazd!N227+[4]Közút!N231+[4]Sport!N229+[4]Közművelődés!P278+[4]Támogatás!Y244</f>
        <v>0</v>
      </c>
      <c r="T229" s="946">
        <f>[4]Igazgatás!O257+[4]Községgazd!R245+[4]Vagyongazd!O227+[4]Közút!O231+[4]Sport!O229+[4]Közművelődés!Q278+[4]Támogatás!Z244</f>
        <v>0</v>
      </c>
      <c r="U229" s="947">
        <f>[4]Igazgatás!P257+[4]Községgazd!S245+[4]Vagyongazd!P227+[4]Közút!P231+[4]Sport!P229+[4]Közművelődés!R278+[4]Támogatás!AA244</f>
        <v>0</v>
      </c>
      <c r="V229" s="948">
        <f>[4]Igazgatás!Q257+[4]Községgazd!T245+[4]Vagyongazd!Q227+[4]Közút!Q231+[4]Sport!Q229+[4]Közművelődés!S278+[4]Támogatás!AB244</f>
        <v>0</v>
      </c>
      <c r="W229" s="946">
        <f>[4]Igazgatás!R257+[4]Községgazd!U245+[4]Vagyongazd!R227+[4]Közút!R231+[4]Sport!R229+[4]Közművelődés!T278+[4]Támogatás!AC244</f>
        <v>0</v>
      </c>
      <c r="X229" s="946">
        <f>[4]Igazgatás!S257+[4]Községgazd!V245+[4]Vagyongazd!S227+[4]Közút!S231+[4]Sport!S229+[4]Közművelődés!U278+[4]Támogatás!AD244</f>
        <v>0</v>
      </c>
      <c r="Y229" s="947">
        <f>[4]Igazgatás!T257+[4]Községgazd!W245+[4]Vagyongazd!T227+[4]Közút!T231+[4]Sport!T229+[4]Közművelődés!V278+[4]Támogatás!AE244</f>
        <v>0</v>
      </c>
      <c r="AB229" s="914"/>
    </row>
    <row r="230" spans="1:28" s="929" customFormat="1" ht="15" hidden="1" customHeight="1" x14ac:dyDescent="0.2">
      <c r="A230" s="18" t="s">
        <v>1123</v>
      </c>
      <c r="B230" s="37" t="s">
        <v>1124</v>
      </c>
      <c r="C230" s="42"/>
      <c r="D230" s="1383" t="s">
        <v>1125</v>
      </c>
      <c r="E230" s="1383"/>
      <c r="F230" s="950" t="e">
        <v>#REF!</v>
      </c>
      <c r="G230" s="950" t="e">
        <v>#REF!</v>
      </c>
      <c r="H230" s="950" t="e">
        <v>#REF!</v>
      </c>
      <c r="I230" s="950" t="e">
        <v>#REF!</v>
      </c>
      <c r="J230" s="950" t="e">
        <f>[4]Igazgatás!F258+[4]Községgazd!F246+[4]Vagyongazd!#REF!+[4]Közút!F232+[4]Sport!F230+[4]Közművelődés!F279+[4]Támogatás!J245</f>
        <v>#REF!</v>
      </c>
      <c r="K230" s="950" t="e">
        <f>[4]Igazgatás!G258+[4]Községgazd!G246+[4]Vagyongazd!#REF!+[4]Közút!G232+[4]Sport!G230+[4]Közművelődés!G279+[4]Támogatás!K245</f>
        <v>#REF!</v>
      </c>
      <c r="L230" s="950"/>
      <c r="M230" s="951" t="e">
        <f>[4]Igazgatás!H258+[4]Községgazd!H246+[4]Vagyongazd!#REF!+[4]Közút!H232+[4]Sport!H230+[4]Közművelődés!H279+[4]Támogatás!L245</f>
        <v>#REF!</v>
      </c>
      <c r="N230" s="924">
        <f>[4]Igazgatás!I258+[4]Községgazd!L246+[4]Vagyongazd!I228+[4]Közút!I232+[4]Sport!I230+[4]Közművelődés!K279+[4]Támogatás!T245</f>
        <v>0</v>
      </c>
      <c r="O230" s="925">
        <f>[4]Igazgatás!J258+[4]Községgazd!M246+[4]Vagyongazd!J228+[4]Közút!J232+[4]Sport!J230+[4]Közművelődés!L279+[4]Támogatás!U245</f>
        <v>0</v>
      </c>
      <c r="P230" s="926">
        <f>[4]Igazgatás!K258+[4]Községgazd!N246+[4]Vagyongazd!K228+[4]Közút!K232+[4]Sport!K230+[4]Közművelődés!M279+[4]Támogatás!V245</f>
        <v>0</v>
      </c>
      <c r="Q230" s="926">
        <f>[4]Igazgatás!L258+[4]Községgazd!O246+[4]Vagyongazd!L228+[4]Közút!L232+[4]Sport!L230+[4]Közművelődés!N279+[4]Támogatás!W245</f>
        <v>0</v>
      </c>
      <c r="R230" s="925">
        <f>[4]Igazgatás!M258+[4]Községgazd!P246+[4]Vagyongazd!M228+[4]Közút!M232+[4]Sport!M230+[4]Közművelődés!O279+[4]Támogatás!X245</f>
        <v>0</v>
      </c>
      <c r="S230" s="926">
        <f>[4]Igazgatás!N258+[4]Községgazd!Q246+[4]Vagyongazd!N228+[4]Közút!N232+[4]Sport!N230+[4]Közművelődés!P279+[4]Támogatás!Y245</f>
        <v>0</v>
      </c>
      <c r="T230" s="926">
        <f>[4]Igazgatás!O258+[4]Községgazd!R246+[4]Vagyongazd!O228+[4]Közút!O232+[4]Sport!O230+[4]Közművelődés!Q279+[4]Támogatás!Z245</f>
        <v>0</v>
      </c>
      <c r="U230" s="927">
        <f>[4]Igazgatás!P258+[4]Községgazd!S246+[4]Vagyongazd!P228+[4]Közút!P232+[4]Sport!P230+[4]Közművelődés!R279+[4]Támogatás!AA245</f>
        <v>0</v>
      </c>
      <c r="V230" s="928">
        <f>[4]Igazgatás!Q258+[4]Községgazd!T246+[4]Vagyongazd!Q228+[4]Közút!Q232+[4]Sport!Q230+[4]Közművelődés!S279+[4]Támogatás!AB245</f>
        <v>0</v>
      </c>
      <c r="W230" s="926">
        <f>[4]Igazgatás!R258+[4]Községgazd!U246+[4]Vagyongazd!R228+[4]Közút!R232+[4]Sport!R230+[4]Közművelődés!T279+[4]Támogatás!AC245</f>
        <v>0</v>
      </c>
      <c r="X230" s="926">
        <f>[4]Igazgatás!S258+[4]Községgazd!V246+[4]Vagyongazd!S228+[4]Közút!S232+[4]Sport!S230+[4]Közművelődés!U279+[4]Támogatás!AD245</f>
        <v>0</v>
      </c>
      <c r="Y230" s="927">
        <f>[4]Igazgatás!T258+[4]Községgazd!W246+[4]Vagyongazd!T228+[4]Közút!T232+[4]Sport!T230+[4]Közművelődés!V279+[4]Támogatás!AE245</f>
        <v>0</v>
      </c>
      <c r="AB230" s="914"/>
    </row>
    <row r="231" spans="1:28" s="929" customFormat="1" ht="15" hidden="1" customHeight="1" x14ac:dyDescent="0.2">
      <c r="A231" s="18" t="s">
        <v>1126</v>
      </c>
      <c r="B231" s="37" t="s">
        <v>1127</v>
      </c>
      <c r="C231" s="38"/>
      <c r="D231" s="1381" t="s">
        <v>1128</v>
      </c>
      <c r="E231" s="1381"/>
      <c r="F231" s="950" t="e">
        <v>#REF!</v>
      </c>
      <c r="G231" s="950" t="e">
        <v>#REF!</v>
      </c>
      <c r="H231" s="950" t="e">
        <v>#REF!</v>
      </c>
      <c r="I231" s="950" t="e">
        <v>#REF!</v>
      </c>
      <c r="J231" s="950" t="e">
        <f>[4]Igazgatás!F259+[4]Községgazd!F247+[4]Vagyongazd!#REF!+[4]Közút!F233+[4]Sport!F231+[4]Közművelődés!F280+[4]Támogatás!J246</f>
        <v>#REF!</v>
      </c>
      <c r="K231" s="950" t="e">
        <f>[4]Igazgatás!G259+[4]Községgazd!G247+[4]Vagyongazd!#REF!+[4]Közút!G233+[4]Sport!G231+[4]Közművelődés!G280+[4]Támogatás!K246</f>
        <v>#REF!</v>
      </c>
      <c r="L231" s="950"/>
      <c r="M231" s="951" t="e">
        <f>[4]Igazgatás!H259+[4]Községgazd!H247+[4]Vagyongazd!#REF!+[4]Közút!H233+[4]Sport!H231+[4]Közművelődés!H280+[4]Támogatás!L246</f>
        <v>#REF!</v>
      </c>
      <c r="N231" s="924">
        <f>[4]Igazgatás!I259+[4]Községgazd!L247+[4]Vagyongazd!I229+[4]Közút!I233+[4]Sport!I231+[4]Közművelődés!K280+[4]Támogatás!T246</f>
        <v>0</v>
      </c>
      <c r="O231" s="925">
        <f>[4]Igazgatás!J259+[4]Községgazd!M247+[4]Vagyongazd!J229+[4]Közút!J233+[4]Sport!J231+[4]Közművelődés!L280+[4]Támogatás!U246</f>
        <v>0</v>
      </c>
      <c r="P231" s="926">
        <f>[4]Igazgatás!K259+[4]Községgazd!N247+[4]Vagyongazd!K229+[4]Közút!K233+[4]Sport!K231+[4]Közművelődés!M280+[4]Támogatás!V246</f>
        <v>0</v>
      </c>
      <c r="Q231" s="926">
        <f>[4]Igazgatás!L259+[4]Községgazd!O247+[4]Vagyongazd!L229+[4]Közút!L233+[4]Sport!L231+[4]Közművelődés!N280+[4]Támogatás!W246</f>
        <v>0</v>
      </c>
      <c r="R231" s="925">
        <f>[4]Igazgatás!M259+[4]Községgazd!P247+[4]Vagyongazd!M229+[4]Közút!M233+[4]Sport!M231+[4]Közművelődés!O280+[4]Támogatás!X246</f>
        <v>0</v>
      </c>
      <c r="S231" s="926">
        <f>[4]Igazgatás!N259+[4]Községgazd!Q247+[4]Vagyongazd!N229+[4]Közút!N233+[4]Sport!N231+[4]Közművelődés!P280+[4]Támogatás!Y246</f>
        <v>0</v>
      </c>
      <c r="T231" s="926">
        <f>[4]Igazgatás!O259+[4]Községgazd!R247+[4]Vagyongazd!O229+[4]Közút!O233+[4]Sport!O231+[4]Közművelődés!Q280+[4]Támogatás!Z246</f>
        <v>0</v>
      </c>
      <c r="U231" s="927">
        <f>[4]Igazgatás!P259+[4]Községgazd!S247+[4]Vagyongazd!P229+[4]Közút!P233+[4]Sport!P231+[4]Közművelődés!R280+[4]Támogatás!AA246</f>
        <v>0</v>
      </c>
      <c r="V231" s="928">
        <f>[4]Igazgatás!Q259+[4]Községgazd!T247+[4]Vagyongazd!Q229+[4]Közút!Q233+[4]Sport!Q231+[4]Közművelődés!S280+[4]Támogatás!AB246</f>
        <v>0</v>
      </c>
      <c r="W231" s="926">
        <f>[4]Igazgatás!R259+[4]Községgazd!U247+[4]Vagyongazd!R229+[4]Közút!R233+[4]Sport!R231+[4]Közművelődés!T280+[4]Támogatás!AC246</f>
        <v>0</v>
      </c>
      <c r="X231" s="926">
        <f>[4]Igazgatás!S259+[4]Községgazd!V247+[4]Vagyongazd!S229+[4]Közút!S233+[4]Sport!S231+[4]Közművelődés!U280+[4]Támogatás!AD246</f>
        <v>0</v>
      </c>
      <c r="Y231" s="927">
        <f>[4]Igazgatás!T259+[4]Községgazd!W247+[4]Vagyongazd!T229+[4]Közút!T233+[4]Sport!T231+[4]Közművelődés!V280+[4]Támogatás!AE246</f>
        <v>0</v>
      </c>
      <c r="AB231" s="914"/>
    </row>
    <row r="232" spans="1:28" s="929" customFormat="1" ht="15" hidden="1" customHeight="1" x14ac:dyDescent="0.2">
      <c r="A232" s="18" t="s">
        <v>1129</v>
      </c>
      <c r="B232" s="37" t="s">
        <v>1130</v>
      </c>
      <c r="C232" s="38"/>
      <c r="D232" s="1381" t="s">
        <v>1131</v>
      </c>
      <c r="E232" s="1381"/>
      <c r="F232" s="950">
        <v>20500000</v>
      </c>
      <c r="G232" s="950">
        <v>15000000</v>
      </c>
      <c r="H232" s="950">
        <v>15000000</v>
      </c>
      <c r="I232" s="950"/>
      <c r="J232" s="950">
        <f>[4]Igazgatás!F260+[4]Községgazd!F248+[4]Közút!F234+[4]Sport!F232+[4]Közművelődés!F281+[4]Támogatás!J247</f>
        <v>0</v>
      </c>
      <c r="K232" s="950">
        <f>[4]Igazgatás!G260+[4]Községgazd!G248+[4]Közút!G234+[4]Sport!G232+[4]Közművelődés!G281+[4]Támogatás!K247</f>
        <v>0</v>
      </c>
      <c r="L232" s="950">
        <v>0</v>
      </c>
      <c r="M232" s="951">
        <f>[4]Igazgatás!H260+[4]Községgazd!H248+[4]Közút!H234+[4]Sport!H232+[4]Közművelődés!H281+[4]Támogatás!L247</f>
        <v>0</v>
      </c>
      <c r="N232" s="924">
        <f>[4]Igazgatás!I260+[4]Községgazd!L248+[4]Vagyongazd!I230+[4]Közút!I234+[4]Sport!I232+[4]Közművelődés!K281+[4]Támogatás!T247</f>
        <v>0</v>
      </c>
      <c r="O232" s="925">
        <f>[4]Igazgatás!J260+[4]Községgazd!M248+[4]Vagyongazd!J230+[4]Közút!J234+[4]Sport!J232+[4]Közművelődés!L281+[4]Támogatás!U247</f>
        <v>0</v>
      </c>
      <c r="P232" s="926">
        <f>[4]Igazgatás!K260+[4]Községgazd!N248+[4]Vagyongazd!K230+[4]Közút!K234+[4]Sport!K232+[4]Közművelődés!M281+[4]Támogatás!V247</f>
        <v>0</v>
      </c>
      <c r="Q232" s="926">
        <f>[4]Igazgatás!L260+[4]Községgazd!O248+[4]Vagyongazd!L230+[4]Közút!L234+[4]Sport!L232+[4]Közművelődés!N281+[4]Támogatás!W247</f>
        <v>0</v>
      </c>
      <c r="R232" s="925">
        <f>[4]Igazgatás!M260+[4]Községgazd!P248+[4]Vagyongazd!M230+[4]Közút!M234+[4]Sport!M232+[4]Közművelődés!O281+[4]Támogatás!X247</f>
        <v>0</v>
      </c>
      <c r="S232" s="926">
        <f>[4]Igazgatás!N260+[4]Községgazd!Q248+[4]Vagyongazd!N230+[4]Közút!N234+[4]Sport!N232+[4]Közművelődés!P281+[4]Támogatás!Y247</f>
        <v>0</v>
      </c>
      <c r="T232" s="926">
        <f>[4]Igazgatás!O260+[4]Községgazd!R248+[4]Vagyongazd!O230+[4]Közút!O234+[4]Sport!O232+[4]Közművelődés!Q281+[4]Támogatás!Z247</f>
        <v>0</v>
      </c>
      <c r="U232" s="927">
        <f>[4]Igazgatás!P260+[4]Községgazd!S248+[4]Vagyongazd!P230+[4]Közút!P234+[4]Sport!P232+[4]Közművelődés!R281+[4]Támogatás!AA247</f>
        <v>0</v>
      </c>
      <c r="V232" s="928">
        <f>[4]Igazgatás!Q260+[4]Községgazd!T248+[4]Vagyongazd!Q230+[4]Közút!Q234+[4]Sport!Q232+[4]Közművelődés!S281+[4]Támogatás!AB247</f>
        <v>0</v>
      </c>
      <c r="W232" s="926">
        <f>[4]Igazgatás!R260+[4]Községgazd!U248+[4]Vagyongazd!R230+[4]Közút!R234+[4]Sport!R232+[4]Közművelődés!T281+[4]Támogatás!AC247</f>
        <v>0</v>
      </c>
      <c r="X232" s="926">
        <f>[4]Igazgatás!S260+[4]Községgazd!V248+[4]Vagyongazd!S230+[4]Közút!S234+[4]Sport!S232+[4]Közművelődés!U281+[4]Támogatás!AD247</f>
        <v>0</v>
      </c>
      <c r="Y232" s="927">
        <f>[4]Igazgatás!T260+[4]Községgazd!W248+[4]Vagyongazd!T230+[4]Közút!T234+[4]Sport!T232+[4]Közművelődés!V281+[4]Támogatás!AE247</f>
        <v>0</v>
      </c>
      <c r="AB232" s="914"/>
    </row>
    <row r="233" spans="1:28" s="977" customFormat="1" ht="15" hidden="1" customHeight="1" x14ac:dyDescent="0.2">
      <c r="A233" s="18"/>
      <c r="B233" s="37" t="s">
        <v>1132</v>
      </c>
      <c r="C233" s="1382" t="s">
        <v>1133</v>
      </c>
      <c r="D233" s="1381"/>
      <c r="E233" s="1381"/>
      <c r="F233" s="950" t="e">
        <v>#REF!</v>
      </c>
      <c r="G233" s="950" t="e">
        <v>#REF!</v>
      </c>
      <c r="H233" s="950" t="e">
        <v>#REF!</v>
      </c>
      <c r="I233" s="950" t="e">
        <v>#REF!</v>
      </c>
      <c r="J233" s="950" t="e">
        <f>[4]Igazgatás!F261+[4]Községgazd!F249+[4]Vagyongazd!#REF!+[4]Közút!F235+[4]Sport!F233+[4]Közművelődés!F282+[4]Támogatás!J248</f>
        <v>#REF!</v>
      </c>
      <c r="K233" s="950" t="e">
        <f>[4]Igazgatás!G261+[4]Községgazd!G249+[4]Vagyongazd!#REF!+[4]Közút!G235+[4]Sport!G233+[4]Közművelődés!G282+[4]Támogatás!K248</f>
        <v>#REF!</v>
      </c>
      <c r="L233" s="950"/>
      <c r="M233" s="951" t="e">
        <f>[4]Igazgatás!H261+[4]Községgazd!H249+[4]Vagyongazd!#REF!+[4]Közút!H235+[4]Sport!H233+[4]Közművelődés!H282+[4]Támogatás!L248</f>
        <v>#REF!</v>
      </c>
      <c r="N233" s="944">
        <f>[4]Igazgatás!I261+[4]Községgazd!L249+[4]Vagyongazd!I231+[4]Közút!I235+[4]Sport!I233+[4]Közművelődés!K282+[4]Támogatás!T248</f>
        <v>0</v>
      </c>
      <c r="O233" s="945">
        <f>[4]Igazgatás!J261+[4]Községgazd!M249+[4]Vagyongazd!J231+[4]Közút!J235+[4]Sport!J233+[4]Közművelődés!L282+[4]Támogatás!U248</f>
        <v>0</v>
      </c>
      <c r="P233" s="946">
        <f>[4]Igazgatás!K261+[4]Községgazd!N249+[4]Vagyongazd!K231+[4]Közút!K235+[4]Sport!K233+[4]Közművelődés!M282+[4]Támogatás!V248</f>
        <v>0</v>
      </c>
      <c r="Q233" s="946">
        <f>[4]Igazgatás!L261+[4]Községgazd!O249+[4]Vagyongazd!L231+[4]Közút!L235+[4]Sport!L233+[4]Közművelődés!N282+[4]Támogatás!W248</f>
        <v>0</v>
      </c>
      <c r="R233" s="945">
        <f>[4]Igazgatás!M261+[4]Községgazd!P249+[4]Vagyongazd!M231+[4]Közút!M235+[4]Sport!M233+[4]Közművelődés!O282+[4]Támogatás!X248</f>
        <v>0</v>
      </c>
      <c r="S233" s="946">
        <f>[4]Igazgatás!N261+[4]Községgazd!Q249+[4]Vagyongazd!N231+[4]Közút!N235+[4]Sport!N233+[4]Közművelődés!P282+[4]Támogatás!Y248</f>
        <v>0</v>
      </c>
      <c r="T233" s="946">
        <f>[4]Igazgatás!O261+[4]Községgazd!R249+[4]Vagyongazd!O231+[4]Közút!O235+[4]Sport!O233+[4]Közművelődés!Q282+[4]Támogatás!Z248</f>
        <v>0</v>
      </c>
      <c r="U233" s="947">
        <f>[4]Igazgatás!P261+[4]Községgazd!S249+[4]Vagyongazd!P231+[4]Közút!P235+[4]Sport!P233+[4]Közművelődés!R282+[4]Támogatás!AA248</f>
        <v>0</v>
      </c>
      <c r="V233" s="948">
        <f>[4]Igazgatás!Q261+[4]Községgazd!T249+[4]Vagyongazd!Q231+[4]Közút!Q235+[4]Sport!Q233+[4]Közművelődés!S282+[4]Támogatás!AB248</f>
        <v>0</v>
      </c>
      <c r="W233" s="946">
        <f>[4]Igazgatás!R261+[4]Községgazd!U249+[4]Vagyongazd!R231+[4]Közút!R235+[4]Sport!R233+[4]Közművelődés!T282+[4]Támogatás!AC248</f>
        <v>0</v>
      </c>
      <c r="X233" s="946">
        <f>[4]Igazgatás!S261+[4]Községgazd!V249+[4]Vagyongazd!S231+[4]Közút!S235+[4]Sport!S233+[4]Közművelődés!U282+[4]Támogatás!AD248</f>
        <v>0</v>
      </c>
      <c r="Y233" s="947">
        <f>[4]Igazgatás!T261+[4]Községgazd!W249+[4]Vagyongazd!T231+[4]Közút!T235+[4]Sport!T233+[4]Közművelődés!V282+[4]Támogatás!AE248</f>
        <v>0</v>
      </c>
      <c r="AB233" s="914"/>
    </row>
    <row r="234" spans="1:28" s="929" customFormat="1" ht="15" hidden="1" customHeight="1" x14ac:dyDescent="0.2">
      <c r="A234" s="18" t="s">
        <v>1134</v>
      </c>
      <c r="B234" s="37" t="s">
        <v>1135</v>
      </c>
      <c r="C234" s="38"/>
      <c r="D234" s="1381" t="s">
        <v>1136</v>
      </c>
      <c r="E234" s="1381"/>
      <c r="F234" s="950" t="e">
        <v>#REF!</v>
      </c>
      <c r="G234" s="950" t="e">
        <v>#REF!</v>
      </c>
      <c r="H234" s="950" t="e">
        <v>#REF!</v>
      </c>
      <c r="I234" s="950" t="e">
        <v>#REF!</v>
      </c>
      <c r="J234" s="950" t="e">
        <f>[4]Igazgatás!F262+[4]Községgazd!F250+[4]Vagyongazd!#REF!+[4]Közút!F236+[4]Sport!F234+[4]Közművelődés!F283+[4]Támogatás!J249</f>
        <v>#REF!</v>
      </c>
      <c r="K234" s="950" t="e">
        <f>[4]Igazgatás!G262+[4]Községgazd!G250+[4]Vagyongazd!#REF!+[4]Közút!G236+[4]Sport!G234+[4]Közművelődés!G283+[4]Támogatás!K249</f>
        <v>#REF!</v>
      </c>
      <c r="L234" s="950"/>
      <c r="M234" s="951" t="e">
        <f>[4]Igazgatás!H262+[4]Községgazd!H250+[4]Vagyongazd!#REF!+[4]Közút!H236+[4]Sport!H234+[4]Közművelődés!H283+[4]Támogatás!L249</f>
        <v>#REF!</v>
      </c>
      <c r="N234" s="924">
        <f>[4]Igazgatás!I262+[4]Községgazd!L250+[4]Vagyongazd!I232+[4]Közút!I236+[4]Sport!I234+[4]Közművelődés!K283+[4]Támogatás!T249</f>
        <v>0</v>
      </c>
      <c r="O234" s="925">
        <f>[4]Igazgatás!J262+[4]Községgazd!M250+[4]Vagyongazd!J232+[4]Közút!J236+[4]Sport!J234+[4]Közművelődés!L283+[4]Támogatás!U249</f>
        <v>0</v>
      </c>
      <c r="P234" s="926">
        <f>[4]Igazgatás!K262+[4]Községgazd!N250+[4]Vagyongazd!K232+[4]Közút!K236+[4]Sport!K234+[4]Közművelődés!M283+[4]Támogatás!V249</f>
        <v>0</v>
      </c>
      <c r="Q234" s="926">
        <f>[4]Igazgatás!L262+[4]Községgazd!O250+[4]Vagyongazd!L232+[4]Közút!L236+[4]Sport!L234+[4]Közművelődés!N283+[4]Támogatás!W249</f>
        <v>0</v>
      </c>
      <c r="R234" s="925">
        <f>[4]Igazgatás!M262+[4]Községgazd!P250+[4]Vagyongazd!M232+[4]Közút!M236+[4]Sport!M234+[4]Közművelődés!O283+[4]Támogatás!X249</f>
        <v>0</v>
      </c>
      <c r="S234" s="926">
        <f>[4]Igazgatás!N262+[4]Községgazd!Q250+[4]Vagyongazd!N232+[4]Közút!N236+[4]Sport!N234+[4]Közművelődés!P283+[4]Támogatás!Y249</f>
        <v>0</v>
      </c>
      <c r="T234" s="926">
        <f>[4]Igazgatás!O262+[4]Községgazd!R250+[4]Vagyongazd!O232+[4]Közút!O236+[4]Sport!O234+[4]Közművelődés!Q283+[4]Támogatás!Z249</f>
        <v>0</v>
      </c>
      <c r="U234" s="927">
        <f>[4]Igazgatás!P262+[4]Községgazd!S250+[4]Vagyongazd!P232+[4]Közút!P236+[4]Sport!P234+[4]Közművelődés!R283+[4]Támogatás!AA249</f>
        <v>0</v>
      </c>
      <c r="V234" s="928">
        <f>[4]Igazgatás!Q262+[4]Községgazd!T250+[4]Vagyongazd!Q232+[4]Közút!Q236+[4]Sport!Q234+[4]Közművelődés!S283+[4]Támogatás!AB249</f>
        <v>0</v>
      </c>
      <c r="W234" s="926">
        <f>[4]Igazgatás!R262+[4]Községgazd!U250+[4]Vagyongazd!R232+[4]Közút!R236+[4]Sport!R234+[4]Közművelődés!T283+[4]Támogatás!AC249</f>
        <v>0</v>
      </c>
      <c r="X234" s="926">
        <f>[4]Igazgatás!S262+[4]Községgazd!V250+[4]Vagyongazd!S232+[4]Közút!S236+[4]Sport!S234+[4]Közművelődés!U283+[4]Támogatás!AD249</f>
        <v>0</v>
      </c>
      <c r="Y234" s="927">
        <f>[4]Igazgatás!T262+[4]Községgazd!W250+[4]Vagyongazd!T232+[4]Közút!T236+[4]Sport!T234+[4]Közművelődés!V283+[4]Támogatás!AE249</f>
        <v>0</v>
      </c>
      <c r="AB234" s="914"/>
    </row>
    <row r="235" spans="1:28" s="929" customFormat="1" ht="15" hidden="1" customHeight="1" x14ac:dyDescent="0.2">
      <c r="A235" s="18" t="s">
        <v>1137</v>
      </c>
      <c r="B235" s="37" t="s">
        <v>1138</v>
      </c>
      <c r="C235" s="38"/>
      <c r="D235" s="1381" t="s">
        <v>1139</v>
      </c>
      <c r="E235" s="1381"/>
      <c r="F235" s="950" t="e">
        <v>#REF!</v>
      </c>
      <c r="G235" s="950" t="e">
        <v>#REF!</v>
      </c>
      <c r="H235" s="950" t="e">
        <v>#REF!</v>
      </c>
      <c r="I235" s="950" t="e">
        <v>#REF!</v>
      </c>
      <c r="J235" s="950" t="e">
        <f>[4]Igazgatás!F263+[4]Községgazd!F251+[4]Vagyongazd!#REF!+[4]Közút!F237+[4]Sport!F235+[4]Közművelődés!F284+[4]Támogatás!J250</f>
        <v>#REF!</v>
      </c>
      <c r="K235" s="950" t="e">
        <f>[4]Igazgatás!G263+[4]Községgazd!G251+[4]Vagyongazd!#REF!+[4]Közút!G237+[4]Sport!G235+[4]Közművelődés!G284+[4]Támogatás!K250</f>
        <v>#REF!</v>
      </c>
      <c r="L235" s="950"/>
      <c r="M235" s="951" t="e">
        <f>[4]Igazgatás!H263+[4]Községgazd!H251+[4]Vagyongazd!#REF!+[4]Közút!H237+[4]Sport!H235+[4]Közművelődés!H284+[4]Támogatás!L250</f>
        <v>#REF!</v>
      </c>
      <c r="N235" s="924">
        <f>[4]Igazgatás!I263+[4]Községgazd!L251+[4]Vagyongazd!I233+[4]Közút!I237+[4]Sport!I235+[4]Közművelődés!K284+[4]Támogatás!T250</f>
        <v>0</v>
      </c>
      <c r="O235" s="925">
        <f>[4]Igazgatás!J263+[4]Községgazd!M251+[4]Vagyongazd!J233+[4]Közút!J237+[4]Sport!J235+[4]Közművelődés!L284+[4]Támogatás!U250</f>
        <v>0</v>
      </c>
      <c r="P235" s="926">
        <f>[4]Igazgatás!K263+[4]Községgazd!N251+[4]Vagyongazd!K233+[4]Közút!K237+[4]Sport!K235+[4]Közművelődés!M284+[4]Támogatás!V250</f>
        <v>0</v>
      </c>
      <c r="Q235" s="926">
        <f>[4]Igazgatás!L263+[4]Községgazd!O251+[4]Vagyongazd!L233+[4]Közút!L237+[4]Sport!L235+[4]Közművelődés!N284+[4]Támogatás!W250</f>
        <v>0</v>
      </c>
      <c r="R235" s="925">
        <f>[4]Igazgatás!M263+[4]Községgazd!P251+[4]Vagyongazd!M233+[4]Közút!M237+[4]Sport!M235+[4]Közművelődés!O284+[4]Támogatás!X250</f>
        <v>0</v>
      </c>
      <c r="S235" s="926">
        <f>[4]Igazgatás!N263+[4]Községgazd!Q251+[4]Vagyongazd!N233+[4]Közút!N237+[4]Sport!N235+[4]Közművelődés!P284+[4]Támogatás!Y250</f>
        <v>0</v>
      </c>
      <c r="T235" s="926">
        <f>[4]Igazgatás!O263+[4]Községgazd!R251+[4]Vagyongazd!O233+[4]Közút!O237+[4]Sport!O235+[4]Közművelődés!Q284+[4]Támogatás!Z250</f>
        <v>0</v>
      </c>
      <c r="U235" s="927">
        <f>[4]Igazgatás!P263+[4]Községgazd!S251+[4]Vagyongazd!P233+[4]Közút!P237+[4]Sport!P235+[4]Közművelődés!R284+[4]Támogatás!AA250</f>
        <v>0</v>
      </c>
      <c r="V235" s="928">
        <f>[4]Igazgatás!Q263+[4]Községgazd!T251+[4]Vagyongazd!Q233+[4]Közút!Q237+[4]Sport!Q235+[4]Közművelődés!S284+[4]Támogatás!AB250</f>
        <v>0</v>
      </c>
      <c r="W235" s="926">
        <f>[4]Igazgatás!R263+[4]Községgazd!U251+[4]Vagyongazd!R233+[4]Közút!R237+[4]Sport!R235+[4]Közművelődés!T284+[4]Támogatás!AC250</f>
        <v>0</v>
      </c>
      <c r="X235" s="926">
        <f>[4]Igazgatás!S263+[4]Községgazd!V251+[4]Vagyongazd!S233+[4]Közút!S237+[4]Sport!S235+[4]Közművelődés!U284+[4]Támogatás!AD250</f>
        <v>0</v>
      </c>
      <c r="Y235" s="927">
        <f>[4]Igazgatás!T263+[4]Községgazd!W251+[4]Vagyongazd!T233+[4]Közút!T237+[4]Sport!T235+[4]Közművelődés!V284+[4]Támogatás!AE250</f>
        <v>0</v>
      </c>
      <c r="AB235" s="914"/>
    </row>
    <row r="236" spans="1:28" s="929" customFormat="1" ht="15" hidden="1" customHeight="1" x14ac:dyDescent="0.2">
      <c r="A236" s="18" t="s">
        <v>1140</v>
      </c>
      <c r="B236" s="37" t="s">
        <v>1141</v>
      </c>
      <c r="C236" s="38"/>
      <c r="D236" s="1381" t="s">
        <v>1142</v>
      </c>
      <c r="E236" s="1381"/>
      <c r="F236" s="950" t="e">
        <v>#REF!</v>
      </c>
      <c r="G236" s="950" t="e">
        <v>#REF!</v>
      </c>
      <c r="H236" s="950" t="e">
        <v>#REF!</v>
      </c>
      <c r="I236" s="950" t="e">
        <v>#REF!</v>
      </c>
      <c r="J236" s="950" t="e">
        <f>[4]Igazgatás!F264+[4]Községgazd!F252+[4]Vagyongazd!#REF!+[4]Közút!F238+[4]Sport!F236+[4]Közművelődés!F285+[4]Támogatás!J251</f>
        <v>#REF!</v>
      </c>
      <c r="K236" s="950" t="e">
        <f>[4]Igazgatás!G264+[4]Községgazd!G252+[4]Vagyongazd!#REF!+[4]Közút!G238+[4]Sport!G236+[4]Közművelődés!G285+[4]Támogatás!K251</f>
        <v>#REF!</v>
      </c>
      <c r="L236" s="950"/>
      <c r="M236" s="951" t="e">
        <f>[4]Igazgatás!H264+[4]Községgazd!H252+[4]Vagyongazd!#REF!+[4]Közút!H238+[4]Sport!H236+[4]Közművelődés!H285+[4]Támogatás!L251</f>
        <v>#REF!</v>
      </c>
      <c r="N236" s="924">
        <f>[4]Igazgatás!I264+[4]Községgazd!L252+[4]Vagyongazd!I234+[4]Közút!I238+[4]Sport!I236+[4]Közművelődés!K285+[4]Támogatás!T251</f>
        <v>0</v>
      </c>
      <c r="O236" s="925">
        <f>[4]Igazgatás!J264+[4]Községgazd!M252+[4]Vagyongazd!J234+[4]Közút!J238+[4]Sport!J236+[4]Közművelődés!L285+[4]Támogatás!U251</f>
        <v>0</v>
      </c>
      <c r="P236" s="926">
        <f>[4]Igazgatás!K264+[4]Községgazd!N252+[4]Vagyongazd!K234+[4]Közút!K238+[4]Sport!K236+[4]Közművelődés!M285+[4]Támogatás!V251</f>
        <v>0</v>
      </c>
      <c r="Q236" s="926">
        <f>[4]Igazgatás!L264+[4]Községgazd!O252+[4]Vagyongazd!L234+[4]Közút!L238+[4]Sport!L236+[4]Közművelődés!N285+[4]Támogatás!W251</f>
        <v>0</v>
      </c>
      <c r="R236" s="925">
        <f>[4]Igazgatás!M264+[4]Községgazd!P252+[4]Vagyongazd!M234+[4]Közút!M238+[4]Sport!M236+[4]Közművelődés!O285+[4]Támogatás!X251</f>
        <v>0</v>
      </c>
      <c r="S236" s="926">
        <f>[4]Igazgatás!N264+[4]Községgazd!Q252+[4]Vagyongazd!N234+[4]Közút!N238+[4]Sport!N236+[4]Közművelődés!P285+[4]Támogatás!Y251</f>
        <v>0</v>
      </c>
      <c r="T236" s="926">
        <f>[4]Igazgatás!O264+[4]Községgazd!R252+[4]Vagyongazd!O234+[4]Közút!O238+[4]Sport!O236+[4]Közművelődés!Q285+[4]Támogatás!Z251</f>
        <v>0</v>
      </c>
      <c r="U236" s="927">
        <f>[4]Igazgatás!P264+[4]Községgazd!S252+[4]Vagyongazd!P234+[4]Közút!P238+[4]Sport!P236+[4]Közművelődés!R285+[4]Támogatás!AA251</f>
        <v>0</v>
      </c>
      <c r="V236" s="928">
        <f>[4]Igazgatás!Q264+[4]Községgazd!T252+[4]Vagyongazd!Q234+[4]Közút!Q238+[4]Sport!Q236+[4]Közművelődés!S285+[4]Támogatás!AB251</f>
        <v>0</v>
      </c>
      <c r="W236" s="926">
        <f>[4]Igazgatás!R264+[4]Községgazd!U252+[4]Vagyongazd!R234+[4]Közút!R238+[4]Sport!R236+[4]Közművelődés!T285+[4]Támogatás!AC251</f>
        <v>0</v>
      </c>
      <c r="X236" s="926">
        <f>[4]Igazgatás!S264+[4]Községgazd!V252+[4]Vagyongazd!S234+[4]Közút!S238+[4]Sport!S236+[4]Közművelődés!U285+[4]Támogatás!AD251</f>
        <v>0</v>
      </c>
      <c r="Y236" s="927">
        <f>[4]Igazgatás!T264+[4]Községgazd!W252+[4]Vagyongazd!T234+[4]Közút!T238+[4]Sport!T236+[4]Közművelődés!V285+[4]Támogatás!AE251</f>
        <v>0</v>
      </c>
      <c r="AB236" s="914"/>
    </row>
    <row r="237" spans="1:28" s="929" customFormat="1" ht="15" hidden="1" customHeight="1" x14ac:dyDescent="0.2">
      <c r="A237" s="18" t="s">
        <v>1143</v>
      </c>
      <c r="B237" s="37" t="s">
        <v>1144</v>
      </c>
      <c r="C237" s="38"/>
      <c r="D237" s="1381" t="s">
        <v>1145</v>
      </c>
      <c r="E237" s="1381"/>
      <c r="F237" s="950" t="e">
        <v>#REF!</v>
      </c>
      <c r="G237" s="950" t="e">
        <v>#REF!</v>
      </c>
      <c r="H237" s="950" t="e">
        <v>#REF!</v>
      </c>
      <c r="I237" s="950" t="e">
        <v>#REF!</v>
      </c>
      <c r="J237" s="950" t="e">
        <f>[4]Igazgatás!F265+[4]Községgazd!F253+[4]Vagyongazd!#REF!+[4]Közút!F239+[4]Sport!F237+[4]Közművelődés!F286+[4]Támogatás!J252</f>
        <v>#REF!</v>
      </c>
      <c r="K237" s="950" t="e">
        <f>[4]Igazgatás!G265+[4]Községgazd!G253+[4]Vagyongazd!#REF!+[4]Közút!G239+[4]Sport!G237+[4]Közművelődés!G286+[4]Támogatás!K252</f>
        <v>#REF!</v>
      </c>
      <c r="L237" s="950"/>
      <c r="M237" s="951" t="e">
        <f>[4]Igazgatás!H265+[4]Községgazd!H253+[4]Vagyongazd!#REF!+[4]Közút!H239+[4]Sport!H237+[4]Közművelődés!H286+[4]Támogatás!L252</f>
        <v>#REF!</v>
      </c>
      <c r="N237" s="924">
        <f>[4]Igazgatás!I265+[4]Községgazd!L253+[4]Vagyongazd!I235+[4]Közút!I239+[4]Sport!I237+[4]Közművelődés!K286+[4]Támogatás!T252</f>
        <v>0</v>
      </c>
      <c r="O237" s="925">
        <f>[4]Igazgatás!J265+[4]Községgazd!M253+[4]Vagyongazd!J235+[4]Közút!J239+[4]Sport!J237+[4]Közművelődés!L286+[4]Támogatás!U252</f>
        <v>0</v>
      </c>
      <c r="P237" s="926">
        <f>[4]Igazgatás!K265+[4]Községgazd!N253+[4]Vagyongazd!K235+[4]Közút!K239+[4]Sport!K237+[4]Közművelődés!M286+[4]Támogatás!V252</f>
        <v>0</v>
      </c>
      <c r="Q237" s="926">
        <f>[4]Igazgatás!L265+[4]Községgazd!O253+[4]Vagyongazd!L235+[4]Közút!L239+[4]Sport!L237+[4]Közművelődés!N286+[4]Támogatás!W252</f>
        <v>0</v>
      </c>
      <c r="R237" s="925">
        <f>[4]Igazgatás!M265+[4]Községgazd!P253+[4]Vagyongazd!M235+[4]Közút!M239+[4]Sport!M237+[4]Közművelődés!O286+[4]Támogatás!X252</f>
        <v>0</v>
      </c>
      <c r="S237" s="926">
        <f>[4]Igazgatás!N265+[4]Községgazd!Q253+[4]Vagyongazd!N235+[4]Közút!N239+[4]Sport!N237+[4]Közművelődés!P286+[4]Támogatás!Y252</f>
        <v>0</v>
      </c>
      <c r="T237" s="926">
        <f>[4]Igazgatás!O265+[4]Községgazd!R253+[4]Vagyongazd!O235+[4]Közút!O239+[4]Sport!O237+[4]Közművelődés!Q286+[4]Támogatás!Z252</f>
        <v>0</v>
      </c>
      <c r="U237" s="927">
        <f>[4]Igazgatás!P265+[4]Községgazd!S253+[4]Vagyongazd!P235+[4]Közút!P239+[4]Sport!P237+[4]Közművelődés!R286+[4]Támogatás!AA252</f>
        <v>0</v>
      </c>
      <c r="V237" s="928">
        <f>[4]Igazgatás!Q265+[4]Községgazd!T253+[4]Vagyongazd!Q235+[4]Közút!Q239+[4]Sport!Q237+[4]Közművelődés!S286+[4]Támogatás!AB252</f>
        <v>0</v>
      </c>
      <c r="W237" s="926">
        <f>[4]Igazgatás!R265+[4]Községgazd!U253+[4]Vagyongazd!R235+[4]Közút!R239+[4]Sport!R237+[4]Közművelődés!T286+[4]Támogatás!AC252</f>
        <v>0</v>
      </c>
      <c r="X237" s="926">
        <f>[4]Igazgatás!S265+[4]Községgazd!V253+[4]Vagyongazd!S235+[4]Közút!S239+[4]Sport!S237+[4]Közművelődés!U286+[4]Támogatás!AD252</f>
        <v>0</v>
      </c>
      <c r="Y237" s="927">
        <f>[4]Igazgatás!T265+[4]Községgazd!W253+[4]Vagyongazd!T235+[4]Közút!T239+[4]Sport!T237+[4]Közművelődés!V286+[4]Támogatás!AE252</f>
        <v>0</v>
      </c>
      <c r="AB237" s="914"/>
    </row>
    <row r="238" spans="1:28" s="929" customFormat="1" ht="15" hidden="1" customHeight="1" x14ac:dyDescent="0.2">
      <c r="A238" s="18" t="s">
        <v>1146</v>
      </c>
      <c r="B238" s="37" t="s">
        <v>1147</v>
      </c>
      <c r="C238" s="38"/>
      <c r="D238" s="1381" t="s">
        <v>1148</v>
      </c>
      <c r="E238" s="1381"/>
      <c r="F238" s="950" t="e">
        <v>#REF!</v>
      </c>
      <c r="G238" s="950" t="e">
        <v>#REF!</v>
      </c>
      <c r="H238" s="950" t="e">
        <v>#REF!</v>
      </c>
      <c r="I238" s="950" t="e">
        <v>#REF!</v>
      </c>
      <c r="J238" s="950" t="e">
        <f>[4]Igazgatás!F266+[4]Községgazd!F254+[4]Vagyongazd!#REF!+[4]Közút!F240+[4]Sport!F238+[4]Közművelődés!F287+[4]Támogatás!J253</f>
        <v>#REF!</v>
      </c>
      <c r="K238" s="950" t="e">
        <f>[4]Igazgatás!G266+[4]Községgazd!G254+[4]Vagyongazd!#REF!+[4]Közút!G240+[4]Sport!G238+[4]Közművelődés!G287+[4]Támogatás!K253</f>
        <v>#REF!</v>
      </c>
      <c r="L238" s="950"/>
      <c r="M238" s="951" t="e">
        <f>[4]Igazgatás!H266+[4]Községgazd!H254+[4]Vagyongazd!#REF!+[4]Közút!H240+[4]Sport!H238+[4]Közművelődés!H287+[4]Támogatás!L253</f>
        <v>#REF!</v>
      </c>
      <c r="N238" s="924">
        <f>[4]Igazgatás!I266+[4]Községgazd!L254+[4]Vagyongazd!I236+[4]Közút!I240+[4]Sport!I238+[4]Közművelődés!K287+[4]Támogatás!T253</f>
        <v>0</v>
      </c>
      <c r="O238" s="925">
        <f>[4]Igazgatás!J266+[4]Községgazd!M254+[4]Vagyongazd!J236+[4]Közút!J240+[4]Sport!J238+[4]Közművelődés!L287+[4]Támogatás!U253</f>
        <v>0</v>
      </c>
      <c r="P238" s="926">
        <f>[4]Igazgatás!K266+[4]Községgazd!N254+[4]Vagyongazd!K236+[4]Közút!K240+[4]Sport!K238+[4]Közművelődés!M287+[4]Támogatás!V253</f>
        <v>0</v>
      </c>
      <c r="Q238" s="926">
        <f>[4]Igazgatás!L266+[4]Községgazd!O254+[4]Vagyongazd!L236+[4]Közút!L240+[4]Sport!L238+[4]Közművelődés!N287+[4]Támogatás!W253</f>
        <v>0</v>
      </c>
      <c r="R238" s="925">
        <f>[4]Igazgatás!M266+[4]Községgazd!P254+[4]Vagyongazd!M236+[4]Közút!M240+[4]Sport!M238+[4]Közművelődés!O287+[4]Támogatás!X253</f>
        <v>0</v>
      </c>
      <c r="S238" s="926">
        <f>[4]Igazgatás!N266+[4]Községgazd!Q254+[4]Vagyongazd!N236+[4]Közút!N240+[4]Sport!N238+[4]Közművelődés!P287+[4]Támogatás!Y253</f>
        <v>0</v>
      </c>
      <c r="T238" s="926">
        <f>[4]Igazgatás!O266+[4]Községgazd!R254+[4]Vagyongazd!O236+[4]Közút!O240+[4]Sport!O238+[4]Közművelődés!Q287+[4]Támogatás!Z253</f>
        <v>0</v>
      </c>
      <c r="U238" s="927">
        <f>[4]Igazgatás!P266+[4]Községgazd!S254+[4]Vagyongazd!P236+[4]Közút!P240+[4]Sport!P238+[4]Közművelődés!R287+[4]Támogatás!AA253</f>
        <v>0</v>
      </c>
      <c r="V238" s="928">
        <f>[4]Igazgatás!Q266+[4]Községgazd!T254+[4]Vagyongazd!Q236+[4]Közút!Q240+[4]Sport!Q238+[4]Közművelődés!S287+[4]Támogatás!AB253</f>
        <v>0</v>
      </c>
      <c r="W238" s="926">
        <f>[4]Igazgatás!R266+[4]Községgazd!U254+[4]Vagyongazd!R236+[4]Közút!R240+[4]Sport!R238+[4]Közművelődés!T287+[4]Támogatás!AC253</f>
        <v>0</v>
      </c>
      <c r="X238" s="926">
        <f>[4]Igazgatás!S266+[4]Községgazd!V254+[4]Vagyongazd!S236+[4]Közút!S240+[4]Sport!S238+[4]Közművelődés!U287+[4]Támogatás!AD253</f>
        <v>0</v>
      </c>
      <c r="Y238" s="927">
        <f>[4]Igazgatás!T266+[4]Községgazd!W254+[4]Vagyongazd!T236+[4]Közút!T240+[4]Sport!T238+[4]Közművelődés!V287+[4]Támogatás!AE253</f>
        <v>0</v>
      </c>
      <c r="AB238" s="914"/>
    </row>
    <row r="239" spans="1:28" s="929" customFormat="1" ht="15" hidden="1" customHeight="1" x14ac:dyDescent="0.2">
      <c r="A239" s="18" t="s">
        <v>1149</v>
      </c>
      <c r="B239" s="37" t="s">
        <v>1150</v>
      </c>
      <c r="C239" s="38"/>
      <c r="D239" s="1381" t="s">
        <v>1151</v>
      </c>
      <c r="E239" s="1381"/>
      <c r="F239" s="950" t="e">
        <v>#REF!</v>
      </c>
      <c r="G239" s="950" t="e">
        <v>#REF!</v>
      </c>
      <c r="H239" s="950" t="e">
        <v>#REF!</v>
      </c>
      <c r="I239" s="950" t="e">
        <v>#REF!</v>
      </c>
      <c r="J239" s="950" t="e">
        <f>[4]Igazgatás!F267+[4]Községgazd!F255+[4]Vagyongazd!#REF!+[4]Közút!F241+[4]Sport!F239+[4]Közművelődés!F288+[4]Támogatás!J254</f>
        <v>#REF!</v>
      </c>
      <c r="K239" s="950" t="e">
        <f>[4]Igazgatás!G267+[4]Községgazd!G255+[4]Vagyongazd!#REF!+[4]Közút!G241+[4]Sport!G239+[4]Közművelődés!G288+[4]Támogatás!K254</f>
        <v>#REF!</v>
      </c>
      <c r="L239" s="950"/>
      <c r="M239" s="951" t="e">
        <f>[4]Igazgatás!H267+[4]Községgazd!H255+[4]Vagyongazd!#REF!+[4]Közút!H241+[4]Sport!H239+[4]Közművelődés!H288+[4]Támogatás!L254</f>
        <v>#REF!</v>
      </c>
      <c r="N239" s="924">
        <f>[4]Igazgatás!I267+[4]Községgazd!L255+[4]Vagyongazd!I237+[4]Közút!I241+[4]Sport!I239+[4]Közművelődés!K288+[4]Támogatás!T254</f>
        <v>0</v>
      </c>
      <c r="O239" s="925">
        <f>[4]Igazgatás!J267+[4]Községgazd!M255+[4]Vagyongazd!J237+[4]Közút!J241+[4]Sport!J239+[4]Közművelődés!L288+[4]Támogatás!U254</f>
        <v>0</v>
      </c>
      <c r="P239" s="926">
        <f>[4]Igazgatás!K267+[4]Községgazd!N255+[4]Vagyongazd!K237+[4]Közút!K241+[4]Sport!K239+[4]Közművelődés!M288+[4]Támogatás!V254</f>
        <v>0</v>
      </c>
      <c r="Q239" s="926">
        <f>[4]Igazgatás!L267+[4]Községgazd!O255+[4]Vagyongazd!L237+[4]Közút!L241+[4]Sport!L239+[4]Közművelődés!N288+[4]Támogatás!W254</f>
        <v>0</v>
      </c>
      <c r="R239" s="925">
        <f>[4]Igazgatás!M267+[4]Községgazd!P255+[4]Vagyongazd!M237+[4]Közút!M241+[4]Sport!M239+[4]Közművelődés!O288+[4]Támogatás!X254</f>
        <v>0</v>
      </c>
      <c r="S239" s="926">
        <f>[4]Igazgatás!N267+[4]Községgazd!Q255+[4]Vagyongazd!N237+[4]Közút!N241+[4]Sport!N239+[4]Közművelődés!P288+[4]Támogatás!Y254</f>
        <v>0</v>
      </c>
      <c r="T239" s="926">
        <f>[4]Igazgatás!O267+[4]Községgazd!R255+[4]Vagyongazd!O237+[4]Közút!O241+[4]Sport!O239+[4]Közművelődés!Q288+[4]Támogatás!Z254</f>
        <v>0</v>
      </c>
      <c r="U239" s="927">
        <f>[4]Igazgatás!P267+[4]Községgazd!S255+[4]Vagyongazd!P237+[4]Közút!P241+[4]Sport!P239+[4]Közművelődés!R288+[4]Támogatás!AA254</f>
        <v>0</v>
      </c>
      <c r="V239" s="928">
        <f>[4]Igazgatás!Q267+[4]Községgazd!T255+[4]Vagyongazd!Q237+[4]Közút!Q241+[4]Sport!Q239+[4]Közművelődés!S288+[4]Támogatás!AB254</f>
        <v>0</v>
      </c>
      <c r="W239" s="926">
        <f>[4]Igazgatás!R267+[4]Községgazd!U255+[4]Vagyongazd!R237+[4]Közút!R241+[4]Sport!R239+[4]Közművelődés!T288+[4]Támogatás!AC254</f>
        <v>0</v>
      </c>
      <c r="X239" s="926">
        <f>[4]Igazgatás!S267+[4]Községgazd!V255+[4]Vagyongazd!S237+[4]Közút!S241+[4]Sport!S239+[4]Közművelődés!U288+[4]Támogatás!AD254</f>
        <v>0</v>
      </c>
      <c r="Y239" s="927">
        <f>[4]Igazgatás!T267+[4]Községgazd!W255+[4]Vagyongazd!T237+[4]Közút!T241+[4]Sport!T239+[4]Közművelődés!V288+[4]Támogatás!AE254</f>
        <v>0</v>
      </c>
      <c r="AB239" s="914"/>
    </row>
    <row r="240" spans="1:28" s="949" customFormat="1" ht="15" hidden="1" customHeight="1" x14ac:dyDescent="0.2">
      <c r="A240" s="18" t="s">
        <v>1152</v>
      </c>
      <c r="B240" s="37" t="s">
        <v>1153</v>
      </c>
      <c r="C240" s="1382" t="s">
        <v>1154</v>
      </c>
      <c r="D240" s="1381"/>
      <c r="E240" s="1381"/>
      <c r="F240" s="950" t="e">
        <v>#REF!</v>
      </c>
      <c r="G240" s="950" t="e">
        <v>#REF!</v>
      </c>
      <c r="H240" s="950" t="e">
        <v>#REF!</v>
      </c>
      <c r="I240" s="950" t="e">
        <v>#REF!</v>
      </c>
      <c r="J240" s="950" t="e">
        <f>[4]Igazgatás!F268+[4]Községgazd!F256+[4]Vagyongazd!#REF!+[4]Közút!F242+[4]Sport!F240+[4]Közművelődés!F289+[4]Támogatás!J255</f>
        <v>#REF!</v>
      </c>
      <c r="K240" s="950" t="e">
        <f>[4]Igazgatás!G268+[4]Községgazd!G256+[4]Vagyongazd!#REF!+[4]Közút!G242+[4]Sport!G240+[4]Közművelődés!G289+[4]Támogatás!K255</f>
        <v>#REF!</v>
      </c>
      <c r="L240" s="950"/>
      <c r="M240" s="951" t="e">
        <f>[4]Igazgatás!H268+[4]Községgazd!H256+[4]Vagyongazd!#REF!+[4]Közút!H242+[4]Sport!H240+[4]Közművelődés!H289+[4]Támogatás!L255</f>
        <v>#REF!</v>
      </c>
      <c r="N240" s="944">
        <f>[4]Igazgatás!I268+[4]Községgazd!L256+[4]Vagyongazd!I238+[4]Közút!I242+[4]Sport!I240+[4]Közművelődés!K289+[4]Támogatás!T255</f>
        <v>0</v>
      </c>
      <c r="O240" s="945">
        <f>[4]Igazgatás!J268+[4]Községgazd!M256+[4]Vagyongazd!J238+[4]Közút!J242+[4]Sport!J240+[4]Közművelődés!L289+[4]Támogatás!U255</f>
        <v>0</v>
      </c>
      <c r="P240" s="946">
        <f>[4]Igazgatás!K268+[4]Községgazd!N256+[4]Vagyongazd!K238+[4]Közút!K242+[4]Sport!K240+[4]Közművelődés!M289+[4]Támogatás!V255</f>
        <v>0</v>
      </c>
      <c r="Q240" s="946">
        <f>[4]Igazgatás!L268+[4]Községgazd!O256+[4]Vagyongazd!L238+[4]Közút!L242+[4]Sport!L240+[4]Közművelődés!N289+[4]Támogatás!W255</f>
        <v>0</v>
      </c>
      <c r="R240" s="945">
        <f>[4]Igazgatás!M268+[4]Községgazd!P256+[4]Vagyongazd!M238+[4]Közút!M242+[4]Sport!M240+[4]Közművelődés!O289+[4]Támogatás!X255</f>
        <v>0</v>
      </c>
      <c r="S240" s="946">
        <f>[4]Igazgatás!N268+[4]Községgazd!Q256+[4]Vagyongazd!N238+[4]Közút!N242+[4]Sport!N240+[4]Közművelődés!P289+[4]Támogatás!Y255</f>
        <v>0</v>
      </c>
      <c r="T240" s="946">
        <f>[4]Igazgatás!O268+[4]Községgazd!R256+[4]Vagyongazd!O238+[4]Közút!O242+[4]Sport!O240+[4]Közművelődés!Q289+[4]Támogatás!Z255</f>
        <v>0</v>
      </c>
      <c r="U240" s="947">
        <f>[4]Igazgatás!P268+[4]Községgazd!S256+[4]Vagyongazd!P238+[4]Közút!P242+[4]Sport!P240+[4]Közművelődés!R289+[4]Támogatás!AA255</f>
        <v>0</v>
      </c>
      <c r="V240" s="948">
        <f>[4]Igazgatás!Q268+[4]Községgazd!T256+[4]Vagyongazd!Q238+[4]Közút!Q242+[4]Sport!Q240+[4]Közművelődés!S289+[4]Támogatás!AB255</f>
        <v>0</v>
      </c>
      <c r="W240" s="946">
        <f>[4]Igazgatás!R268+[4]Községgazd!U256+[4]Vagyongazd!R238+[4]Közút!R242+[4]Sport!R240+[4]Közművelődés!T289+[4]Támogatás!AC255</f>
        <v>0</v>
      </c>
      <c r="X240" s="946">
        <f>[4]Igazgatás!S268+[4]Községgazd!V256+[4]Vagyongazd!S238+[4]Közút!S242+[4]Sport!S240+[4]Közművelődés!U289+[4]Támogatás!AD255</f>
        <v>0</v>
      </c>
      <c r="Y240" s="947">
        <f>[4]Igazgatás!T268+[4]Községgazd!W256+[4]Vagyongazd!T238+[4]Közút!T242+[4]Sport!T240+[4]Közművelődés!V289+[4]Támogatás!AE255</f>
        <v>0</v>
      </c>
      <c r="AB240" s="914"/>
    </row>
    <row r="241" spans="1:28" s="949" customFormat="1" ht="14.25" hidden="1" thickBot="1" x14ac:dyDescent="0.25">
      <c r="A241" s="18" t="s">
        <v>133</v>
      </c>
      <c r="B241" s="37" t="s">
        <v>137</v>
      </c>
      <c r="C241" s="1382" t="s">
        <v>1197</v>
      </c>
      <c r="D241" s="1381"/>
      <c r="E241" s="1381"/>
      <c r="F241" s="950">
        <v>748453</v>
      </c>
      <c r="G241" s="950">
        <v>748453</v>
      </c>
      <c r="H241" s="950">
        <v>748453</v>
      </c>
      <c r="I241" s="950"/>
      <c r="J241" s="950">
        <v>0</v>
      </c>
      <c r="K241" s="950">
        <f>[4]Igazgatás!G269+[4]Községgazd!G257+[4]Közút!G243+[4]Sport!G241+[4]Közművelődés!G290+[4]Támogatás!K256</f>
        <v>0</v>
      </c>
      <c r="L241" s="950">
        <v>0</v>
      </c>
      <c r="M241" s="951">
        <f>SUM(J241:L241)</f>
        <v>0</v>
      </c>
      <c r="N241" s="944">
        <f>[4]Igazgatás!I269+[4]Községgazd!L257+[4]Vagyongazd!I239+[4]Közút!I243+[4]Sport!I241+[4]Közművelődés!K290+[4]Támogatás!T256</f>
        <v>50110.999997995554</v>
      </c>
      <c r="O241" s="945">
        <f>[4]Igazgatás!J269+[4]Községgazd!M257+[4]Vagyongazd!J239+[4]Közút!J243+[4]Sport!J241+[4]Közművelődés!L290+[4]Támogatás!U256</f>
        <v>50110.999997995554</v>
      </c>
      <c r="P241" s="946">
        <f>[4]Igazgatás!K269+[4]Községgazd!N257+[4]Vagyongazd!K239+[4]Közút!K243+[4]Sport!K241+[4]Közművelődés!M290+[4]Támogatás!V256</f>
        <v>50110.999997995554</v>
      </c>
      <c r="Q241" s="946">
        <f>[4]Igazgatás!L269+[4]Községgazd!O257+[4]Vagyongazd!L239+[4]Közút!L243+[4]Sport!L241+[4]Közművelődés!N290+[4]Támogatás!W256</f>
        <v>50110.999997995554</v>
      </c>
      <c r="R241" s="945">
        <f>[4]Igazgatás!M269+[4]Községgazd!P257+[4]Vagyongazd!M239+[4]Közút!M243+[4]Sport!M241+[4]Közművelődés!O290+[4]Támogatás!X256</f>
        <v>50110.999997995554</v>
      </c>
      <c r="S241" s="946">
        <f>[4]Igazgatás!N269+[4]Községgazd!Q257+[4]Vagyongazd!N239+[4]Közút!N243+[4]Sport!N241+[4]Közművelődés!P290+[4]Támogatás!Y256</f>
        <v>50110.999997995554</v>
      </c>
      <c r="T241" s="946">
        <f>[4]Igazgatás!O269+[4]Községgazd!R257+[4]Vagyongazd!O239+[4]Közút!O243+[4]Sport!O241+[4]Közművelődés!Q290+[4]Támogatás!Z256</f>
        <v>50110.999997995554</v>
      </c>
      <c r="U241" s="947">
        <f>[4]Igazgatás!P269+[4]Községgazd!S257+[4]Vagyongazd!P239+[4]Közút!P243+[4]Sport!P241+[4]Közművelődés!R290+[4]Támogatás!AA256</f>
        <v>50110.999997995554</v>
      </c>
      <c r="V241" s="948">
        <f>[4]Igazgatás!Q269+[4]Községgazd!T257+[4]Vagyongazd!Q239+[4]Közút!Q243+[4]Sport!Q241+[4]Közművelődés!S290+[4]Támogatás!AB256</f>
        <v>50110.999997995554</v>
      </c>
      <c r="W241" s="946">
        <f>[4]Igazgatás!R269+[4]Községgazd!U257+[4]Vagyongazd!R239+[4]Közút!R243+[4]Sport!R241+[4]Közművelődés!T290+[4]Támogatás!AC256</f>
        <v>50110.999997995554</v>
      </c>
      <c r="X241" s="946">
        <f>[4]Igazgatás!S269+[4]Községgazd!V257+[4]Vagyongazd!S239+[4]Közút!S243+[4]Sport!S241+[4]Közművelődés!U290+[4]Támogatás!AD256</f>
        <v>50110.999997995554</v>
      </c>
      <c r="Y241" s="947">
        <f>[4]Igazgatás!T269+[4]Községgazd!W257+[4]Vagyongazd!T239+[4]Közút!T243+[4]Sport!T241+[4]Közművelődés!V290+[4]Támogatás!AE256</f>
        <v>50110.999997995554</v>
      </c>
      <c r="AB241" s="914"/>
    </row>
    <row r="242" spans="1:28" s="949" customFormat="1" ht="15.75" hidden="1" customHeight="1" x14ac:dyDescent="0.2">
      <c r="A242" s="18" t="s">
        <v>136</v>
      </c>
      <c r="B242" s="25" t="s">
        <v>137</v>
      </c>
      <c r="C242" s="1390" t="s">
        <v>138</v>
      </c>
      <c r="D242" s="1391"/>
      <c r="E242" s="1391"/>
      <c r="F242" s="1034" t="e">
        <v>#REF!</v>
      </c>
      <c r="G242" s="948" t="e">
        <v>#REF!</v>
      </c>
      <c r="H242" s="948" t="e">
        <v>#REF!</v>
      </c>
      <c r="I242" s="948" t="e">
        <v>#REF!</v>
      </c>
      <c r="J242" s="1035" t="e">
        <f>[4]Igazgatás!F270+[4]Községgazd!F258+[4]Vagyongazd!#REF!+[4]Közút!F244+[4]Sport!F242+[4]Közművelődés!F291+[4]Támogatás!J257</f>
        <v>#REF!</v>
      </c>
      <c r="K242" s="1036" t="e">
        <f>[4]Igazgatás!G270+[4]Községgazd!G258+[4]Vagyongazd!#REF!+[4]Közút!G244+[4]Sport!G242+[4]Közművelődés!G291+[4]Támogatás!K257</f>
        <v>#REF!</v>
      </c>
      <c r="L242" s="1037"/>
      <c r="M242" s="1038" t="e">
        <f>[4]Igazgatás!H270+[4]Községgazd!H258+[4]Vagyongazd!#REF!+[4]Közút!H244+[4]Sport!H242+[4]Közművelődés!H291+[4]Támogatás!L257</f>
        <v>#REF!</v>
      </c>
      <c r="N242" s="944">
        <f>[4]Igazgatás!I270+[4]Községgazd!L258+[4]Vagyongazd!I240+[4]Közút!I244+[4]Sport!I242+[4]Közművelődés!K291+[4]Támogatás!T257</f>
        <v>0</v>
      </c>
      <c r="O242" s="945">
        <f>[4]Igazgatás!J270+[4]Községgazd!M258+[4]Vagyongazd!J240+[4]Közút!J244+[4]Sport!J242+[4]Közművelődés!L291+[4]Támogatás!U257</f>
        <v>0</v>
      </c>
      <c r="P242" s="946">
        <f>[4]Igazgatás!K270+[4]Községgazd!N258+[4]Vagyongazd!K240+[4]Közút!K244+[4]Sport!K242+[4]Közművelődés!M291+[4]Támogatás!V257</f>
        <v>0</v>
      </c>
      <c r="Q242" s="946">
        <f>[4]Igazgatás!L270+[4]Községgazd!O258+[4]Vagyongazd!L240+[4]Közút!L244+[4]Sport!L242+[4]Közművelődés!N291+[4]Támogatás!W257</f>
        <v>0</v>
      </c>
      <c r="R242" s="945">
        <f>[4]Igazgatás!M270+[4]Községgazd!P258+[4]Vagyongazd!M240+[4]Közút!M244+[4]Sport!M242+[4]Közművelődés!O291+[4]Támogatás!X257</f>
        <v>0</v>
      </c>
      <c r="S242" s="946">
        <f>[4]Igazgatás!N270+[4]Községgazd!Q258+[4]Vagyongazd!N240+[4]Közút!N244+[4]Sport!N242+[4]Közművelődés!P291+[4]Támogatás!Y257</f>
        <v>0</v>
      </c>
      <c r="T242" s="946">
        <f>[4]Igazgatás!O270+[4]Községgazd!R258+[4]Vagyongazd!O240+[4]Közút!O244+[4]Sport!O242+[4]Közművelődés!Q291+[4]Támogatás!Z257</f>
        <v>0</v>
      </c>
      <c r="U242" s="947">
        <f>[4]Igazgatás!P270+[4]Községgazd!S258+[4]Vagyongazd!P240+[4]Közút!P244+[4]Sport!P242+[4]Közművelődés!R291+[4]Támogatás!AA257</f>
        <v>0</v>
      </c>
      <c r="V242" s="948">
        <f>[4]Igazgatás!Q270+[4]Községgazd!T258+[4]Vagyongazd!Q240+[4]Közút!Q244+[4]Sport!Q242+[4]Közművelődés!S291+[4]Támogatás!AB257</f>
        <v>0</v>
      </c>
      <c r="W242" s="946">
        <f>[4]Igazgatás!R270+[4]Községgazd!U258+[4]Vagyongazd!R240+[4]Közút!R244+[4]Sport!R242+[4]Közművelődés!T291+[4]Támogatás!AC257</f>
        <v>0</v>
      </c>
      <c r="X242" s="947">
        <f>[4]Igazgatás!S270+[4]Községgazd!V258+[4]Vagyongazd!S240+[4]Közút!S244+[4]Sport!S242+[4]Közművelődés!U291+[4]Támogatás!AD257</f>
        <v>0</v>
      </c>
      <c r="Y242" s="1039">
        <f>[4]Igazgatás!T270+[4]Községgazd!W258+[4]Vagyongazd!T240+[4]Közút!T244+[4]Sport!T242+[4]Közművelődés!V291+[4]Támogatás!AE257</f>
        <v>0</v>
      </c>
      <c r="AB242" s="914"/>
    </row>
    <row r="243" spans="1:28" s="949" customFormat="1" ht="15.75" hidden="1" customHeight="1" x14ac:dyDescent="0.2">
      <c r="A243" s="18" t="s">
        <v>1155</v>
      </c>
      <c r="B243" s="25" t="s">
        <v>1156</v>
      </c>
      <c r="C243" s="1390" t="s">
        <v>1157</v>
      </c>
      <c r="D243" s="1391"/>
      <c r="E243" s="1391"/>
      <c r="F243" s="1034" t="e">
        <v>#REF!</v>
      </c>
      <c r="G243" s="948" t="e">
        <v>#REF!</v>
      </c>
      <c r="H243" s="948" t="e">
        <v>#REF!</v>
      </c>
      <c r="I243" s="948" t="e">
        <v>#REF!</v>
      </c>
      <c r="J243" s="1035" t="e">
        <f>[4]Igazgatás!F271+[4]Községgazd!F259+[4]Vagyongazd!#REF!+[4]Közút!F245+[4]Sport!F243+[4]Közművelődés!F292+[4]Támogatás!J258</f>
        <v>#REF!</v>
      </c>
      <c r="K243" s="1036" t="e">
        <f>[4]Igazgatás!G271+[4]Községgazd!G259+[4]Vagyongazd!#REF!+[4]Közút!G245+[4]Sport!G243+[4]Közművelődés!G292+[4]Támogatás!K258</f>
        <v>#REF!</v>
      </c>
      <c r="L243" s="1037"/>
      <c r="M243" s="1038" t="e">
        <f>[4]Igazgatás!H271+[4]Községgazd!H259+[4]Vagyongazd!#REF!+[4]Közút!H245+[4]Sport!H243+[4]Közművelődés!H292+[4]Támogatás!L258</f>
        <v>#REF!</v>
      </c>
      <c r="N243" s="944">
        <f>[4]Igazgatás!I271+[4]Községgazd!L259+[4]Vagyongazd!I241+[4]Közút!I245+[4]Sport!I243+[4]Közművelődés!K292+[4]Támogatás!T258</f>
        <v>0</v>
      </c>
      <c r="O243" s="945">
        <f>[4]Igazgatás!J271+[4]Községgazd!M259+[4]Vagyongazd!J241+[4]Közút!J245+[4]Sport!J243+[4]Közművelődés!L292+[4]Támogatás!U258</f>
        <v>0</v>
      </c>
      <c r="P243" s="946">
        <f>[4]Igazgatás!K271+[4]Községgazd!N259+[4]Vagyongazd!K241+[4]Közút!K245+[4]Sport!K243+[4]Közművelődés!M292+[4]Támogatás!V258</f>
        <v>0</v>
      </c>
      <c r="Q243" s="946">
        <f>[4]Igazgatás!L271+[4]Községgazd!O259+[4]Vagyongazd!L241+[4]Közút!L245+[4]Sport!L243+[4]Közművelődés!N292+[4]Támogatás!W258</f>
        <v>0</v>
      </c>
      <c r="R243" s="945">
        <f>[4]Igazgatás!M271+[4]Községgazd!P259+[4]Vagyongazd!M241+[4]Közút!M245+[4]Sport!M243+[4]Közművelődés!O292+[4]Támogatás!X258</f>
        <v>0</v>
      </c>
      <c r="S243" s="946">
        <f>[4]Igazgatás!N271+[4]Községgazd!Q259+[4]Vagyongazd!N241+[4]Közút!N245+[4]Sport!N243+[4]Közművelődés!P292+[4]Támogatás!Y258</f>
        <v>0</v>
      </c>
      <c r="T243" s="946">
        <f>[4]Igazgatás!O271+[4]Községgazd!R259+[4]Vagyongazd!O241+[4]Közút!O245+[4]Sport!O243+[4]Közművelődés!Q292+[4]Támogatás!Z258</f>
        <v>0</v>
      </c>
      <c r="U243" s="947">
        <f>[4]Igazgatás!P271+[4]Községgazd!S259+[4]Vagyongazd!P241+[4]Közút!P245+[4]Sport!P243+[4]Közművelődés!R292+[4]Támogatás!AA258</f>
        <v>0</v>
      </c>
      <c r="V243" s="948">
        <f>[4]Igazgatás!Q271+[4]Községgazd!T259+[4]Vagyongazd!Q241+[4]Közút!Q245+[4]Sport!Q243+[4]Közművelődés!S292+[4]Támogatás!AB258</f>
        <v>0</v>
      </c>
      <c r="W243" s="946">
        <f>[4]Igazgatás!R271+[4]Községgazd!U259+[4]Vagyongazd!R241+[4]Közút!R245+[4]Sport!R243+[4]Közművelődés!T292+[4]Támogatás!AC258</f>
        <v>0</v>
      </c>
      <c r="X243" s="947">
        <f>[4]Igazgatás!S271+[4]Községgazd!V259+[4]Vagyongazd!S241+[4]Közút!S245+[4]Sport!S243+[4]Közművelődés!U292+[4]Támogatás!AD258</f>
        <v>0</v>
      </c>
      <c r="Y243" s="1039">
        <f>[4]Igazgatás!T271+[4]Községgazd!W259+[4]Vagyongazd!T241+[4]Közút!T245+[4]Sport!T243+[4]Közművelődés!V292+[4]Támogatás!AE258</f>
        <v>0</v>
      </c>
      <c r="AB243" s="914"/>
    </row>
    <row r="244" spans="1:28" s="949" customFormat="1" ht="15.75" hidden="1" customHeight="1" x14ac:dyDescent="0.2">
      <c r="A244" s="18" t="s">
        <v>1158</v>
      </c>
      <c r="B244" s="25" t="s">
        <v>1159</v>
      </c>
      <c r="C244" s="1390" t="s">
        <v>1160</v>
      </c>
      <c r="D244" s="1391"/>
      <c r="E244" s="1391"/>
      <c r="F244" s="1034" t="e">
        <v>#REF!</v>
      </c>
      <c r="G244" s="948" t="e">
        <v>#REF!</v>
      </c>
      <c r="H244" s="948" t="e">
        <v>#REF!</v>
      </c>
      <c r="I244" s="948" t="e">
        <v>#REF!</v>
      </c>
      <c r="J244" s="1035" t="e">
        <f>[4]Igazgatás!F272+[4]Községgazd!F260+[4]Vagyongazd!#REF!+[4]Közút!F246+[4]Sport!F244+[4]Közművelődés!F293+[4]Támogatás!J259</f>
        <v>#REF!</v>
      </c>
      <c r="K244" s="1036" t="e">
        <f>[4]Igazgatás!G272+[4]Községgazd!G260+[4]Vagyongazd!#REF!+[4]Közút!G246+[4]Sport!G244+[4]Közművelődés!G293+[4]Támogatás!K259</f>
        <v>#REF!</v>
      </c>
      <c r="L244" s="1037"/>
      <c r="M244" s="1038" t="e">
        <f>[4]Igazgatás!H272+[4]Községgazd!H260+[4]Vagyongazd!#REF!+[4]Közút!H246+[4]Sport!H244+[4]Közművelődés!H293+[4]Támogatás!L259</f>
        <v>#REF!</v>
      </c>
      <c r="N244" s="944">
        <f>[4]Igazgatás!I272+[4]Községgazd!L260+[4]Vagyongazd!I242+[4]Közút!I246+[4]Sport!I244+[4]Közművelődés!K293+[4]Támogatás!T259</f>
        <v>0</v>
      </c>
      <c r="O244" s="945">
        <f>[4]Igazgatás!J272+[4]Községgazd!M260+[4]Vagyongazd!J242+[4]Közút!J246+[4]Sport!J244+[4]Közművelődés!L293+[4]Támogatás!U259</f>
        <v>0</v>
      </c>
      <c r="P244" s="946">
        <f>[4]Igazgatás!K272+[4]Községgazd!N260+[4]Vagyongazd!K242+[4]Közút!K246+[4]Sport!K244+[4]Közművelődés!M293+[4]Támogatás!V259</f>
        <v>0</v>
      </c>
      <c r="Q244" s="946">
        <f>[4]Igazgatás!L272+[4]Községgazd!O260+[4]Vagyongazd!L242+[4]Közút!L246+[4]Sport!L244+[4]Közművelődés!N293+[4]Támogatás!W259</f>
        <v>0</v>
      </c>
      <c r="R244" s="945">
        <f>[4]Igazgatás!M272+[4]Községgazd!P260+[4]Vagyongazd!M242+[4]Közút!M246+[4]Sport!M244+[4]Közművelődés!O293+[4]Támogatás!X259</f>
        <v>0</v>
      </c>
      <c r="S244" s="946">
        <f>[4]Igazgatás!N272+[4]Községgazd!Q260+[4]Vagyongazd!N242+[4]Közút!N246+[4]Sport!N244+[4]Közművelődés!P293+[4]Támogatás!Y259</f>
        <v>0</v>
      </c>
      <c r="T244" s="946">
        <f>[4]Igazgatás!O272+[4]Községgazd!R260+[4]Vagyongazd!O242+[4]Közút!O246+[4]Sport!O244+[4]Közművelődés!Q293+[4]Támogatás!Z259</f>
        <v>0</v>
      </c>
      <c r="U244" s="947">
        <f>[4]Igazgatás!P272+[4]Községgazd!S260+[4]Vagyongazd!P242+[4]Közút!P246+[4]Sport!P244+[4]Közművelődés!R293+[4]Támogatás!AA259</f>
        <v>0</v>
      </c>
      <c r="V244" s="948">
        <f>[4]Igazgatás!Q272+[4]Községgazd!T260+[4]Vagyongazd!Q242+[4]Közút!Q246+[4]Sport!Q244+[4]Közművelődés!S293+[4]Támogatás!AB259</f>
        <v>0</v>
      </c>
      <c r="W244" s="946">
        <f>[4]Igazgatás!R272+[4]Községgazd!U260+[4]Vagyongazd!R242+[4]Közút!R246+[4]Sport!R244+[4]Közművelődés!T293+[4]Támogatás!AC259</f>
        <v>0</v>
      </c>
      <c r="X244" s="947">
        <f>[4]Igazgatás!S272+[4]Községgazd!V260+[4]Vagyongazd!S242+[4]Közút!S246+[4]Sport!S244+[4]Közművelődés!U293+[4]Támogatás!AD259</f>
        <v>0</v>
      </c>
      <c r="Y244" s="1039">
        <f>[4]Igazgatás!T272+[4]Községgazd!W260+[4]Vagyongazd!T242+[4]Közút!T246+[4]Sport!T244+[4]Közművelődés!V293+[4]Támogatás!AE259</f>
        <v>0</v>
      </c>
      <c r="AB244" s="914"/>
    </row>
    <row r="245" spans="1:28" s="949" customFormat="1" ht="15.75" hidden="1" customHeight="1" x14ac:dyDescent="0.2">
      <c r="A245" s="18" t="s">
        <v>1161</v>
      </c>
      <c r="B245" s="25" t="s">
        <v>1162</v>
      </c>
      <c r="C245" s="1390" t="s">
        <v>1163</v>
      </c>
      <c r="D245" s="1391"/>
      <c r="E245" s="1391"/>
      <c r="F245" s="1034" t="e">
        <v>#REF!</v>
      </c>
      <c r="G245" s="948" t="e">
        <v>#REF!</v>
      </c>
      <c r="H245" s="948" t="e">
        <v>#REF!</v>
      </c>
      <c r="I245" s="948" t="e">
        <v>#REF!</v>
      </c>
      <c r="J245" s="1035" t="e">
        <f>[4]Igazgatás!F273+[4]Községgazd!F261+[4]Vagyongazd!#REF!+[4]Közút!F247+[4]Sport!F245+[4]Közművelődés!F294+[4]Támogatás!J260</f>
        <v>#REF!</v>
      </c>
      <c r="K245" s="1036" t="e">
        <f>[4]Igazgatás!G273+[4]Községgazd!G261+[4]Vagyongazd!#REF!+[4]Közút!G247+[4]Sport!G245+[4]Közművelődés!G294+[4]Támogatás!K260</f>
        <v>#REF!</v>
      </c>
      <c r="L245" s="1037"/>
      <c r="M245" s="1038" t="e">
        <f>[4]Igazgatás!H273+[4]Községgazd!H261+[4]Vagyongazd!#REF!+[4]Közút!H247+[4]Sport!H245+[4]Közművelődés!H294+[4]Támogatás!L260</f>
        <v>#REF!</v>
      </c>
      <c r="N245" s="944">
        <f>[4]Igazgatás!I273+[4]Községgazd!L261+[4]Vagyongazd!I243+[4]Közút!I247+[4]Sport!I245+[4]Közművelődés!K294+[4]Támogatás!T260</f>
        <v>0</v>
      </c>
      <c r="O245" s="945">
        <f>[4]Igazgatás!J273+[4]Községgazd!M261+[4]Vagyongazd!J243+[4]Közút!J247+[4]Sport!J245+[4]Közművelődés!L294+[4]Támogatás!U260</f>
        <v>0</v>
      </c>
      <c r="P245" s="946">
        <f>[4]Igazgatás!K273+[4]Községgazd!N261+[4]Vagyongazd!K243+[4]Közút!K247+[4]Sport!K245+[4]Közművelődés!M294+[4]Támogatás!V260</f>
        <v>0</v>
      </c>
      <c r="Q245" s="946">
        <f>[4]Igazgatás!L273+[4]Községgazd!O261+[4]Vagyongazd!L243+[4]Közút!L247+[4]Sport!L245+[4]Közművelődés!N294+[4]Támogatás!W260</f>
        <v>0</v>
      </c>
      <c r="R245" s="945">
        <f>[4]Igazgatás!M273+[4]Községgazd!P261+[4]Vagyongazd!M243+[4]Közút!M247+[4]Sport!M245+[4]Közművelődés!O294+[4]Támogatás!X260</f>
        <v>0</v>
      </c>
      <c r="S245" s="946">
        <f>[4]Igazgatás!N273+[4]Községgazd!Q261+[4]Vagyongazd!N243+[4]Közút!N247+[4]Sport!N245+[4]Közművelődés!P294+[4]Támogatás!Y260</f>
        <v>0</v>
      </c>
      <c r="T245" s="946">
        <f>[4]Igazgatás!O273+[4]Községgazd!R261+[4]Vagyongazd!O243+[4]Közút!O247+[4]Sport!O245+[4]Közművelődés!Q294+[4]Támogatás!Z260</f>
        <v>0</v>
      </c>
      <c r="U245" s="947">
        <f>[4]Igazgatás!P273+[4]Községgazd!S261+[4]Vagyongazd!P243+[4]Közút!P247+[4]Sport!P245+[4]Közművelődés!R294+[4]Támogatás!AA260</f>
        <v>0</v>
      </c>
      <c r="V245" s="948">
        <f>[4]Igazgatás!Q273+[4]Községgazd!T261+[4]Vagyongazd!Q243+[4]Közút!Q247+[4]Sport!Q245+[4]Közművelődés!S294+[4]Támogatás!AB260</f>
        <v>0</v>
      </c>
      <c r="W245" s="946">
        <f>[4]Igazgatás!R273+[4]Községgazd!U261+[4]Vagyongazd!R243+[4]Közút!R247+[4]Sport!R245+[4]Közművelődés!T294+[4]Támogatás!AC260</f>
        <v>0</v>
      </c>
      <c r="X245" s="947">
        <f>[4]Igazgatás!S273+[4]Községgazd!V261+[4]Vagyongazd!S243+[4]Közút!S247+[4]Sport!S245+[4]Közművelődés!U294+[4]Támogatás!AD260</f>
        <v>0</v>
      </c>
      <c r="Y245" s="1039">
        <f>[4]Igazgatás!T273+[4]Községgazd!W261+[4]Vagyongazd!T243+[4]Közút!T247+[4]Sport!T245+[4]Közművelődés!V294+[4]Támogatás!AE260</f>
        <v>0</v>
      </c>
      <c r="AB245" s="914"/>
    </row>
    <row r="246" spans="1:28" s="949" customFormat="1" ht="15.75" hidden="1" customHeight="1" x14ac:dyDescent="0.2">
      <c r="A246" s="18"/>
      <c r="B246" s="25" t="s">
        <v>1164</v>
      </c>
      <c r="C246" s="1390" t="s">
        <v>1165</v>
      </c>
      <c r="D246" s="1391"/>
      <c r="E246" s="1391"/>
      <c r="F246" s="1034" t="e">
        <v>#REF!</v>
      </c>
      <c r="G246" s="948" t="e">
        <v>#REF!</v>
      </c>
      <c r="H246" s="948" t="e">
        <v>#REF!</v>
      </c>
      <c r="I246" s="948" t="e">
        <v>#REF!</v>
      </c>
      <c r="J246" s="1035" t="e">
        <f>[4]Igazgatás!F274+[4]Községgazd!F262+[4]Vagyongazd!#REF!+[4]Közút!F248+[4]Sport!F246+[4]Közművelődés!F295+[4]Támogatás!J261</f>
        <v>#REF!</v>
      </c>
      <c r="K246" s="1036" t="e">
        <f>[4]Igazgatás!G274+[4]Községgazd!G262+[4]Vagyongazd!#REF!+[4]Közút!G248+[4]Sport!G246+[4]Közművelődés!G295+[4]Támogatás!K261</f>
        <v>#REF!</v>
      </c>
      <c r="L246" s="1037"/>
      <c r="M246" s="1038" t="e">
        <f>[4]Igazgatás!H274+[4]Községgazd!H262+[4]Vagyongazd!#REF!+[4]Közút!H248+[4]Sport!H246+[4]Közművelődés!H295+[4]Támogatás!L261</f>
        <v>#REF!</v>
      </c>
      <c r="N246" s="944">
        <f>[4]Igazgatás!I274+[4]Községgazd!L262+[4]Vagyongazd!I244+[4]Közút!I248+[4]Sport!I246+[4]Közművelődés!K295+[4]Támogatás!T261</f>
        <v>0</v>
      </c>
      <c r="O246" s="945">
        <f>[4]Igazgatás!J274+[4]Községgazd!M262+[4]Vagyongazd!J244+[4]Közút!J248+[4]Sport!J246+[4]Közművelődés!L295+[4]Támogatás!U261</f>
        <v>0</v>
      </c>
      <c r="P246" s="946">
        <f>[4]Igazgatás!K274+[4]Községgazd!N262+[4]Vagyongazd!K244+[4]Közút!K248+[4]Sport!K246+[4]Közművelődés!M295+[4]Támogatás!V261</f>
        <v>0</v>
      </c>
      <c r="Q246" s="946">
        <f>[4]Igazgatás!L274+[4]Községgazd!O262+[4]Vagyongazd!L244+[4]Közút!L248+[4]Sport!L246+[4]Közművelődés!N295+[4]Támogatás!W261</f>
        <v>0</v>
      </c>
      <c r="R246" s="945">
        <f>[4]Igazgatás!M274+[4]Községgazd!P262+[4]Vagyongazd!M244+[4]Közút!M248+[4]Sport!M246+[4]Közművelődés!O295+[4]Támogatás!X261</f>
        <v>0</v>
      </c>
      <c r="S246" s="946">
        <f>[4]Igazgatás!N274+[4]Községgazd!Q262+[4]Vagyongazd!N244+[4]Közút!N248+[4]Sport!N246+[4]Közművelődés!P295+[4]Támogatás!Y261</f>
        <v>0</v>
      </c>
      <c r="T246" s="946">
        <f>[4]Igazgatás!O274+[4]Községgazd!R262+[4]Vagyongazd!O244+[4]Közút!O248+[4]Sport!O246+[4]Közművelődés!Q295+[4]Támogatás!Z261</f>
        <v>0</v>
      </c>
      <c r="U246" s="947">
        <f>[4]Igazgatás!P274+[4]Községgazd!S262+[4]Vagyongazd!P244+[4]Közút!P248+[4]Sport!P246+[4]Közművelődés!R295+[4]Támogatás!AA261</f>
        <v>0</v>
      </c>
      <c r="V246" s="948">
        <f>[4]Igazgatás!Q274+[4]Községgazd!T262+[4]Vagyongazd!Q244+[4]Közút!Q248+[4]Sport!Q246+[4]Közművelődés!S295+[4]Támogatás!AB261</f>
        <v>0</v>
      </c>
      <c r="W246" s="946">
        <f>[4]Igazgatás!R274+[4]Községgazd!U262+[4]Vagyongazd!R244+[4]Közút!R248+[4]Sport!R246+[4]Közművelődés!T295+[4]Támogatás!AC261</f>
        <v>0</v>
      </c>
      <c r="X246" s="947">
        <f>[4]Igazgatás!S274+[4]Községgazd!V262+[4]Vagyongazd!S244+[4]Közút!S248+[4]Sport!S246+[4]Közművelődés!U295+[4]Támogatás!AD261</f>
        <v>0</v>
      </c>
      <c r="Y246" s="1039">
        <f>[4]Igazgatás!T274+[4]Községgazd!W262+[4]Vagyongazd!T244+[4]Közút!T248+[4]Sport!T246+[4]Közművelődés!V295+[4]Támogatás!AE261</f>
        <v>0</v>
      </c>
      <c r="AB246" s="914"/>
    </row>
    <row r="247" spans="1:28" s="929" customFormat="1" ht="15.75" hidden="1" customHeight="1" x14ac:dyDescent="0.2">
      <c r="A247" s="18" t="s">
        <v>1166</v>
      </c>
      <c r="B247" s="37" t="s">
        <v>1167</v>
      </c>
      <c r="C247" s="38"/>
      <c r="D247" s="1381" t="s">
        <v>1168</v>
      </c>
      <c r="E247" s="1381"/>
      <c r="F247" s="950" t="e">
        <v>#REF!</v>
      </c>
      <c r="G247" s="928" t="e">
        <v>#REF!</v>
      </c>
      <c r="H247" s="928" t="e">
        <v>#REF!</v>
      </c>
      <c r="I247" s="928" t="e">
        <v>#REF!</v>
      </c>
      <c r="J247" s="1040" t="e">
        <f>[4]Igazgatás!F275+[4]Községgazd!F263+[4]Vagyongazd!#REF!+[4]Közút!F249+[4]Sport!F247+[4]Közművelődés!F296+[4]Támogatás!J262</f>
        <v>#REF!</v>
      </c>
      <c r="K247" s="1041" t="e">
        <f>[4]Igazgatás!G275+[4]Községgazd!G263+[4]Vagyongazd!#REF!+[4]Közút!G249+[4]Sport!G247+[4]Közművelődés!G296+[4]Támogatás!K262</f>
        <v>#REF!</v>
      </c>
      <c r="L247" s="1042"/>
      <c r="M247" s="951" t="e">
        <f>[4]Igazgatás!H275+[4]Községgazd!H263+[4]Vagyongazd!#REF!+[4]Közút!H249+[4]Sport!H247+[4]Közművelődés!H296+[4]Támogatás!L262</f>
        <v>#REF!</v>
      </c>
      <c r="N247" s="924">
        <f>[4]Igazgatás!I275+[4]Községgazd!L263+[4]Vagyongazd!I245+[4]Közút!I249+[4]Sport!I247+[4]Közművelődés!K296+[4]Támogatás!T262</f>
        <v>0</v>
      </c>
      <c r="O247" s="925">
        <f>[4]Igazgatás!J275+[4]Községgazd!M263+[4]Vagyongazd!J245+[4]Közút!J249+[4]Sport!J247+[4]Közművelődés!L296+[4]Támogatás!U262</f>
        <v>0</v>
      </c>
      <c r="P247" s="926">
        <f>[4]Igazgatás!K275+[4]Községgazd!N263+[4]Vagyongazd!K245+[4]Közút!K249+[4]Sport!K247+[4]Közművelődés!M296+[4]Támogatás!V262</f>
        <v>0</v>
      </c>
      <c r="Q247" s="926">
        <f>[4]Igazgatás!L275+[4]Községgazd!O263+[4]Vagyongazd!L245+[4]Közút!L249+[4]Sport!L247+[4]Közművelődés!N296+[4]Támogatás!W262</f>
        <v>0</v>
      </c>
      <c r="R247" s="925">
        <f>[4]Igazgatás!M275+[4]Községgazd!P263+[4]Vagyongazd!M245+[4]Közút!M249+[4]Sport!M247+[4]Közművelődés!O296+[4]Támogatás!X262</f>
        <v>0</v>
      </c>
      <c r="S247" s="926">
        <f>[4]Igazgatás!N275+[4]Községgazd!Q263+[4]Vagyongazd!N245+[4]Közút!N249+[4]Sport!N247+[4]Közművelődés!P296+[4]Támogatás!Y262</f>
        <v>0</v>
      </c>
      <c r="T247" s="926">
        <f>[4]Igazgatás!O275+[4]Községgazd!R263+[4]Vagyongazd!O245+[4]Közút!O249+[4]Sport!O247+[4]Közművelődés!Q296+[4]Támogatás!Z262</f>
        <v>0</v>
      </c>
      <c r="U247" s="927">
        <f>[4]Igazgatás!P275+[4]Községgazd!S263+[4]Vagyongazd!P245+[4]Közút!P249+[4]Sport!P247+[4]Közművelődés!R296+[4]Támogatás!AA262</f>
        <v>0</v>
      </c>
      <c r="V247" s="928">
        <f>[4]Igazgatás!Q275+[4]Községgazd!T263+[4]Vagyongazd!Q245+[4]Közút!Q249+[4]Sport!Q247+[4]Közművelődés!S296+[4]Támogatás!AB262</f>
        <v>0</v>
      </c>
      <c r="W247" s="926">
        <f>[4]Igazgatás!R275+[4]Községgazd!U263+[4]Vagyongazd!R245+[4]Közút!R249+[4]Sport!R247+[4]Közművelődés!T296+[4]Támogatás!AC262</f>
        <v>0</v>
      </c>
      <c r="X247" s="927">
        <f>[4]Igazgatás!S275+[4]Községgazd!V263+[4]Vagyongazd!S245+[4]Közút!S249+[4]Sport!S247+[4]Közművelődés!U296+[4]Támogatás!AD262</f>
        <v>0</v>
      </c>
      <c r="Y247" s="1043">
        <f>[4]Igazgatás!T275+[4]Községgazd!W263+[4]Vagyongazd!T245+[4]Közút!T249+[4]Sport!T247+[4]Közművelődés!V296+[4]Támogatás!AE262</f>
        <v>0</v>
      </c>
      <c r="AB247" s="914"/>
    </row>
    <row r="248" spans="1:28" s="929" customFormat="1" ht="15.75" hidden="1" customHeight="1" x14ac:dyDescent="0.2">
      <c r="A248" s="18" t="s">
        <v>1169</v>
      </c>
      <c r="B248" s="37" t="s">
        <v>1170</v>
      </c>
      <c r="C248" s="38"/>
      <c r="D248" s="1381" t="s">
        <v>1171</v>
      </c>
      <c r="E248" s="1381"/>
      <c r="F248" s="950" t="e">
        <v>#REF!</v>
      </c>
      <c r="G248" s="928" t="e">
        <v>#REF!</v>
      </c>
      <c r="H248" s="928" t="e">
        <v>#REF!</v>
      </c>
      <c r="I248" s="928" t="e">
        <v>#REF!</v>
      </c>
      <c r="J248" s="1040" t="e">
        <f>[4]Igazgatás!F276+[4]Községgazd!F264+[4]Vagyongazd!#REF!+[4]Közút!F250+[4]Sport!F248+[4]Közművelődés!F297+[4]Támogatás!J263</f>
        <v>#REF!</v>
      </c>
      <c r="K248" s="1041" t="e">
        <f>[4]Igazgatás!G276+[4]Községgazd!G264+[4]Vagyongazd!#REF!+[4]Közút!G250+[4]Sport!G248+[4]Közművelődés!G297+[4]Támogatás!K263</f>
        <v>#REF!</v>
      </c>
      <c r="L248" s="1042"/>
      <c r="M248" s="951" t="e">
        <f>[4]Igazgatás!H276+[4]Községgazd!H264+[4]Vagyongazd!#REF!+[4]Közút!H250+[4]Sport!H248+[4]Közművelődés!H297+[4]Támogatás!L263</f>
        <v>#REF!</v>
      </c>
      <c r="N248" s="924">
        <f>[4]Igazgatás!I276+[4]Községgazd!L264+[4]Vagyongazd!I246+[4]Közút!I250+[4]Sport!I248+[4]Közművelődés!K297+[4]Támogatás!T263</f>
        <v>0</v>
      </c>
      <c r="O248" s="925">
        <f>[4]Igazgatás!J276+[4]Községgazd!M264+[4]Vagyongazd!J246+[4]Közút!J250+[4]Sport!J248+[4]Közművelődés!L297+[4]Támogatás!U263</f>
        <v>0</v>
      </c>
      <c r="P248" s="926">
        <f>[4]Igazgatás!K276+[4]Községgazd!N264+[4]Vagyongazd!K246+[4]Közút!K250+[4]Sport!K248+[4]Közművelődés!M297+[4]Támogatás!V263</f>
        <v>0</v>
      </c>
      <c r="Q248" s="926">
        <f>[4]Igazgatás!L276+[4]Községgazd!O264+[4]Vagyongazd!L246+[4]Közút!L250+[4]Sport!L248+[4]Közművelődés!N297+[4]Támogatás!W263</f>
        <v>0</v>
      </c>
      <c r="R248" s="925">
        <f>[4]Igazgatás!M276+[4]Községgazd!P264+[4]Vagyongazd!M246+[4]Közút!M250+[4]Sport!M248+[4]Közművelődés!O297+[4]Támogatás!X263</f>
        <v>0</v>
      </c>
      <c r="S248" s="926">
        <f>[4]Igazgatás!N276+[4]Községgazd!Q264+[4]Vagyongazd!N246+[4]Közút!N250+[4]Sport!N248+[4]Közművelődés!P297+[4]Támogatás!Y263</f>
        <v>0</v>
      </c>
      <c r="T248" s="926">
        <f>[4]Igazgatás!O276+[4]Községgazd!R264+[4]Vagyongazd!O246+[4]Közút!O250+[4]Sport!O248+[4]Közművelődés!Q297+[4]Támogatás!Z263</f>
        <v>0</v>
      </c>
      <c r="U248" s="927">
        <f>[4]Igazgatás!P276+[4]Községgazd!S264+[4]Vagyongazd!P246+[4]Közút!P250+[4]Sport!P248+[4]Közművelődés!R297+[4]Támogatás!AA263</f>
        <v>0</v>
      </c>
      <c r="V248" s="928">
        <f>[4]Igazgatás!Q276+[4]Községgazd!T264+[4]Vagyongazd!Q246+[4]Közút!Q250+[4]Sport!Q248+[4]Közművelődés!S297+[4]Támogatás!AB263</f>
        <v>0</v>
      </c>
      <c r="W248" s="926">
        <f>[4]Igazgatás!R276+[4]Községgazd!U264+[4]Vagyongazd!R246+[4]Közút!R250+[4]Sport!R248+[4]Közművelődés!T297+[4]Támogatás!AC263</f>
        <v>0</v>
      </c>
      <c r="X248" s="927">
        <f>[4]Igazgatás!S276+[4]Községgazd!V264+[4]Vagyongazd!S246+[4]Közút!S250+[4]Sport!S248+[4]Közművelődés!U297+[4]Támogatás!AD263</f>
        <v>0</v>
      </c>
      <c r="Y248" s="1043">
        <f>[4]Igazgatás!T276+[4]Községgazd!W264+[4]Vagyongazd!T246+[4]Közút!T250+[4]Sport!T248+[4]Közművelődés!V297+[4]Támogatás!AE263</f>
        <v>0</v>
      </c>
      <c r="AB248" s="914"/>
    </row>
    <row r="249" spans="1:28" ht="15.75" hidden="1" customHeight="1" x14ac:dyDescent="0.2">
      <c r="B249" s="28" t="s">
        <v>1172</v>
      </c>
      <c r="C249" s="1379" t="s">
        <v>1173</v>
      </c>
      <c r="D249" s="1380"/>
      <c r="E249" s="1380"/>
      <c r="F249" s="975" t="e">
        <v>#REF!</v>
      </c>
      <c r="G249" s="943" t="e">
        <v>#REF!</v>
      </c>
      <c r="H249" s="943" t="e">
        <v>#REF!</v>
      </c>
      <c r="I249" s="1020" t="e">
        <v>#REF!</v>
      </c>
      <c r="J249" s="1044" t="e">
        <f>[4]Igazgatás!F277+[4]Községgazd!F265+[4]Vagyongazd!#REF!+[4]Közút!F251+[4]Sport!F249+[4]Közművelődés!F298+[4]Támogatás!J264</f>
        <v>#REF!</v>
      </c>
      <c r="K249" s="1045" t="e">
        <f>[4]Igazgatás!G277+[4]Községgazd!G265+[4]Vagyongazd!#REF!+[4]Közút!G251+[4]Sport!G249+[4]Közművelődés!G298+[4]Támogatás!K264</f>
        <v>#REF!</v>
      </c>
      <c r="L249" s="1046"/>
      <c r="M249" s="982" t="e">
        <f>[4]Igazgatás!H277+[4]Községgazd!H265+[4]Vagyongazd!#REF!+[4]Közút!H251+[4]Sport!H249+[4]Közművelődés!H298+[4]Támogatás!L264</f>
        <v>#REF!</v>
      </c>
      <c r="N249" s="939">
        <f>[4]Igazgatás!I277+[4]Községgazd!L265+[4]Vagyongazd!I247+[4]Közút!I251+[4]Sport!I249+[4]Közművelődés!K298+[4]Támogatás!T264</f>
        <v>0</v>
      </c>
      <c r="O249" s="940">
        <f>[4]Igazgatás!J277+[4]Községgazd!M265+[4]Vagyongazd!J247+[4]Közút!J251+[4]Sport!J249+[4]Közművelődés!L298+[4]Támogatás!U264</f>
        <v>0</v>
      </c>
      <c r="P249" s="941">
        <f>[4]Igazgatás!K277+[4]Községgazd!N265+[4]Vagyongazd!K247+[4]Közút!K251+[4]Sport!K249+[4]Közművelődés!M298+[4]Támogatás!V264</f>
        <v>0</v>
      </c>
      <c r="Q249" s="941">
        <f>[4]Igazgatás!L277+[4]Községgazd!O265+[4]Vagyongazd!L247+[4]Közút!L251+[4]Sport!L249+[4]Közművelődés!N298+[4]Támogatás!W264</f>
        <v>0</v>
      </c>
      <c r="R249" s="940">
        <f>[4]Igazgatás!M277+[4]Községgazd!P265+[4]Vagyongazd!M247+[4]Közút!M251+[4]Sport!M249+[4]Közművelődés!O298+[4]Támogatás!X264</f>
        <v>0</v>
      </c>
      <c r="S249" s="941">
        <f>[4]Igazgatás!N277+[4]Községgazd!Q265+[4]Vagyongazd!N247+[4]Közút!N251+[4]Sport!N249+[4]Közművelődés!P298+[4]Támogatás!Y264</f>
        <v>0</v>
      </c>
      <c r="T249" s="941">
        <f>[4]Igazgatás!O277+[4]Községgazd!R265+[4]Vagyongazd!O247+[4]Közút!O251+[4]Sport!O249+[4]Közművelődés!Q298+[4]Támogatás!Z264</f>
        <v>0</v>
      </c>
      <c r="U249" s="942">
        <f>[4]Igazgatás!P277+[4]Községgazd!S265+[4]Vagyongazd!P247+[4]Közút!P251+[4]Sport!P249+[4]Közművelődés!R298+[4]Támogatás!AA264</f>
        <v>0</v>
      </c>
      <c r="V249" s="943">
        <f>[4]Igazgatás!Q277+[4]Községgazd!T265+[4]Vagyongazd!Q247+[4]Közút!Q251+[4]Sport!Q249+[4]Közművelődés!S298+[4]Támogatás!AB264</f>
        <v>0</v>
      </c>
      <c r="W249" s="941">
        <f>[4]Igazgatás!R277+[4]Községgazd!U265+[4]Vagyongazd!R247+[4]Közút!R251+[4]Sport!R249+[4]Közművelődés!T298+[4]Támogatás!AC264</f>
        <v>0</v>
      </c>
      <c r="X249" s="942">
        <f>[4]Igazgatás!S277+[4]Községgazd!V265+[4]Vagyongazd!S247+[4]Közút!S251+[4]Sport!S249+[4]Közművelődés!U298+[4]Támogatás!AD264</f>
        <v>0</v>
      </c>
      <c r="Y249" s="1047">
        <f>[4]Igazgatás!T277+[4]Községgazd!W265+[4]Vagyongazd!T247+[4]Közút!T251+[4]Sport!T249+[4]Közművelődés!V298+[4]Támogatás!AE264</f>
        <v>0</v>
      </c>
      <c r="AB249" s="914"/>
    </row>
    <row r="250" spans="1:28" s="949" customFormat="1" ht="15.75" hidden="1" customHeight="1" x14ac:dyDescent="0.2">
      <c r="A250" s="18" t="s">
        <v>1174</v>
      </c>
      <c r="B250" s="869" t="s">
        <v>1175</v>
      </c>
      <c r="C250" s="1388" t="s">
        <v>1176</v>
      </c>
      <c r="D250" s="1389"/>
      <c r="E250" s="1389"/>
      <c r="F250" s="1048" t="e">
        <v>#REF!</v>
      </c>
      <c r="G250" s="1049" t="e">
        <v>#REF!</v>
      </c>
      <c r="H250" s="1049" t="e">
        <v>#REF!</v>
      </c>
      <c r="I250" s="1049" t="e">
        <v>#REF!</v>
      </c>
      <c r="J250" s="1050" t="e">
        <f>[4]Igazgatás!F278+[4]Községgazd!F266+[4]Vagyongazd!#REF!+[4]Közút!F252+[4]Sport!F250+[4]Közművelődés!F299+[4]Támogatás!J265</f>
        <v>#REF!</v>
      </c>
      <c r="K250" s="1051" t="e">
        <f>[4]Igazgatás!G278+[4]Községgazd!G266+[4]Vagyongazd!#REF!+[4]Közút!G252+[4]Sport!G250+[4]Közművelődés!G299+[4]Támogatás!K265</f>
        <v>#REF!</v>
      </c>
      <c r="L250" s="1052"/>
      <c r="M250" s="1053" t="e">
        <f>[4]Igazgatás!H278+[4]Községgazd!H266+[4]Vagyongazd!#REF!+[4]Közút!H252+[4]Sport!H250+[4]Közművelődés!H299+[4]Támogatás!L265</f>
        <v>#REF!</v>
      </c>
      <c r="N250" s="1054">
        <f>[4]Igazgatás!I278+[4]Községgazd!L266+[4]Vagyongazd!I248+[4]Közút!I252+[4]Sport!I250+[4]Közművelődés!K299+[4]Támogatás!T265</f>
        <v>0</v>
      </c>
      <c r="O250" s="1055">
        <f>[4]Igazgatás!J278+[4]Községgazd!M266+[4]Vagyongazd!J248+[4]Közút!J252+[4]Sport!J250+[4]Közművelődés!L299+[4]Támogatás!U265</f>
        <v>0</v>
      </c>
      <c r="P250" s="1056">
        <f>[4]Igazgatás!K278+[4]Községgazd!N266+[4]Vagyongazd!K248+[4]Közút!K252+[4]Sport!K250+[4]Közművelődés!M299+[4]Támogatás!V265</f>
        <v>0</v>
      </c>
      <c r="Q250" s="1056">
        <f>[4]Igazgatás!L278+[4]Községgazd!O266+[4]Vagyongazd!L248+[4]Közút!L252+[4]Sport!L250+[4]Közművelődés!N299+[4]Támogatás!W265</f>
        <v>0</v>
      </c>
      <c r="R250" s="1055">
        <f>[4]Igazgatás!M278+[4]Községgazd!P266+[4]Vagyongazd!M248+[4]Közút!M252+[4]Sport!M250+[4]Közművelődés!O299+[4]Támogatás!X265</f>
        <v>0</v>
      </c>
      <c r="S250" s="1056">
        <f>[4]Igazgatás!N278+[4]Községgazd!Q266+[4]Vagyongazd!N248+[4]Közút!N252+[4]Sport!N250+[4]Közművelődés!P299+[4]Támogatás!Y265</f>
        <v>0</v>
      </c>
      <c r="T250" s="1056">
        <f>[4]Igazgatás!O278+[4]Községgazd!R266+[4]Vagyongazd!O248+[4]Közút!O252+[4]Sport!O250+[4]Közművelődés!Q299+[4]Támogatás!Z265</f>
        <v>0</v>
      </c>
      <c r="U250" s="1057">
        <f>[4]Igazgatás!P278+[4]Községgazd!S266+[4]Vagyongazd!P248+[4]Közút!P252+[4]Sport!P250+[4]Közművelődés!R299+[4]Támogatás!AA265</f>
        <v>0</v>
      </c>
      <c r="V250" s="1049">
        <f>[4]Igazgatás!Q278+[4]Községgazd!T266+[4]Vagyongazd!Q248+[4]Közút!Q252+[4]Sport!Q250+[4]Közművelődés!S299+[4]Támogatás!AB265</f>
        <v>0</v>
      </c>
      <c r="W250" s="1056">
        <f>[4]Igazgatás!R278+[4]Községgazd!U266+[4]Vagyongazd!R248+[4]Közút!R252+[4]Sport!R250+[4]Közművelődés!T299+[4]Támogatás!AC265</f>
        <v>0</v>
      </c>
      <c r="X250" s="1057">
        <f>[4]Igazgatás!S278+[4]Községgazd!V266+[4]Vagyongazd!S248+[4]Közút!S252+[4]Sport!S250+[4]Közművelődés!U299+[4]Támogatás!AD265</f>
        <v>0</v>
      </c>
      <c r="Y250" s="1058">
        <f>[4]Igazgatás!T278+[4]Községgazd!W266+[4]Vagyongazd!T248+[4]Közút!T252+[4]Sport!T250+[4]Közművelődés!V299+[4]Támogatás!AE265</f>
        <v>0</v>
      </c>
      <c r="AB250" s="914"/>
    </row>
    <row r="251" spans="1:28" s="949" customFormat="1" ht="15.75" hidden="1" customHeight="1" x14ac:dyDescent="0.2">
      <c r="A251" s="18" t="s">
        <v>1177</v>
      </c>
      <c r="B251" s="869" t="s">
        <v>1178</v>
      </c>
      <c r="C251" s="1388" t="s">
        <v>1179</v>
      </c>
      <c r="D251" s="1389"/>
      <c r="E251" s="1389"/>
      <c r="F251" s="1048" t="e">
        <v>#REF!</v>
      </c>
      <c r="G251" s="1049" t="e">
        <v>#REF!</v>
      </c>
      <c r="H251" s="1049" t="e">
        <v>#REF!</v>
      </c>
      <c r="I251" s="1049" t="e">
        <v>#REF!</v>
      </c>
      <c r="J251" s="1050" t="e">
        <f>[4]Igazgatás!F279+[4]Községgazd!F267+[4]Vagyongazd!#REF!+[4]Közút!F253+[4]Sport!F251+[4]Közművelődés!F300+[4]Támogatás!J266</f>
        <v>#REF!</v>
      </c>
      <c r="K251" s="1051" t="e">
        <f>[4]Igazgatás!G279+[4]Községgazd!G267+[4]Vagyongazd!#REF!+[4]Közút!G253+[4]Sport!G251+[4]Közművelődés!G300+[4]Támogatás!K266</f>
        <v>#REF!</v>
      </c>
      <c r="L251" s="1052"/>
      <c r="M251" s="1053" t="e">
        <f>[4]Igazgatás!H279+[4]Községgazd!H267+[4]Vagyongazd!#REF!+[4]Közút!H253+[4]Sport!H251+[4]Közművelődés!H300+[4]Támogatás!L266</f>
        <v>#REF!</v>
      </c>
      <c r="N251" s="1054">
        <f>[4]Igazgatás!I279+[4]Községgazd!L267+[4]Vagyongazd!I249+[4]Közút!I253+[4]Sport!I251+[4]Közművelődés!K300+[4]Támogatás!T266</f>
        <v>0</v>
      </c>
      <c r="O251" s="1055">
        <f>[4]Igazgatás!J279+[4]Községgazd!M267+[4]Vagyongazd!J249+[4]Közút!J253+[4]Sport!J251+[4]Közművelődés!L300+[4]Támogatás!U266</f>
        <v>0</v>
      </c>
      <c r="P251" s="1056">
        <f>[4]Igazgatás!K279+[4]Községgazd!N267+[4]Vagyongazd!K249+[4]Közút!K253+[4]Sport!K251+[4]Közművelődés!M300+[4]Támogatás!V266</f>
        <v>0</v>
      </c>
      <c r="Q251" s="1056">
        <f>[4]Igazgatás!L279+[4]Községgazd!O267+[4]Vagyongazd!L249+[4]Közút!L253+[4]Sport!L251+[4]Közművelődés!N300+[4]Támogatás!W266</f>
        <v>0</v>
      </c>
      <c r="R251" s="1055">
        <f>[4]Igazgatás!M279+[4]Községgazd!P267+[4]Vagyongazd!M249+[4]Közút!M253+[4]Sport!M251+[4]Közművelődés!O300+[4]Támogatás!X266</f>
        <v>0</v>
      </c>
      <c r="S251" s="1056">
        <f>[4]Igazgatás!N279+[4]Községgazd!Q267+[4]Vagyongazd!N249+[4]Közút!N253+[4]Sport!N251+[4]Közművelődés!P300+[4]Támogatás!Y266</f>
        <v>0</v>
      </c>
      <c r="T251" s="1056">
        <f>[4]Igazgatás!O279+[4]Községgazd!R267+[4]Vagyongazd!O249+[4]Közút!O253+[4]Sport!O251+[4]Közművelődés!Q300+[4]Támogatás!Z266</f>
        <v>0</v>
      </c>
      <c r="U251" s="1057">
        <f>[4]Igazgatás!P279+[4]Községgazd!S267+[4]Vagyongazd!P249+[4]Közút!P253+[4]Sport!P251+[4]Közművelődés!R300+[4]Támogatás!AA266</f>
        <v>0</v>
      </c>
      <c r="V251" s="1049">
        <f>[4]Igazgatás!Q279+[4]Községgazd!T267+[4]Vagyongazd!Q249+[4]Közút!Q253+[4]Sport!Q251+[4]Közművelődés!S300+[4]Támogatás!AB266</f>
        <v>0</v>
      </c>
      <c r="W251" s="1056">
        <f>[4]Igazgatás!R279+[4]Községgazd!U267+[4]Vagyongazd!R249+[4]Közút!R253+[4]Sport!R251+[4]Közművelődés!T300+[4]Támogatás!AC266</f>
        <v>0</v>
      </c>
      <c r="X251" s="1057">
        <f>[4]Igazgatás!S279+[4]Községgazd!V267+[4]Vagyongazd!S249+[4]Közút!S253+[4]Sport!S251+[4]Közművelődés!U300+[4]Támogatás!AD266</f>
        <v>0</v>
      </c>
      <c r="Y251" s="1058">
        <f>[4]Igazgatás!T279+[4]Községgazd!W267+[4]Vagyongazd!T249+[4]Közút!T253+[4]Sport!T251+[4]Közművelődés!V300+[4]Támogatás!AE266</f>
        <v>0</v>
      </c>
      <c r="AB251" s="914"/>
    </row>
    <row r="252" spans="1:28" s="949" customFormat="1" ht="15.75" hidden="1" customHeight="1" x14ac:dyDescent="0.2">
      <c r="A252" s="18" t="s">
        <v>1180</v>
      </c>
      <c r="B252" s="869" t="s">
        <v>1181</v>
      </c>
      <c r="C252" s="1388" t="s">
        <v>1182</v>
      </c>
      <c r="D252" s="1389"/>
      <c r="E252" s="1389"/>
      <c r="F252" s="1048" t="e">
        <v>#REF!</v>
      </c>
      <c r="G252" s="1049" t="e">
        <v>#REF!</v>
      </c>
      <c r="H252" s="1049" t="e">
        <v>#REF!</v>
      </c>
      <c r="I252" s="1049" t="e">
        <v>#REF!</v>
      </c>
      <c r="J252" s="1050" t="e">
        <f>[4]Igazgatás!F280+[4]Községgazd!F268+[4]Vagyongazd!#REF!+[4]Közút!F254+[4]Sport!F252+[4]Közművelődés!F301+[4]Támogatás!J267</f>
        <v>#REF!</v>
      </c>
      <c r="K252" s="1051" t="e">
        <f>[4]Igazgatás!G280+[4]Községgazd!G268+[4]Vagyongazd!#REF!+[4]Közút!G254+[4]Sport!G252+[4]Közművelődés!G301+[4]Támogatás!K267</f>
        <v>#REF!</v>
      </c>
      <c r="L252" s="1052"/>
      <c r="M252" s="1053" t="e">
        <f>[4]Igazgatás!H280+[4]Községgazd!H268+[4]Vagyongazd!#REF!+[4]Közút!H254+[4]Sport!H252+[4]Közművelődés!H301+[4]Támogatás!L267</f>
        <v>#REF!</v>
      </c>
      <c r="N252" s="1054">
        <f>[4]Igazgatás!I280+[4]Községgazd!L268+[4]Vagyongazd!I250+[4]Közút!I254+[4]Sport!I252+[4]Közművelődés!K301+[4]Támogatás!T267</f>
        <v>0</v>
      </c>
      <c r="O252" s="1055">
        <f>[4]Igazgatás!J280+[4]Községgazd!M268+[4]Vagyongazd!J250+[4]Közút!J254+[4]Sport!J252+[4]Közművelődés!L301+[4]Támogatás!U267</f>
        <v>0</v>
      </c>
      <c r="P252" s="1056">
        <f>[4]Igazgatás!K280+[4]Községgazd!N268+[4]Vagyongazd!K250+[4]Közút!K254+[4]Sport!K252+[4]Közművelődés!M301+[4]Támogatás!V267</f>
        <v>0</v>
      </c>
      <c r="Q252" s="1056">
        <f>[4]Igazgatás!L280+[4]Községgazd!O268+[4]Vagyongazd!L250+[4]Közút!L254+[4]Sport!L252+[4]Közművelődés!N301+[4]Támogatás!W267</f>
        <v>0</v>
      </c>
      <c r="R252" s="1055">
        <f>[4]Igazgatás!M280+[4]Községgazd!P268+[4]Vagyongazd!M250+[4]Közút!M254+[4]Sport!M252+[4]Közművelődés!O301+[4]Támogatás!X267</f>
        <v>0</v>
      </c>
      <c r="S252" s="1056">
        <f>[4]Igazgatás!N280+[4]Községgazd!Q268+[4]Vagyongazd!N250+[4]Közút!N254+[4]Sport!N252+[4]Közművelődés!P301+[4]Támogatás!Y267</f>
        <v>0</v>
      </c>
      <c r="T252" s="1056">
        <f>[4]Igazgatás!O280+[4]Községgazd!R268+[4]Vagyongazd!O250+[4]Közút!O254+[4]Sport!O252+[4]Közművelődés!Q301+[4]Támogatás!Z267</f>
        <v>0</v>
      </c>
      <c r="U252" s="1057">
        <f>[4]Igazgatás!P280+[4]Községgazd!S268+[4]Vagyongazd!P250+[4]Közút!P254+[4]Sport!P252+[4]Közművelődés!R301+[4]Támogatás!AA267</f>
        <v>0</v>
      </c>
      <c r="V252" s="1049">
        <f>[4]Igazgatás!Q280+[4]Községgazd!T268+[4]Vagyongazd!Q250+[4]Közút!Q254+[4]Sport!Q252+[4]Közművelődés!S301+[4]Támogatás!AB267</f>
        <v>0</v>
      </c>
      <c r="W252" s="1056">
        <f>[4]Igazgatás!R280+[4]Községgazd!U268+[4]Vagyongazd!R250+[4]Közút!R254+[4]Sport!R252+[4]Közművelődés!T301+[4]Támogatás!AC267</f>
        <v>0</v>
      </c>
      <c r="X252" s="1057">
        <f>[4]Igazgatás!S280+[4]Községgazd!V268+[4]Vagyongazd!S250+[4]Közút!S254+[4]Sport!S252+[4]Közművelődés!U301+[4]Támogatás!AD267</f>
        <v>0</v>
      </c>
      <c r="Y252" s="1058">
        <f>[4]Igazgatás!T280+[4]Községgazd!W268+[4]Vagyongazd!T250+[4]Közút!T254+[4]Sport!T252+[4]Közművelődés!V301+[4]Támogatás!AE267</f>
        <v>0</v>
      </c>
      <c r="AB252" s="914"/>
    </row>
    <row r="253" spans="1:28" s="949" customFormat="1" ht="15.75" hidden="1" customHeight="1" x14ac:dyDescent="0.2">
      <c r="A253" s="18" t="s">
        <v>1183</v>
      </c>
      <c r="B253" s="869" t="s">
        <v>1184</v>
      </c>
      <c r="C253" s="1388" t="s">
        <v>1185</v>
      </c>
      <c r="D253" s="1389"/>
      <c r="E253" s="1389"/>
      <c r="F253" s="1048" t="e">
        <v>#REF!</v>
      </c>
      <c r="G253" s="1049" t="e">
        <v>#REF!</v>
      </c>
      <c r="H253" s="1049" t="e">
        <v>#REF!</v>
      </c>
      <c r="I253" s="1049" t="e">
        <v>#REF!</v>
      </c>
      <c r="J253" s="1050" t="e">
        <f>[4]Igazgatás!F281+[4]Községgazd!F269+[4]Vagyongazd!#REF!+[4]Közút!F255+[4]Sport!F253+[4]Közművelődés!F302+[4]Támogatás!J268</f>
        <v>#REF!</v>
      </c>
      <c r="K253" s="1051" t="e">
        <f>[4]Igazgatás!G281+[4]Községgazd!G269+[4]Vagyongazd!#REF!+[4]Közút!G255+[4]Sport!G253+[4]Közművelődés!G302+[4]Támogatás!K268</f>
        <v>#REF!</v>
      </c>
      <c r="L253" s="1052"/>
      <c r="M253" s="1053" t="e">
        <f>[4]Igazgatás!H281+[4]Községgazd!H269+[4]Vagyongazd!#REF!+[4]Közút!H255+[4]Sport!H253+[4]Közművelődés!H302+[4]Támogatás!L268</f>
        <v>#REF!</v>
      </c>
      <c r="N253" s="1054">
        <f>[4]Igazgatás!I281+[4]Községgazd!L269+[4]Vagyongazd!I251+[4]Közút!I255+[4]Sport!I253+[4]Közművelődés!K302+[4]Támogatás!T268</f>
        <v>0</v>
      </c>
      <c r="O253" s="1055">
        <f>[4]Igazgatás!J281+[4]Községgazd!M269+[4]Vagyongazd!J251+[4]Közút!J255+[4]Sport!J253+[4]Közművelődés!L302+[4]Támogatás!U268</f>
        <v>0</v>
      </c>
      <c r="P253" s="1056">
        <f>[4]Igazgatás!K281+[4]Községgazd!N269+[4]Vagyongazd!K251+[4]Közút!K255+[4]Sport!K253+[4]Közművelődés!M302+[4]Támogatás!V268</f>
        <v>0</v>
      </c>
      <c r="Q253" s="1056">
        <f>[4]Igazgatás!L281+[4]Községgazd!O269+[4]Vagyongazd!L251+[4]Közút!L255+[4]Sport!L253+[4]Közművelődés!N302+[4]Támogatás!W268</f>
        <v>0</v>
      </c>
      <c r="R253" s="1055">
        <f>[4]Igazgatás!M281+[4]Községgazd!P269+[4]Vagyongazd!M251+[4]Közút!M255+[4]Sport!M253+[4]Közművelődés!O302+[4]Támogatás!X268</f>
        <v>0</v>
      </c>
      <c r="S253" s="1056">
        <f>[4]Igazgatás!N281+[4]Községgazd!Q269+[4]Vagyongazd!N251+[4]Közút!N255+[4]Sport!N253+[4]Közművelődés!P302+[4]Támogatás!Y268</f>
        <v>0</v>
      </c>
      <c r="T253" s="1056">
        <f>[4]Igazgatás!O281+[4]Községgazd!R269+[4]Vagyongazd!O251+[4]Közút!O255+[4]Sport!O253+[4]Közművelődés!Q302+[4]Támogatás!Z268</f>
        <v>0</v>
      </c>
      <c r="U253" s="1057">
        <f>[4]Igazgatás!P281+[4]Községgazd!S269+[4]Vagyongazd!P251+[4]Közút!P255+[4]Sport!P253+[4]Közművelődés!R302+[4]Támogatás!AA268</f>
        <v>0</v>
      </c>
      <c r="V253" s="1049">
        <f>[4]Igazgatás!Q281+[4]Községgazd!T269+[4]Vagyongazd!Q251+[4]Közút!Q255+[4]Sport!Q253+[4]Közművelődés!S302+[4]Támogatás!AB268</f>
        <v>0</v>
      </c>
      <c r="W253" s="1056">
        <f>[4]Igazgatás!R281+[4]Községgazd!U269+[4]Vagyongazd!R251+[4]Közút!R255+[4]Sport!R253+[4]Közművelődés!T302+[4]Támogatás!AC268</f>
        <v>0</v>
      </c>
      <c r="X253" s="1057">
        <f>[4]Igazgatás!S281+[4]Községgazd!V269+[4]Vagyongazd!S251+[4]Közút!S255+[4]Sport!S253+[4]Közművelődés!U302+[4]Támogatás!AD268</f>
        <v>0</v>
      </c>
      <c r="Y253" s="1058">
        <f>[4]Igazgatás!T281+[4]Községgazd!W269+[4]Vagyongazd!T251+[4]Közút!T255+[4]Sport!T253+[4]Közművelődés!V302+[4]Támogatás!AE268</f>
        <v>0</v>
      </c>
      <c r="AB253" s="914"/>
    </row>
    <row r="254" spans="1:28" s="949" customFormat="1" ht="15.75" hidden="1" customHeight="1" x14ac:dyDescent="0.2">
      <c r="A254" s="18" t="s">
        <v>1186</v>
      </c>
      <c r="B254" s="869" t="s">
        <v>1187</v>
      </c>
      <c r="C254" s="1388" t="s">
        <v>1188</v>
      </c>
      <c r="D254" s="1389"/>
      <c r="E254" s="1389"/>
      <c r="F254" s="1048" t="e">
        <v>#REF!</v>
      </c>
      <c r="G254" s="1049" t="e">
        <v>#REF!</v>
      </c>
      <c r="H254" s="1049" t="e">
        <v>#REF!</v>
      </c>
      <c r="I254" s="1049" t="e">
        <v>#REF!</v>
      </c>
      <c r="J254" s="1050" t="e">
        <f>[4]Igazgatás!F282+[4]Községgazd!F270+[4]Vagyongazd!#REF!+[4]Közút!F256+[4]Sport!F254+[4]Közművelődés!F303+[4]Támogatás!J269</f>
        <v>#REF!</v>
      </c>
      <c r="K254" s="1051" t="e">
        <f>[4]Igazgatás!G282+[4]Községgazd!G270+[4]Vagyongazd!#REF!+[4]Közút!G256+[4]Sport!G254+[4]Közművelődés!G303+[4]Támogatás!K269</f>
        <v>#REF!</v>
      </c>
      <c r="L254" s="1052"/>
      <c r="M254" s="1053" t="e">
        <f>[4]Igazgatás!H282+[4]Községgazd!H270+[4]Vagyongazd!#REF!+[4]Közút!H256+[4]Sport!H254+[4]Közművelődés!H303+[4]Támogatás!L269</f>
        <v>#REF!</v>
      </c>
      <c r="N254" s="1054">
        <f>[4]Igazgatás!I282+[4]Községgazd!L270+[4]Vagyongazd!I252+[4]Közút!I256+[4]Sport!I254+[4]Közművelődés!K303+[4]Támogatás!T269</f>
        <v>0</v>
      </c>
      <c r="O254" s="1055">
        <f>[4]Igazgatás!J282+[4]Községgazd!M270+[4]Vagyongazd!J252+[4]Közút!J256+[4]Sport!J254+[4]Közművelődés!L303+[4]Támogatás!U269</f>
        <v>0</v>
      </c>
      <c r="P254" s="1056">
        <f>[4]Igazgatás!K282+[4]Községgazd!N270+[4]Vagyongazd!K252+[4]Közút!K256+[4]Sport!K254+[4]Közművelődés!M303+[4]Támogatás!V269</f>
        <v>0</v>
      </c>
      <c r="Q254" s="1056">
        <f>[4]Igazgatás!L282+[4]Községgazd!O270+[4]Vagyongazd!L252+[4]Közút!L256+[4]Sport!L254+[4]Közművelődés!N303+[4]Támogatás!W269</f>
        <v>0</v>
      </c>
      <c r="R254" s="1055">
        <f>[4]Igazgatás!M282+[4]Községgazd!P270+[4]Vagyongazd!M252+[4]Közút!M256+[4]Sport!M254+[4]Közművelődés!O303+[4]Támogatás!X269</f>
        <v>0</v>
      </c>
      <c r="S254" s="1056">
        <f>[4]Igazgatás!N282+[4]Községgazd!Q270+[4]Vagyongazd!N252+[4]Közút!N256+[4]Sport!N254+[4]Közművelődés!P303+[4]Támogatás!Y269</f>
        <v>0</v>
      </c>
      <c r="T254" s="1056">
        <f>[4]Igazgatás!O282+[4]Községgazd!R270+[4]Vagyongazd!O252+[4]Közút!O256+[4]Sport!O254+[4]Közművelődés!Q303+[4]Támogatás!Z269</f>
        <v>0</v>
      </c>
      <c r="U254" s="1057">
        <f>[4]Igazgatás!P282+[4]Községgazd!S270+[4]Vagyongazd!P252+[4]Közút!P256+[4]Sport!P254+[4]Közművelődés!R303+[4]Támogatás!AA269</f>
        <v>0</v>
      </c>
      <c r="V254" s="1049">
        <f>[4]Igazgatás!Q282+[4]Községgazd!T270+[4]Vagyongazd!Q252+[4]Közút!Q256+[4]Sport!Q254+[4]Közművelődés!S303+[4]Támogatás!AB269</f>
        <v>0</v>
      </c>
      <c r="W254" s="1056">
        <f>[4]Igazgatás!R282+[4]Községgazd!U270+[4]Vagyongazd!R252+[4]Közút!R256+[4]Sport!R254+[4]Közművelődés!T303+[4]Támogatás!AC269</f>
        <v>0</v>
      </c>
      <c r="X254" s="1057">
        <f>[4]Igazgatás!S282+[4]Községgazd!V270+[4]Vagyongazd!S252+[4]Közút!S256+[4]Sport!S254+[4]Közművelődés!U303+[4]Támogatás!AD269</f>
        <v>0</v>
      </c>
      <c r="Y254" s="1058">
        <f>[4]Igazgatás!T282+[4]Községgazd!W270+[4]Vagyongazd!T252+[4]Közút!T256+[4]Sport!T254+[4]Közművelődés!V303+[4]Támogatás!AE269</f>
        <v>0</v>
      </c>
      <c r="AB254" s="914"/>
    </row>
    <row r="255" spans="1:28" ht="15.75" hidden="1" customHeight="1" x14ac:dyDescent="0.2">
      <c r="A255" s="18" t="s">
        <v>1189</v>
      </c>
      <c r="B255" s="28" t="s">
        <v>1190</v>
      </c>
      <c r="C255" s="1379" t="s">
        <v>1191</v>
      </c>
      <c r="D255" s="1380"/>
      <c r="E255" s="1380"/>
      <c r="F255" s="975" t="e">
        <v>#REF!</v>
      </c>
      <c r="G255" s="943" t="e">
        <v>#REF!</v>
      </c>
      <c r="H255" s="943" t="e">
        <v>#REF!</v>
      </c>
      <c r="I255" s="1020" t="e">
        <v>#REF!</v>
      </c>
      <c r="J255" s="1044" t="e">
        <f>[4]Igazgatás!F283+[4]Községgazd!F271+[4]Vagyongazd!#REF!+[4]Közút!F257+[4]Sport!F255+[4]Közművelődés!F304+[4]Támogatás!J270</f>
        <v>#REF!</v>
      </c>
      <c r="K255" s="1045" t="e">
        <f>[4]Igazgatás!G283+[4]Községgazd!G271+[4]Vagyongazd!#REF!+[4]Közút!G257+[4]Sport!G255+[4]Közművelődés!G304+[4]Támogatás!K270</f>
        <v>#REF!</v>
      </c>
      <c r="L255" s="1046"/>
      <c r="M255" s="982" t="e">
        <f>[4]Igazgatás!H283+[4]Községgazd!H271+[4]Vagyongazd!#REF!+[4]Közút!H257+[4]Sport!H255+[4]Közművelődés!H304+[4]Támogatás!L270</f>
        <v>#REF!</v>
      </c>
      <c r="N255" s="939">
        <f>[4]Igazgatás!I283+[4]Községgazd!L271+[4]Vagyongazd!I253+[4]Közút!I257+[4]Sport!I255+[4]Közművelődés!K304+[4]Támogatás!T270</f>
        <v>0</v>
      </c>
      <c r="O255" s="940">
        <f>[4]Igazgatás!J283+[4]Községgazd!M271+[4]Vagyongazd!J253+[4]Közút!J257+[4]Sport!J255+[4]Közművelődés!L304+[4]Támogatás!U270</f>
        <v>0</v>
      </c>
      <c r="P255" s="941">
        <f>[4]Igazgatás!K283+[4]Községgazd!N271+[4]Vagyongazd!K253+[4]Közút!K257+[4]Sport!K255+[4]Közművelődés!M304+[4]Támogatás!V270</f>
        <v>0</v>
      </c>
      <c r="Q255" s="941">
        <f>[4]Igazgatás!L283+[4]Községgazd!O271+[4]Vagyongazd!L253+[4]Közút!L257+[4]Sport!L255+[4]Közművelődés!N304+[4]Támogatás!W270</f>
        <v>0</v>
      </c>
      <c r="R255" s="940">
        <f>[4]Igazgatás!M283+[4]Községgazd!P271+[4]Vagyongazd!M253+[4]Közút!M257+[4]Sport!M255+[4]Közművelődés!O304+[4]Támogatás!X270</f>
        <v>0</v>
      </c>
      <c r="S255" s="941">
        <f>[4]Igazgatás!N283+[4]Községgazd!Q271+[4]Vagyongazd!N253+[4]Közút!N257+[4]Sport!N255+[4]Közművelődés!P304+[4]Támogatás!Y270</f>
        <v>0</v>
      </c>
      <c r="T255" s="941">
        <f>[4]Igazgatás!O283+[4]Községgazd!R271+[4]Vagyongazd!O253+[4]Közút!O257+[4]Sport!O255+[4]Közművelődés!Q304+[4]Támogatás!Z270</f>
        <v>0</v>
      </c>
      <c r="U255" s="942">
        <f>[4]Igazgatás!P283+[4]Községgazd!S271+[4]Vagyongazd!P253+[4]Közút!P257+[4]Sport!P255+[4]Közművelődés!R304+[4]Támogatás!AA270</f>
        <v>0</v>
      </c>
      <c r="V255" s="943">
        <f>[4]Igazgatás!Q283+[4]Községgazd!T271+[4]Vagyongazd!Q253+[4]Közút!Q257+[4]Sport!Q255+[4]Közművelődés!S304+[4]Támogatás!AB270</f>
        <v>0</v>
      </c>
      <c r="W255" s="941">
        <f>[4]Igazgatás!R283+[4]Községgazd!U271+[4]Vagyongazd!R253+[4]Közút!R257+[4]Sport!R255+[4]Közművelődés!T304+[4]Támogatás!AC270</f>
        <v>0</v>
      </c>
      <c r="X255" s="942">
        <f>[4]Igazgatás!S283+[4]Községgazd!V271+[4]Vagyongazd!S253+[4]Közút!S257+[4]Sport!S255+[4]Közművelődés!U304+[4]Támogatás!AD270</f>
        <v>0</v>
      </c>
      <c r="Y255" s="1047">
        <f>[4]Igazgatás!T283+[4]Községgazd!W271+[4]Vagyongazd!T253+[4]Közút!T257+[4]Sport!T255+[4]Közművelődés!V304+[4]Támogatás!AE270</f>
        <v>0</v>
      </c>
      <c r="AB255" s="914"/>
    </row>
    <row r="256" spans="1:28" ht="15.75" hidden="1" customHeight="1" x14ac:dyDescent="0.2">
      <c r="A256" s="18" t="s">
        <v>1192</v>
      </c>
      <c r="B256" s="28" t="s">
        <v>1193</v>
      </c>
      <c r="C256" s="1379" t="s">
        <v>1194</v>
      </c>
      <c r="D256" s="1380"/>
      <c r="E256" s="1380"/>
      <c r="F256" s="975" t="e">
        <v>#REF!</v>
      </c>
      <c r="G256" s="943" t="e">
        <v>#REF!</v>
      </c>
      <c r="H256" s="943" t="e">
        <v>#REF!</v>
      </c>
      <c r="I256" s="1020" t="e">
        <v>#REF!</v>
      </c>
      <c r="J256" s="1044" t="e">
        <f>[4]Igazgatás!F284+[4]Községgazd!F272+[4]Vagyongazd!#REF!+[4]Közút!F258+[4]Sport!F256+[4]Közművelődés!F305+[4]Támogatás!J271</f>
        <v>#REF!</v>
      </c>
      <c r="K256" s="1045" t="e">
        <f>[4]Igazgatás!G284+[4]Községgazd!G272+[4]Vagyongazd!#REF!+[4]Közút!G258+[4]Sport!G256+[4]Közművelődés!G305+[4]Támogatás!K271</f>
        <v>#REF!</v>
      </c>
      <c r="L256" s="1046"/>
      <c r="M256" s="982" t="e">
        <f>[4]Igazgatás!H284+[4]Községgazd!H272+[4]Vagyongazd!#REF!+[4]Közút!H258+[4]Sport!H256+[4]Közművelődés!H305+[4]Támogatás!L271</f>
        <v>#REF!</v>
      </c>
      <c r="N256" s="939">
        <f>[4]Igazgatás!I284+[4]Községgazd!L272+[4]Vagyongazd!I254+[4]Közút!I258+[4]Sport!I256+[4]Közművelődés!K305+[4]Támogatás!T271</f>
        <v>0</v>
      </c>
      <c r="O256" s="940">
        <f>[4]Igazgatás!J284+[4]Községgazd!M272+[4]Vagyongazd!J254+[4]Közút!J258+[4]Sport!J256+[4]Közművelődés!L305+[4]Támogatás!U271</f>
        <v>0</v>
      </c>
      <c r="P256" s="941">
        <f>[4]Igazgatás!K284+[4]Községgazd!N272+[4]Vagyongazd!K254+[4]Közút!K258+[4]Sport!K256+[4]Közművelődés!M305+[4]Támogatás!V271</f>
        <v>0</v>
      </c>
      <c r="Q256" s="941">
        <f>[4]Igazgatás!L284+[4]Községgazd!O272+[4]Vagyongazd!L254+[4]Közút!L258+[4]Sport!L256+[4]Közművelődés!N305+[4]Támogatás!W271</f>
        <v>0</v>
      </c>
      <c r="R256" s="940">
        <f>[4]Igazgatás!M284+[4]Községgazd!P272+[4]Vagyongazd!M254+[4]Közút!M258+[4]Sport!M256+[4]Közművelődés!O305+[4]Támogatás!X271</f>
        <v>0</v>
      </c>
      <c r="S256" s="941">
        <f>[4]Igazgatás!N284+[4]Községgazd!Q272+[4]Vagyongazd!N254+[4]Közút!N258+[4]Sport!N256+[4]Közművelődés!P305+[4]Támogatás!Y271</f>
        <v>0</v>
      </c>
      <c r="T256" s="941">
        <f>[4]Igazgatás!O284+[4]Községgazd!R272+[4]Vagyongazd!O254+[4]Közút!O258+[4]Sport!O256+[4]Közművelődés!Q305+[4]Támogatás!Z271</f>
        <v>0</v>
      </c>
      <c r="U256" s="942">
        <f>[4]Igazgatás!P284+[4]Községgazd!S272+[4]Vagyongazd!P254+[4]Közút!P258+[4]Sport!P256+[4]Közművelődés!R305+[4]Támogatás!AA271</f>
        <v>0</v>
      </c>
      <c r="V256" s="943">
        <f>[4]Igazgatás!Q284+[4]Községgazd!T272+[4]Vagyongazd!Q254+[4]Közút!Q258+[4]Sport!Q256+[4]Közművelődés!S305+[4]Támogatás!AB271</f>
        <v>0</v>
      </c>
      <c r="W256" s="941">
        <f>[4]Igazgatás!R284+[4]Községgazd!U272+[4]Vagyongazd!R254+[4]Közút!R258+[4]Sport!R256+[4]Közművelődés!T305+[4]Támogatás!AC271</f>
        <v>0</v>
      </c>
      <c r="X256" s="942">
        <f>[4]Igazgatás!S284+[4]Községgazd!V272+[4]Vagyongazd!S254+[4]Közút!S258+[4]Sport!S256+[4]Közművelődés!U305+[4]Támogatás!AD271</f>
        <v>0</v>
      </c>
      <c r="Y256" s="1047">
        <f>[4]Igazgatás!T284+[4]Községgazd!W272+[4]Vagyongazd!T254+[4]Közút!T258+[4]Sport!T256+[4]Közművelődés!V305+[4]Támogatás!AE271</f>
        <v>0</v>
      </c>
      <c r="AB256" s="914"/>
    </row>
    <row r="257" spans="1:28" ht="13.5" thickBot="1" x14ac:dyDescent="0.25">
      <c r="B257" s="1385" t="s">
        <v>1195</v>
      </c>
      <c r="C257" s="1386"/>
      <c r="D257" s="1386"/>
      <c r="E257" s="1386"/>
      <c r="F257" s="905">
        <v>141163764</v>
      </c>
      <c r="G257" s="905">
        <v>135936164</v>
      </c>
      <c r="H257" s="905">
        <v>138698203.31999999</v>
      </c>
      <c r="I257" s="906"/>
      <c r="J257" s="905">
        <f>J227+J164+J159+J149+J77+J60+J33+J25+J6</f>
        <v>101053526.31999999</v>
      </c>
      <c r="K257" s="905">
        <f>K227+K164+K159+K149+K77+K60+K33+K25+K6</f>
        <v>0</v>
      </c>
      <c r="L257" s="905">
        <v>0</v>
      </c>
      <c r="M257" s="952">
        <f>M227+M164+M159+M149+M77+M60+M33+M25+M6</f>
        <v>101053526.31999999</v>
      </c>
      <c r="N257" s="953">
        <f>[4]Igazgatás!I285+[4]Községgazd!L273+[4]Vagyongazd!I255+[4]Közút!I259+[4]Sport!I257+[4]Közművelődés!K306+[4]Támogatás!T272</f>
        <v>4930278.1331332177</v>
      </c>
      <c r="O257" s="954">
        <f>[4]Igazgatás!J285+[4]Községgazd!M273+[4]Vagyongazd!J255+[4]Szennyvíz!I254+[4]Közút!J259+[4]Sport!J257+[4]Közművelődés!L306+[4]Támogatás!U272</f>
        <v>8486019.549657654</v>
      </c>
      <c r="P257" s="955">
        <f>[4]Igazgatás!K285+[4]Községgazd!N273+[4]Vagyongazd!K255+[4]Közút!K259+[4]Sport!K257+[4]Közművelődés!M306+[4]Támogatás!V272</f>
        <v>4930278.1331332177</v>
      </c>
      <c r="Q257" s="955">
        <f>[4]Igazgatás!L285+[4]Községgazd!O273+[4]Vagyongazd!L255+[4]Közút!L259+[4]Sport!L257+[4]Közművelődés!N306+[4]Támogatás!W272</f>
        <v>4930278.1331332177</v>
      </c>
      <c r="R257" s="954">
        <f>[4]Igazgatás!M285+[4]Községgazd!P273+[4]Vagyongazd!M255+[4]Közút!M259+[4]Sport!M257+[4]Közművelődés!O306+[4]Támogatás!X272</f>
        <v>4930278.1331332177</v>
      </c>
      <c r="S257" s="955">
        <f>[4]Igazgatás!N285+[4]Községgazd!Q273+[4]Vagyongazd!N255+[4]Szennyvíz!M254+[4]Közút!N259+[4]Sport!N257+[4]Közművelődés!P306+[4]Támogatás!Y272</f>
        <v>8486019.549657654</v>
      </c>
      <c r="T257" s="955">
        <f>[4]Igazgatás!O285+[4]Községgazd!R273+[4]Vagyongazd!O255+[4]Szennyvíz!N254+[4]Közút!O259+[4]Sport!O257+[4]Közművelődés!Q306+[4]Támogatás!Z272</f>
        <v>8486019.549657654</v>
      </c>
      <c r="U257" s="956">
        <f>[4]Igazgatás!P285+[4]Községgazd!S273+[4]Vagyongazd!P255+[4]Szennyvíz!O254+[4]Közút!P259+[4]Sport!P257+[4]Közművelődés!R306+[4]Támogatás!AA272</f>
        <v>8486019.549657654</v>
      </c>
      <c r="V257" s="957">
        <f>[4]Igazgatás!Q285+[4]Községgazd!T273+[4]Vagyongazd!Q255+[4]Szennyvíz!P254+[4]Közút!Q259+[4]Sport!Q257+[4]Közművelődés!S306+[4]Támogatás!AB272</f>
        <v>8486019.549657654</v>
      </c>
      <c r="W257" s="955">
        <f>[4]Igazgatás!R285+[4]Községgazd!U273+[4]Vagyongazd!R255+[4]Közút!R259+[4]Sport!R257+[4]Közművelődés!T306+[4]Támogatás!AC272</f>
        <v>4930278.1331332177</v>
      </c>
      <c r="X257" s="956">
        <f>[4]Igazgatás!S285+[4]Községgazd!V273+[4]Vagyongazd!S255+[4]Szennyvíz!R254+[4]Közút!S259+[4]Sport!S257+[4]Közművelődés!U306+[4]Támogatás!AD272</f>
        <v>8486019.549657654</v>
      </c>
      <c r="Y257" s="1059">
        <f>[4]Igazgatás!T285+[4]Községgazd!W273+[4]Vagyongazd!T255+[4]Szennyvíz!S254+[4]Közút!T259+[4]Sport!T257+[4]Közművelődés!V306+[4]Támogatás!AE272</f>
        <v>8486019.549657654</v>
      </c>
      <c r="AB257" s="914"/>
    </row>
    <row r="258" spans="1:28" x14ac:dyDescent="0.2">
      <c r="B258" s="3"/>
      <c r="C258" s="4"/>
      <c r="D258" s="4"/>
      <c r="M258" s="976"/>
      <c r="N258" s="867"/>
      <c r="O258" s="867"/>
      <c r="P258" s="867"/>
      <c r="Q258" s="867"/>
      <c r="R258" s="867"/>
      <c r="S258" s="867"/>
      <c r="T258" s="867"/>
      <c r="U258" s="867"/>
      <c r="V258" s="867"/>
      <c r="W258" s="867"/>
      <c r="X258" s="867"/>
      <c r="Y258" s="867"/>
    </row>
    <row r="259" spans="1:28" x14ac:dyDescent="0.2">
      <c r="B259" s="6"/>
      <c r="C259" s="7"/>
      <c r="D259" s="7"/>
      <c r="M259" s="976"/>
      <c r="N259" s="867"/>
      <c r="O259" s="867"/>
      <c r="P259" s="867"/>
      <c r="Q259" s="867"/>
      <c r="R259" s="867"/>
      <c r="S259" s="867"/>
      <c r="T259" s="867"/>
      <c r="U259" s="867"/>
      <c r="V259" s="867"/>
      <c r="W259" s="867"/>
      <c r="X259" s="867"/>
      <c r="Y259" s="867"/>
    </row>
    <row r="260" spans="1:28" x14ac:dyDescent="0.2">
      <c r="B260" s="8"/>
      <c r="E260" s="9"/>
      <c r="F260" s="9"/>
      <c r="G260" s="9"/>
      <c r="H260" s="9"/>
      <c r="I260" s="9"/>
      <c r="J260" s="9" t="s">
        <v>1196</v>
      </c>
      <c r="K260" s="9"/>
      <c r="L260" s="9"/>
      <c r="M260" s="976"/>
      <c r="N260" s="867"/>
      <c r="O260" s="867"/>
      <c r="P260" s="867"/>
      <c r="Q260" s="867"/>
      <c r="R260" s="867"/>
      <c r="S260" s="867"/>
      <c r="T260" s="867"/>
      <c r="U260" s="867"/>
      <c r="V260" s="867"/>
      <c r="W260" s="867"/>
      <c r="X260" s="867"/>
      <c r="Y260" s="867"/>
    </row>
    <row r="261" spans="1:28" x14ac:dyDescent="0.2">
      <c r="B261" s="8"/>
      <c r="E261" s="9"/>
      <c r="F261" s="9"/>
      <c r="G261" s="9"/>
      <c r="H261" s="9"/>
      <c r="I261" s="9"/>
      <c r="J261" s="9"/>
      <c r="K261" s="873"/>
      <c r="L261" s="873"/>
      <c r="M261" s="976"/>
      <c r="N261" s="867"/>
      <c r="O261" s="867"/>
      <c r="P261" s="867"/>
      <c r="Q261" s="867"/>
      <c r="R261" s="867"/>
      <c r="S261" s="867"/>
      <c r="T261" s="867"/>
      <c r="U261" s="867"/>
      <c r="V261" s="867"/>
      <c r="W261" s="867"/>
      <c r="X261" s="867"/>
      <c r="Y261" s="867"/>
    </row>
    <row r="262" spans="1:28" x14ac:dyDescent="0.2">
      <c r="B262" s="8"/>
      <c r="E262" s="9"/>
      <c r="F262" s="9"/>
      <c r="G262" s="9"/>
      <c r="H262" s="9"/>
      <c r="I262" s="9"/>
      <c r="J262" s="9"/>
      <c r="K262" s="873"/>
      <c r="L262" s="873"/>
      <c r="M262" s="976"/>
      <c r="N262" s="867"/>
      <c r="O262" s="867"/>
      <c r="P262" s="867"/>
      <c r="Q262" s="867"/>
      <c r="R262" s="867"/>
      <c r="S262" s="867"/>
      <c r="T262" s="867"/>
      <c r="U262" s="867"/>
      <c r="V262" s="867"/>
      <c r="W262" s="867"/>
      <c r="X262" s="867"/>
      <c r="Y262" s="867"/>
    </row>
    <row r="263" spans="1:28" x14ac:dyDescent="0.2">
      <c r="B263" s="8"/>
      <c r="E263" s="9"/>
      <c r="F263" s="9"/>
      <c r="G263" s="9"/>
      <c r="H263" s="9"/>
      <c r="I263" s="9"/>
      <c r="J263" s="9"/>
      <c r="K263" s="9"/>
      <c r="L263" s="9"/>
      <c r="M263" s="976"/>
      <c r="N263" s="867"/>
      <c r="O263" s="867"/>
      <c r="P263" s="867"/>
      <c r="Q263" s="867"/>
      <c r="R263" s="867"/>
      <c r="S263" s="867"/>
      <c r="T263" s="867"/>
      <c r="U263" s="867"/>
      <c r="V263" s="867"/>
      <c r="W263" s="867"/>
      <c r="X263" s="867"/>
      <c r="Y263" s="867"/>
    </row>
    <row r="264" spans="1:28" x14ac:dyDescent="0.2">
      <c r="B264" s="8"/>
      <c r="E264" s="9"/>
      <c r="F264" s="9"/>
      <c r="G264" s="9"/>
      <c r="H264" s="9"/>
      <c r="I264" s="9"/>
      <c r="J264" s="9"/>
      <c r="K264" s="9"/>
      <c r="L264" s="9"/>
      <c r="M264" s="976"/>
      <c r="N264" s="867"/>
      <c r="O264" s="867"/>
      <c r="P264" s="867"/>
      <c r="Q264" s="867"/>
      <c r="R264" s="867"/>
      <c r="S264" s="867"/>
      <c r="T264" s="867"/>
      <c r="U264" s="867"/>
      <c r="V264" s="867"/>
      <c r="W264" s="867"/>
      <c r="X264" s="867"/>
      <c r="Y264" s="867"/>
    </row>
    <row r="265" spans="1:28" x14ac:dyDescent="0.2">
      <c r="B265" s="8"/>
      <c r="E265" s="9"/>
      <c r="F265" s="9"/>
      <c r="G265" s="9"/>
      <c r="H265" s="9"/>
      <c r="I265" s="9"/>
      <c r="J265" s="9"/>
      <c r="K265" s="9"/>
      <c r="L265" s="9"/>
      <c r="M265" s="976"/>
      <c r="N265" s="867"/>
      <c r="O265" s="867"/>
      <c r="P265" s="867"/>
      <c r="Q265" s="867"/>
      <c r="R265" s="867"/>
      <c r="S265" s="867"/>
      <c r="T265" s="867"/>
      <c r="U265" s="867"/>
      <c r="V265" s="867"/>
      <c r="W265" s="867"/>
      <c r="X265" s="867"/>
      <c r="Y265" s="867"/>
    </row>
    <row r="266" spans="1:28" x14ac:dyDescent="0.2">
      <c r="B266" s="8"/>
      <c r="C266" s="9"/>
      <c r="D266" s="9"/>
      <c r="M266" s="976"/>
      <c r="N266" s="867"/>
      <c r="O266" s="867"/>
      <c r="P266" s="867"/>
      <c r="Q266" s="867"/>
      <c r="R266" s="867"/>
      <c r="S266" s="867"/>
      <c r="T266" s="867"/>
      <c r="U266" s="867"/>
      <c r="V266" s="867"/>
      <c r="W266" s="867"/>
      <c r="X266" s="867"/>
      <c r="Y266" s="867"/>
    </row>
    <row r="267" spans="1:28" x14ac:dyDescent="0.2">
      <c r="B267" s="8"/>
      <c r="C267" s="9"/>
      <c r="D267" s="9"/>
      <c r="M267" s="976"/>
      <c r="N267" s="867"/>
      <c r="O267" s="867"/>
      <c r="P267" s="867"/>
      <c r="Q267" s="867"/>
      <c r="R267" s="867"/>
      <c r="S267" s="867"/>
      <c r="T267" s="867"/>
      <c r="U267" s="867"/>
      <c r="V267" s="867"/>
      <c r="W267" s="867"/>
      <c r="X267" s="867"/>
      <c r="Y267" s="867"/>
    </row>
    <row r="268" spans="1:28" x14ac:dyDescent="0.2">
      <c r="B268" s="8"/>
      <c r="C268" s="9"/>
      <c r="D268" s="9"/>
      <c r="M268" s="976"/>
      <c r="N268" s="867"/>
      <c r="O268" s="867"/>
      <c r="P268" s="867"/>
      <c r="Q268" s="867"/>
      <c r="R268" s="867"/>
      <c r="S268" s="867"/>
      <c r="T268" s="867"/>
      <c r="U268" s="867"/>
      <c r="V268" s="867"/>
      <c r="W268" s="867"/>
      <c r="X268" s="867"/>
      <c r="Y268" s="867"/>
    </row>
    <row r="269" spans="1:28" x14ac:dyDescent="0.2">
      <c r="B269" s="8"/>
      <c r="E269" s="9"/>
      <c r="F269" s="9"/>
      <c r="G269" s="9"/>
      <c r="H269" s="9"/>
      <c r="I269" s="9"/>
      <c r="J269" s="9"/>
      <c r="K269" s="9"/>
      <c r="L269" s="9"/>
      <c r="M269" s="976"/>
      <c r="N269" s="867"/>
      <c r="O269" s="867"/>
      <c r="P269" s="867"/>
      <c r="Q269" s="867"/>
      <c r="R269" s="867"/>
      <c r="S269" s="867"/>
      <c r="T269" s="867"/>
      <c r="U269" s="867"/>
      <c r="V269" s="867"/>
      <c r="W269" s="867"/>
      <c r="X269" s="867"/>
      <c r="Y269" s="867"/>
    </row>
    <row r="270" spans="1:28" x14ac:dyDescent="0.2">
      <c r="B270" s="8"/>
      <c r="E270" s="9"/>
      <c r="F270" s="9"/>
      <c r="G270" s="9"/>
      <c r="H270" s="9"/>
      <c r="I270" s="9"/>
      <c r="J270" s="9"/>
      <c r="K270" s="9"/>
      <c r="L270" s="9"/>
      <c r="M270" s="976"/>
      <c r="N270" s="867"/>
      <c r="O270" s="867"/>
      <c r="P270" s="867"/>
      <c r="Q270" s="867"/>
      <c r="R270" s="867"/>
      <c r="S270" s="867"/>
      <c r="T270" s="867"/>
      <c r="U270" s="867"/>
      <c r="V270" s="867"/>
      <c r="W270" s="867"/>
      <c r="X270" s="867"/>
      <c r="Y270" s="867"/>
    </row>
    <row r="271" spans="1:28" x14ac:dyDescent="0.2">
      <c r="B271" s="8"/>
      <c r="E271" s="9"/>
      <c r="F271" s="9"/>
      <c r="G271" s="9"/>
      <c r="H271" s="9"/>
      <c r="I271" s="9"/>
      <c r="J271" s="9"/>
      <c r="K271" s="9"/>
      <c r="L271" s="9"/>
      <c r="M271" s="976"/>
      <c r="N271" s="867"/>
      <c r="O271" s="867"/>
      <c r="P271" s="867"/>
      <c r="Q271" s="867"/>
      <c r="R271" s="867"/>
      <c r="S271" s="867"/>
      <c r="T271" s="867"/>
      <c r="U271" s="867"/>
      <c r="V271" s="867"/>
      <c r="W271" s="867"/>
      <c r="X271" s="867"/>
      <c r="Y271" s="867"/>
    </row>
    <row r="272" spans="1:28" x14ac:dyDescent="0.2">
      <c r="A272" s="1060"/>
      <c r="B272" s="8"/>
      <c r="E272" s="9"/>
      <c r="F272" s="9"/>
      <c r="G272" s="9"/>
      <c r="H272" s="9"/>
      <c r="I272" s="9"/>
      <c r="J272" s="9"/>
      <c r="K272" s="9"/>
      <c r="L272" s="9"/>
      <c r="M272" s="976"/>
      <c r="N272" s="867"/>
      <c r="O272" s="867"/>
      <c r="P272" s="867"/>
      <c r="Q272" s="867"/>
      <c r="R272" s="867"/>
      <c r="S272" s="867"/>
      <c r="T272" s="867"/>
      <c r="U272" s="867"/>
      <c r="V272" s="867"/>
      <c r="W272" s="867"/>
      <c r="X272" s="867"/>
      <c r="Y272" s="867"/>
    </row>
    <row r="273" spans="1:25" x14ac:dyDescent="0.2">
      <c r="A273" s="1060"/>
      <c r="B273" s="8"/>
      <c r="E273" s="9"/>
      <c r="F273" s="9"/>
      <c r="G273" s="9"/>
      <c r="H273" s="9"/>
      <c r="I273" s="9"/>
      <c r="J273" s="9"/>
      <c r="K273" s="9"/>
      <c r="L273" s="9"/>
      <c r="M273" s="976"/>
      <c r="N273" s="867"/>
      <c r="O273" s="867"/>
      <c r="P273" s="867"/>
      <c r="Q273" s="867"/>
      <c r="R273" s="867"/>
      <c r="S273" s="867"/>
      <c r="T273" s="867"/>
      <c r="U273" s="867"/>
      <c r="V273" s="867"/>
      <c r="W273" s="867"/>
      <c r="X273" s="867"/>
      <c r="Y273" s="867"/>
    </row>
    <row r="274" spans="1:25" x14ac:dyDescent="0.2">
      <c r="A274" s="1060"/>
      <c r="B274" s="8"/>
      <c r="E274" s="9"/>
      <c r="F274" s="9"/>
      <c r="G274" s="9"/>
      <c r="H274" s="9"/>
      <c r="I274" s="9"/>
      <c r="J274" s="9"/>
      <c r="K274" s="9"/>
      <c r="L274" s="9"/>
      <c r="M274" s="976"/>
      <c r="N274" s="867"/>
      <c r="O274" s="867"/>
      <c r="P274" s="867"/>
      <c r="Q274" s="867"/>
      <c r="R274" s="867"/>
      <c r="S274" s="867"/>
      <c r="T274" s="867"/>
      <c r="U274" s="867"/>
      <c r="V274" s="867"/>
      <c r="W274" s="867"/>
      <c r="X274" s="867"/>
      <c r="Y274" s="867"/>
    </row>
    <row r="275" spans="1:25" x14ac:dyDescent="0.2">
      <c r="A275" s="1060"/>
      <c r="B275" s="8"/>
      <c r="E275" s="9"/>
      <c r="F275" s="9"/>
      <c r="G275" s="9"/>
      <c r="H275" s="9"/>
      <c r="I275" s="9"/>
      <c r="J275" s="9"/>
      <c r="K275" s="9"/>
      <c r="L275" s="9"/>
      <c r="M275" s="976"/>
      <c r="N275" s="867"/>
      <c r="O275" s="867"/>
      <c r="P275" s="867"/>
      <c r="Q275" s="867"/>
      <c r="R275" s="867"/>
      <c r="S275" s="867"/>
      <c r="T275" s="867"/>
      <c r="U275" s="867"/>
      <c r="V275" s="867"/>
      <c r="W275" s="867"/>
      <c r="X275" s="867"/>
      <c r="Y275" s="867"/>
    </row>
    <row r="276" spans="1:25" x14ac:dyDescent="0.2">
      <c r="A276" s="1060"/>
      <c r="B276" s="8"/>
      <c r="E276" s="9"/>
      <c r="F276" s="9"/>
      <c r="G276" s="9"/>
      <c r="H276" s="9"/>
      <c r="I276" s="9"/>
      <c r="J276" s="9"/>
      <c r="K276" s="9"/>
      <c r="L276" s="9"/>
      <c r="M276" s="976"/>
      <c r="N276" s="867"/>
      <c r="O276" s="867"/>
      <c r="P276" s="867"/>
      <c r="Q276" s="867"/>
      <c r="R276" s="867"/>
      <c r="S276" s="867"/>
      <c r="T276" s="867"/>
      <c r="U276" s="867"/>
      <c r="V276" s="867"/>
      <c r="W276" s="867"/>
      <c r="X276" s="867"/>
      <c r="Y276" s="867"/>
    </row>
    <row r="277" spans="1:25" x14ac:dyDescent="0.2">
      <c r="A277" s="1060"/>
      <c r="B277" s="8"/>
      <c r="E277" s="9"/>
      <c r="F277" s="9"/>
      <c r="G277" s="9"/>
      <c r="H277" s="9"/>
      <c r="I277" s="9"/>
      <c r="J277" s="9"/>
      <c r="K277" s="9"/>
      <c r="L277" s="9"/>
      <c r="M277" s="976"/>
      <c r="N277" s="867"/>
      <c r="O277" s="867"/>
      <c r="P277" s="867"/>
      <c r="Q277" s="867"/>
      <c r="R277" s="867"/>
      <c r="S277" s="867"/>
      <c r="T277" s="867"/>
      <c r="U277" s="867"/>
      <c r="V277" s="867"/>
      <c r="W277" s="867"/>
      <c r="X277" s="867"/>
      <c r="Y277" s="867"/>
    </row>
    <row r="278" spans="1:25" x14ac:dyDescent="0.2">
      <c r="A278" s="1060"/>
      <c r="B278" s="8"/>
      <c r="E278" s="9"/>
      <c r="F278" s="9"/>
      <c r="G278" s="9"/>
      <c r="H278" s="9"/>
      <c r="I278" s="9"/>
      <c r="J278" s="9"/>
      <c r="K278" s="9"/>
      <c r="L278" s="9"/>
      <c r="M278" s="976"/>
      <c r="N278" s="867"/>
      <c r="O278" s="867"/>
      <c r="P278" s="867"/>
      <c r="Q278" s="867"/>
      <c r="R278" s="867"/>
      <c r="S278" s="867"/>
      <c r="T278" s="867"/>
      <c r="U278" s="867"/>
      <c r="V278" s="867"/>
      <c r="W278" s="867"/>
      <c r="X278" s="867"/>
      <c r="Y278" s="867"/>
    </row>
    <row r="279" spans="1:25" x14ac:dyDescent="0.2">
      <c r="A279" s="1060"/>
      <c r="B279" s="8"/>
      <c r="C279" s="9"/>
      <c r="D279" s="9"/>
      <c r="M279" s="976"/>
      <c r="N279" s="867"/>
      <c r="O279" s="867"/>
      <c r="P279" s="867"/>
      <c r="Q279" s="867"/>
      <c r="R279" s="867"/>
      <c r="S279" s="867"/>
      <c r="T279" s="867"/>
      <c r="U279" s="867"/>
      <c r="V279" s="867"/>
      <c r="W279" s="867"/>
      <c r="X279" s="867"/>
      <c r="Y279" s="867"/>
    </row>
    <row r="280" spans="1:25" x14ac:dyDescent="0.2">
      <c r="A280" s="1060"/>
      <c r="B280" s="8"/>
      <c r="E280" s="9"/>
      <c r="F280" s="9"/>
      <c r="G280" s="9"/>
      <c r="H280" s="9"/>
      <c r="I280" s="9"/>
      <c r="J280" s="9"/>
      <c r="K280" s="9"/>
      <c r="L280" s="9"/>
      <c r="M280" s="976"/>
      <c r="N280" s="867"/>
      <c r="O280" s="867"/>
      <c r="P280" s="867"/>
      <c r="Q280" s="867"/>
      <c r="R280" s="867"/>
      <c r="S280" s="867"/>
      <c r="T280" s="867"/>
      <c r="U280" s="867"/>
      <c r="V280" s="867"/>
      <c r="W280" s="867"/>
      <c r="X280" s="867"/>
      <c r="Y280" s="867"/>
    </row>
    <row r="281" spans="1:25" x14ac:dyDescent="0.2">
      <c r="A281" s="1060"/>
      <c r="B281" s="8"/>
      <c r="E281" s="9"/>
      <c r="F281" s="9"/>
      <c r="G281" s="9"/>
      <c r="H281" s="9"/>
      <c r="I281" s="9"/>
      <c r="J281" s="9"/>
      <c r="K281" s="9"/>
      <c r="L281" s="9"/>
      <c r="M281" s="976"/>
      <c r="N281" s="867"/>
      <c r="O281" s="867"/>
      <c r="P281" s="867"/>
      <c r="Q281" s="867"/>
      <c r="R281" s="867"/>
      <c r="S281" s="867"/>
      <c r="T281" s="867"/>
      <c r="U281" s="867"/>
      <c r="V281" s="867"/>
      <c r="W281" s="867"/>
      <c r="X281" s="867"/>
      <c r="Y281" s="867"/>
    </row>
    <row r="282" spans="1:25" x14ac:dyDescent="0.2">
      <c r="A282" s="1060"/>
      <c r="B282" s="8"/>
      <c r="E282" s="9"/>
      <c r="F282" s="9"/>
      <c r="G282" s="9"/>
      <c r="H282" s="9"/>
      <c r="I282" s="9"/>
      <c r="J282" s="9"/>
      <c r="K282" s="9"/>
      <c r="L282" s="9"/>
      <c r="M282" s="976"/>
      <c r="N282" s="867"/>
      <c r="O282" s="867"/>
      <c r="P282" s="867"/>
      <c r="Q282" s="867"/>
      <c r="R282" s="867"/>
      <c r="S282" s="867"/>
      <c r="T282" s="867"/>
      <c r="U282" s="867"/>
      <c r="V282" s="867"/>
      <c r="W282" s="867"/>
      <c r="X282" s="867"/>
      <c r="Y282" s="867"/>
    </row>
    <row r="283" spans="1:25" x14ac:dyDescent="0.2">
      <c r="A283" s="1060"/>
      <c r="B283" s="8"/>
      <c r="E283" s="9"/>
      <c r="F283" s="9"/>
      <c r="G283" s="9"/>
      <c r="H283" s="9"/>
      <c r="I283" s="9"/>
      <c r="J283" s="9"/>
      <c r="K283" s="9"/>
      <c r="L283" s="9"/>
      <c r="M283" s="976"/>
      <c r="N283" s="867"/>
      <c r="O283" s="867"/>
      <c r="P283" s="867"/>
      <c r="Q283" s="867"/>
      <c r="R283" s="867"/>
      <c r="S283" s="867"/>
      <c r="T283" s="867"/>
      <c r="U283" s="867"/>
      <c r="V283" s="867"/>
      <c r="W283" s="867"/>
      <c r="X283" s="867"/>
      <c r="Y283" s="867"/>
    </row>
    <row r="284" spans="1:25" x14ac:dyDescent="0.2">
      <c r="A284" s="1060"/>
      <c r="B284" s="8"/>
      <c r="E284" s="9"/>
      <c r="F284" s="9"/>
      <c r="G284" s="9"/>
      <c r="H284" s="9"/>
      <c r="I284" s="9"/>
      <c r="J284" s="9"/>
      <c r="K284" s="9"/>
      <c r="L284" s="9"/>
      <c r="M284" s="976"/>
      <c r="N284" s="867"/>
      <c r="O284" s="867"/>
      <c r="P284" s="867"/>
      <c r="Q284" s="867"/>
      <c r="R284" s="867"/>
      <c r="S284" s="867"/>
      <c r="T284" s="867"/>
      <c r="U284" s="867"/>
      <c r="V284" s="867"/>
      <c r="W284" s="867"/>
      <c r="X284" s="867"/>
      <c r="Y284" s="867"/>
    </row>
    <row r="285" spans="1:25" x14ac:dyDescent="0.2">
      <c r="A285" s="1060"/>
      <c r="B285" s="8"/>
      <c r="E285" s="9"/>
      <c r="F285" s="9"/>
      <c r="G285" s="9"/>
      <c r="H285" s="9"/>
      <c r="I285" s="9"/>
      <c r="J285" s="9"/>
      <c r="K285" s="9"/>
      <c r="L285" s="9"/>
      <c r="M285" s="976"/>
      <c r="N285" s="867"/>
      <c r="O285" s="867"/>
      <c r="P285" s="867"/>
      <c r="Q285" s="867"/>
      <c r="R285" s="867"/>
      <c r="S285" s="867"/>
      <c r="T285" s="867"/>
      <c r="U285" s="867"/>
      <c r="V285" s="867"/>
      <c r="W285" s="867"/>
      <c r="X285" s="867"/>
      <c r="Y285" s="867"/>
    </row>
    <row r="286" spans="1:25" x14ac:dyDescent="0.2">
      <c r="A286" s="1060"/>
      <c r="B286" s="8"/>
      <c r="E286" s="9"/>
      <c r="F286" s="9"/>
      <c r="G286" s="9"/>
      <c r="H286" s="9"/>
      <c r="I286" s="9"/>
      <c r="J286" s="9"/>
      <c r="K286" s="9"/>
      <c r="L286" s="9"/>
      <c r="M286" s="976"/>
      <c r="N286" s="867"/>
      <c r="O286" s="867"/>
      <c r="P286" s="867"/>
      <c r="Q286" s="867"/>
      <c r="R286" s="867"/>
      <c r="S286" s="867"/>
      <c r="T286" s="867"/>
      <c r="U286" s="867"/>
      <c r="V286" s="867"/>
      <c r="W286" s="867"/>
      <c r="X286" s="867"/>
      <c r="Y286" s="867"/>
    </row>
    <row r="287" spans="1:25" x14ac:dyDescent="0.2">
      <c r="A287" s="1060"/>
      <c r="B287" s="8"/>
      <c r="E287" s="9"/>
      <c r="F287" s="9"/>
      <c r="G287" s="9"/>
      <c r="H287" s="9"/>
      <c r="I287" s="9"/>
      <c r="J287" s="9"/>
      <c r="K287" s="9"/>
      <c r="L287" s="9"/>
      <c r="M287" s="976"/>
      <c r="N287" s="867"/>
      <c r="O287" s="867"/>
      <c r="P287" s="867"/>
      <c r="Q287" s="867"/>
      <c r="R287" s="867"/>
      <c r="S287" s="867"/>
      <c r="T287" s="867"/>
      <c r="U287" s="867"/>
      <c r="V287" s="867"/>
      <c r="W287" s="867"/>
      <c r="X287" s="867"/>
      <c r="Y287" s="867"/>
    </row>
    <row r="288" spans="1:25" x14ac:dyDescent="0.2">
      <c r="A288" s="1060"/>
      <c r="B288" s="8"/>
      <c r="E288" s="9"/>
      <c r="F288" s="9"/>
      <c r="G288" s="9"/>
      <c r="H288" s="9"/>
      <c r="I288" s="9"/>
      <c r="J288" s="9"/>
      <c r="K288" s="9"/>
      <c r="L288" s="9"/>
      <c r="M288" s="976"/>
      <c r="N288" s="867"/>
      <c r="O288" s="867"/>
      <c r="P288" s="867"/>
      <c r="Q288" s="867"/>
      <c r="R288" s="867"/>
      <c r="S288" s="867"/>
      <c r="T288" s="867"/>
      <c r="U288" s="867"/>
      <c r="V288" s="867"/>
      <c r="W288" s="867"/>
      <c r="X288" s="867"/>
      <c r="Y288" s="867"/>
    </row>
    <row r="289" spans="1:25" x14ac:dyDescent="0.2">
      <c r="A289" s="1060"/>
      <c r="B289" s="8"/>
      <c r="E289" s="9"/>
      <c r="F289" s="9"/>
      <c r="G289" s="9"/>
      <c r="H289" s="9"/>
      <c r="I289" s="9"/>
      <c r="J289" s="9"/>
      <c r="K289" s="9"/>
      <c r="L289" s="9"/>
      <c r="M289" s="976"/>
      <c r="N289" s="867"/>
      <c r="O289" s="867"/>
      <c r="P289" s="867"/>
      <c r="Q289" s="867"/>
      <c r="R289" s="867"/>
      <c r="S289" s="867"/>
      <c r="T289" s="867"/>
      <c r="U289" s="867"/>
      <c r="V289" s="867"/>
      <c r="W289" s="867"/>
      <c r="X289" s="867"/>
      <c r="Y289" s="867"/>
    </row>
    <row r="290" spans="1:25" x14ac:dyDescent="0.2">
      <c r="A290" s="1060"/>
      <c r="B290" s="8"/>
      <c r="C290" s="9"/>
      <c r="D290" s="9"/>
      <c r="M290" s="976"/>
      <c r="N290" s="867"/>
      <c r="O290" s="867"/>
      <c r="P290" s="867"/>
      <c r="Q290" s="867"/>
      <c r="R290" s="867"/>
      <c r="S290" s="867"/>
      <c r="T290" s="867"/>
      <c r="U290" s="867"/>
      <c r="V290" s="867"/>
      <c r="W290" s="867"/>
      <c r="X290" s="867"/>
      <c r="Y290" s="867"/>
    </row>
    <row r="291" spans="1:25" x14ac:dyDescent="0.2">
      <c r="A291" s="1060"/>
      <c r="B291" s="8"/>
      <c r="E291" s="9"/>
      <c r="F291" s="9"/>
      <c r="G291" s="9"/>
      <c r="H291" s="9"/>
      <c r="I291" s="9"/>
      <c r="J291" s="9"/>
      <c r="K291" s="9"/>
      <c r="L291" s="9"/>
      <c r="M291" s="976"/>
      <c r="N291" s="867"/>
      <c r="O291" s="867"/>
      <c r="P291" s="867"/>
      <c r="Q291" s="867"/>
      <c r="R291" s="867"/>
      <c r="S291" s="867"/>
      <c r="T291" s="867"/>
      <c r="U291" s="867"/>
      <c r="V291" s="867"/>
      <c r="W291" s="867"/>
      <c r="X291" s="867"/>
      <c r="Y291" s="867"/>
    </row>
    <row r="292" spans="1:25" x14ac:dyDescent="0.2">
      <c r="A292" s="1060"/>
      <c r="B292" s="8"/>
      <c r="E292" s="9"/>
      <c r="F292" s="9"/>
      <c r="G292" s="9"/>
      <c r="H292" s="9"/>
      <c r="I292" s="9"/>
      <c r="J292" s="9"/>
      <c r="K292" s="9"/>
      <c r="L292" s="9"/>
      <c r="M292" s="976"/>
      <c r="N292" s="867"/>
      <c r="O292" s="867"/>
      <c r="P292" s="867"/>
      <c r="Q292" s="867"/>
      <c r="R292" s="867"/>
      <c r="S292" s="867"/>
      <c r="T292" s="867"/>
      <c r="U292" s="867"/>
      <c r="V292" s="867"/>
      <c r="W292" s="867"/>
      <c r="X292" s="867"/>
      <c r="Y292" s="867"/>
    </row>
    <row r="293" spans="1:25" x14ac:dyDescent="0.2">
      <c r="A293" s="1060"/>
      <c r="B293" s="8"/>
      <c r="E293" s="9"/>
      <c r="F293" s="9"/>
      <c r="G293" s="9"/>
      <c r="H293" s="9"/>
      <c r="I293" s="9"/>
      <c r="J293" s="9"/>
      <c r="K293" s="9"/>
      <c r="L293" s="9"/>
      <c r="M293" s="976"/>
      <c r="N293" s="867"/>
      <c r="O293" s="867"/>
      <c r="P293" s="867"/>
      <c r="Q293" s="867"/>
      <c r="R293" s="867"/>
      <c r="S293" s="867"/>
      <c r="T293" s="867"/>
      <c r="U293" s="867"/>
      <c r="V293" s="867"/>
      <c r="W293" s="867"/>
      <c r="X293" s="867"/>
      <c r="Y293" s="867"/>
    </row>
    <row r="294" spans="1:25" x14ac:dyDescent="0.2">
      <c r="A294" s="1060"/>
      <c r="B294" s="8"/>
      <c r="E294" s="9"/>
      <c r="F294" s="9"/>
      <c r="G294" s="9"/>
      <c r="H294" s="9"/>
      <c r="I294" s="9"/>
      <c r="J294" s="9"/>
      <c r="K294" s="9"/>
      <c r="L294" s="9"/>
      <c r="M294" s="976"/>
      <c r="N294" s="867"/>
      <c r="O294" s="867"/>
      <c r="P294" s="867"/>
      <c r="Q294" s="867"/>
      <c r="R294" s="867"/>
      <c r="S294" s="867"/>
      <c r="T294" s="867"/>
      <c r="U294" s="867"/>
      <c r="V294" s="867"/>
      <c r="W294" s="867"/>
      <c r="X294" s="867"/>
      <c r="Y294" s="867"/>
    </row>
    <row r="295" spans="1:25" x14ac:dyDescent="0.2">
      <c r="A295" s="1060"/>
      <c r="B295" s="8"/>
      <c r="E295" s="9"/>
      <c r="F295" s="9"/>
      <c r="G295" s="9"/>
      <c r="H295" s="9"/>
      <c r="I295" s="9"/>
      <c r="J295" s="9"/>
      <c r="K295" s="9"/>
      <c r="L295" s="9"/>
      <c r="M295" s="976"/>
      <c r="N295" s="867"/>
      <c r="O295" s="867"/>
      <c r="P295" s="867"/>
      <c r="Q295" s="867"/>
      <c r="R295" s="867"/>
      <c r="S295" s="867"/>
      <c r="T295" s="867"/>
      <c r="U295" s="867"/>
      <c r="V295" s="867"/>
      <c r="W295" s="867"/>
      <c r="X295" s="867"/>
      <c r="Y295" s="867"/>
    </row>
    <row r="296" spans="1:25" x14ac:dyDescent="0.2">
      <c r="A296" s="1060"/>
      <c r="B296" s="8"/>
      <c r="E296" s="9"/>
      <c r="F296" s="9"/>
      <c r="G296" s="9"/>
      <c r="H296" s="9"/>
      <c r="I296" s="9"/>
      <c r="J296" s="9"/>
      <c r="K296" s="9"/>
      <c r="L296" s="9"/>
      <c r="M296" s="976"/>
      <c r="N296" s="867"/>
      <c r="O296" s="867"/>
      <c r="P296" s="867"/>
      <c r="Q296" s="867"/>
      <c r="R296" s="867"/>
      <c r="S296" s="867"/>
      <c r="T296" s="867"/>
      <c r="U296" s="867"/>
      <c r="V296" s="867"/>
      <c r="W296" s="867"/>
      <c r="X296" s="867"/>
      <c r="Y296" s="867"/>
    </row>
    <row r="297" spans="1:25" x14ac:dyDescent="0.2">
      <c r="A297" s="1060"/>
      <c r="B297" s="8"/>
      <c r="E297" s="9"/>
      <c r="F297" s="9"/>
      <c r="G297" s="9"/>
      <c r="H297" s="9"/>
      <c r="I297" s="9"/>
      <c r="J297" s="9"/>
      <c r="K297" s="9"/>
      <c r="L297" s="9"/>
      <c r="M297" s="976"/>
      <c r="N297" s="867"/>
      <c r="O297" s="867"/>
      <c r="P297" s="867"/>
      <c r="Q297" s="867"/>
      <c r="R297" s="867"/>
      <c r="S297" s="867"/>
      <c r="T297" s="867"/>
      <c r="U297" s="867"/>
      <c r="V297" s="867"/>
      <c r="W297" s="867"/>
      <c r="X297" s="867"/>
      <c r="Y297" s="867"/>
    </row>
    <row r="298" spans="1:25" x14ac:dyDescent="0.2">
      <c r="A298" s="1060"/>
      <c r="B298" s="8"/>
      <c r="E298" s="9"/>
      <c r="F298" s="9"/>
      <c r="G298" s="9"/>
      <c r="H298" s="9"/>
      <c r="I298" s="9"/>
      <c r="J298" s="9"/>
      <c r="K298" s="9"/>
      <c r="L298" s="9"/>
      <c r="M298" s="976"/>
      <c r="N298" s="867"/>
      <c r="O298" s="867"/>
      <c r="P298" s="867"/>
      <c r="Q298" s="867"/>
      <c r="R298" s="867"/>
      <c r="S298" s="867"/>
      <c r="T298" s="867"/>
      <c r="U298" s="867"/>
      <c r="V298" s="867"/>
      <c r="W298" s="867"/>
      <c r="X298" s="867"/>
      <c r="Y298" s="867"/>
    </row>
    <row r="299" spans="1:25" x14ac:dyDescent="0.2">
      <c r="A299" s="1060"/>
      <c r="B299" s="8"/>
      <c r="E299" s="9"/>
      <c r="F299" s="9"/>
      <c r="G299" s="9"/>
      <c r="H299" s="9"/>
      <c r="I299" s="9"/>
      <c r="J299" s="9"/>
      <c r="K299" s="9"/>
      <c r="L299" s="9"/>
      <c r="M299" s="976"/>
      <c r="N299" s="867"/>
      <c r="O299" s="867"/>
      <c r="P299" s="867"/>
      <c r="Q299" s="867"/>
      <c r="R299" s="867"/>
      <c r="S299" s="867"/>
      <c r="T299" s="867"/>
      <c r="U299" s="867"/>
      <c r="V299" s="867"/>
      <c r="W299" s="867"/>
      <c r="X299" s="867"/>
      <c r="Y299" s="867"/>
    </row>
    <row r="300" spans="1:25" x14ac:dyDescent="0.2">
      <c r="A300" s="1060"/>
      <c r="B300" s="8"/>
      <c r="E300" s="9"/>
      <c r="F300" s="9"/>
      <c r="G300" s="9"/>
      <c r="H300" s="9"/>
      <c r="I300" s="9"/>
      <c r="J300" s="9"/>
      <c r="K300" s="9"/>
      <c r="L300" s="9"/>
      <c r="M300" s="976"/>
      <c r="N300" s="867"/>
      <c r="O300" s="867"/>
      <c r="P300" s="867"/>
      <c r="Q300" s="867"/>
      <c r="R300" s="867"/>
      <c r="S300" s="867"/>
      <c r="T300" s="867"/>
      <c r="U300" s="867"/>
      <c r="V300" s="867"/>
      <c r="W300" s="867"/>
      <c r="X300" s="867"/>
      <c r="Y300" s="867"/>
    </row>
    <row r="301" spans="1:25" x14ac:dyDescent="0.2">
      <c r="A301" s="1060"/>
      <c r="B301" s="10"/>
      <c r="C301" s="4"/>
      <c r="D301" s="4"/>
      <c r="M301" s="976"/>
      <c r="N301" s="867"/>
      <c r="O301" s="867"/>
      <c r="P301" s="867"/>
      <c r="Q301" s="867"/>
      <c r="R301" s="867"/>
      <c r="S301" s="867"/>
      <c r="T301" s="867"/>
      <c r="U301" s="867"/>
      <c r="V301" s="867"/>
      <c r="W301" s="867"/>
      <c r="X301" s="867"/>
      <c r="Y301" s="867"/>
    </row>
    <row r="302" spans="1:25" x14ac:dyDescent="0.2">
      <c r="A302" s="1060"/>
      <c r="B302" s="8"/>
      <c r="C302" s="9"/>
      <c r="D302" s="9"/>
      <c r="M302" s="976"/>
      <c r="N302" s="867"/>
      <c r="O302" s="867"/>
      <c r="P302" s="867"/>
      <c r="Q302" s="867"/>
      <c r="R302" s="867"/>
      <c r="S302" s="867"/>
      <c r="T302" s="867"/>
      <c r="U302" s="867"/>
      <c r="V302" s="867"/>
      <c r="W302" s="867"/>
      <c r="X302" s="867"/>
      <c r="Y302" s="867"/>
    </row>
    <row r="303" spans="1:25" x14ac:dyDescent="0.2">
      <c r="A303" s="1060"/>
      <c r="B303" s="8"/>
      <c r="C303" s="9"/>
      <c r="D303" s="9"/>
      <c r="M303" s="976"/>
      <c r="N303" s="867"/>
      <c r="O303" s="867"/>
      <c r="P303" s="867"/>
      <c r="Q303" s="867"/>
      <c r="R303" s="867"/>
      <c r="S303" s="867"/>
      <c r="T303" s="867"/>
      <c r="U303" s="867"/>
      <c r="V303" s="867"/>
      <c r="W303" s="867"/>
      <c r="X303" s="867"/>
      <c r="Y303" s="867"/>
    </row>
    <row r="304" spans="1:25" x14ac:dyDescent="0.2">
      <c r="A304" s="1060"/>
      <c r="B304" s="8"/>
      <c r="C304" s="9"/>
      <c r="D304" s="9"/>
      <c r="M304" s="976"/>
      <c r="N304" s="867"/>
      <c r="O304" s="867"/>
      <c r="P304" s="867"/>
      <c r="Q304" s="867"/>
      <c r="R304" s="867"/>
      <c r="S304" s="867"/>
      <c r="T304" s="867"/>
      <c r="U304" s="867"/>
      <c r="V304" s="867"/>
      <c r="W304" s="867"/>
      <c r="X304" s="867"/>
      <c r="Y304" s="867"/>
    </row>
    <row r="305" spans="1:25" x14ac:dyDescent="0.2">
      <c r="A305" s="1060"/>
      <c r="B305" s="8"/>
      <c r="E305" s="9"/>
      <c r="F305" s="9"/>
      <c r="G305" s="9"/>
      <c r="H305" s="9"/>
      <c r="I305" s="9"/>
      <c r="J305" s="9"/>
      <c r="K305" s="9"/>
      <c r="L305" s="9"/>
      <c r="M305" s="976"/>
      <c r="N305" s="867"/>
      <c r="O305" s="867"/>
      <c r="P305" s="867"/>
      <c r="Q305" s="867"/>
      <c r="R305" s="867"/>
      <c r="S305" s="867"/>
      <c r="T305" s="867"/>
      <c r="U305" s="867"/>
      <c r="V305" s="867"/>
      <c r="W305" s="867"/>
      <c r="X305" s="867"/>
      <c r="Y305" s="867"/>
    </row>
    <row r="306" spans="1:25" x14ac:dyDescent="0.2">
      <c r="A306" s="1060"/>
      <c r="B306" s="8"/>
      <c r="E306" s="9"/>
      <c r="F306" s="9"/>
      <c r="G306" s="9"/>
      <c r="H306" s="9"/>
      <c r="I306" s="9"/>
      <c r="J306" s="9"/>
      <c r="K306" s="9"/>
      <c r="L306" s="9"/>
      <c r="M306" s="976"/>
      <c r="N306" s="867"/>
      <c r="O306" s="867"/>
      <c r="P306" s="867"/>
      <c r="Q306" s="867"/>
      <c r="R306" s="867"/>
      <c r="S306" s="867"/>
      <c r="T306" s="867"/>
      <c r="U306" s="867"/>
      <c r="V306" s="867"/>
      <c r="W306" s="867"/>
      <c r="X306" s="867"/>
      <c r="Y306" s="867"/>
    </row>
    <row r="307" spans="1:25" x14ac:dyDescent="0.2">
      <c r="A307" s="1060"/>
      <c r="B307" s="8"/>
      <c r="E307" s="9"/>
      <c r="F307" s="9"/>
      <c r="G307" s="9"/>
      <c r="H307" s="9"/>
      <c r="I307" s="9"/>
      <c r="J307" s="9"/>
      <c r="K307" s="9"/>
      <c r="L307" s="9"/>
      <c r="M307" s="976"/>
      <c r="N307" s="867"/>
      <c r="O307" s="867"/>
      <c r="P307" s="867"/>
      <c r="Q307" s="867"/>
      <c r="R307" s="867"/>
      <c r="S307" s="867"/>
      <c r="T307" s="867"/>
      <c r="U307" s="867"/>
      <c r="V307" s="867"/>
      <c r="W307" s="867"/>
      <c r="X307" s="867"/>
      <c r="Y307" s="867"/>
    </row>
    <row r="308" spans="1:25" x14ac:dyDescent="0.2">
      <c r="A308" s="1060"/>
      <c r="B308" s="8"/>
      <c r="E308" s="9"/>
      <c r="F308" s="9"/>
      <c r="G308" s="9"/>
      <c r="H308" s="9"/>
      <c r="I308" s="9"/>
      <c r="J308" s="9"/>
      <c r="K308" s="9"/>
      <c r="L308" s="9"/>
      <c r="M308" s="976"/>
      <c r="N308" s="867"/>
      <c r="O308" s="867"/>
      <c r="P308" s="867"/>
      <c r="Q308" s="867"/>
      <c r="R308" s="867"/>
      <c r="S308" s="867"/>
      <c r="T308" s="867"/>
      <c r="U308" s="867"/>
      <c r="V308" s="867"/>
      <c r="W308" s="867"/>
      <c r="X308" s="867"/>
      <c r="Y308" s="867"/>
    </row>
    <row r="309" spans="1:25" x14ac:dyDescent="0.2">
      <c r="A309" s="1060"/>
      <c r="B309" s="8"/>
      <c r="E309" s="9"/>
      <c r="F309" s="9"/>
      <c r="G309" s="9"/>
      <c r="H309" s="9"/>
      <c r="I309" s="9"/>
      <c r="J309" s="9"/>
      <c r="K309" s="9"/>
      <c r="L309" s="9"/>
      <c r="M309" s="976"/>
      <c r="N309" s="867"/>
      <c r="O309" s="867"/>
      <c r="P309" s="867"/>
      <c r="Q309" s="867"/>
      <c r="R309" s="867"/>
      <c r="S309" s="867"/>
      <c r="T309" s="867"/>
      <c r="U309" s="867"/>
      <c r="V309" s="867"/>
      <c r="W309" s="867"/>
      <c r="X309" s="867"/>
      <c r="Y309" s="867"/>
    </row>
    <row r="310" spans="1:25" x14ac:dyDescent="0.2">
      <c r="A310" s="1060"/>
      <c r="B310" s="8"/>
      <c r="E310" s="9"/>
      <c r="F310" s="9"/>
      <c r="G310" s="9"/>
      <c r="H310" s="9"/>
      <c r="I310" s="9"/>
      <c r="J310" s="9"/>
      <c r="K310" s="9"/>
      <c r="L310" s="9"/>
      <c r="M310" s="976"/>
      <c r="N310" s="867"/>
      <c r="O310" s="867"/>
      <c r="P310" s="867"/>
      <c r="Q310" s="867"/>
      <c r="R310" s="867"/>
      <c r="S310" s="867"/>
      <c r="T310" s="867"/>
      <c r="U310" s="867"/>
      <c r="V310" s="867"/>
      <c r="W310" s="867"/>
      <c r="X310" s="867"/>
      <c r="Y310" s="867"/>
    </row>
    <row r="311" spans="1:25" x14ac:dyDescent="0.2">
      <c r="A311" s="1060"/>
      <c r="B311" s="8"/>
      <c r="E311" s="9"/>
      <c r="F311" s="9"/>
      <c r="G311" s="9"/>
      <c r="H311" s="9"/>
      <c r="I311" s="9"/>
      <c r="J311" s="9"/>
      <c r="K311" s="9"/>
      <c r="L311" s="9"/>
      <c r="M311" s="976"/>
      <c r="N311" s="867"/>
      <c r="O311" s="867"/>
      <c r="P311" s="867"/>
      <c r="Q311" s="867"/>
      <c r="R311" s="867"/>
      <c r="S311" s="867"/>
      <c r="T311" s="867"/>
      <c r="U311" s="867"/>
      <c r="V311" s="867"/>
      <c r="W311" s="867"/>
      <c r="X311" s="867"/>
      <c r="Y311" s="867"/>
    </row>
    <row r="312" spans="1:25" x14ac:dyDescent="0.2">
      <c r="A312" s="1060"/>
      <c r="B312" s="8"/>
      <c r="E312" s="9"/>
      <c r="F312" s="9"/>
      <c r="G312" s="9"/>
      <c r="H312" s="9"/>
      <c r="I312" s="9"/>
      <c r="J312" s="9"/>
      <c r="K312" s="9"/>
      <c r="L312" s="9"/>
      <c r="M312" s="976"/>
      <c r="N312" s="867"/>
      <c r="O312" s="867"/>
      <c r="P312" s="867"/>
      <c r="Q312" s="867"/>
      <c r="R312" s="867"/>
      <c r="S312" s="867"/>
      <c r="T312" s="867"/>
      <c r="U312" s="867"/>
      <c r="V312" s="867"/>
      <c r="W312" s="867"/>
      <c r="X312" s="867"/>
      <c r="Y312" s="867"/>
    </row>
    <row r="313" spans="1:25" x14ac:dyDescent="0.2">
      <c r="A313" s="1060"/>
      <c r="B313" s="8"/>
      <c r="E313" s="9"/>
      <c r="F313" s="9"/>
      <c r="G313" s="9"/>
      <c r="H313" s="9"/>
      <c r="I313" s="9"/>
      <c r="J313" s="9"/>
      <c r="K313" s="9"/>
      <c r="L313" s="9"/>
      <c r="M313" s="976"/>
      <c r="N313" s="867"/>
      <c r="O313" s="867"/>
      <c r="P313" s="867"/>
      <c r="Q313" s="867"/>
      <c r="R313" s="867"/>
      <c r="S313" s="867"/>
      <c r="T313" s="867"/>
      <c r="U313" s="867"/>
      <c r="V313" s="867"/>
      <c r="W313" s="867"/>
      <c r="X313" s="867"/>
      <c r="Y313" s="867"/>
    </row>
    <row r="314" spans="1:25" x14ac:dyDescent="0.2">
      <c r="A314" s="1060"/>
      <c r="B314" s="8"/>
      <c r="E314" s="9"/>
      <c r="F314" s="9"/>
      <c r="G314" s="9"/>
      <c r="H314" s="9"/>
      <c r="I314" s="9"/>
      <c r="J314" s="9"/>
      <c r="K314" s="9"/>
      <c r="L314" s="9"/>
      <c r="M314" s="976"/>
      <c r="N314" s="867"/>
      <c r="O314" s="867"/>
      <c r="P314" s="867"/>
      <c r="Q314" s="867"/>
      <c r="R314" s="867"/>
      <c r="S314" s="867"/>
      <c r="T314" s="867"/>
      <c r="U314" s="867"/>
      <c r="V314" s="867"/>
      <c r="W314" s="867"/>
      <c r="X314" s="867"/>
      <c r="Y314" s="867"/>
    </row>
    <row r="315" spans="1:25" x14ac:dyDescent="0.2">
      <c r="A315" s="1060"/>
      <c r="B315" s="8"/>
      <c r="C315" s="9"/>
      <c r="D315" s="9"/>
      <c r="M315" s="976"/>
      <c r="N315" s="867"/>
      <c r="O315" s="867"/>
      <c r="P315" s="867"/>
      <c r="Q315" s="867"/>
      <c r="R315" s="867"/>
      <c r="S315" s="867"/>
      <c r="T315" s="867"/>
      <c r="U315" s="867"/>
      <c r="V315" s="867"/>
      <c r="W315" s="867"/>
      <c r="X315" s="867"/>
      <c r="Y315" s="867"/>
    </row>
    <row r="316" spans="1:25" x14ac:dyDescent="0.2">
      <c r="A316" s="1060"/>
      <c r="B316" s="8"/>
      <c r="E316" s="9"/>
      <c r="F316" s="9"/>
      <c r="G316" s="9"/>
      <c r="H316" s="9"/>
      <c r="I316" s="9"/>
      <c r="J316" s="9"/>
      <c r="K316" s="9"/>
      <c r="L316" s="9"/>
      <c r="M316" s="976"/>
      <c r="N316" s="867"/>
      <c r="O316" s="867"/>
      <c r="P316" s="867"/>
      <c r="Q316" s="867"/>
      <c r="R316" s="867"/>
      <c r="S316" s="867"/>
      <c r="T316" s="867"/>
      <c r="U316" s="867"/>
      <c r="V316" s="867"/>
      <c r="W316" s="867"/>
      <c r="X316" s="867"/>
      <c r="Y316" s="867"/>
    </row>
    <row r="317" spans="1:25" x14ac:dyDescent="0.2">
      <c r="A317" s="1060"/>
      <c r="B317" s="8"/>
      <c r="E317" s="9"/>
      <c r="F317" s="9"/>
      <c r="G317" s="9"/>
      <c r="H317" s="9"/>
      <c r="I317" s="9"/>
      <c r="J317" s="9"/>
      <c r="K317" s="9"/>
      <c r="L317" s="9"/>
      <c r="M317" s="976"/>
      <c r="N317" s="867"/>
      <c r="O317" s="867"/>
      <c r="P317" s="867"/>
      <c r="Q317" s="867"/>
      <c r="R317" s="867"/>
      <c r="S317" s="867"/>
      <c r="T317" s="867"/>
      <c r="U317" s="867"/>
      <c r="V317" s="867"/>
      <c r="W317" s="867"/>
      <c r="X317" s="867"/>
      <c r="Y317" s="867"/>
    </row>
    <row r="318" spans="1:25" x14ac:dyDescent="0.2">
      <c r="A318" s="1060"/>
      <c r="B318" s="8"/>
      <c r="E318" s="9"/>
      <c r="F318" s="9"/>
      <c r="G318" s="9"/>
      <c r="H318" s="9"/>
      <c r="I318" s="9"/>
      <c r="J318" s="9"/>
      <c r="K318" s="9"/>
      <c r="L318" s="9"/>
      <c r="M318" s="976"/>
      <c r="N318" s="867"/>
      <c r="O318" s="867"/>
      <c r="P318" s="867"/>
      <c r="Q318" s="867"/>
      <c r="R318" s="867"/>
      <c r="S318" s="867"/>
      <c r="T318" s="867"/>
      <c r="U318" s="867"/>
      <c r="V318" s="867"/>
      <c r="W318" s="867"/>
      <c r="X318" s="867"/>
      <c r="Y318" s="867"/>
    </row>
    <row r="319" spans="1:25" x14ac:dyDescent="0.2">
      <c r="A319" s="1060"/>
      <c r="B319" s="8"/>
      <c r="E319" s="9"/>
      <c r="F319" s="9"/>
      <c r="G319" s="9"/>
      <c r="H319" s="9"/>
      <c r="I319" s="9"/>
      <c r="J319" s="9"/>
      <c r="K319" s="9"/>
      <c r="L319" s="9"/>
    </row>
    <row r="320" spans="1:25" x14ac:dyDescent="0.2">
      <c r="B320" s="8"/>
      <c r="E320" s="9"/>
      <c r="F320" s="9"/>
      <c r="G320" s="9"/>
      <c r="H320" s="9"/>
      <c r="I320" s="9"/>
      <c r="J320" s="9"/>
      <c r="K320" s="9"/>
      <c r="L320" s="9"/>
      <c r="M320" s="977"/>
      <c r="N320" s="897"/>
      <c r="O320" s="897"/>
      <c r="P320" s="897"/>
      <c r="Q320" s="897"/>
      <c r="R320" s="897"/>
      <c r="S320" s="897"/>
      <c r="T320" s="897"/>
      <c r="U320" s="897"/>
      <c r="V320" s="897"/>
      <c r="W320" s="897"/>
      <c r="X320" s="897"/>
      <c r="Y320" s="897"/>
    </row>
    <row r="321" spans="1:13" s="5" customFormat="1" x14ac:dyDescent="0.25">
      <c r="A321" s="20"/>
      <c r="B321" s="8"/>
      <c r="E321" s="9"/>
      <c r="F321" s="9"/>
      <c r="G321" s="9"/>
      <c r="H321" s="9"/>
      <c r="I321" s="9"/>
      <c r="J321" s="9"/>
      <c r="K321" s="9"/>
      <c r="L321" s="9"/>
      <c r="M321" s="896"/>
    </row>
    <row r="322" spans="1:13" s="5" customFormat="1" x14ac:dyDescent="0.25">
      <c r="A322" s="20"/>
      <c r="B322" s="8"/>
      <c r="E322" s="9"/>
      <c r="F322" s="9"/>
      <c r="G322" s="9"/>
      <c r="H322" s="9"/>
      <c r="I322" s="9"/>
      <c r="J322" s="9"/>
      <c r="K322" s="9"/>
      <c r="L322" s="9"/>
      <c r="M322" s="896"/>
    </row>
    <row r="323" spans="1:13" s="5" customFormat="1" x14ac:dyDescent="0.25">
      <c r="A323" s="20"/>
      <c r="B323" s="8"/>
      <c r="E323" s="9"/>
      <c r="F323" s="9"/>
      <c r="G323" s="9"/>
      <c r="H323" s="9"/>
      <c r="I323" s="9"/>
      <c r="J323" s="9"/>
      <c r="K323" s="9"/>
      <c r="L323" s="9"/>
      <c r="M323" s="896"/>
    </row>
    <row r="324" spans="1:13" s="5" customFormat="1" x14ac:dyDescent="0.25">
      <c r="A324" s="20"/>
      <c r="B324" s="8"/>
      <c r="E324" s="9"/>
      <c r="F324" s="9"/>
      <c r="G324" s="9"/>
      <c r="H324" s="9"/>
      <c r="I324" s="9"/>
      <c r="J324" s="9"/>
      <c r="K324" s="9"/>
      <c r="L324" s="9"/>
      <c r="M324" s="896"/>
    </row>
    <row r="325" spans="1:13" s="5" customFormat="1" x14ac:dyDescent="0.25">
      <c r="A325" s="20"/>
      <c r="B325" s="8"/>
      <c r="E325" s="9"/>
      <c r="F325" s="9"/>
      <c r="G325" s="9"/>
      <c r="H325" s="9"/>
      <c r="I325" s="9"/>
      <c r="J325" s="9"/>
      <c r="K325" s="9"/>
      <c r="L325" s="9"/>
      <c r="M325" s="896"/>
    </row>
    <row r="326" spans="1:13" s="5" customFormat="1" x14ac:dyDescent="0.25">
      <c r="A326" s="20"/>
      <c r="B326" s="8"/>
      <c r="C326" s="9"/>
      <c r="D326" s="9"/>
      <c r="M326" s="896"/>
    </row>
    <row r="327" spans="1:13" s="5" customFormat="1" x14ac:dyDescent="0.25">
      <c r="A327" s="20"/>
      <c r="B327" s="8"/>
      <c r="E327" s="9"/>
      <c r="F327" s="9"/>
      <c r="G327" s="9"/>
      <c r="H327" s="9"/>
      <c r="I327" s="9"/>
      <c r="J327" s="9"/>
      <c r="K327" s="9"/>
      <c r="L327" s="9"/>
      <c r="M327" s="896"/>
    </row>
    <row r="328" spans="1:13" s="5" customFormat="1" x14ac:dyDescent="0.25">
      <c r="A328" s="20"/>
      <c r="B328" s="8"/>
      <c r="E328" s="9"/>
      <c r="F328" s="9"/>
      <c r="G328" s="9"/>
      <c r="H328" s="9"/>
      <c r="I328" s="9"/>
      <c r="J328" s="9"/>
      <c r="K328" s="9"/>
      <c r="L328" s="9"/>
      <c r="M328" s="896"/>
    </row>
    <row r="329" spans="1:13" s="5" customFormat="1" x14ac:dyDescent="0.25">
      <c r="A329" s="20"/>
      <c r="B329" s="8"/>
      <c r="E329" s="9"/>
      <c r="F329" s="9"/>
      <c r="G329" s="9"/>
      <c r="H329" s="9"/>
      <c r="I329" s="9"/>
      <c r="J329" s="9"/>
      <c r="K329" s="9"/>
      <c r="L329" s="9"/>
      <c r="M329" s="896"/>
    </row>
    <row r="330" spans="1:13" s="5" customFormat="1" x14ac:dyDescent="0.25">
      <c r="A330" s="20"/>
      <c r="B330" s="8"/>
      <c r="E330" s="9"/>
      <c r="F330" s="9"/>
      <c r="G330" s="9"/>
      <c r="H330" s="9"/>
      <c r="I330" s="9"/>
      <c r="J330" s="9"/>
      <c r="K330" s="9"/>
      <c r="L330" s="9"/>
      <c r="M330" s="896"/>
    </row>
    <row r="331" spans="1:13" s="5" customFormat="1" x14ac:dyDescent="0.25">
      <c r="A331" s="20"/>
      <c r="B331" s="8"/>
      <c r="E331" s="9"/>
      <c r="F331" s="9"/>
      <c r="G331" s="9"/>
      <c r="H331" s="9"/>
      <c r="I331" s="9"/>
      <c r="J331" s="9"/>
      <c r="K331" s="9"/>
      <c r="L331" s="9"/>
      <c r="M331" s="896"/>
    </row>
    <row r="332" spans="1:13" s="5" customFormat="1" x14ac:dyDescent="0.25">
      <c r="A332" s="20"/>
      <c r="B332" s="8"/>
      <c r="E332" s="9"/>
      <c r="F332" s="9"/>
      <c r="G332" s="9"/>
      <c r="H332" s="9"/>
      <c r="I332" s="9"/>
      <c r="J332" s="9"/>
      <c r="K332" s="9"/>
      <c r="L332" s="9"/>
      <c r="M332" s="896"/>
    </row>
    <row r="333" spans="1:13" s="5" customFormat="1" x14ac:dyDescent="0.25">
      <c r="A333" s="20"/>
      <c r="B333" s="8"/>
      <c r="E333" s="9"/>
      <c r="F333" s="9"/>
      <c r="G333" s="9"/>
      <c r="H333" s="9"/>
      <c r="I333" s="9"/>
      <c r="J333" s="9"/>
      <c r="K333" s="9"/>
      <c r="L333" s="9"/>
      <c r="M333" s="896"/>
    </row>
    <row r="334" spans="1:13" s="5" customFormat="1" x14ac:dyDescent="0.25">
      <c r="A334" s="20"/>
      <c r="B334" s="8"/>
      <c r="E334" s="9"/>
      <c r="F334" s="9"/>
      <c r="G334" s="9"/>
      <c r="H334" s="9"/>
      <c r="I334" s="9"/>
      <c r="J334" s="9"/>
      <c r="K334" s="9"/>
      <c r="L334" s="9"/>
      <c r="M334" s="896"/>
    </row>
    <row r="335" spans="1:13" s="5" customFormat="1" x14ac:dyDescent="0.25">
      <c r="A335" s="20"/>
      <c r="B335" s="8"/>
      <c r="E335" s="9"/>
      <c r="F335" s="9"/>
      <c r="G335" s="9"/>
      <c r="H335" s="9"/>
      <c r="I335" s="9"/>
      <c r="J335" s="9"/>
      <c r="K335" s="9"/>
      <c r="L335" s="9"/>
      <c r="M335" s="896"/>
    </row>
    <row r="336" spans="1:13" s="5" customFormat="1" x14ac:dyDescent="0.25">
      <c r="A336" s="20"/>
      <c r="B336" s="8"/>
      <c r="E336" s="9"/>
      <c r="F336" s="9"/>
      <c r="G336" s="9"/>
      <c r="H336" s="9"/>
      <c r="I336" s="9"/>
      <c r="J336" s="9"/>
      <c r="K336" s="9"/>
      <c r="L336" s="9"/>
      <c r="M336" s="896"/>
    </row>
    <row r="337" spans="1:25" x14ac:dyDescent="0.2">
      <c r="B337" s="10"/>
      <c r="C337" s="4"/>
      <c r="D337" s="4"/>
      <c r="E337" s="9"/>
      <c r="F337" s="9"/>
      <c r="G337" s="9"/>
      <c r="H337" s="9"/>
      <c r="I337" s="9"/>
      <c r="J337" s="9"/>
      <c r="K337" s="9"/>
      <c r="L337" s="9"/>
      <c r="N337" s="897"/>
      <c r="O337" s="897"/>
      <c r="P337" s="897"/>
      <c r="Q337" s="897"/>
      <c r="R337" s="897"/>
      <c r="S337" s="897"/>
      <c r="T337" s="897"/>
      <c r="U337" s="897"/>
      <c r="V337" s="897"/>
      <c r="W337" s="897"/>
      <c r="X337" s="897"/>
      <c r="Y337" s="897"/>
    </row>
    <row r="338" spans="1:25" x14ac:dyDescent="0.2">
      <c r="B338" s="11"/>
      <c r="C338" s="7"/>
      <c r="D338" s="7"/>
      <c r="N338" s="897"/>
      <c r="O338" s="897"/>
      <c r="P338" s="897"/>
      <c r="Q338" s="897"/>
      <c r="R338" s="897"/>
      <c r="S338" s="897"/>
      <c r="T338" s="897"/>
      <c r="U338" s="897"/>
      <c r="V338" s="897"/>
      <c r="W338" s="897"/>
      <c r="X338" s="897"/>
      <c r="Y338" s="897"/>
    </row>
    <row r="339" spans="1:25" x14ac:dyDescent="0.2">
      <c r="B339" s="8"/>
      <c r="E339" s="9"/>
      <c r="F339" s="9"/>
      <c r="G339" s="9"/>
      <c r="H339" s="9"/>
      <c r="I339" s="9"/>
      <c r="J339" s="9"/>
      <c r="K339" s="9"/>
      <c r="L339" s="9"/>
      <c r="N339" s="897"/>
      <c r="O339" s="897"/>
      <c r="P339" s="897"/>
      <c r="Q339" s="897"/>
      <c r="R339" s="897"/>
      <c r="S339" s="897"/>
      <c r="T339" s="897"/>
      <c r="U339" s="897"/>
      <c r="V339" s="897"/>
      <c r="W339" s="897"/>
      <c r="X339" s="897"/>
      <c r="Y339" s="897"/>
    </row>
    <row r="340" spans="1:25" x14ac:dyDescent="0.2">
      <c r="B340" s="8"/>
      <c r="C340" s="9"/>
      <c r="D340" s="9"/>
      <c r="N340" s="897"/>
      <c r="O340" s="897"/>
      <c r="P340" s="897"/>
      <c r="Q340" s="897"/>
      <c r="R340" s="897"/>
      <c r="S340" s="897"/>
      <c r="T340" s="897"/>
      <c r="U340" s="897"/>
      <c r="V340" s="897"/>
      <c r="W340" s="897"/>
      <c r="X340" s="897"/>
      <c r="Y340" s="897"/>
    </row>
    <row r="341" spans="1:25" x14ac:dyDescent="0.2">
      <c r="B341" s="8"/>
      <c r="E341" s="9"/>
      <c r="F341" s="9"/>
      <c r="G341" s="9"/>
      <c r="H341" s="9"/>
      <c r="I341" s="9"/>
      <c r="J341" s="9"/>
      <c r="K341" s="9"/>
      <c r="L341" s="9"/>
      <c r="N341" s="897"/>
      <c r="O341" s="897"/>
      <c r="P341" s="897"/>
      <c r="Q341" s="897"/>
      <c r="R341" s="897"/>
      <c r="S341" s="897"/>
      <c r="T341" s="897"/>
      <c r="U341" s="897"/>
      <c r="V341" s="897"/>
      <c r="W341" s="897"/>
      <c r="X341" s="897"/>
      <c r="Y341" s="897"/>
    </row>
    <row r="342" spans="1:25" x14ac:dyDescent="0.2">
      <c r="B342" s="8"/>
      <c r="E342" s="9"/>
      <c r="F342" s="9"/>
      <c r="G342" s="9"/>
      <c r="H342" s="9"/>
      <c r="I342" s="9"/>
      <c r="J342" s="9"/>
      <c r="K342" s="9"/>
      <c r="L342" s="9"/>
      <c r="N342" s="897"/>
      <c r="O342" s="897"/>
      <c r="P342" s="897"/>
      <c r="Q342" s="897"/>
      <c r="R342" s="897"/>
      <c r="S342" s="897"/>
      <c r="T342" s="897"/>
      <c r="U342" s="897"/>
      <c r="V342" s="897"/>
      <c r="W342" s="897"/>
      <c r="X342" s="897"/>
      <c r="Y342" s="897"/>
    </row>
    <row r="343" spans="1:25" x14ac:dyDescent="0.2">
      <c r="B343" s="8"/>
      <c r="E343" s="9"/>
      <c r="F343" s="9"/>
      <c r="G343" s="9"/>
      <c r="H343" s="9"/>
      <c r="I343" s="9"/>
      <c r="J343" s="9"/>
      <c r="K343" s="9"/>
      <c r="L343" s="9"/>
      <c r="N343" s="897"/>
      <c r="O343" s="897"/>
      <c r="P343" s="897"/>
      <c r="Q343" s="897"/>
      <c r="R343" s="897"/>
      <c r="S343" s="897"/>
      <c r="T343" s="897"/>
      <c r="U343" s="897"/>
      <c r="V343" s="897"/>
      <c r="W343" s="897"/>
      <c r="X343" s="897"/>
      <c r="Y343" s="897"/>
    </row>
    <row r="344" spans="1:25" x14ac:dyDescent="0.2">
      <c r="B344" s="8"/>
      <c r="E344" s="9"/>
      <c r="F344" s="9"/>
      <c r="G344" s="9"/>
      <c r="H344" s="9"/>
      <c r="I344" s="9"/>
      <c r="J344" s="9"/>
      <c r="K344" s="9"/>
      <c r="L344" s="9"/>
      <c r="N344" s="897"/>
      <c r="O344" s="897"/>
      <c r="P344" s="897"/>
      <c r="Q344" s="897"/>
      <c r="R344" s="897"/>
      <c r="S344" s="897"/>
      <c r="T344" s="897"/>
      <c r="U344" s="897"/>
      <c r="V344" s="897"/>
      <c r="W344" s="897"/>
      <c r="X344" s="897"/>
      <c r="Y344" s="897"/>
    </row>
    <row r="345" spans="1:25" x14ac:dyDescent="0.2">
      <c r="B345" s="8"/>
      <c r="C345" s="9"/>
      <c r="D345" s="9"/>
      <c r="M345" s="976"/>
      <c r="N345" s="867"/>
      <c r="O345" s="867"/>
      <c r="P345" s="867"/>
      <c r="Q345" s="867"/>
      <c r="R345" s="867"/>
      <c r="S345" s="867"/>
      <c r="T345" s="867"/>
      <c r="U345" s="867"/>
      <c r="V345" s="867"/>
      <c r="W345" s="867"/>
      <c r="X345" s="867"/>
      <c r="Y345" s="867"/>
    </row>
    <row r="346" spans="1:25" x14ac:dyDescent="0.2">
      <c r="B346" s="8"/>
      <c r="E346" s="9"/>
      <c r="F346" s="9"/>
      <c r="G346" s="9"/>
      <c r="H346" s="9"/>
      <c r="I346" s="9"/>
      <c r="J346" s="9"/>
      <c r="K346" s="9"/>
      <c r="L346" s="9"/>
      <c r="M346" s="976"/>
      <c r="N346" s="867"/>
      <c r="O346" s="867"/>
      <c r="P346" s="867"/>
      <c r="Q346" s="867"/>
      <c r="R346" s="867"/>
      <c r="S346" s="867"/>
      <c r="T346" s="867"/>
      <c r="U346" s="867"/>
      <c r="V346" s="867"/>
      <c r="W346" s="867"/>
      <c r="X346" s="867"/>
      <c r="Y346" s="867"/>
    </row>
    <row r="347" spans="1:25" x14ac:dyDescent="0.2">
      <c r="B347" s="8"/>
      <c r="E347" s="9"/>
      <c r="F347" s="9"/>
      <c r="G347" s="9"/>
      <c r="H347" s="9"/>
      <c r="I347" s="9"/>
      <c r="J347" s="9"/>
      <c r="K347" s="9"/>
      <c r="L347" s="9"/>
      <c r="M347" s="976"/>
      <c r="N347" s="867"/>
      <c r="O347" s="867"/>
      <c r="P347" s="867"/>
      <c r="Q347" s="867"/>
      <c r="R347" s="867"/>
      <c r="S347" s="867"/>
      <c r="T347" s="867"/>
      <c r="U347" s="867"/>
      <c r="V347" s="867"/>
      <c r="W347" s="867"/>
      <c r="X347" s="867"/>
      <c r="Y347" s="867"/>
    </row>
    <row r="348" spans="1:25" x14ac:dyDescent="0.2">
      <c r="B348" s="8"/>
      <c r="C348" s="9"/>
      <c r="D348" s="9"/>
      <c r="M348" s="976"/>
      <c r="N348" s="867"/>
      <c r="O348" s="867"/>
      <c r="P348" s="867"/>
      <c r="Q348" s="867"/>
      <c r="R348" s="867"/>
      <c r="S348" s="867"/>
      <c r="T348" s="867"/>
      <c r="U348" s="867"/>
      <c r="V348" s="867"/>
      <c r="W348" s="867"/>
      <c r="X348" s="867"/>
      <c r="Y348" s="867"/>
    </row>
    <row r="349" spans="1:25" x14ac:dyDescent="0.2">
      <c r="B349" s="8"/>
      <c r="C349" s="9"/>
      <c r="D349" s="9"/>
      <c r="M349" s="976"/>
      <c r="N349" s="867"/>
      <c r="O349" s="867"/>
      <c r="P349" s="867"/>
      <c r="Q349" s="867"/>
      <c r="R349" s="867"/>
      <c r="S349" s="867"/>
      <c r="T349" s="867"/>
      <c r="U349" s="867"/>
      <c r="V349" s="867"/>
      <c r="W349" s="867"/>
      <c r="X349" s="867"/>
      <c r="Y349" s="867"/>
    </row>
    <row r="350" spans="1:25" x14ac:dyDescent="0.2">
      <c r="B350" s="8"/>
      <c r="E350" s="9"/>
      <c r="F350" s="9"/>
      <c r="G350" s="9"/>
      <c r="H350" s="9"/>
      <c r="I350" s="9"/>
      <c r="J350" s="9"/>
      <c r="K350" s="9"/>
      <c r="L350" s="9"/>
      <c r="M350" s="976"/>
      <c r="N350" s="867"/>
      <c r="O350" s="867"/>
      <c r="P350" s="867"/>
      <c r="Q350" s="867"/>
      <c r="R350" s="867"/>
      <c r="S350" s="867"/>
      <c r="T350" s="867"/>
      <c r="U350" s="867"/>
      <c r="V350" s="867"/>
      <c r="W350" s="867"/>
      <c r="X350" s="867"/>
      <c r="Y350" s="867"/>
    </row>
    <row r="351" spans="1:25" x14ac:dyDescent="0.2">
      <c r="B351" s="8"/>
      <c r="E351" s="9"/>
      <c r="F351" s="9"/>
      <c r="G351" s="9"/>
      <c r="H351" s="9"/>
      <c r="I351" s="9"/>
      <c r="J351" s="9"/>
      <c r="K351" s="9"/>
      <c r="L351" s="9"/>
      <c r="M351" s="976"/>
      <c r="N351" s="867"/>
      <c r="O351" s="867"/>
      <c r="P351" s="867"/>
      <c r="Q351" s="867"/>
      <c r="R351" s="867"/>
      <c r="S351" s="867"/>
      <c r="T351" s="867"/>
      <c r="U351" s="867"/>
      <c r="V351" s="867"/>
      <c r="W351" s="867"/>
      <c r="X351" s="867"/>
      <c r="Y351" s="867"/>
    </row>
    <row r="352" spans="1:25" x14ac:dyDescent="0.2">
      <c r="A352" s="1060"/>
      <c r="B352" s="8"/>
      <c r="E352" s="9"/>
      <c r="F352" s="9"/>
      <c r="G352" s="9"/>
      <c r="H352" s="9"/>
      <c r="I352" s="9"/>
      <c r="J352" s="9"/>
      <c r="K352" s="9"/>
      <c r="L352" s="9"/>
      <c r="M352" s="976"/>
      <c r="N352" s="867"/>
      <c r="O352" s="867"/>
      <c r="P352" s="867"/>
      <c r="Q352" s="867"/>
      <c r="R352" s="867"/>
      <c r="S352" s="867"/>
      <c r="T352" s="867"/>
      <c r="U352" s="867"/>
      <c r="V352" s="867"/>
      <c r="W352" s="867"/>
      <c r="X352" s="867"/>
      <c r="Y352" s="867"/>
    </row>
    <row r="353" spans="1:25" x14ac:dyDescent="0.2">
      <c r="A353" s="1060"/>
      <c r="B353" s="8"/>
      <c r="C353" s="9"/>
      <c r="D353" s="9"/>
      <c r="M353" s="976"/>
      <c r="N353" s="867"/>
      <c r="O353" s="867"/>
      <c r="P353" s="867"/>
      <c r="Q353" s="867"/>
      <c r="R353" s="867"/>
      <c r="S353" s="867"/>
      <c r="T353" s="867"/>
      <c r="U353" s="867"/>
      <c r="V353" s="867"/>
      <c r="W353" s="867"/>
      <c r="X353" s="867"/>
      <c r="Y353" s="867"/>
    </row>
    <row r="354" spans="1:25" x14ac:dyDescent="0.2">
      <c r="A354" s="1060"/>
      <c r="B354" s="8"/>
      <c r="E354" s="9"/>
      <c r="F354" s="9"/>
      <c r="G354" s="9"/>
      <c r="H354" s="9"/>
      <c r="I354" s="9"/>
      <c r="J354" s="9"/>
      <c r="K354" s="9"/>
      <c r="L354" s="9"/>
      <c r="M354" s="976"/>
      <c r="N354" s="867"/>
      <c r="O354" s="867"/>
      <c r="P354" s="867"/>
      <c r="Q354" s="867"/>
      <c r="R354" s="867"/>
      <c r="S354" s="867"/>
      <c r="T354" s="867"/>
      <c r="U354" s="867"/>
      <c r="V354" s="867"/>
      <c r="W354" s="867"/>
      <c r="X354" s="867"/>
      <c r="Y354" s="867"/>
    </row>
    <row r="355" spans="1:25" x14ac:dyDescent="0.2">
      <c r="A355" s="1060"/>
      <c r="B355" s="8"/>
      <c r="E355" s="9"/>
      <c r="F355" s="9"/>
      <c r="G355" s="9"/>
      <c r="H355" s="9"/>
      <c r="I355" s="9"/>
      <c r="J355" s="9"/>
      <c r="K355" s="9"/>
      <c r="L355" s="9"/>
      <c r="M355" s="976"/>
      <c r="N355" s="867"/>
      <c r="O355" s="867"/>
      <c r="P355" s="867"/>
      <c r="Q355" s="867"/>
      <c r="R355" s="867"/>
      <c r="S355" s="867"/>
      <c r="T355" s="867"/>
      <c r="U355" s="867"/>
      <c r="V355" s="867"/>
      <c r="W355" s="867"/>
      <c r="X355" s="867"/>
      <c r="Y355" s="867"/>
    </row>
    <row r="356" spans="1:25" x14ac:dyDescent="0.2">
      <c r="A356" s="1060"/>
      <c r="B356" s="8"/>
      <c r="E356" s="9"/>
      <c r="F356" s="9"/>
      <c r="G356" s="9"/>
      <c r="H356" s="9"/>
      <c r="I356" s="9"/>
      <c r="J356" s="9"/>
      <c r="K356" s="9"/>
      <c r="L356" s="9"/>
      <c r="M356" s="976"/>
      <c r="N356" s="867"/>
      <c r="O356" s="867"/>
      <c r="P356" s="867"/>
      <c r="Q356" s="867"/>
      <c r="R356" s="867"/>
      <c r="S356" s="867"/>
      <c r="T356" s="867"/>
      <c r="U356" s="867"/>
      <c r="V356" s="867"/>
      <c r="W356" s="867"/>
      <c r="X356" s="867"/>
      <c r="Y356" s="867"/>
    </row>
    <row r="357" spans="1:25" x14ac:dyDescent="0.2">
      <c r="A357" s="1060"/>
      <c r="B357" s="8"/>
      <c r="E357" s="9"/>
      <c r="F357" s="9"/>
      <c r="G357" s="9"/>
      <c r="H357" s="9"/>
      <c r="I357" s="9"/>
      <c r="J357" s="9"/>
      <c r="K357" s="9"/>
      <c r="L357" s="9"/>
      <c r="M357" s="976"/>
      <c r="N357" s="867"/>
      <c r="O357" s="867"/>
      <c r="P357" s="867"/>
      <c r="Q357" s="867"/>
      <c r="R357" s="867"/>
      <c r="S357" s="867"/>
      <c r="T357" s="867"/>
      <c r="U357" s="867"/>
      <c r="V357" s="867"/>
      <c r="W357" s="867"/>
      <c r="X357" s="867"/>
      <c r="Y357" s="867"/>
    </row>
    <row r="358" spans="1:25" x14ac:dyDescent="0.2">
      <c r="A358" s="1060"/>
      <c r="B358" s="8"/>
      <c r="E358" s="9"/>
      <c r="F358" s="9"/>
      <c r="G358" s="9"/>
      <c r="H358" s="9"/>
      <c r="I358" s="9"/>
      <c r="J358" s="9"/>
      <c r="K358" s="9"/>
      <c r="L358" s="9"/>
      <c r="M358" s="976"/>
      <c r="N358" s="867"/>
      <c r="O358" s="867"/>
      <c r="P358" s="867"/>
      <c r="Q358" s="867"/>
      <c r="R358" s="867"/>
      <c r="S358" s="867"/>
      <c r="T358" s="867"/>
      <c r="U358" s="867"/>
      <c r="V358" s="867"/>
      <c r="W358" s="867"/>
      <c r="X358" s="867"/>
      <c r="Y358" s="867"/>
    </row>
    <row r="359" spans="1:25" x14ac:dyDescent="0.2">
      <c r="A359" s="1060"/>
      <c r="B359" s="8"/>
      <c r="E359" s="9"/>
      <c r="F359" s="9"/>
      <c r="G359" s="9"/>
      <c r="H359" s="9"/>
      <c r="I359" s="9"/>
      <c r="J359" s="9"/>
      <c r="K359" s="9"/>
      <c r="L359" s="9"/>
      <c r="M359" s="976"/>
      <c r="N359" s="867"/>
      <c r="O359" s="867"/>
      <c r="P359" s="867"/>
      <c r="Q359" s="867"/>
      <c r="R359" s="867"/>
      <c r="S359" s="867"/>
      <c r="T359" s="867"/>
      <c r="U359" s="867"/>
      <c r="V359" s="867"/>
      <c r="W359" s="867"/>
      <c r="X359" s="867"/>
      <c r="Y359" s="867"/>
    </row>
    <row r="360" spans="1:25" x14ac:dyDescent="0.2">
      <c r="A360" s="1060"/>
      <c r="B360" s="8"/>
      <c r="E360" s="9"/>
      <c r="F360" s="9"/>
      <c r="G360" s="9"/>
      <c r="H360" s="9"/>
      <c r="I360" s="9"/>
      <c r="J360" s="9"/>
      <c r="K360" s="9"/>
      <c r="L360" s="9"/>
      <c r="M360" s="976"/>
      <c r="N360" s="867"/>
      <c r="O360" s="867"/>
      <c r="P360" s="867"/>
      <c r="Q360" s="867"/>
      <c r="R360" s="867"/>
      <c r="S360" s="867"/>
      <c r="T360" s="867"/>
      <c r="U360" s="867"/>
      <c r="V360" s="867"/>
      <c r="W360" s="867"/>
      <c r="X360" s="867"/>
      <c r="Y360" s="867"/>
    </row>
    <row r="361" spans="1:25" x14ac:dyDescent="0.2">
      <c r="A361" s="1060"/>
      <c r="B361" s="8"/>
      <c r="E361" s="9"/>
      <c r="F361" s="9"/>
      <c r="G361" s="9"/>
      <c r="H361" s="9"/>
      <c r="I361" s="9"/>
      <c r="J361" s="9"/>
      <c r="K361" s="9"/>
      <c r="L361" s="9"/>
      <c r="M361" s="976"/>
      <c r="N361" s="867"/>
      <c r="O361" s="867"/>
      <c r="P361" s="867"/>
      <c r="Q361" s="867"/>
      <c r="R361" s="867"/>
      <c r="S361" s="867"/>
      <c r="T361" s="867"/>
      <c r="U361" s="867"/>
      <c r="V361" s="867"/>
      <c r="W361" s="867"/>
      <c r="X361" s="867"/>
      <c r="Y361" s="867"/>
    </row>
    <row r="362" spans="1:25" x14ac:dyDescent="0.2">
      <c r="A362" s="1060"/>
      <c r="B362" s="8"/>
      <c r="E362" s="9"/>
      <c r="F362" s="9"/>
      <c r="G362" s="9"/>
      <c r="H362" s="9"/>
      <c r="I362" s="9"/>
      <c r="J362" s="9"/>
      <c r="K362" s="9"/>
      <c r="L362" s="9"/>
      <c r="M362" s="976"/>
      <c r="N362" s="867"/>
      <c r="O362" s="867"/>
      <c r="P362" s="867"/>
      <c r="Q362" s="867"/>
      <c r="R362" s="867"/>
      <c r="S362" s="867"/>
      <c r="T362" s="867"/>
      <c r="U362" s="867"/>
      <c r="V362" s="867"/>
      <c r="W362" s="867"/>
      <c r="X362" s="867"/>
      <c r="Y362" s="867"/>
    </row>
    <row r="363" spans="1:25" x14ac:dyDescent="0.2">
      <c r="A363" s="1060"/>
      <c r="B363" s="8"/>
      <c r="E363" s="9"/>
      <c r="F363" s="9"/>
      <c r="G363" s="9"/>
      <c r="H363" s="9"/>
      <c r="I363" s="9"/>
      <c r="J363" s="9"/>
      <c r="K363" s="9"/>
      <c r="L363" s="9"/>
      <c r="M363" s="976"/>
      <c r="N363" s="867"/>
      <c r="O363" s="867"/>
      <c r="P363" s="867"/>
      <c r="Q363" s="867"/>
      <c r="R363" s="867"/>
      <c r="S363" s="867"/>
      <c r="T363" s="867"/>
      <c r="U363" s="867"/>
      <c r="V363" s="867"/>
      <c r="W363" s="867"/>
      <c r="X363" s="867"/>
      <c r="Y363" s="867"/>
    </row>
    <row r="364" spans="1:25" x14ac:dyDescent="0.2">
      <c r="A364" s="1060"/>
      <c r="B364" s="10"/>
      <c r="C364" s="4"/>
      <c r="D364" s="4"/>
      <c r="M364" s="976"/>
      <c r="N364" s="867"/>
      <c r="O364" s="867"/>
      <c r="P364" s="867"/>
      <c r="Q364" s="867"/>
      <c r="R364" s="867"/>
      <c r="S364" s="867"/>
      <c r="T364" s="867"/>
      <c r="U364" s="867"/>
      <c r="V364" s="867"/>
      <c r="W364" s="867"/>
      <c r="X364" s="867"/>
      <c r="Y364" s="867"/>
    </row>
    <row r="365" spans="1:25" x14ac:dyDescent="0.2">
      <c r="A365" s="1060"/>
      <c r="B365" s="8"/>
      <c r="C365" s="9"/>
      <c r="D365" s="9"/>
      <c r="M365" s="976"/>
      <c r="N365" s="867"/>
      <c r="O365" s="867"/>
      <c r="P365" s="867"/>
      <c r="Q365" s="867"/>
      <c r="R365" s="867"/>
      <c r="S365" s="867"/>
      <c r="T365" s="867"/>
      <c r="U365" s="867"/>
      <c r="V365" s="867"/>
      <c r="W365" s="867"/>
      <c r="X365" s="867"/>
      <c r="Y365" s="867"/>
    </row>
    <row r="366" spans="1:25" x14ac:dyDescent="0.2">
      <c r="A366" s="1060"/>
      <c r="B366" s="8"/>
      <c r="C366" s="9"/>
      <c r="D366" s="9"/>
      <c r="M366" s="976"/>
      <c r="N366" s="867"/>
      <c r="O366" s="867"/>
      <c r="P366" s="867"/>
      <c r="Q366" s="867"/>
      <c r="R366" s="867"/>
      <c r="S366" s="867"/>
      <c r="T366" s="867"/>
      <c r="U366" s="867"/>
      <c r="V366" s="867"/>
      <c r="W366" s="867"/>
      <c r="X366" s="867"/>
      <c r="Y366" s="867"/>
    </row>
    <row r="367" spans="1:25" x14ac:dyDescent="0.2">
      <c r="A367" s="1060"/>
      <c r="B367" s="8"/>
      <c r="E367" s="9"/>
      <c r="F367" s="9"/>
      <c r="G367" s="9"/>
      <c r="H367" s="9"/>
      <c r="I367" s="9"/>
      <c r="J367" s="9"/>
      <c r="K367" s="9"/>
      <c r="L367" s="9"/>
      <c r="M367" s="976"/>
      <c r="N367" s="867"/>
      <c r="O367" s="867"/>
      <c r="P367" s="867"/>
      <c r="Q367" s="867"/>
      <c r="R367" s="867"/>
      <c r="S367" s="867"/>
      <c r="T367" s="867"/>
      <c r="U367" s="867"/>
      <c r="V367" s="867"/>
      <c r="W367" s="867"/>
      <c r="X367" s="867"/>
      <c r="Y367" s="867"/>
    </row>
    <row r="368" spans="1:25" x14ac:dyDescent="0.2">
      <c r="A368" s="1060"/>
      <c r="B368" s="8"/>
      <c r="E368" s="9"/>
      <c r="F368" s="9"/>
      <c r="G368" s="9"/>
      <c r="H368" s="9"/>
      <c r="I368" s="9"/>
      <c r="J368" s="9"/>
      <c r="K368" s="9"/>
      <c r="L368" s="9"/>
      <c r="M368" s="976"/>
      <c r="N368" s="867"/>
      <c r="O368" s="867"/>
      <c r="P368" s="867"/>
      <c r="Q368" s="867"/>
      <c r="R368" s="867"/>
      <c r="S368" s="867"/>
      <c r="T368" s="867"/>
      <c r="U368" s="867"/>
      <c r="V368" s="867"/>
      <c r="W368" s="867"/>
      <c r="X368" s="867"/>
      <c r="Y368" s="867"/>
    </row>
    <row r="369" spans="1:25" x14ac:dyDescent="0.2">
      <c r="A369" s="1060"/>
      <c r="B369" s="8"/>
      <c r="E369" s="9"/>
      <c r="F369" s="9"/>
      <c r="G369" s="9"/>
      <c r="H369" s="9"/>
      <c r="I369" s="9"/>
      <c r="J369" s="9"/>
      <c r="K369" s="9"/>
      <c r="L369" s="9"/>
      <c r="M369" s="976"/>
      <c r="N369" s="867"/>
      <c r="O369" s="867"/>
      <c r="P369" s="867"/>
      <c r="Q369" s="867"/>
      <c r="R369" s="867"/>
      <c r="S369" s="867"/>
      <c r="T369" s="867"/>
      <c r="U369" s="867"/>
      <c r="V369" s="867"/>
      <c r="W369" s="867"/>
      <c r="X369" s="867"/>
      <c r="Y369" s="867"/>
    </row>
    <row r="370" spans="1:25" x14ac:dyDescent="0.2">
      <c r="A370" s="1060"/>
      <c r="B370" s="8"/>
      <c r="C370" s="9"/>
      <c r="D370" s="9"/>
      <c r="M370" s="976"/>
      <c r="N370" s="867"/>
      <c r="O370" s="867"/>
      <c r="P370" s="867"/>
      <c r="Q370" s="867"/>
      <c r="R370" s="867"/>
      <c r="S370" s="867"/>
      <c r="T370" s="867"/>
      <c r="U370" s="867"/>
      <c r="V370" s="867"/>
      <c r="W370" s="867"/>
      <c r="X370" s="867"/>
      <c r="Y370" s="867"/>
    </row>
    <row r="371" spans="1:25" x14ac:dyDescent="0.2">
      <c r="A371" s="1060"/>
      <c r="B371" s="8"/>
      <c r="E371" s="9"/>
      <c r="F371" s="9"/>
      <c r="G371" s="9"/>
      <c r="H371" s="9"/>
      <c r="I371" s="9"/>
      <c r="J371" s="9"/>
      <c r="K371" s="9"/>
      <c r="L371" s="9"/>
      <c r="M371" s="976"/>
      <c r="N371" s="867"/>
      <c r="O371" s="867"/>
      <c r="P371" s="867"/>
      <c r="Q371" s="867"/>
      <c r="R371" s="867"/>
      <c r="S371" s="867"/>
      <c r="T371" s="867"/>
      <c r="U371" s="867"/>
      <c r="V371" s="867"/>
      <c r="W371" s="867"/>
      <c r="X371" s="867"/>
      <c r="Y371" s="867"/>
    </row>
    <row r="372" spans="1:25" x14ac:dyDescent="0.2">
      <c r="A372" s="1060"/>
      <c r="B372" s="8"/>
      <c r="E372" s="9"/>
      <c r="F372" s="9"/>
      <c r="G372" s="9"/>
      <c r="H372" s="9"/>
      <c r="I372" s="9"/>
      <c r="J372" s="9"/>
      <c r="K372" s="9"/>
      <c r="L372" s="9"/>
      <c r="M372" s="976"/>
      <c r="N372" s="867"/>
      <c r="O372" s="867"/>
      <c r="P372" s="867"/>
      <c r="Q372" s="867"/>
      <c r="R372" s="867"/>
      <c r="S372" s="867"/>
      <c r="T372" s="867"/>
      <c r="U372" s="867"/>
      <c r="V372" s="867"/>
      <c r="W372" s="867"/>
      <c r="X372" s="867"/>
      <c r="Y372" s="867"/>
    </row>
    <row r="373" spans="1:25" x14ac:dyDescent="0.2">
      <c r="A373" s="1060"/>
      <c r="B373" s="8"/>
      <c r="C373" s="9"/>
      <c r="D373" s="9"/>
      <c r="M373" s="976"/>
      <c r="N373" s="867"/>
      <c r="O373" s="867"/>
      <c r="P373" s="867"/>
      <c r="Q373" s="867"/>
      <c r="R373" s="867"/>
      <c r="S373" s="867"/>
      <c r="T373" s="867"/>
      <c r="U373" s="867"/>
      <c r="V373" s="867"/>
      <c r="W373" s="867"/>
      <c r="X373" s="867"/>
      <c r="Y373" s="867"/>
    </row>
    <row r="374" spans="1:25" x14ac:dyDescent="0.2">
      <c r="A374" s="1060"/>
      <c r="B374" s="8"/>
      <c r="E374" s="9"/>
      <c r="F374" s="9"/>
      <c r="G374" s="9"/>
      <c r="H374" s="9"/>
      <c r="I374" s="9"/>
      <c r="J374" s="9"/>
      <c r="K374" s="9"/>
      <c r="L374" s="9"/>
      <c r="M374" s="976"/>
      <c r="N374" s="867"/>
      <c r="O374" s="867"/>
      <c r="P374" s="867"/>
      <c r="Q374" s="867"/>
      <c r="R374" s="867"/>
      <c r="S374" s="867"/>
      <c r="T374" s="867"/>
      <c r="U374" s="867"/>
      <c r="V374" s="867"/>
      <c r="W374" s="867"/>
      <c r="X374" s="867"/>
      <c r="Y374" s="867"/>
    </row>
    <row r="375" spans="1:25" x14ac:dyDescent="0.2">
      <c r="A375" s="1060"/>
      <c r="B375" s="8"/>
      <c r="E375" s="9"/>
      <c r="F375" s="9"/>
      <c r="G375" s="9"/>
      <c r="H375" s="9"/>
      <c r="I375" s="9"/>
      <c r="J375" s="9"/>
      <c r="K375" s="9"/>
      <c r="L375" s="9"/>
      <c r="M375" s="976"/>
      <c r="N375" s="867"/>
      <c r="O375" s="867"/>
      <c r="P375" s="867"/>
      <c r="Q375" s="867"/>
      <c r="R375" s="867"/>
      <c r="S375" s="867"/>
      <c r="T375" s="867"/>
      <c r="U375" s="867"/>
      <c r="V375" s="867"/>
      <c r="W375" s="867"/>
      <c r="X375" s="867"/>
      <c r="Y375" s="867"/>
    </row>
    <row r="376" spans="1:25" x14ac:dyDescent="0.2">
      <c r="A376" s="1060"/>
      <c r="B376" s="8"/>
      <c r="E376" s="9"/>
      <c r="F376" s="9"/>
      <c r="G376" s="9"/>
      <c r="H376" s="9"/>
      <c r="I376" s="9"/>
      <c r="J376" s="9"/>
      <c r="K376" s="9"/>
      <c r="L376" s="9"/>
      <c r="M376" s="976"/>
      <c r="N376" s="867"/>
      <c r="O376" s="867"/>
      <c r="P376" s="867"/>
      <c r="Q376" s="867"/>
      <c r="R376" s="867"/>
      <c r="S376" s="867"/>
      <c r="T376" s="867"/>
      <c r="U376" s="867"/>
      <c r="V376" s="867"/>
      <c r="W376" s="867"/>
      <c r="X376" s="867"/>
      <c r="Y376" s="867"/>
    </row>
    <row r="377" spans="1:25" x14ac:dyDescent="0.2">
      <c r="A377" s="1060"/>
      <c r="B377" s="8"/>
      <c r="E377" s="9"/>
      <c r="F377" s="9"/>
      <c r="G377" s="9"/>
      <c r="H377" s="9"/>
      <c r="I377" s="9"/>
      <c r="J377" s="9"/>
      <c r="K377" s="9"/>
      <c r="L377" s="9"/>
      <c r="M377" s="976"/>
      <c r="N377" s="867"/>
      <c r="O377" s="867"/>
      <c r="P377" s="867"/>
      <c r="Q377" s="867"/>
      <c r="R377" s="867"/>
      <c r="S377" s="867"/>
      <c r="T377" s="867"/>
      <c r="U377" s="867"/>
      <c r="V377" s="867"/>
      <c r="W377" s="867"/>
      <c r="X377" s="867"/>
      <c r="Y377" s="867"/>
    </row>
    <row r="378" spans="1:25" x14ac:dyDescent="0.2">
      <c r="A378" s="1060"/>
      <c r="B378" s="8"/>
      <c r="E378" s="9"/>
      <c r="F378" s="9"/>
      <c r="G378" s="9"/>
      <c r="H378" s="9"/>
      <c r="I378" s="9"/>
      <c r="J378" s="9"/>
      <c r="K378" s="9"/>
      <c r="L378" s="9"/>
      <c r="M378" s="976"/>
      <c r="N378" s="867"/>
      <c r="O378" s="867"/>
      <c r="P378" s="867"/>
      <c r="Q378" s="867"/>
      <c r="R378" s="867"/>
      <c r="S378" s="867"/>
      <c r="T378" s="867"/>
      <c r="U378" s="867"/>
      <c r="V378" s="867"/>
      <c r="W378" s="867"/>
      <c r="X378" s="867"/>
      <c r="Y378" s="867"/>
    </row>
    <row r="379" spans="1:25" x14ac:dyDescent="0.2">
      <c r="A379" s="1060"/>
      <c r="B379" s="8"/>
      <c r="E379" s="9"/>
      <c r="F379" s="9"/>
      <c r="G379" s="9"/>
      <c r="H379" s="9"/>
      <c r="I379" s="9"/>
      <c r="J379" s="9"/>
      <c r="K379" s="9"/>
      <c r="L379" s="9"/>
      <c r="M379" s="976"/>
      <c r="N379" s="867"/>
      <c r="O379" s="867"/>
      <c r="P379" s="867"/>
      <c r="Q379" s="867"/>
      <c r="R379" s="867"/>
      <c r="S379" s="867"/>
      <c r="T379" s="867"/>
      <c r="U379" s="867"/>
      <c r="V379" s="867"/>
      <c r="W379" s="867"/>
      <c r="X379" s="867"/>
      <c r="Y379" s="867"/>
    </row>
    <row r="380" spans="1:25" x14ac:dyDescent="0.2">
      <c r="A380" s="1060"/>
      <c r="B380" s="8"/>
      <c r="E380" s="9"/>
      <c r="F380" s="9"/>
      <c r="G380" s="9"/>
      <c r="H380" s="9"/>
      <c r="I380" s="9"/>
      <c r="J380" s="9"/>
      <c r="K380" s="9"/>
      <c r="L380" s="9"/>
      <c r="M380" s="976"/>
      <c r="N380" s="867"/>
      <c r="O380" s="867"/>
      <c r="P380" s="867"/>
      <c r="Q380" s="867"/>
      <c r="R380" s="867"/>
      <c r="S380" s="867"/>
      <c r="T380" s="867"/>
      <c r="U380" s="867"/>
      <c r="V380" s="867"/>
      <c r="W380" s="867"/>
      <c r="X380" s="867"/>
      <c r="Y380" s="867"/>
    </row>
    <row r="381" spans="1:25" x14ac:dyDescent="0.2">
      <c r="A381" s="1060"/>
      <c r="B381" s="8"/>
      <c r="C381" s="9"/>
      <c r="D381" s="9"/>
      <c r="M381" s="976"/>
      <c r="N381" s="867"/>
      <c r="O381" s="867"/>
      <c r="P381" s="867"/>
      <c r="Q381" s="867"/>
      <c r="R381" s="867"/>
      <c r="S381" s="867"/>
      <c r="T381" s="867"/>
      <c r="U381" s="867"/>
      <c r="V381" s="867"/>
      <c r="W381" s="867"/>
      <c r="X381" s="867"/>
      <c r="Y381" s="867"/>
    </row>
    <row r="382" spans="1:25" x14ac:dyDescent="0.2">
      <c r="A382" s="1060"/>
      <c r="B382" s="8"/>
      <c r="C382" s="9"/>
      <c r="D382" s="9"/>
      <c r="M382" s="976"/>
      <c r="N382" s="867"/>
      <c r="O382" s="867"/>
      <c r="P382" s="867"/>
      <c r="Q382" s="867"/>
      <c r="R382" s="867"/>
      <c r="S382" s="867"/>
      <c r="T382" s="867"/>
      <c r="U382" s="867"/>
      <c r="V382" s="867"/>
      <c r="W382" s="867"/>
      <c r="X382" s="867"/>
      <c r="Y382" s="867"/>
    </row>
    <row r="383" spans="1:25" x14ac:dyDescent="0.2">
      <c r="A383" s="1060"/>
      <c r="B383" s="8"/>
      <c r="C383" s="9"/>
      <c r="D383" s="9"/>
      <c r="M383" s="976"/>
      <c r="N383" s="867"/>
      <c r="O383" s="867"/>
      <c r="P383" s="867"/>
      <c r="Q383" s="867"/>
      <c r="R383" s="867"/>
      <c r="S383" s="867"/>
      <c r="T383" s="867"/>
      <c r="U383" s="867"/>
      <c r="V383" s="867"/>
      <c r="W383" s="867"/>
      <c r="X383" s="867"/>
      <c r="Y383" s="867"/>
    </row>
    <row r="384" spans="1:25" x14ac:dyDescent="0.2">
      <c r="A384" s="1060"/>
      <c r="B384" s="8"/>
      <c r="C384" s="9"/>
      <c r="D384" s="9"/>
      <c r="M384" s="976"/>
      <c r="N384" s="867"/>
      <c r="O384" s="867"/>
      <c r="P384" s="867"/>
      <c r="Q384" s="867"/>
      <c r="R384" s="867"/>
      <c r="S384" s="867"/>
      <c r="T384" s="867"/>
      <c r="U384" s="867"/>
      <c r="V384" s="867"/>
      <c r="W384" s="867"/>
      <c r="X384" s="867"/>
      <c r="Y384" s="867"/>
    </row>
    <row r="385" spans="1:25" x14ac:dyDescent="0.2">
      <c r="A385" s="1060"/>
      <c r="B385" s="8"/>
      <c r="E385" s="9"/>
      <c r="F385" s="9"/>
      <c r="G385" s="9"/>
      <c r="H385" s="9"/>
      <c r="I385" s="9"/>
      <c r="J385" s="9"/>
      <c r="K385" s="9"/>
      <c r="L385" s="9"/>
      <c r="M385" s="976"/>
      <c r="N385" s="867"/>
      <c r="O385" s="867"/>
      <c r="P385" s="867"/>
      <c r="Q385" s="867"/>
      <c r="R385" s="867"/>
      <c r="S385" s="867"/>
      <c r="T385" s="867"/>
      <c r="U385" s="867"/>
      <c r="V385" s="867"/>
      <c r="W385" s="867"/>
      <c r="X385" s="867"/>
      <c r="Y385" s="867"/>
    </row>
    <row r="386" spans="1:25" x14ac:dyDescent="0.2">
      <c r="A386" s="1060"/>
      <c r="B386" s="8"/>
      <c r="E386" s="9"/>
      <c r="F386" s="9"/>
      <c r="G386" s="9"/>
      <c r="H386" s="9"/>
      <c r="I386" s="9"/>
      <c r="J386" s="9"/>
      <c r="K386" s="9"/>
      <c r="L386" s="9"/>
      <c r="M386" s="976"/>
      <c r="N386" s="867"/>
      <c r="O386" s="867"/>
      <c r="P386" s="867"/>
      <c r="Q386" s="867"/>
      <c r="R386" s="867"/>
      <c r="S386" s="867"/>
      <c r="T386" s="867"/>
      <c r="U386" s="867"/>
      <c r="V386" s="867"/>
      <c r="W386" s="867"/>
      <c r="X386" s="867"/>
      <c r="Y386" s="867"/>
    </row>
    <row r="387" spans="1:25" x14ac:dyDescent="0.2">
      <c r="A387" s="1060"/>
      <c r="B387" s="8"/>
      <c r="E387" s="9"/>
      <c r="F387" s="9"/>
      <c r="G387" s="9"/>
      <c r="H387" s="9"/>
      <c r="I387" s="9"/>
      <c r="J387" s="9"/>
      <c r="K387" s="9"/>
      <c r="L387" s="9"/>
      <c r="M387" s="976"/>
      <c r="N387" s="867"/>
      <c r="O387" s="867"/>
      <c r="P387" s="867"/>
      <c r="Q387" s="867"/>
      <c r="R387" s="867"/>
      <c r="S387" s="867"/>
      <c r="T387" s="867"/>
      <c r="U387" s="867"/>
      <c r="V387" s="867"/>
      <c r="W387" s="867"/>
      <c r="X387" s="867"/>
      <c r="Y387" s="867"/>
    </row>
    <row r="388" spans="1:25" x14ac:dyDescent="0.2">
      <c r="A388" s="1060"/>
      <c r="B388" s="8"/>
      <c r="E388" s="9"/>
      <c r="F388" s="9"/>
      <c r="G388" s="9"/>
      <c r="H388" s="9"/>
      <c r="I388" s="9"/>
      <c r="J388" s="9"/>
      <c r="K388" s="9"/>
      <c r="L388" s="9"/>
      <c r="M388" s="976"/>
      <c r="N388" s="867"/>
      <c r="O388" s="867"/>
      <c r="P388" s="867"/>
      <c r="Q388" s="867"/>
      <c r="R388" s="867"/>
      <c r="S388" s="867"/>
      <c r="T388" s="867"/>
      <c r="U388" s="867"/>
      <c r="V388" s="867"/>
      <c r="W388" s="867"/>
      <c r="X388" s="867"/>
      <c r="Y388" s="867"/>
    </row>
    <row r="389" spans="1:25" x14ac:dyDescent="0.2">
      <c r="A389" s="1060"/>
      <c r="B389" s="8"/>
      <c r="C389" s="9"/>
      <c r="D389" s="9"/>
      <c r="M389" s="976"/>
      <c r="N389" s="867"/>
      <c r="O389" s="867"/>
      <c r="P389" s="867"/>
      <c r="Q389" s="867"/>
      <c r="R389" s="867"/>
      <c r="S389" s="867"/>
      <c r="T389" s="867"/>
      <c r="U389" s="867"/>
      <c r="V389" s="867"/>
      <c r="W389" s="867"/>
      <c r="X389" s="867"/>
      <c r="Y389" s="867"/>
    </row>
    <row r="390" spans="1:25" x14ac:dyDescent="0.2">
      <c r="A390" s="1060"/>
      <c r="B390" s="8"/>
      <c r="E390" s="9"/>
      <c r="F390" s="9"/>
      <c r="G390" s="9"/>
      <c r="H390" s="9"/>
      <c r="I390" s="9"/>
      <c r="J390" s="9"/>
      <c r="K390" s="9"/>
      <c r="L390" s="9"/>
      <c r="M390" s="976"/>
      <c r="N390" s="867"/>
      <c r="O390" s="867"/>
      <c r="P390" s="867"/>
      <c r="Q390" s="867"/>
      <c r="R390" s="867"/>
      <c r="S390" s="867"/>
      <c r="T390" s="867"/>
      <c r="U390" s="867"/>
      <c r="V390" s="867"/>
      <c r="W390" s="867"/>
      <c r="X390" s="867"/>
      <c r="Y390" s="867"/>
    </row>
    <row r="391" spans="1:25" x14ac:dyDescent="0.2">
      <c r="A391" s="1060"/>
      <c r="B391" s="8"/>
      <c r="E391" s="9"/>
      <c r="F391" s="9"/>
      <c r="G391" s="9"/>
      <c r="H391" s="9"/>
      <c r="I391" s="9"/>
      <c r="J391" s="9"/>
      <c r="K391" s="9"/>
      <c r="L391" s="9"/>
      <c r="M391" s="976"/>
      <c r="N391" s="867"/>
      <c r="O391" s="867"/>
      <c r="P391" s="867"/>
      <c r="Q391" s="867"/>
      <c r="R391" s="867"/>
      <c r="S391" s="867"/>
      <c r="T391" s="867"/>
      <c r="U391" s="867"/>
      <c r="V391" s="867"/>
      <c r="W391" s="867"/>
      <c r="X391" s="867"/>
      <c r="Y391" s="867"/>
    </row>
    <row r="392" spans="1:25" x14ac:dyDescent="0.2">
      <c r="A392" s="1060"/>
      <c r="B392" s="8"/>
      <c r="E392" s="9"/>
      <c r="F392" s="9"/>
      <c r="G392" s="9"/>
      <c r="H392" s="9"/>
      <c r="I392" s="9"/>
      <c r="J392" s="9"/>
      <c r="K392" s="9"/>
      <c r="L392" s="9"/>
      <c r="M392" s="976"/>
      <c r="N392" s="867"/>
      <c r="O392" s="867"/>
      <c r="P392" s="867"/>
      <c r="Q392" s="867"/>
      <c r="R392" s="867"/>
      <c r="S392" s="867"/>
      <c r="T392" s="867"/>
      <c r="U392" s="867"/>
      <c r="V392" s="867"/>
      <c r="W392" s="867"/>
      <c r="X392" s="867"/>
      <c r="Y392" s="867"/>
    </row>
    <row r="393" spans="1:25" x14ac:dyDescent="0.2">
      <c r="A393" s="1060"/>
      <c r="B393" s="8"/>
      <c r="E393" s="9"/>
      <c r="F393" s="9"/>
      <c r="G393" s="9"/>
      <c r="H393" s="9"/>
      <c r="I393" s="9"/>
      <c r="J393" s="9"/>
      <c r="K393" s="9"/>
      <c r="L393" s="9"/>
      <c r="M393" s="976"/>
      <c r="N393" s="867"/>
      <c r="O393" s="867"/>
      <c r="P393" s="867"/>
      <c r="Q393" s="867"/>
      <c r="R393" s="867"/>
      <c r="S393" s="867"/>
      <c r="T393" s="867"/>
      <c r="U393" s="867"/>
      <c r="V393" s="867"/>
      <c r="W393" s="867"/>
      <c r="X393" s="867"/>
      <c r="Y393" s="867"/>
    </row>
    <row r="394" spans="1:25" x14ac:dyDescent="0.2">
      <c r="A394" s="1060"/>
      <c r="B394" s="8"/>
      <c r="E394" s="9"/>
      <c r="F394" s="9"/>
      <c r="G394" s="9"/>
      <c r="H394" s="9"/>
      <c r="I394" s="9"/>
      <c r="J394" s="9"/>
      <c r="K394" s="9"/>
      <c r="L394" s="9"/>
      <c r="M394" s="976"/>
      <c r="N394" s="867"/>
      <c r="O394" s="867"/>
      <c r="P394" s="867"/>
      <c r="Q394" s="867"/>
      <c r="R394" s="867"/>
      <c r="S394" s="867"/>
      <c r="T394" s="867"/>
      <c r="U394" s="867"/>
      <c r="V394" s="867"/>
      <c r="W394" s="867"/>
      <c r="X394" s="867"/>
      <c r="Y394" s="867"/>
    </row>
    <row r="395" spans="1:25" x14ac:dyDescent="0.2">
      <c r="A395" s="1060"/>
      <c r="B395" s="8"/>
      <c r="C395" s="9"/>
      <c r="D395" s="9"/>
      <c r="M395" s="976"/>
      <c r="N395" s="867"/>
      <c r="O395" s="867"/>
      <c r="P395" s="867"/>
      <c r="Q395" s="867"/>
      <c r="R395" s="867"/>
      <c r="S395" s="867"/>
      <c r="T395" s="867"/>
      <c r="U395" s="867"/>
      <c r="V395" s="867"/>
      <c r="W395" s="867"/>
      <c r="X395" s="867"/>
      <c r="Y395" s="867"/>
    </row>
    <row r="396" spans="1:25" x14ac:dyDescent="0.2">
      <c r="A396" s="1060"/>
      <c r="B396" s="8"/>
      <c r="C396" s="9"/>
      <c r="D396" s="9"/>
      <c r="M396" s="976"/>
      <c r="N396" s="867"/>
      <c r="O396" s="867"/>
      <c r="P396" s="867"/>
      <c r="Q396" s="867"/>
      <c r="R396" s="867"/>
      <c r="S396" s="867"/>
      <c r="T396" s="867"/>
      <c r="U396" s="867"/>
      <c r="V396" s="867"/>
      <c r="W396" s="867"/>
      <c r="X396" s="867"/>
      <c r="Y396" s="867"/>
    </row>
    <row r="397" spans="1:25" x14ac:dyDescent="0.2">
      <c r="A397" s="1060"/>
      <c r="B397" s="8"/>
      <c r="E397" s="9"/>
      <c r="F397" s="9"/>
      <c r="G397" s="9"/>
      <c r="H397" s="9"/>
      <c r="I397" s="9"/>
      <c r="J397" s="9"/>
      <c r="K397" s="9"/>
      <c r="L397" s="9"/>
      <c r="M397" s="976"/>
      <c r="N397" s="867"/>
      <c r="O397" s="867"/>
      <c r="P397" s="867"/>
      <c r="Q397" s="867"/>
      <c r="R397" s="867"/>
      <c r="S397" s="867"/>
      <c r="T397" s="867"/>
      <c r="U397" s="867"/>
      <c r="V397" s="867"/>
      <c r="W397" s="867"/>
      <c r="X397" s="867"/>
      <c r="Y397" s="867"/>
    </row>
    <row r="398" spans="1:25" x14ac:dyDescent="0.2">
      <c r="A398" s="1060"/>
      <c r="B398" s="8"/>
      <c r="E398" s="9"/>
      <c r="F398" s="9"/>
      <c r="G398" s="9"/>
      <c r="H398" s="9"/>
      <c r="I398" s="9"/>
      <c r="J398" s="9"/>
      <c r="K398" s="9"/>
      <c r="L398" s="9"/>
      <c r="M398" s="976"/>
      <c r="N398" s="867"/>
      <c r="O398" s="867"/>
      <c r="P398" s="867"/>
      <c r="Q398" s="867"/>
      <c r="R398" s="867"/>
      <c r="S398" s="867"/>
      <c r="T398" s="867"/>
      <c r="U398" s="867"/>
      <c r="V398" s="867"/>
      <c r="W398" s="867"/>
      <c r="X398" s="867"/>
      <c r="Y398" s="867"/>
    </row>
    <row r="399" spans="1:25" x14ac:dyDescent="0.2">
      <c r="A399" s="1060"/>
      <c r="B399" s="8"/>
      <c r="E399" s="9"/>
      <c r="F399" s="9"/>
      <c r="G399" s="9"/>
      <c r="H399" s="9"/>
      <c r="I399" s="9"/>
      <c r="J399" s="9"/>
      <c r="K399" s="9"/>
      <c r="L399" s="9"/>
      <c r="M399" s="976"/>
      <c r="N399" s="867"/>
      <c r="O399" s="867"/>
      <c r="P399" s="867"/>
      <c r="Q399" s="867"/>
      <c r="R399" s="867"/>
      <c r="S399" s="867"/>
      <c r="T399" s="867"/>
      <c r="U399" s="867"/>
      <c r="V399" s="867"/>
      <c r="W399" s="867"/>
      <c r="X399" s="867"/>
      <c r="Y399" s="867"/>
    </row>
    <row r="400" spans="1:25" x14ac:dyDescent="0.2">
      <c r="A400" s="1060"/>
      <c r="B400" s="10"/>
      <c r="C400" s="4"/>
      <c r="D400" s="4"/>
      <c r="M400" s="976"/>
      <c r="N400" s="867"/>
      <c r="O400" s="867"/>
      <c r="P400" s="867"/>
      <c r="Q400" s="867"/>
      <c r="R400" s="867"/>
      <c r="S400" s="867"/>
      <c r="T400" s="867"/>
      <c r="U400" s="867"/>
      <c r="V400" s="867"/>
      <c r="W400" s="867"/>
      <c r="X400" s="867"/>
      <c r="Y400" s="867"/>
    </row>
    <row r="401" spans="1:25" x14ac:dyDescent="0.2">
      <c r="A401" s="1060"/>
      <c r="B401" s="8"/>
      <c r="C401" s="9"/>
      <c r="D401" s="9"/>
      <c r="M401" s="976"/>
      <c r="N401" s="867"/>
      <c r="O401" s="867"/>
      <c r="P401" s="867"/>
      <c r="Q401" s="867"/>
      <c r="R401" s="867"/>
      <c r="S401" s="867"/>
      <c r="T401" s="867"/>
      <c r="U401" s="867"/>
      <c r="V401" s="867"/>
      <c r="W401" s="867"/>
      <c r="X401" s="867"/>
      <c r="Y401" s="867"/>
    </row>
    <row r="402" spans="1:25" x14ac:dyDescent="0.2">
      <c r="A402" s="1060"/>
      <c r="B402" s="8"/>
      <c r="C402" s="9"/>
      <c r="D402" s="9"/>
      <c r="M402" s="976"/>
      <c r="N402" s="867"/>
      <c r="O402" s="867"/>
      <c r="P402" s="867"/>
      <c r="Q402" s="867"/>
      <c r="R402" s="867"/>
      <c r="S402" s="867"/>
      <c r="T402" s="867"/>
      <c r="U402" s="867"/>
      <c r="V402" s="867"/>
      <c r="W402" s="867"/>
      <c r="X402" s="867"/>
      <c r="Y402" s="867"/>
    </row>
    <row r="403" spans="1:25" x14ac:dyDescent="0.2">
      <c r="A403" s="1060"/>
      <c r="B403" s="8"/>
      <c r="E403" s="9"/>
      <c r="F403" s="9"/>
      <c r="G403" s="9"/>
      <c r="H403" s="9"/>
      <c r="I403" s="9"/>
      <c r="J403" s="9"/>
      <c r="K403" s="9"/>
      <c r="L403" s="9"/>
      <c r="M403" s="976"/>
      <c r="N403" s="867"/>
      <c r="O403" s="867"/>
      <c r="P403" s="867"/>
      <c r="Q403" s="867"/>
      <c r="R403" s="867"/>
      <c r="S403" s="867"/>
      <c r="T403" s="867"/>
      <c r="U403" s="867"/>
      <c r="V403" s="867"/>
      <c r="W403" s="867"/>
      <c r="X403" s="867"/>
      <c r="Y403" s="867"/>
    </row>
    <row r="404" spans="1:25" x14ac:dyDescent="0.2">
      <c r="A404" s="1060"/>
      <c r="B404" s="8"/>
      <c r="E404" s="9"/>
      <c r="F404" s="9"/>
      <c r="G404" s="9"/>
      <c r="H404" s="9"/>
      <c r="I404" s="9"/>
      <c r="J404" s="9"/>
      <c r="K404" s="9"/>
      <c r="L404" s="9"/>
      <c r="M404" s="976"/>
      <c r="N404" s="867"/>
      <c r="O404" s="867"/>
      <c r="P404" s="867"/>
      <c r="Q404" s="867"/>
      <c r="R404" s="867"/>
      <c r="S404" s="867"/>
      <c r="T404" s="867"/>
      <c r="U404" s="867"/>
      <c r="V404" s="867"/>
      <c r="W404" s="867"/>
      <c r="X404" s="867"/>
      <c r="Y404" s="867"/>
    </row>
    <row r="405" spans="1:25" x14ac:dyDescent="0.2">
      <c r="A405" s="1060"/>
      <c r="B405" s="8"/>
      <c r="C405" s="9"/>
      <c r="D405" s="9"/>
      <c r="M405" s="976"/>
      <c r="N405" s="867"/>
      <c r="O405" s="867"/>
      <c r="P405" s="867"/>
      <c r="Q405" s="867"/>
      <c r="R405" s="867"/>
      <c r="S405" s="867"/>
      <c r="T405" s="867"/>
      <c r="U405" s="867"/>
      <c r="V405" s="867"/>
      <c r="W405" s="867"/>
      <c r="X405" s="867"/>
      <c r="Y405" s="867"/>
    </row>
    <row r="406" spans="1:25" x14ac:dyDescent="0.2">
      <c r="A406" s="1060"/>
      <c r="B406" s="8"/>
      <c r="C406" s="9"/>
      <c r="D406" s="9"/>
      <c r="M406" s="976"/>
      <c r="N406" s="867"/>
      <c r="O406" s="867"/>
      <c r="P406" s="867"/>
      <c r="Q406" s="867"/>
      <c r="R406" s="867"/>
      <c r="S406" s="867"/>
      <c r="T406" s="867"/>
      <c r="U406" s="867"/>
      <c r="V406" s="867"/>
      <c r="W406" s="867"/>
      <c r="X406" s="867"/>
      <c r="Y406" s="867"/>
    </row>
    <row r="407" spans="1:25" x14ac:dyDescent="0.2">
      <c r="A407" s="1060"/>
      <c r="B407" s="8"/>
      <c r="E407" s="9"/>
      <c r="F407" s="9"/>
      <c r="G407" s="9"/>
      <c r="H407" s="9"/>
      <c r="I407" s="9"/>
      <c r="J407" s="9"/>
      <c r="K407" s="9"/>
      <c r="L407" s="9"/>
      <c r="M407" s="976"/>
      <c r="N407" s="867"/>
      <c r="O407" s="867"/>
      <c r="P407" s="867"/>
      <c r="Q407" s="867"/>
      <c r="R407" s="867"/>
      <c r="S407" s="867"/>
      <c r="T407" s="867"/>
      <c r="U407" s="867"/>
      <c r="V407" s="867"/>
      <c r="W407" s="867"/>
      <c r="X407" s="867"/>
      <c r="Y407" s="867"/>
    </row>
    <row r="408" spans="1:25" x14ac:dyDescent="0.2">
      <c r="A408" s="1060"/>
      <c r="B408" s="8"/>
      <c r="E408" s="9"/>
      <c r="F408" s="9"/>
      <c r="G408" s="9"/>
      <c r="H408" s="9"/>
      <c r="I408" s="9"/>
      <c r="J408" s="9"/>
      <c r="K408" s="9"/>
      <c r="L408" s="9"/>
      <c r="M408" s="976"/>
      <c r="N408" s="867"/>
      <c r="O408" s="867"/>
      <c r="P408" s="867"/>
      <c r="Q408" s="867"/>
      <c r="R408" s="867"/>
      <c r="S408" s="867"/>
      <c r="T408" s="867"/>
      <c r="U408" s="867"/>
      <c r="V408" s="867"/>
      <c r="W408" s="867"/>
      <c r="X408" s="867"/>
      <c r="Y408" s="867"/>
    </row>
    <row r="409" spans="1:25" x14ac:dyDescent="0.2">
      <c r="A409" s="1060"/>
      <c r="B409" s="8"/>
      <c r="C409" s="9"/>
      <c r="D409" s="9"/>
      <c r="M409" s="976"/>
      <c r="N409" s="867"/>
      <c r="O409" s="867"/>
      <c r="P409" s="867"/>
      <c r="Q409" s="867"/>
      <c r="R409" s="867"/>
      <c r="S409" s="867"/>
      <c r="T409" s="867"/>
      <c r="U409" s="867"/>
      <c r="V409" s="867"/>
      <c r="W409" s="867"/>
      <c r="X409" s="867"/>
      <c r="Y409" s="867"/>
    </row>
    <row r="410" spans="1:25" x14ac:dyDescent="0.2">
      <c r="A410" s="1060"/>
      <c r="B410" s="10"/>
      <c r="C410" s="4"/>
      <c r="D410" s="4"/>
      <c r="M410" s="976"/>
      <c r="N410" s="867"/>
      <c r="O410" s="867"/>
      <c r="P410" s="867"/>
      <c r="Q410" s="867"/>
      <c r="R410" s="867"/>
      <c r="S410" s="867"/>
      <c r="T410" s="867"/>
      <c r="U410" s="867"/>
      <c r="V410" s="867"/>
      <c r="W410" s="867"/>
      <c r="X410" s="867"/>
      <c r="Y410" s="867"/>
    </row>
    <row r="411" spans="1:25" x14ac:dyDescent="0.2">
      <c r="A411" s="1060"/>
      <c r="B411" s="8"/>
      <c r="C411" s="9"/>
      <c r="D411" s="9"/>
      <c r="M411" s="976"/>
      <c r="N411" s="867"/>
      <c r="O411" s="867"/>
      <c r="P411" s="867"/>
      <c r="Q411" s="867"/>
      <c r="R411" s="867"/>
      <c r="S411" s="867"/>
      <c r="T411" s="867"/>
      <c r="U411" s="867"/>
      <c r="V411" s="867"/>
      <c r="W411" s="867"/>
      <c r="X411" s="867"/>
      <c r="Y411" s="867"/>
    </row>
    <row r="412" spans="1:25" x14ac:dyDescent="0.2">
      <c r="A412" s="1060"/>
      <c r="B412" s="8"/>
      <c r="C412" s="9"/>
      <c r="D412" s="9"/>
      <c r="M412" s="976"/>
      <c r="N412" s="867"/>
      <c r="O412" s="867"/>
      <c r="P412" s="867"/>
      <c r="Q412" s="867"/>
      <c r="R412" s="867"/>
      <c r="S412" s="867"/>
      <c r="T412" s="867"/>
      <c r="U412" s="867"/>
      <c r="V412" s="867"/>
      <c r="W412" s="867"/>
      <c r="X412" s="867"/>
      <c r="Y412" s="867"/>
    </row>
    <row r="413" spans="1:25" x14ac:dyDescent="0.2">
      <c r="A413" s="1060"/>
      <c r="B413" s="8"/>
      <c r="C413" s="9"/>
      <c r="D413" s="9"/>
      <c r="M413" s="976"/>
      <c r="N413" s="867"/>
      <c r="O413" s="867"/>
      <c r="P413" s="867"/>
      <c r="Q413" s="867"/>
      <c r="R413" s="867"/>
      <c r="S413" s="867"/>
      <c r="T413" s="867"/>
      <c r="U413" s="867"/>
      <c r="V413" s="867"/>
      <c r="W413" s="867"/>
      <c r="X413" s="867"/>
      <c r="Y413" s="867"/>
    </row>
    <row r="414" spans="1:25" x14ac:dyDescent="0.2">
      <c r="A414" s="1060"/>
      <c r="B414" s="8"/>
      <c r="C414" s="9"/>
      <c r="D414" s="9"/>
      <c r="M414" s="976"/>
      <c r="N414" s="867"/>
      <c r="O414" s="867"/>
      <c r="P414" s="867"/>
      <c r="Q414" s="867"/>
      <c r="R414" s="867"/>
      <c r="S414" s="867"/>
      <c r="T414" s="867"/>
      <c r="U414" s="867"/>
      <c r="V414" s="867"/>
      <c r="W414" s="867"/>
      <c r="X414" s="867"/>
      <c r="Y414" s="867"/>
    </row>
    <row r="415" spans="1:25" x14ac:dyDescent="0.2">
      <c r="A415" s="1060"/>
      <c r="B415" s="8"/>
      <c r="E415" s="9"/>
      <c r="F415" s="9"/>
      <c r="G415" s="9"/>
      <c r="H415" s="9"/>
      <c r="I415" s="9"/>
      <c r="J415" s="9"/>
      <c r="K415" s="9"/>
      <c r="L415" s="9"/>
      <c r="M415" s="976"/>
      <c r="N415" s="867"/>
      <c r="O415" s="867"/>
      <c r="P415" s="867"/>
      <c r="Q415" s="867"/>
      <c r="R415" s="867"/>
      <c r="S415" s="867"/>
      <c r="T415" s="867"/>
      <c r="U415" s="867"/>
      <c r="V415" s="867"/>
      <c r="W415" s="867"/>
      <c r="X415" s="867"/>
      <c r="Y415" s="867"/>
    </row>
    <row r="416" spans="1:25" x14ac:dyDescent="0.2">
      <c r="A416" s="1060"/>
      <c r="B416" s="8"/>
      <c r="E416" s="9"/>
      <c r="F416" s="9"/>
      <c r="G416" s="9"/>
      <c r="H416" s="9"/>
      <c r="I416" s="9"/>
      <c r="J416" s="9"/>
      <c r="K416" s="9"/>
      <c r="L416" s="9"/>
      <c r="M416" s="976"/>
      <c r="N416" s="867"/>
      <c r="O416" s="867"/>
      <c r="P416" s="867"/>
      <c r="Q416" s="867"/>
      <c r="R416" s="867"/>
      <c r="S416" s="867"/>
      <c r="T416" s="867"/>
      <c r="U416" s="867"/>
      <c r="V416" s="867"/>
      <c r="W416" s="867"/>
      <c r="X416" s="867"/>
      <c r="Y416" s="867"/>
    </row>
    <row r="417" spans="1:25" x14ac:dyDescent="0.2">
      <c r="A417" s="1060"/>
      <c r="B417" s="8"/>
      <c r="E417" s="9"/>
      <c r="F417" s="9"/>
      <c r="G417" s="9"/>
      <c r="H417" s="9"/>
      <c r="I417" s="9"/>
      <c r="J417" s="9"/>
      <c r="K417" s="9"/>
      <c r="L417" s="9"/>
      <c r="M417" s="976"/>
      <c r="N417" s="867"/>
      <c r="O417" s="867"/>
      <c r="P417" s="867"/>
      <c r="Q417" s="867"/>
      <c r="R417" s="867"/>
      <c r="S417" s="867"/>
      <c r="T417" s="867"/>
      <c r="U417" s="867"/>
      <c r="V417" s="867"/>
      <c r="W417" s="867"/>
      <c r="X417" s="867"/>
      <c r="Y417" s="867"/>
    </row>
    <row r="418" spans="1:25" x14ac:dyDescent="0.2">
      <c r="A418" s="1060"/>
      <c r="B418" s="8"/>
      <c r="E418" s="9"/>
      <c r="F418" s="9"/>
      <c r="G418" s="9"/>
      <c r="H418" s="9"/>
      <c r="I418" s="9"/>
      <c r="J418" s="9"/>
      <c r="K418" s="9"/>
      <c r="L418" s="9"/>
      <c r="M418" s="976"/>
      <c r="N418" s="867"/>
      <c r="O418" s="867"/>
      <c r="P418" s="867"/>
      <c r="Q418" s="867"/>
      <c r="R418" s="867"/>
      <c r="S418" s="867"/>
      <c r="T418" s="867"/>
      <c r="U418" s="867"/>
      <c r="V418" s="867"/>
      <c r="W418" s="867"/>
      <c r="X418" s="867"/>
      <c r="Y418" s="867"/>
    </row>
    <row r="419" spans="1:25" x14ac:dyDescent="0.2">
      <c r="A419" s="1060"/>
      <c r="B419" s="8"/>
      <c r="E419" s="9"/>
      <c r="F419" s="9"/>
      <c r="G419" s="9"/>
      <c r="H419" s="9"/>
      <c r="I419" s="9"/>
      <c r="J419" s="9"/>
      <c r="K419" s="9"/>
      <c r="L419" s="9"/>
      <c r="M419" s="976"/>
      <c r="N419" s="867"/>
      <c r="O419" s="867"/>
      <c r="P419" s="867"/>
      <c r="Q419" s="867"/>
      <c r="R419" s="867"/>
      <c r="S419" s="867"/>
      <c r="T419" s="867"/>
      <c r="U419" s="867"/>
      <c r="V419" s="867"/>
      <c r="W419" s="867"/>
      <c r="X419" s="867"/>
      <c r="Y419" s="867"/>
    </row>
    <row r="420" spans="1:25" x14ac:dyDescent="0.2">
      <c r="A420" s="1060"/>
      <c r="B420" s="8"/>
      <c r="E420" s="9"/>
      <c r="F420" s="9"/>
      <c r="G420" s="9"/>
      <c r="H420" s="9"/>
      <c r="I420" s="9"/>
      <c r="J420" s="9"/>
      <c r="K420" s="9"/>
      <c r="L420" s="9"/>
      <c r="M420" s="976"/>
      <c r="N420" s="867"/>
      <c r="O420" s="867"/>
      <c r="P420" s="867"/>
      <c r="Q420" s="867"/>
      <c r="R420" s="867"/>
      <c r="S420" s="867"/>
      <c r="T420" s="867"/>
      <c r="U420" s="867"/>
      <c r="V420" s="867"/>
      <c r="W420" s="867"/>
      <c r="X420" s="867"/>
      <c r="Y420" s="867"/>
    </row>
    <row r="421" spans="1:25" x14ac:dyDescent="0.2">
      <c r="A421" s="1060"/>
      <c r="B421" s="8"/>
      <c r="E421" s="9"/>
      <c r="F421" s="9"/>
      <c r="G421" s="9"/>
      <c r="H421" s="9"/>
      <c r="I421" s="9"/>
      <c r="J421" s="9"/>
      <c r="K421" s="9"/>
      <c r="L421" s="9"/>
      <c r="M421" s="976"/>
      <c r="N421" s="867"/>
      <c r="O421" s="867"/>
      <c r="P421" s="867"/>
      <c r="Q421" s="867"/>
      <c r="R421" s="867"/>
      <c r="S421" s="867"/>
      <c r="T421" s="867"/>
      <c r="U421" s="867"/>
      <c r="V421" s="867"/>
      <c r="W421" s="867"/>
      <c r="X421" s="867"/>
      <c r="Y421" s="867"/>
    </row>
    <row r="422" spans="1:25" x14ac:dyDescent="0.2">
      <c r="A422" s="1060"/>
      <c r="B422" s="8"/>
      <c r="E422" s="9"/>
      <c r="F422" s="9"/>
      <c r="G422" s="9"/>
      <c r="H422" s="9"/>
      <c r="I422" s="9"/>
      <c r="J422" s="9"/>
      <c r="K422" s="9"/>
      <c r="L422" s="9"/>
      <c r="M422" s="976"/>
      <c r="N422" s="867"/>
      <c r="O422" s="867"/>
      <c r="P422" s="867"/>
      <c r="Q422" s="867"/>
      <c r="R422" s="867"/>
      <c r="S422" s="867"/>
      <c r="T422" s="867"/>
      <c r="U422" s="867"/>
      <c r="V422" s="867"/>
      <c r="W422" s="867"/>
      <c r="X422" s="867"/>
      <c r="Y422" s="867"/>
    </row>
    <row r="423" spans="1:25" x14ac:dyDescent="0.2">
      <c r="A423" s="1060"/>
      <c r="B423" s="8"/>
      <c r="E423" s="9"/>
      <c r="F423" s="9"/>
      <c r="G423" s="9"/>
      <c r="H423" s="9"/>
      <c r="I423" s="9"/>
      <c r="J423" s="9"/>
      <c r="K423" s="9"/>
      <c r="L423" s="9"/>
      <c r="M423" s="976"/>
      <c r="N423" s="867"/>
      <c r="O423" s="867"/>
      <c r="P423" s="867"/>
      <c r="Q423" s="867"/>
      <c r="R423" s="867"/>
      <c r="S423" s="867"/>
      <c r="T423" s="867"/>
      <c r="U423" s="867"/>
      <c r="V423" s="867"/>
      <c r="W423" s="867"/>
      <c r="X423" s="867"/>
      <c r="Y423" s="867"/>
    </row>
    <row r="424" spans="1:25" x14ac:dyDescent="0.2">
      <c r="A424" s="1060"/>
      <c r="B424" s="8"/>
      <c r="C424" s="9"/>
      <c r="D424" s="9"/>
      <c r="M424" s="976"/>
      <c r="N424" s="867"/>
      <c r="O424" s="867"/>
      <c r="P424" s="867"/>
      <c r="Q424" s="867"/>
      <c r="R424" s="867"/>
      <c r="S424" s="867"/>
      <c r="T424" s="867"/>
      <c r="U424" s="867"/>
      <c r="V424" s="867"/>
      <c r="W424" s="867"/>
      <c r="X424" s="867"/>
      <c r="Y424" s="867"/>
    </row>
    <row r="425" spans="1:25" x14ac:dyDescent="0.2">
      <c r="A425" s="1060"/>
      <c r="B425" s="8"/>
      <c r="E425" s="9"/>
      <c r="F425" s="9"/>
      <c r="G425" s="9"/>
      <c r="H425" s="9"/>
      <c r="I425" s="9"/>
      <c r="J425" s="9"/>
      <c r="K425" s="9"/>
      <c r="L425" s="9"/>
      <c r="M425" s="976"/>
      <c r="N425" s="867"/>
      <c r="O425" s="867"/>
      <c r="P425" s="867"/>
      <c r="Q425" s="867"/>
      <c r="R425" s="867"/>
      <c r="S425" s="867"/>
      <c r="T425" s="867"/>
      <c r="U425" s="867"/>
      <c r="V425" s="867"/>
      <c r="W425" s="867"/>
      <c r="X425" s="867"/>
      <c r="Y425" s="867"/>
    </row>
    <row r="426" spans="1:25" x14ac:dyDescent="0.2">
      <c r="A426" s="1060"/>
      <c r="B426" s="8"/>
      <c r="E426" s="9"/>
      <c r="F426" s="9"/>
      <c r="G426" s="9"/>
      <c r="H426" s="9"/>
      <c r="I426" s="9"/>
      <c r="J426" s="9"/>
      <c r="K426" s="9"/>
      <c r="L426" s="9"/>
      <c r="M426" s="976"/>
      <c r="N426" s="867"/>
      <c r="O426" s="867"/>
      <c r="P426" s="867"/>
      <c r="Q426" s="867"/>
      <c r="R426" s="867"/>
      <c r="S426" s="867"/>
      <c r="T426" s="867"/>
      <c r="U426" s="867"/>
      <c r="V426" s="867"/>
      <c r="W426" s="867"/>
      <c r="X426" s="867"/>
      <c r="Y426" s="867"/>
    </row>
    <row r="427" spans="1:25" x14ac:dyDescent="0.2">
      <c r="A427" s="1060"/>
      <c r="B427" s="8"/>
      <c r="E427" s="9"/>
      <c r="F427" s="9"/>
      <c r="G427" s="9"/>
      <c r="H427" s="9"/>
      <c r="I427" s="9"/>
      <c r="J427" s="9"/>
      <c r="K427" s="9"/>
      <c r="L427" s="9"/>
      <c r="M427" s="976"/>
      <c r="N427" s="867"/>
      <c r="O427" s="867"/>
      <c r="P427" s="867"/>
      <c r="Q427" s="867"/>
      <c r="R427" s="867"/>
      <c r="S427" s="867"/>
      <c r="T427" s="867"/>
      <c r="U427" s="867"/>
      <c r="V427" s="867"/>
      <c r="W427" s="867"/>
      <c r="X427" s="867"/>
      <c r="Y427" s="867"/>
    </row>
    <row r="428" spans="1:25" x14ac:dyDescent="0.2">
      <c r="A428" s="1060"/>
      <c r="B428" s="8"/>
      <c r="E428" s="9"/>
      <c r="F428" s="9"/>
      <c r="G428" s="9"/>
      <c r="H428" s="9"/>
      <c r="I428" s="9"/>
      <c r="J428" s="9"/>
      <c r="K428" s="9"/>
      <c r="L428" s="9"/>
      <c r="M428" s="976"/>
      <c r="N428" s="867"/>
      <c r="O428" s="867"/>
      <c r="P428" s="867"/>
      <c r="Q428" s="867"/>
      <c r="R428" s="867"/>
      <c r="S428" s="867"/>
      <c r="T428" s="867"/>
      <c r="U428" s="867"/>
      <c r="V428" s="867"/>
      <c r="W428" s="867"/>
      <c r="X428" s="867"/>
      <c r="Y428" s="867"/>
    </row>
    <row r="429" spans="1:25" x14ac:dyDescent="0.2">
      <c r="A429" s="1060"/>
      <c r="B429" s="8"/>
      <c r="E429" s="9"/>
      <c r="F429" s="9"/>
      <c r="G429" s="9"/>
      <c r="H429" s="9"/>
      <c r="I429" s="9"/>
      <c r="J429" s="9"/>
      <c r="K429" s="9"/>
      <c r="L429" s="9"/>
      <c r="M429" s="976"/>
      <c r="N429" s="867"/>
      <c r="O429" s="867"/>
      <c r="P429" s="867"/>
      <c r="Q429" s="867"/>
      <c r="R429" s="867"/>
      <c r="S429" s="867"/>
      <c r="T429" s="867"/>
      <c r="U429" s="867"/>
      <c r="V429" s="867"/>
      <c r="W429" s="867"/>
      <c r="X429" s="867"/>
      <c r="Y429" s="867"/>
    </row>
    <row r="430" spans="1:25" x14ac:dyDescent="0.2">
      <c r="A430" s="1060"/>
      <c r="B430" s="8"/>
      <c r="E430" s="9"/>
      <c r="F430" s="9"/>
      <c r="G430" s="9"/>
      <c r="H430" s="9"/>
      <c r="I430" s="9"/>
      <c r="J430" s="9"/>
      <c r="K430" s="9"/>
      <c r="L430" s="9"/>
      <c r="M430" s="976"/>
      <c r="N430" s="867"/>
      <c r="O430" s="867"/>
      <c r="P430" s="867"/>
      <c r="Q430" s="867"/>
      <c r="R430" s="867"/>
      <c r="S430" s="867"/>
      <c r="T430" s="867"/>
      <c r="U430" s="867"/>
      <c r="V430" s="867"/>
      <c r="W430" s="867"/>
      <c r="X430" s="867"/>
      <c r="Y430" s="867"/>
    </row>
    <row r="431" spans="1:25" x14ac:dyDescent="0.2">
      <c r="A431" s="1060"/>
      <c r="B431" s="8"/>
      <c r="E431" s="9"/>
      <c r="F431" s="9"/>
      <c r="G431" s="9"/>
      <c r="H431" s="9"/>
      <c r="I431" s="9"/>
      <c r="J431" s="9"/>
      <c r="K431" s="9"/>
      <c r="L431" s="9"/>
      <c r="M431" s="976"/>
      <c r="N431" s="867"/>
      <c r="O431" s="867"/>
      <c r="P431" s="867"/>
      <c r="Q431" s="867"/>
      <c r="R431" s="867"/>
      <c r="S431" s="867"/>
      <c r="T431" s="867"/>
      <c r="U431" s="867"/>
      <c r="V431" s="867"/>
      <c r="W431" s="867"/>
      <c r="X431" s="867"/>
      <c r="Y431" s="867"/>
    </row>
    <row r="432" spans="1:25" x14ac:dyDescent="0.2">
      <c r="A432" s="1060"/>
      <c r="B432" s="8"/>
      <c r="E432" s="9"/>
      <c r="F432" s="9"/>
      <c r="G432" s="9"/>
      <c r="H432" s="9"/>
      <c r="I432" s="9"/>
      <c r="J432" s="9"/>
      <c r="K432" s="9"/>
      <c r="L432" s="9"/>
      <c r="M432" s="976"/>
      <c r="N432" s="867"/>
      <c r="O432" s="867"/>
      <c r="P432" s="867"/>
      <c r="Q432" s="867"/>
      <c r="R432" s="867"/>
      <c r="S432" s="867"/>
      <c r="T432" s="867"/>
      <c r="U432" s="867"/>
      <c r="V432" s="867"/>
      <c r="W432" s="867"/>
      <c r="X432" s="867"/>
      <c r="Y432" s="867"/>
    </row>
    <row r="433" spans="1:25" x14ac:dyDescent="0.2">
      <c r="A433" s="1060"/>
      <c r="B433" s="8"/>
      <c r="E433" s="9"/>
      <c r="F433" s="9"/>
      <c r="G433" s="9"/>
      <c r="H433" s="9"/>
      <c r="I433" s="9"/>
      <c r="J433" s="9"/>
      <c r="K433" s="9"/>
      <c r="L433" s="9"/>
      <c r="M433" s="976"/>
      <c r="N433" s="867"/>
      <c r="O433" s="867"/>
      <c r="P433" s="867"/>
      <c r="Q433" s="867"/>
      <c r="R433" s="867"/>
      <c r="S433" s="867"/>
      <c r="T433" s="867"/>
      <c r="U433" s="867"/>
      <c r="V433" s="867"/>
      <c r="W433" s="867"/>
      <c r="X433" s="867"/>
      <c r="Y433" s="867"/>
    </row>
    <row r="434" spans="1:25" x14ac:dyDescent="0.2">
      <c r="A434" s="1060"/>
      <c r="B434" s="8"/>
      <c r="E434" s="9"/>
      <c r="F434" s="9"/>
      <c r="G434" s="9"/>
      <c r="H434" s="9"/>
      <c r="I434" s="9"/>
      <c r="J434" s="9"/>
      <c r="K434" s="9"/>
      <c r="L434" s="9"/>
      <c r="M434" s="976"/>
      <c r="N434" s="867"/>
      <c r="O434" s="867"/>
      <c r="P434" s="867"/>
      <c r="Q434" s="867"/>
      <c r="R434" s="867"/>
      <c r="S434" s="867"/>
      <c r="T434" s="867"/>
      <c r="U434" s="867"/>
      <c r="V434" s="867"/>
      <c r="W434" s="867"/>
      <c r="X434" s="867"/>
      <c r="Y434" s="867"/>
    </row>
    <row r="435" spans="1:25" x14ac:dyDescent="0.2">
      <c r="A435" s="1060"/>
      <c r="B435" s="8"/>
      <c r="E435" s="9"/>
      <c r="F435" s="9"/>
      <c r="G435" s="9"/>
      <c r="H435" s="9"/>
      <c r="I435" s="9"/>
      <c r="J435" s="9"/>
      <c r="K435" s="9"/>
      <c r="L435" s="9"/>
      <c r="M435" s="976"/>
      <c r="N435" s="867"/>
      <c r="O435" s="867"/>
      <c r="P435" s="867"/>
      <c r="Q435" s="867"/>
      <c r="R435" s="867"/>
      <c r="S435" s="867"/>
      <c r="T435" s="867"/>
      <c r="U435" s="867"/>
      <c r="V435" s="867"/>
      <c r="W435" s="867"/>
      <c r="X435" s="867"/>
      <c r="Y435" s="867"/>
    </row>
    <row r="436" spans="1:25" x14ac:dyDescent="0.2">
      <c r="A436" s="1060"/>
      <c r="B436" s="10"/>
      <c r="C436" s="4"/>
      <c r="D436" s="4"/>
      <c r="M436" s="976"/>
      <c r="N436" s="867"/>
      <c r="O436" s="867"/>
      <c r="P436" s="867"/>
      <c r="Q436" s="867"/>
      <c r="R436" s="867"/>
      <c r="S436" s="867"/>
      <c r="T436" s="867"/>
      <c r="U436" s="867"/>
      <c r="V436" s="867"/>
      <c r="W436" s="867"/>
      <c r="X436" s="867"/>
      <c r="Y436" s="867"/>
    </row>
    <row r="437" spans="1:25" x14ac:dyDescent="0.2">
      <c r="A437" s="1060"/>
      <c r="B437" s="8"/>
      <c r="C437" s="9"/>
      <c r="D437" s="9"/>
      <c r="M437" s="976"/>
      <c r="N437" s="867"/>
      <c r="O437" s="867"/>
      <c r="P437" s="867"/>
      <c r="Q437" s="867"/>
      <c r="R437" s="867"/>
      <c r="S437" s="867"/>
      <c r="T437" s="867"/>
      <c r="U437" s="867"/>
      <c r="V437" s="867"/>
      <c r="W437" s="867"/>
      <c r="X437" s="867"/>
      <c r="Y437" s="867"/>
    </row>
    <row r="438" spans="1:25" x14ac:dyDescent="0.2">
      <c r="A438" s="1060"/>
      <c r="B438" s="8"/>
      <c r="C438" s="9"/>
      <c r="D438" s="9"/>
      <c r="M438" s="976"/>
      <c r="N438" s="867"/>
      <c r="O438" s="867"/>
      <c r="P438" s="867"/>
      <c r="Q438" s="867"/>
      <c r="R438" s="867"/>
      <c r="S438" s="867"/>
      <c r="T438" s="867"/>
      <c r="U438" s="867"/>
      <c r="V438" s="867"/>
      <c r="W438" s="867"/>
      <c r="X438" s="867"/>
      <c r="Y438" s="867"/>
    </row>
    <row r="439" spans="1:25" x14ac:dyDescent="0.2">
      <c r="A439" s="1060"/>
      <c r="B439" s="8"/>
      <c r="C439" s="9"/>
      <c r="D439" s="9"/>
      <c r="M439" s="976"/>
      <c r="N439" s="867"/>
      <c r="O439" s="867"/>
      <c r="P439" s="867"/>
      <c r="Q439" s="867"/>
      <c r="R439" s="867"/>
      <c r="S439" s="867"/>
      <c r="T439" s="867"/>
      <c r="U439" s="867"/>
      <c r="V439" s="867"/>
      <c r="W439" s="867"/>
      <c r="X439" s="867"/>
      <c r="Y439" s="867"/>
    </row>
    <row r="440" spans="1:25" x14ac:dyDescent="0.2">
      <c r="A440" s="1060"/>
      <c r="B440" s="8"/>
      <c r="C440" s="9"/>
      <c r="D440" s="9"/>
      <c r="M440" s="976"/>
      <c r="N440" s="867"/>
      <c r="O440" s="867"/>
      <c r="P440" s="867"/>
      <c r="Q440" s="867"/>
      <c r="R440" s="867"/>
      <c r="S440" s="867"/>
      <c r="T440" s="867"/>
      <c r="U440" s="867"/>
      <c r="V440" s="867"/>
      <c r="W440" s="867"/>
      <c r="X440" s="867"/>
      <c r="Y440" s="867"/>
    </row>
    <row r="441" spans="1:25" x14ac:dyDescent="0.2">
      <c r="A441" s="1060"/>
      <c r="B441" s="8"/>
      <c r="E441" s="9"/>
      <c r="F441" s="9"/>
      <c r="G441" s="9"/>
      <c r="H441" s="9"/>
      <c r="I441" s="9"/>
      <c r="J441" s="9"/>
      <c r="K441" s="9"/>
      <c r="L441" s="9"/>
      <c r="M441" s="976"/>
      <c r="N441" s="867"/>
      <c r="O441" s="867"/>
      <c r="P441" s="867"/>
      <c r="Q441" s="867"/>
      <c r="R441" s="867"/>
      <c r="S441" s="867"/>
      <c r="T441" s="867"/>
      <c r="U441" s="867"/>
      <c r="V441" s="867"/>
      <c r="W441" s="867"/>
      <c r="X441" s="867"/>
      <c r="Y441" s="867"/>
    </row>
    <row r="442" spans="1:25" x14ac:dyDescent="0.2">
      <c r="A442" s="1060"/>
      <c r="B442" s="8"/>
      <c r="E442" s="9"/>
      <c r="F442" s="9"/>
      <c r="G442" s="9"/>
      <c r="H442" s="9"/>
      <c r="I442" s="9"/>
      <c r="J442" s="9"/>
      <c r="K442" s="9"/>
      <c r="L442" s="9"/>
      <c r="M442" s="976"/>
      <c r="N442" s="867"/>
      <c r="O442" s="867"/>
      <c r="P442" s="867"/>
      <c r="Q442" s="867"/>
      <c r="R442" s="867"/>
      <c r="S442" s="867"/>
      <c r="T442" s="867"/>
      <c r="U442" s="867"/>
      <c r="V442" s="867"/>
      <c r="W442" s="867"/>
      <c r="X442" s="867"/>
      <c r="Y442" s="867"/>
    </row>
    <row r="443" spans="1:25" x14ac:dyDescent="0.2">
      <c r="A443" s="1060"/>
      <c r="B443" s="8"/>
      <c r="E443" s="9"/>
      <c r="F443" s="9"/>
      <c r="G443" s="9"/>
      <c r="H443" s="9"/>
      <c r="I443" s="9"/>
      <c r="J443" s="9"/>
      <c r="K443" s="9"/>
      <c r="L443" s="9"/>
      <c r="M443" s="976"/>
      <c r="N443" s="867"/>
      <c r="O443" s="867"/>
      <c r="P443" s="867"/>
      <c r="Q443" s="867"/>
      <c r="R443" s="867"/>
      <c r="S443" s="867"/>
      <c r="T443" s="867"/>
      <c r="U443" s="867"/>
      <c r="V443" s="867"/>
      <c r="W443" s="867"/>
      <c r="X443" s="867"/>
      <c r="Y443" s="867"/>
    </row>
    <row r="444" spans="1:25" x14ac:dyDescent="0.2">
      <c r="A444" s="1060"/>
      <c r="B444" s="8"/>
      <c r="E444" s="9"/>
      <c r="F444" s="9"/>
      <c r="G444" s="9"/>
      <c r="H444" s="9"/>
      <c r="I444" s="9"/>
      <c r="J444" s="9"/>
      <c r="K444" s="9"/>
      <c r="L444" s="9"/>
      <c r="M444" s="976"/>
      <c r="N444" s="867"/>
      <c r="O444" s="867"/>
      <c r="P444" s="867"/>
      <c r="Q444" s="867"/>
      <c r="R444" s="867"/>
      <c r="S444" s="867"/>
      <c r="T444" s="867"/>
      <c r="U444" s="867"/>
      <c r="V444" s="867"/>
      <c r="W444" s="867"/>
      <c r="X444" s="867"/>
      <c r="Y444" s="867"/>
    </row>
    <row r="445" spans="1:25" x14ac:dyDescent="0.2">
      <c r="A445" s="1060"/>
      <c r="B445" s="8"/>
      <c r="E445" s="9"/>
      <c r="F445" s="9"/>
      <c r="G445" s="9"/>
      <c r="H445" s="9"/>
      <c r="I445" s="9"/>
      <c r="J445" s="9"/>
      <c r="K445" s="9"/>
      <c r="L445" s="9"/>
      <c r="M445" s="976"/>
      <c r="N445" s="867"/>
      <c r="O445" s="867"/>
      <c r="P445" s="867"/>
      <c r="Q445" s="867"/>
      <c r="R445" s="867"/>
      <c r="S445" s="867"/>
      <c r="T445" s="867"/>
      <c r="U445" s="867"/>
      <c r="V445" s="867"/>
      <c r="W445" s="867"/>
      <c r="X445" s="867"/>
      <c r="Y445" s="867"/>
    </row>
    <row r="446" spans="1:25" x14ac:dyDescent="0.2">
      <c r="A446" s="1060"/>
      <c r="B446" s="8"/>
      <c r="E446" s="9"/>
      <c r="F446" s="9"/>
      <c r="G446" s="9"/>
      <c r="H446" s="9"/>
      <c r="I446" s="9"/>
      <c r="J446" s="9"/>
      <c r="K446" s="9"/>
      <c r="L446" s="9"/>
      <c r="M446" s="976"/>
      <c r="N446" s="867"/>
      <c r="O446" s="867"/>
      <c r="P446" s="867"/>
      <c r="Q446" s="867"/>
      <c r="R446" s="867"/>
      <c r="S446" s="867"/>
      <c r="T446" s="867"/>
      <c r="U446" s="867"/>
      <c r="V446" s="867"/>
      <c r="W446" s="867"/>
      <c r="X446" s="867"/>
      <c r="Y446" s="867"/>
    </row>
    <row r="447" spans="1:25" x14ac:dyDescent="0.2">
      <c r="A447" s="1060"/>
      <c r="B447" s="8"/>
      <c r="E447" s="9"/>
      <c r="F447" s="9"/>
      <c r="G447" s="9"/>
      <c r="H447" s="9"/>
      <c r="I447" s="9"/>
      <c r="J447" s="9"/>
      <c r="K447" s="9"/>
      <c r="L447" s="9"/>
      <c r="M447" s="976"/>
      <c r="N447" s="867"/>
      <c r="O447" s="867"/>
      <c r="P447" s="867"/>
      <c r="Q447" s="867"/>
      <c r="R447" s="867"/>
      <c r="S447" s="867"/>
      <c r="T447" s="867"/>
      <c r="U447" s="867"/>
      <c r="V447" s="867"/>
      <c r="W447" s="867"/>
      <c r="X447" s="867"/>
      <c r="Y447" s="867"/>
    </row>
    <row r="448" spans="1:25" x14ac:dyDescent="0.2">
      <c r="A448" s="1060"/>
      <c r="B448" s="8"/>
      <c r="E448" s="9"/>
      <c r="F448" s="9"/>
      <c r="G448" s="9"/>
      <c r="H448" s="9"/>
      <c r="I448" s="9"/>
      <c r="J448" s="9"/>
      <c r="K448" s="9"/>
      <c r="L448" s="9"/>
      <c r="M448" s="976"/>
      <c r="N448" s="867"/>
      <c r="O448" s="867"/>
      <c r="P448" s="867"/>
      <c r="Q448" s="867"/>
      <c r="R448" s="867"/>
      <c r="S448" s="867"/>
      <c r="T448" s="867"/>
      <c r="U448" s="867"/>
      <c r="V448" s="867"/>
      <c r="W448" s="867"/>
      <c r="X448" s="867"/>
      <c r="Y448" s="867"/>
    </row>
    <row r="449" spans="1:25" x14ac:dyDescent="0.2">
      <c r="A449" s="1060"/>
      <c r="B449" s="8"/>
      <c r="E449" s="9"/>
      <c r="F449" s="9"/>
      <c r="G449" s="9"/>
      <c r="H449" s="9"/>
      <c r="I449" s="9"/>
      <c r="J449" s="9"/>
      <c r="K449" s="9"/>
      <c r="L449" s="9"/>
      <c r="M449" s="976"/>
      <c r="N449" s="867"/>
      <c r="O449" s="867"/>
      <c r="P449" s="867"/>
      <c r="Q449" s="867"/>
      <c r="R449" s="867"/>
      <c r="S449" s="867"/>
      <c r="T449" s="867"/>
      <c r="U449" s="867"/>
      <c r="V449" s="867"/>
      <c r="W449" s="867"/>
      <c r="X449" s="867"/>
      <c r="Y449" s="867"/>
    </row>
    <row r="450" spans="1:25" x14ac:dyDescent="0.2">
      <c r="A450" s="1060"/>
      <c r="B450" s="8"/>
      <c r="C450" s="9"/>
      <c r="D450" s="9"/>
      <c r="M450" s="976"/>
      <c r="N450" s="867"/>
      <c r="O450" s="867"/>
      <c r="P450" s="867"/>
      <c r="Q450" s="867"/>
      <c r="R450" s="867"/>
      <c r="S450" s="867"/>
      <c r="T450" s="867"/>
      <c r="U450" s="867"/>
      <c r="V450" s="867"/>
      <c r="W450" s="867"/>
      <c r="X450" s="867"/>
      <c r="Y450" s="867"/>
    </row>
    <row r="451" spans="1:25" x14ac:dyDescent="0.2">
      <c r="A451" s="1060"/>
      <c r="B451" s="8"/>
      <c r="E451" s="9"/>
      <c r="F451" s="9"/>
      <c r="G451" s="9"/>
      <c r="H451" s="9"/>
      <c r="I451" s="9"/>
      <c r="J451" s="9"/>
      <c r="K451" s="9"/>
      <c r="L451" s="9"/>
      <c r="M451" s="976"/>
      <c r="N451" s="867"/>
      <c r="O451" s="867"/>
      <c r="P451" s="867"/>
      <c r="Q451" s="867"/>
      <c r="R451" s="867"/>
      <c r="S451" s="867"/>
      <c r="T451" s="867"/>
      <c r="U451" s="867"/>
      <c r="V451" s="867"/>
      <c r="W451" s="867"/>
      <c r="X451" s="867"/>
      <c r="Y451" s="867"/>
    </row>
    <row r="452" spans="1:25" x14ac:dyDescent="0.2">
      <c r="A452" s="1060"/>
      <c r="B452" s="8"/>
      <c r="E452" s="9"/>
      <c r="F452" s="9"/>
      <c r="G452" s="9"/>
      <c r="H452" s="9"/>
      <c r="I452" s="9"/>
      <c r="J452" s="9"/>
      <c r="K452" s="9"/>
      <c r="L452" s="9"/>
      <c r="M452" s="976"/>
      <c r="N452" s="867"/>
      <c r="O452" s="867"/>
      <c r="P452" s="867"/>
      <c r="Q452" s="867"/>
      <c r="R452" s="867"/>
      <c r="S452" s="867"/>
      <c r="T452" s="867"/>
      <c r="U452" s="867"/>
      <c r="V452" s="867"/>
      <c r="W452" s="867"/>
      <c r="X452" s="867"/>
      <c r="Y452" s="867"/>
    </row>
    <row r="453" spans="1:25" x14ac:dyDescent="0.2">
      <c r="A453" s="1060"/>
      <c r="B453" s="8"/>
      <c r="E453" s="9"/>
      <c r="F453" s="9"/>
      <c r="G453" s="9"/>
      <c r="H453" s="9"/>
      <c r="I453" s="9"/>
      <c r="J453" s="9"/>
      <c r="K453" s="9"/>
      <c r="L453" s="9"/>
      <c r="M453" s="976"/>
      <c r="N453" s="867"/>
      <c r="O453" s="867"/>
      <c r="P453" s="867"/>
      <c r="Q453" s="867"/>
      <c r="R453" s="867"/>
      <c r="S453" s="867"/>
      <c r="T453" s="867"/>
      <c r="U453" s="867"/>
      <c r="V453" s="867"/>
      <c r="W453" s="867"/>
      <c r="X453" s="867"/>
      <c r="Y453" s="867"/>
    </row>
    <row r="454" spans="1:25" x14ac:dyDescent="0.2">
      <c r="A454" s="1060"/>
      <c r="B454" s="8"/>
      <c r="E454" s="9"/>
      <c r="F454" s="9"/>
      <c r="G454" s="9"/>
      <c r="H454" s="9"/>
      <c r="I454" s="9"/>
      <c r="J454" s="9"/>
      <c r="K454" s="9"/>
      <c r="L454" s="9"/>
      <c r="M454" s="976"/>
      <c r="N454" s="867"/>
      <c r="O454" s="867"/>
      <c r="P454" s="867"/>
      <c r="Q454" s="867"/>
      <c r="R454" s="867"/>
      <c r="S454" s="867"/>
      <c r="T454" s="867"/>
      <c r="U454" s="867"/>
      <c r="V454" s="867"/>
      <c r="W454" s="867"/>
      <c r="X454" s="867"/>
      <c r="Y454" s="867"/>
    </row>
    <row r="455" spans="1:25" x14ac:dyDescent="0.2">
      <c r="A455" s="1060"/>
      <c r="B455" s="8"/>
      <c r="E455" s="9"/>
      <c r="F455" s="9"/>
      <c r="G455" s="9"/>
      <c r="H455" s="9"/>
      <c r="I455" s="9"/>
      <c r="J455" s="9"/>
      <c r="K455" s="9"/>
      <c r="L455" s="9"/>
      <c r="M455" s="976"/>
      <c r="N455" s="867"/>
      <c r="O455" s="867"/>
      <c r="P455" s="867"/>
      <c r="Q455" s="867"/>
      <c r="R455" s="867"/>
      <c r="S455" s="867"/>
      <c r="T455" s="867"/>
      <c r="U455" s="867"/>
      <c r="V455" s="867"/>
      <c r="W455" s="867"/>
      <c r="X455" s="867"/>
      <c r="Y455" s="867"/>
    </row>
    <row r="456" spans="1:25" x14ac:dyDescent="0.2">
      <c r="A456" s="1060"/>
      <c r="B456" s="8"/>
      <c r="E456" s="9"/>
      <c r="F456" s="9"/>
      <c r="G456" s="9"/>
      <c r="H456" s="9"/>
      <c r="I456" s="9"/>
      <c r="J456" s="9"/>
      <c r="K456" s="9"/>
      <c r="L456" s="9"/>
      <c r="M456" s="976"/>
      <c r="N456" s="867"/>
      <c r="O456" s="867"/>
      <c r="P456" s="867"/>
      <c r="Q456" s="867"/>
      <c r="R456" s="867"/>
      <c r="S456" s="867"/>
      <c r="T456" s="867"/>
      <c r="U456" s="867"/>
      <c r="V456" s="867"/>
      <c r="W456" s="867"/>
      <c r="X456" s="867"/>
      <c r="Y456" s="867"/>
    </row>
    <row r="457" spans="1:25" x14ac:dyDescent="0.2">
      <c r="A457" s="1060"/>
      <c r="B457" s="8"/>
      <c r="E457" s="9"/>
      <c r="F457" s="9"/>
      <c r="G457" s="9"/>
      <c r="H457" s="9"/>
      <c r="I457" s="9"/>
      <c r="J457" s="9"/>
      <c r="K457" s="9"/>
      <c r="L457" s="9"/>
      <c r="M457" s="976"/>
      <c r="N457" s="867"/>
      <c r="O457" s="867"/>
      <c r="P457" s="867"/>
      <c r="Q457" s="867"/>
      <c r="R457" s="867"/>
      <c r="S457" s="867"/>
      <c r="T457" s="867"/>
      <c r="U457" s="867"/>
      <c r="V457" s="867"/>
      <c r="W457" s="867"/>
      <c r="X457" s="867"/>
      <c r="Y457" s="867"/>
    </row>
    <row r="458" spans="1:25" x14ac:dyDescent="0.2">
      <c r="A458" s="1060"/>
      <c r="B458" s="8"/>
      <c r="E458" s="9"/>
      <c r="F458" s="9"/>
      <c r="G458" s="9"/>
      <c r="H458" s="9"/>
      <c r="I458" s="9"/>
      <c r="J458" s="9"/>
      <c r="K458" s="9"/>
      <c r="L458" s="9"/>
      <c r="M458" s="976"/>
      <c r="N458" s="867"/>
      <c r="O458" s="867"/>
      <c r="P458" s="867"/>
      <c r="Q458" s="867"/>
      <c r="R458" s="867"/>
      <c r="S458" s="867"/>
      <c r="T458" s="867"/>
      <c r="U458" s="867"/>
      <c r="V458" s="867"/>
      <c r="W458" s="867"/>
      <c r="X458" s="867"/>
      <c r="Y458" s="867"/>
    </row>
    <row r="459" spans="1:25" x14ac:dyDescent="0.2">
      <c r="A459" s="1060"/>
      <c r="B459" s="8"/>
      <c r="E459" s="9"/>
      <c r="F459" s="9"/>
      <c r="G459" s="9"/>
      <c r="H459" s="9"/>
      <c r="I459" s="9"/>
      <c r="J459" s="9"/>
      <c r="K459" s="9"/>
      <c r="L459" s="9"/>
      <c r="M459" s="976"/>
      <c r="N459" s="867"/>
      <c r="O459" s="867"/>
      <c r="P459" s="867"/>
      <c r="Q459" s="867"/>
      <c r="R459" s="867"/>
      <c r="S459" s="867"/>
      <c r="T459" s="867"/>
      <c r="U459" s="867"/>
      <c r="V459" s="867"/>
      <c r="W459" s="867"/>
      <c r="X459" s="867"/>
      <c r="Y459" s="867"/>
    </row>
    <row r="460" spans="1:25" x14ac:dyDescent="0.2">
      <c r="A460" s="1060"/>
      <c r="B460" s="8"/>
      <c r="E460" s="9"/>
      <c r="F460" s="9"/>
      <c r="G460" s="9"/>
      <c r="H460" s="9"/>
      <c r="I460" s="9"/>
      <c r="J460" s="9"/>
      <c r="K460" s="9"/>
      <c r="L460" s="9"/>
      <c r="M460" s="976"/>
      <c r="N460" s="867"/>
      <c r="O460" s="867"/>
      <c r="P460" s="867"/>
      <c r="Q460" s="867"/>
      <c r="R460" s="867"/>
      <c r="S460" s="867"/>
      <c r="T460" s="867"/>
      <c r="U460" s="867"/>
      <c r="V460" s="867"/>
      <c r="W460" s="867"/>
      <c r="X460" s="867"/>
      <c r="Y460" s="867"/>
    </row>
    <row r="461" spans="1:25" x14ac:dyDescent="0.2">
      <c r="A461" s="1060"/>
      <c r="B461" s="8"/>
      <c r="E461" s="9"/>
      <c r="F461" s="9"/>
      <c r="G461" s="9"/>
      <c r="H461" s="9"/>
      <c r="I461" s="9"/>
      <c r="J461" s="9"/>
      <c r="K461" s="9"/>
      <c r="L461" s="9"/>
      <c r="M461" s="976"/>
      <c r="N461" s="867"/>
      <c r="O461" s="867"/>
      <c r="P461" s="867"/>
      <c r="Q461" s="867"/>
      <c r="R461" s="867"/>
      <c r="S461" s="867"/>
      <c r="T461" s="867"/>
      <c r="U461" s="867"/>
      <c r="V461" s="867"/>
      <c r="W461" s="867"/>
      <c r="X461" s="867"/>
      <c r="Y461" s="867"/>
    </row>
    <row r="462" spans="1:25" x14ac:dyDescent="0.2">
      <c r="A462" s="1060"/>
      <c r="B462" s="10"/>
      <c r="C462" s="4"/>
      <c r="D462" s="4"/>
      <c r="M462" s="976"/>
      <c r="N462" s="867"/>
      <c r="O462" s="867"/>
      <c r="P462" s="867"/>
      <c r="Q462" s="867"/>
      <c r="R462" s="867"/>
      <c r="S462" s="867"/>
      <c r="T462" s="867"/>
      <c r="U462" s="867"/>
      <c r="V462" s="867"/>
      <c r="W462" s="867"/>
      <c r="X462" s="867"/>
      <c r="Y462" s="867"/>
    </row>
    <row r="463" spans="1:25" ht="13.5" x14ac:dyDescent="0.2">
      <c r="A463" s="1060"/>
      <c r="B463" s="1061"/>
      <c r="C463" s="1062"/>
      <c r="D463" s="1062"/>
      <c r="M463" s="976"/>
      <c r="N463" s="867"/>
      <c r="O463" s="867"/>
      <c r="P463" s="867"/>
      <c r="Q463" s="867"/>
      <c r="R463" s="867"/>
      <c r="S463" s="867"/>
      <c r="T463" s="867"/>
      <c r="U463" s="867"/>
      <c r="V463" s="867"/>
      <c r="W463" s="867"/>
      <c r="X463" s="867"/>
      <c r="Y463" s="867"/>
    </row>
    <row r="464" spans="1:25" x14ac:dyDescent="0.2">
      <c r="A464" s="1060"/>
      <c r="B464" s="11"/>
      <c r="C464" s="7"/>
      <c r="D464" s="7"/>
      <c r="E464" s="874"/>
      <c r="F464" s="874"/>
      <c r="G464" s="874"/>
      <c r="H464" s="874"/>
      <c r="I464" s="874"/>
      <c r="J464" s="874"/>
      <c r="K464" s="874"/>
      <c r="L464" s="874"/>
      <c r="M464" s="976"/>
      <c r="N464" s="867"/>
      <c r="O464" s="867"/>
      <c r="P464" s="867"/>
      <c r="Q464" s="867"/>
      <c r="R464" s="867"/>
      <c r="S464" s="867"/>
      <c r="T464" s="867"/>
      <c r="U464" s="867"/>
      <c r="V464" s="867"/>
      <c r="W464" s="867"/>
      <c r="X464" s="867"/>
      <c r="Y464" s="867"/>
    </row>
    <row r="465" spans="1:25" x14ac:dyDescent="0.2">
      <c r="A465" s="1060"/>
      <c r="B465" s="8"/>
      <c r="C465" s="9"/>
      <c r="D465" s="9"/>
      <c r="M465" s="976"/>
      <c r="N465" s="867"/>
      <c r="O465" s="867"/>
      <c r="P465" s="867"/>
      <c r="Q465" s="867"/>
      <c r="R465" s="867"/>
      <c r="S465" s="867"/>
      <c r="T465" s="867"/>
      <c r="U465" s="867"/>
      <c r="V465" s="867"/>
      <c r="W465" s="867"/>
      <c r="X465" s="867"/>
      <c r="Y465" s="867"/>
    </row>
    <row r="466" spans="1:25" x14ac:dyDescent="0.2">
      <c r="A466" s="1060"/>
      <c r="B466" s="8"/>
      <c r="C466" s="9"/>
      <c r="D466" s="9"/>
      <c r="M466" s="976"/>
      <c r="N466" s="867"/>
      <c r="O466" s="867"/>
      <c r="P466" s="867"/>
      <c r="Q466" s="867"/>
      <c r="R466" s="867"/>
      <c r="S466" s="867"/>
      <c r="T466" s="867"/>
      <c r="U466" s="867"/>
      <c r="V466" s="867"/>
      <c r="W466" s="867"/>
      <c r="X466" s="867"/>
      <c r="Y466" s="867"/>
    </row>
    <row r="467" spans="1:25" x14ac:dyDescent="0.2">
      <c r="A467" s="1060"/>
      <c r="B467" s="8"/>
      <c r="C467" s="9"/>
      <c r="D467" s="9"/>
      <c r="M467" s="976"/>
      <c r="N467" s="867"/>
      <c r="O467" s="867"/>
      <c r="P467" s="867"/>
      <c r="Q467" s="867"/>
      <c r="R467" s="867"/>
      <c r="S467" s="867"/>
      <c r="T467" s="867"/>
      <c r="U467" s="867"/>
      <c r="V467" s="867"/>
      <c r="W467" s="867"/>
      <c r="X467" s="867"/>
      <c r="Y467" s="867"/>
    </row>
    <row r="468" spans="1:25" x14ac:dyDescent="0.2">
      <c r="A468" s="1060"/>
      <c r="B468" s="11"/>
      <c r="C468" s="7"/>
      <c r="D468" s="7"/>
      <c r="E468" s="874"/>
      <c r="F468" s="874"/>
      <c r="G468" s="874"/>
      <c r="H468" s="874"/>
      <c r="I468" s="874"/>
      <c r="J468" s="874"/>
      <c r="K468" s="874"/>
      <c r="L468" s="874"/>
      <c r="M468" s="976"/>
      <c r="N468" s="867"/>
      <c r="O468" s="867"/>
      <c r="P468" s="867"/>
      <c r="Q468" s="867"/>
      <c r="R468" s="867"/>
      <c r="S468" s="867"/>
      <c r="T468" s="867"/>
      <c r="U468" s="867"/>
      <c r="V468" s="867"/>
      <c r="W468" s="867"/>
      <c r="X468" s="867"/>
      <c r="Y468" s="867"/>
    </row>
    <row r="469" spans="1:25" x14ac:dyDescent="0.2">
      <c r="A469" s="1060"/>
      <c r="B469" s="8"/>
      <c r="C469" s="9"/>
      <c r="D469" s="9"/>
      <c r="M469" s="976"/>
      <c r="N469" s="867"/>
      <c r="O469" s="867"/>
      <c r="P469" s="867"/>
      <c r="Q469" s="867"/>
      <c r="R469" s="867"/>
      <c r="S469" s="867"/>
      <c r="T469" s="867"/>
      <c r="U469" s="867"/>
      <c r="V469" s="867"/>
      <c r="W469" s="867"/>
      <c r="X469" s="867"/>
      <c r="Y469" s="867"/>
    </row>
    <row r="470" spans="1:25" x14ac:dyDescent="0.2">
      <c r="A470" s="1060"/>
      <c r="B470" s="8"/>
      <c r="E470" s="9"/>
      <c r="F470" s="9"/>
      <c r="G470" s="9"/>
      <c r="H470" s="9"/>
      <c r="I470" s="9"/>
      <c r="J470" s="9"/>
      <c r="K470" s="9"/>
      <c r="L470" s="9"/>
    </row>
    <row r="471" spans="1:25" x14ac:dyDescent="0.2">
      <c r="A471" s="1060"/>
      <c r="B471" s="8"/>
      <c r="E471" s="9"/>
      <c r="F471" s="9"/>
      <c r="G471" s="9"/>
      <c r="H471" s="9"/>
      <c r="I471" s="9"/>
      <c r="J471" s="9"/>
      <c r="K471" s="9"/>
      <c r="L471" s="9"/>
    </row>
    <row r="472" spans="1:25" x14ac:dyDescent="0.2">
      <c r="A472" s="1060"/>
      <c r="B472" s="8"/>
      <c r="E472" s="9"/>
      <c r="F472" s="9"/>
      <c r="G472" s="9"/>
      <c r="H472" s="9"/>
      <c r="I472" s="9"/>
      <c r="J472" s="9"/>
      <c r="K472" s="9"/>
      <c r="L472" s="9"/>
    </row>
    <row r="473" spans="1:25" x14ac:dyDescent="0.2">
      <c r="A473" s="1060"/>
      <c r="B473" s="8"/>
      <c r="E473" s="9"/>
      <c r="F473" s="9"/>
      <c r="G473" s="9"/>
      <c r="H473" s="9"/>
      <c r="I473" s="9"/>
      <c r="J473" s="9"/>
      <c r="K473" s="9"/>
      <c r="L473" s="9"/>
    </row>
    <row r="474" spans="1:25" x14ac:dyDescent="0.2">
      <c r="A474" s="1060"/>
      <c r="B474" s="8"/>
      <c r="E474" s="9"/>
      <c r="F474" s="9"/>
      <c r="G474" s="9"/>
      <c r="H474" s="9"/>
      <c r="I474" s="9"/>
      <c r="J474" s="9"/>
      <c r="K474" s="9"/>
      <c r="L474" s="9"/>
    </row>
    <row r="475" spans="1:25" x14ac:dyDescent="0.2">
      <c r="A475" s="1060"/>
      <c r="B475" s="8"/>
      <c r="E475" s="9"/>
      <c r="F475" s="9"/>
      <c r="G475" s="9"/>
      <c r="H475" s="9"/>
      <c r="I475" s="9"/>
      <c r="J475" s="9"/>
      <c r="K475" s="9"/>
      <c r="L475" s="9"/>
    </row>
    <row r="476" spans="1:25" x14ac:dyDescent="0.2">
      <c r="A476" s="1060"/>
      <c r="B476" s="11"/>
      <c r="C476" s="7"/>
      <c r="D476" s="7"/>
      <c r="E476" s="874"/>
      <c r="F476" s="874"/>
      <c r="G476" s="874"/>
      <c r="H476" s="874"/>
      <c r="I476" s="874"/>
      <c r="J476" s="874"/>
      <c r="K476" s="874"/>
      <c r="L476" s="874"/>
    </row>
    <row r="477" spans="1:25" x14ac:dyDescent="0.2">
      <c r="A477" s="1060"/>
      <c r="B477" s="8"/>
      <c r="C477" s="9"/>
      <c r="D477" s="9"/>
    </row>
    <row r="478" spans="1:25" x14ac:dyDescent="0.2">
      <c r="A478" s="1060"/>
      <c r="B478" s="8"/>
      <c r="C478" s="9"/>
      <c r="D478" s="9"/>
    </row>
    <row r="479" spans="1:25" x14ac:dyDescent="0.2">
      <c r="A479" s="1060"/>
      <c r="B479" s="8"/>
      <c r="C479" s="9"/>
      <c r="D479" s="9"/>
    </row>
    <row r="480" spans="1:25" x14ac:dyDescent="0.2">
      <c r="B480" s="8"/>
      <c r="C480" s="9"/>
      <c r="D480" s="9"/>
      <c r="M480" s="977"/>
      <c r="N480" s="897"/>
      <c r="O480" s="897"/>
      <c r="P480" s="897"/>
      <c r="Q480" s="897"/>
      <c r="R480" s="897"/>
      <c r="S480" s="897"/>
      <c r="T480" s="897"/>
      <c r="U480" s="897"/>
      <c r="V480" s="897"/>
      <c r="W480" s="897"/>
      <c r="X480" s="897"/>
      <c r="Y480" s="897"/>
    </row>
    <row r="481" spans="1:25" s="5" customFormat="1" x14ac:dyDescent="0.25">
      <c r="A481" s="20"/>
      <c r="B481" s="8"/>
      <c r="C481" s="9"/>
      <c r="D481" s="9"/>
      <c r="M481" s="896"/>
    </row>
    <row r="482" spans="1:25" s="5" customFormat="1" ht="13.5" x14ac:dyDescent="0.25">
      <c r="A482" s="20"/>
      <c r="B482" s="1061"/>
      <c r="C482" s="1062"/>
      <c r="D482" s="1062"/>
      <c r="M482" s="896"/>
    </row>
    <row r="483" spans="1:25" s="5" customFormat="1" x14ac:dyDescent="0.25">
      <c r="A483" s="20"/>
      <c r="B483" s="8"/>
      <c r="C483" s="9"/>
      <c r="D483" s="9"/>
      <c r="M483" s="896"/>
    </row>
    <row r="484" spans="1:25" s="5" customFormat="1" x14ac:dyDescent="0.25">
      <c r="A484" s="20"/>
      <c r="B484" s="8"/>
      <c r="C484" s="9"/>
      <c r="D484" s="9"/>
      <c r="M484" s="896"/>
    </row>
    <row r="485" spans="1:25" s="5" customFormat="1" x14ac:dyDescent="0.25">
      <c r="A485" s="20"/>
      <c r="B485" s="8"/>
      <c r="C485" s="9"/>
      <c r="D485" s="9"/>
      <c r="M485" s="896"/>
    </row>
    <row r="486" spans="1:25" s="5" customFormat="1" x14ac:dyDescent="0.25">
      <c r="A486" s="20"/>
      <c r="B486" s="8"/>
      <c r="C486" s="9"/>
      <c r="D486" s="9"/>
      <c r="M486" s="896"/>
    </row>
    <row r="487" spans="1:25" s="5" customFormat="1" x14ac:dyDescent="0.25">
      <c r="A487" s="20"/>
      <c r="B487" s="8"/>
      <c r="C487" s="9"/>
      <c r="D487" s="9"/>
      <c r="M487" s="896"/>
    </row>
    <row r="488" spans="1:25" s="5" customFormat="1" x14ac:dyDescent="0.25">
      <c r="A488" s="20"/>
      <c r="B488" s="8"/>
      <c r="C488" s="9"/>
      <c r="D488" s="9"/>
      <c r="M488" s="896"/>
    </row>
    <row r="489" spans="1:25" x14ac:dyDescent="0.2">
      <c r="A489" s="1060"/>
      <c r="B489" s="897"/>
      <c r="C489" s="897"/>
      <c r="D489" s="897"/>
      <c r="E489" s="897"/>
      <c r="F489" s="897"/>
      <c r="G489" s="897"/>
      <c r="H489" s="897"/>
      <c r="I489" s="897"/>
      <c r="J489" s="897"/>
      <c r="K489" s="897"/>
      <c r="L489" s="897"/>
      <c r="M489" s="977"/>
      <c r="N489" s="897"/>
      <c r="O489" s="897"/>
      <c r="P489" s="897"/>
      <c r="Q489" s="897"/>
      <c r="R489" s="897"/>
      <c r="S489" s="897"/>
      <c r="T489" s="897"/>
      <c r="U489" s="897"/>
      <c r="V489" s="897"/>
      <c r="W489" s="897"/>
      <c r="X489" s="897"/>
      <c r="Y489" s="897"/>
    </row>
    <row r="490" spans="1:25" x14ac:dyDescent="0.2">
      <c r="A490" s="1060"/>
      <c r="B490" s="897"/>
      <c r="C490" s="897"/>
      <c r="D490" s="897"/>
      <c r="E490" s="897"/>
      <c r="F490" s="897"/>
      <c r="G490" s="897"/>
      <c r="H490" s="897"/>
      <c r="I490" s="897"/>
      <c r="J490" s="897"/>
      <c r="K490" s="897"/>
      <c r="L490" s="897"/>
      <c r="M490" s="977"/>
      <c r="N490" s="897"/>
      <c r="O490" s="897"/>
      <c r="P490" s="897"/>
      <c r="Q490" s="897"/>
      <c r="R490" s="897"/>
      <c r="S490" s="897"/>
      <c r="T490" s="897"/>
      <c r="U490" s="897"/>
      <c r="V490" s="897"/>
      <c r="W490" s="897"/>
      <c r="X490" s="897"/>
      <c r="Y490" s="897"/>
    </row>
    <row r="491" spans="1:25" x14ac:dyDescent="0.2">
      <c r="A491" s="1060"/>
      <c r="B491" s="897"/>
      <c r="C491" s="897"/>
      <c r="D491" s="897"/>
      <c r="E491" s="897"/>
      <c r="F491" s="897"/>
      <c r="G491" s="897"/>
      <c r="H491" s="897"/>
      <c r="I491" s="897"/>
      <c r="J491" s="897"/>
      <c r="K491" s="897"/>
      <c r="L491" s="897"/>
      <c r="M491" s="977"/>
      <c r="N491" s="897"/>
      <c r="O491" s="897"/>
      <c r="P491" s="897"/>
      <c r="Q491" s="897"/>
      <c r="R491" s="897"/>
      <c r="S491" s="897"/>
      <c r="T491" s="897"/>
      <c r="U491" s="897"/>
      <c r="V491" s="897"/>
      <c r="W491" s="897"/>
      <c r="X491" s="897"/>
      <c r="Y491" s="897"/>
    </row>
    <row r="492" spans="1:25" x14ac:dyDescent="0.2">
      <c r="A492" s="1060"/>
      <c r="B492" s="897"/>
      <c r="C492" s="897"/>
      <c r="D492" s="897"/>
      <c r="E492" s="897"/>
      <c r="F492" s="897"/>
      <c r="G492" s="897"/>
      <c r="H492" s="897"/>
      <c r="I492" s="897"/>
      <c r="J492" s="897"/>
      <c r="K492" s="897"/>
      <c r="L492" s="897"/>
      <c r="M492" s="977"/>
      <c r="N492" s="897"/>
      <c r="O492" s="897"/>
      <c r="P492" s="897"/>
      <c r="Q492" s="897"/>
      <c r="R492" s="897"/>
      <c r="S492" s="897"/>
      <c r="T492" s="897"/>
      <c r="U492" s="897"/>
      <c r="V492" s="897"/>
      <c r="W492" s="897"/>
      <c r="X492" s="897"/>
      <c r="Y492" s="897"/>
    </row>
    <row r="493" spans="1:25" x14ac:dyDescent="0.2">
      <c r="A493" s="1060"/>
      <c r="B493" s="897"/>
      <c r="C493" s="897"/>
      <c r="D493" s="897"/>
      <c r="E493" s="897"/>
      <c r="F493" s="897"/>
      <c r="G493" s="897"/>
      <c r="H493" s="897"/>
      <c r="I493" s="897"/>
      <c r="J493" s="897"/>
      <c r="K493" s="897"/>
      <c r="L493" s="897"/>
      <c r="M493" s="977"/>
      <c r="N493" s="897"/>
      <c r="O493" s="897"/>
      <c r="P493" s="897"/>
      <c r="Q493" s="897"/>
      <c r="R493" s="897"/>
      <c r="S493" s="897"/>
      <c r="T493" s="897"/>
      <c r="U493" s="897"/>
      <c r="V493" s="897"/>
      <c r="W493" s="897"/>
      <c r="X493" s="897"/>
      <c r="Y493" s="897"/>
    </row>
    <row r="494" spans="1:25" x14ac:dyDescent="0.2">
      <c r="A494" s="1060"/>
      <c r="B494" s="897"/>
      <c r="C494" s="897"/>
      <c r="D494" s="897"/>
      <c r="E494" s="897"/>
      <c r="F494" s="897"/>
      <c r="G494" s="897"/>
      <c r="H494" s="897"/>
      <c r="I494" s="897"/>
      <c r="J494" s="897"/>
      <c r="K494" s="897"/>
      <c r="L494" s="897"/>
      <c r="M494" s="977"/>
      <c r="N494" s="897"/>
      <c r="O494" s="897"/>
      <c r="P494" s="897"/>
      <c r="Q494" s="897"/>
      <c r="R494" s="897"/>
      <c r="S494" s="897"/>
      <c r="T494" s="897"/>
      <c r="U494" s="897"/>
      <c r="V494" s="897"/>
      <c r="W494" s="897"/>
      <c r="X494" s="897"/>
      <c r="Y494" s="897"/>
    </row>
    <row r="495" spans="1:25" x14ac:dyDescent="0.2">
      <c r="A495" s="1060"/>
      <c r="B495" s="897"/>
      <c r="C495" s="897"/>
      <c r="D495" s="897"/>
      <c r="E495" s="897"/>
      <c r="F495" s="897"/>
      <c r="G495" s="897"/>
      <c r="H495" s="897"/>
      <c r="I495" s="897"/>
      <c r="J495" s="897"/>
      <c r="K495" s="897"/>
      <c r="L495" s="897"/>
      <c r="M495" s="977"/>
      <c r="N495" s="897"/>
      <c r="O495" s="897"/>
      <c r="P495" s="897"/>
      <c r="Q495" s="897"/>
      <c r="R495" s="897"/>
      <c r="S495" s="897"/>
      <c r="T495" s="897"/>
      <c r="U495" s="897"/>
      <c r="V495" s="897"/>
      <c r="W495" s="897"/>
      <c r="X495" s="897"/>
      <c r="Y495" s="897"/>
    </row>
    <row r="496" spans="1:25" x14ac:dyDescent="0.2">
      <c r="A496" s="1060"/>
      <c r="B496" s="897"/>
      <c r="C496" s="897"/>
      <c r="D496" s="897"/>
      <c r="E496" s="897"/>
      <c r="F496" s="897"/>
      <c r="G496" s="897"/>
      <c r="H496" s="897"/>
      <c r="I496" s="897"/>
      <c r="J496" s="897"/>
      <c r="K496" s="897"/>
      <c r="L496" s="897"/>
      <c r="M496" s="977"/>
      <c r="N496" s="897"/>
      <c r="O496" s="897"/>
      <c r="P496" s="897"/>
      <c r="Q496" s="897"/>
      <c r="R496" s="897"/>
      <c r="S496" s="897"/>
      <c r="T496" s="897"/>
      <c r="U496" s="897"/>
      <c r="V496" s="897"/>
      <c r="W496" s="897"/>
      <c r="X496" s="897"/>
      <c r="Y496" s="897"/>
    </row>
    <row r="497" spans="1:25" x14ac:dyDescent="0.2">
      <c r="A497" s="1060"/>
      <c r="B497" s="897"/>
      <c r="C497" s="897"/>
      <c r="D497" s="897"/>
      <c r="E497" s="897"/>
      <c r="F497" s="897"/>
      <c r="G497" s="897"/>
      <c r="H497" s="897"/>
      <c r="I497" s="897"/>
      <c r="J497" s="897"/>
      <c r="K497" s="897"/>
      <c r="L497" s="897"/>
      <c r="M497" s="977"/>
      <c r="N497" s="897"/>
      <c r="O497" s="897"/>
      <c r="P497" s="897"/>
      <c r="Q497" s="897"/>
      <c r="R497" s="897"/>
      <c r="S497" s="897"/>
      <c r="T497" s="897"/>
      <c r="U497" s="897"/>
      <c r="V497" s="897"/>
      <c r="W497" s="897"/>
      <c r="X497" s="897"/>
      <c r="Y497" s="897"/>
    </row>
    <row r="498" spans="1:25" x14ac:dyDescent="0.2">
      <c r="A498" s="1060"/>
      <c r="B498" s="897"/>
      <c r="C498" s="897"/>
      <c r="D498" s="897"/>
      <c r="E498" s="897"/>
      <c r="F498" s="897"/>
      <c r="G498" s="897"/>
      <c r="H498" s="897"/>
      <c r="I498" s="897"/>
      <c r="J498" s="897"/>
      <c r="K498" s="897"/>
      <c r="L498" s="897"/>
      <c r="M498" s="977"/>
      <c r="N498" s="897"/>
      <c r="O498" s="897"/>
      <c r="P498" s="897"/>
      <c r="Q498" s="897"/>
      <c r="R498" s="897"/>
      <c r="S498" s="897"/>
      <c r="T498" s="897"/>
      <c r="U498" s="897"/>
      <c r="V498" s="897"/>
      <c r="W498" s="897"/>
      <c r="X498" s="897"/>
      <c r="Y498" s="897"/>
    </row>
    <row r="499" spans="1:25" x14ac:dyDescent="0.2">
      <c r="A499" s="1060"/>
      <c r="B499" s="897"/>
      <c r="C499" s="897"/>
      <c r="D499" s="897"/>
      <c r="E499" s="897"/>
      <c r="F499" s="897"/>
      <c r="G499" s="897"/>
      <c r="H499" s="897"/>
      <c r="I499" s="897"/>
      <c r="J499" s="897"/>
      <c r="K499" s="897"/>
      <c r="L499" s="897"/>
      <c r="M499" s="977"/>
      <c r="N499" s="897"/>
      <c r="O499" s="897"/>
      <c r="P499" s="897"/>
      <c r="Q499" s="897"/>
      <c r="R499" s="897"/>
      <c r="S499" s="897"/>
      <c r="T499" s="897"/>
      <c r="U499" s="897"/>
      <c r="V499" s="897"/>
      <c r="W499" s="897"/>
      <c r="X499" s="897"/>
      <c r="Y499" s="897"/>
    </row>
    <row r="500" spans="1:25" x14ac:dyDescent="0.2">
      <c r="A500" s="1060"/>
      <c r="B500" s="897"/>
      <c r="C500" s="897"/>
      <c r="D500" s="897"/>
      <c r="E500" s="897"/>
      <c r="F500" s="897"/>
      <c r="G500" s="897"/>
      <c r="H500" s="897"/>
      <c r="I500" s="897"/>
      <c r="J500" s="897"/>
      <c r="K500" s="897"/>
      <c r="L500" s="897"/>
      <c r="M500" s="977"/>
      <c r="N500" s="897"/>
      <c r="O500" s="897"/>
      <c r="P500" s="897"/>
      <c r="Q500" s="897"/>
      <c r="R500" s="897"/>
      <c r="S500" s="897"/>
      <c r="T500" s="897"/>
      <c r="U500" s="897"/>
      <c r="V500" s="897"/>
      <c r="W500" s="897"/>
      <c r="X500" s="897"/>
      <c r="Y500" s="897"/>
    </row>
    <row r="501" spans="1:25" x14ac:dyDescent="0.2">
      <c r="A501" s="1060"/>
      <c r="B501" s="897"/>
      <c r="C501" s="897"/>
      <c r="D501" s="897"/>
      <c r="E501" s="897"/>
      <c r="F501" s="897"/>
      <c r="G501" s="897"/>
      <c r="H501" s="897"/>
      <c r="I501" s="897"/>
      <c r="J501" s="897"/>
      <c r="K501" s="897"/>
      <c r="L501" s="897"/>
      <c r="M501" s="977"/>
      <c r="N501" s="897"/>
      <c r="O501" s="897"/>
      <c r="P501" s="897"/>
      <c r="Q501" s="897"/>
      <c r="R501" s="897"/>
      <c r="S501" s="897"/>
      <c r="T501" s="897"/>
      <c r="U501" s="897"/>
      <c r="V501" s="897"/>
      <c r="W501" s="897"/>
      <c r="X501" s="897"/>
      <c r="Y501" s="897"/>
    </row>
    <row r="502" spans="1:25" x14ac:dyDescent="0.2">
      <c r="A502" s="1060"/>
      <c r="B502" s="897"/>
      <c r="C502" s="897"/>
      <c r="D502" s="897"/>
      <c r="E502" s="897"/>
      <c r="F502" s="897"/>
      <c r="G502" s="897"/>
      <c r="H502" s="897"/>
      <c r="I502" s="897"/>
      <c r="J502" s="897"/>
      <c r="K502" s="897"/>
      <c r="L502" s="897"/>
      <c r="M502" s="977"/>
      <c r="N502" s="897"/>
      <c r="O502" s="897"/>
      <c r="P502" s="897"/>
      <c r="Q502" s="897"/>
      <c r="R502" s="897"/>
      <c r="S502" s="897"/>
      <c r="T502" s="897"/>
      <c r="U502" s="897"/>
      <c r="V502" s="897"/>
      <c r="W502" s="897"/>
      <c r="X502" s="897"/>
      <c r="Y502" s="897"/>
    </row>
    <row r="503" spans="1:25" x14ac:dyDescent="0.2">
      <c r="A503" s="1060"/>
      <c r="B503" s="897"/>
      <c r="C503" s="897"/>
      <c r="D503" s="897"/>
      <c r="E503" s="897"/>
      <c r="F503" s="897"/>
      <c r="G503" s="897"/>
      <c r="H503" s="897"/>
      <c r="I503" s="897"/>
      <c r="J503" s="897"/>
      <c r="K503" s="897"/>
      <c r="L503" s="897"/>
      <c r="M503" s="977"/>
      <c r="N503" s="897"/>
      <c r="O503" s="897"/>
      <c r="P503" s="897"/>
      <c r="Q503" s="897"/>
      <c r="R503" s="897"/>
      <c r="S503" s="897"/>
      <c r="T503" s="897"/>
      <c r="U503" s="897"/>
      <c r="V503" s="897"/>
      <c r="W503" s="897"/>
      <c r="X503" s="897"/>
      <c r="Y503" s="897"/>
    </row>
    <row r="504" spans="1:25" x14ac:dyDescent="0.2">
      <c r="A504" s="1060"/>
      <c r="B504" s="897"/>
      <c r="C504" s="897"/>
      <c r="D504" s="897"/>
      <c r="E504" s="897"/>
      <c r="F504" s="897"/>
      <c r="G504" s="897"/>
      <c r="H504" s="897"/>
      <c r="I504" s="897"/>
      <c r="J504" s="897"/>
      <c r="K504" s="897"/>
      <c r="L504" s="897"/>
      <c r="M504" s="977"/>
      <c r="N504" s="897"/>
      <c r="O504" s="897"/>
      <c r="P504" s="897"/>
      <c r="Q504" s="897"/>
      <c r="R504" s="897"/>
      <c r="S504" s="897"/>
      <c r="T504" s="897"/>
      <c r="U504" s="897"/>
      <c r="V504" s="897"/>
      <c r="W504" s="897"/>
      <c r="X504" s="897"/>
      <c r="Y504" s="897"/>
    </row>
    <row r="505" spans="1:25" x14ac:dyDescent="0.2">
      <c r="A505" s="1060"/>
      <c r="B505" s="897"/>
      <c r="C505" s="897"/>
      <c r="D505" s="897"/>
      <c r="E505" s="897"/>
      <c r="F505" s="897"/>
      <c r="G505" s="897"/>
      <c r="H505" s="897"/>
      <c r="I505" s="897"/>
      <c r="J505" s="897"/>
      <c r="K505" s="897"/>
      <c r="L505" s="897"/>
      <c r="M505" s="977"/>
      <c r="N505" s="897"/>
      <c r="O505" s="897"/>
      <c r="P505" s="897"/>
      <c r="Q505" s="897"/>
      <c r="R505" s="897"/>
      <c r="S505" s="897"/>
      <c r="T505" s="897"/>
      <c r="U505" s="897"/>
      <c r="V505" s="897"/>
      <c r="W505" s="897"/>
      <c r="X505" s="897"/>
      <c r="Y505" s="897"/>
    </row>
    <row r="506" spans="1:25" x14ac:dyDescent="0.2">
      <c r="A506" s="1060"/>
      <c r="B506" s="897"/>
      <c r="C506" s="897"/>
      <c r="D506" s="897"/>
      <c r="E506" s="897"/>
      <c r="F506" s="897"/>
      <c r="G506" s="897"/>
      <c r="H506" s="897"/>
      <c r="I506" s="897"/>
      <c r="J506" s="897"/>
      <c r="K506" s="897"/>
      <c r="L506" s="897"/>
      <c r="M506" s="977"/>
      <c r="N506" s="897"/>
      <c r="O506" s="897"/>
      <c r="P506" s="897"/>
      <c r="Q506" s="897"/>
      <c r="R506" s="897"/>
      <c r="S506" s="897"/>
      <c r="T506" s="897"/>
      <c r="U506" s="897"/>
      <c r="V506" s="897"/>
      <c r="W506" s="897"/>
      <c r="X506" s="897"/>
      <c r="Y506" s="897"/>
    </row>
    <row r="507" spans="1:25" x14ac:dyDescent="0.2">
      <c r="A507" s="1060"/>
      <c r="B507" s="897"/>
      <c r="C507" s="897"/>
      <c r="D507" s="897"/>
      <c r="E507" s="897"/>
      <c r="F507" s="897"/>
      <c r="G507" s="897"/>
      <c r="H507" s="897"/>
      <c r="I507" s="897"/>
      <c r="J507" s="897"/>
      <c r="K507" s="897"/>
      <c r="L507" s="897"/>
      <c r="M507" s="977"/>
      <c r="N507" s="897"/>
      <c r="O507" s="897"/>
      <c r="P507" s="897"/>
      <c r="Q507" s="897"/>
      <c r="R507" s="897"/>
      <c r="S507" s="897"/>
      <c r="T507" s="897"/>
      <c r="U507" s="897"/>
      <c r="V507" s="897"/>
      <c r="W507" s="897"/>
      <c r="X507" s="897"/>
      <c r="Y507" s="897"/>
    </row>
    <row r="508" spans="1:25" x14ac:dyDescent="0.2">
      <c r="A508" s="1060"/>
      <c r="B508" s="897"/>
      <c r="C508" s="897"/>
      <c r="D508" s="897"/>
      <c r="E508" s="897"/>
      <c r="F508" s="897"/>
      <c r="G508" s="897"/>
      <c r="H508" s="897"/>
      <c r="I508" s="897"/>
      <c r="J508" s="897"/>
      <c r="K508" s="897"/>
      <c r="L508" s="897"/>
      <c r="M508" s="977"/>
      <c r="N508" s="897"/>
      <c r="O508" s="897"/>
      <c r="P508" s="897"/>
      <c r="Q508" s="897"/>
      <c r="R508" s="897"/>
      <c r="S508" s="897"/>
      <c r="T508" s="897"/>
      <c r="U508" s="897"/>
      <c r="V508" s="897"/>
      <c r="W508" s="897"/>
      <c r="X508" s="897"/>
      <c r="Y508" s="897"/>
    </row>
    <row r="509" spans="1:25" x14ac:dyDescent="0.2">
      <c r="A509" s="1060"/>
      <c r="B509" s="897"/>
      <c r="C509" s="897"/>
      <c r="D509" s="897"/>
      <c r="E509" s="897"/>
      <c r="F509" s="897"/>
      <c r="G509" s="897"/>
      <c r="H509" s="897"/>
      <c r="I509" s="897"/>
      <c r="J509" s="897"/>
      <c r="K509" s="897"/>
      <c r="L509" s="897"/>
      <c r="M509" s="977"/>
      <c r="N509" s="897"/>
      <c r="O509" s="897"/>
      <c r="P509" s="897"/>
      <c r="Q509" s="897"/>
      <c r="R509" s="897"/>
      <c r="S509" s="897"/>
      <c r="T509" s="897"/>
      <c r="U509" s="897"/>
      <c r="V509" s="897"/>
      <c r="W509" s="897"/>
      <c r="X509" s="897"/>
      <c r="Y509" s="897"/>
    </row>
    <row r="510" spans="1:25" x14ac:dyDescent="0.2">
      <c r="A510" s="1060"/>
      <c r="B510" s="897"/>
      <c r="C510" s="897"/>
      <c r="D510" s="897"/>
      <c r="E510" s="897"/>
      <c r="F510" s="897"/>
      <c r="G510" s="897"/>
      <c r="H510" s="897"/>
      <c r="I510" s="897"/>
      <c r="J510" s="897"/>
      <c r="K510" s="897"/>
      <c r="L510" s="897"/>
      <c r="M510" s="977"/>
      <c r="N510" s="897"/>
      <c r="O510" s="897"/>
      <c r="P510" s="897"/>
      <c r="Q510" s="897"/>
      <c r="R510" s="897"/>
      <c r="S510" s="897"/>
      <c r="T510" s="897"/>
      <c r="U510" s="897"/>
      <c r="V510" s="897"/>
      <c r="W510" s="897"/>
      <c r="X510" s="897"/>
      <c r="Y510" s="897"/>
    </row>
    <row r="511" spans="1:25" x14ac:dyDescent="0.2">
      <c r="A511" s="1060"/>
      <c r="B511" s="897"/>
      <c r="C511" s="897"/>
      <c r="D511" s="897"/>
      <c r="E511" s="897"/>
      <c r="F511" s="897"/>
      <c r="G511" s="897"/>
      <c r="H511" s="897"/>
      <c r="I511" s="897"/>
      <c r="J511" s="897"/>
      <c r="K511" s="897"/>
      <c r="L511" s="897"/>
      <c r="M511" s="977"/>
      <c r="N511" s="897"/>
      <c r="O511" s="897"/>
      <c r="P511" s="897"/>
      <c r="Q511" s="897"/>
      <c r="R511" s="897"/>
      <c r="S511" s="897"/>
      <c r="T511" s="897"/>
      <c r="U511" s="897"/>
      <c r="V511" s="897"/>
      <c r="W511" s="897"/>
      <c r="X511" s="897"/>
      <c r="Y511" s="897"/>
    </row>
    <row r="512" spans="1:25" x14ac:dyDescent="0.2">
      <c r="A512" s="1060"/>
      <c r="B512" s="897"/>
      <c r="C512" s="897"/>
      <c r="D512" s="897"/>
      <c r="E512" s="897"/>
      <c r="F512" s="897"/>
      <c r="G512" s="897"/>
      <c r="H512" s="897"/>
      <c r="I512" s="897"/>
      <c r="J512" s="897"/>
      <c r="K512" s="897"/>
      <c r="L512" s="897"/>
      <c r="M512" s="977"/>
      <c r="N512" s="897"/>
      <c r="O512" s="897"/>
      <c r="P512" s="897"/>
      <c r="Q512" s="897"/>
      <c r="R512" s="897"/>
      <c r="S512" s="897"/>
      <c r="T512" s="897"/>
      <c r="U512" s="897"/>
      <c r="V512" s="897"/>
      <c r="W512" s="897"/>
      <c r="X512" s="897"/>
      <c r="Y512" s="897"/>
    </row>
    <row r="513" spans="1:25" x14ac:dyDescent="0.2">
      <c r="A513" s="1060"/>
      <c r="B513" s="897"/>
      <c r="C513" s="897"/>
      <c r="D513" s="897"/>
      <c r="E513" s="897"/>
      <c r="F513" s="897"/>
      <c r="G513" s="897"/>
      <c r="H513" s="897"/>
      <c r="I513" s="897"/>
      <c r="J513" s="897"/>
      <c r="K513" s="897"/>
      <c r="L513" s="897"/>
      <c r="M513" s="977"/>
      <c r="N513" s="897"/>
      <c r="O513" s="897"/>
      <c r="P513" s="897"/>
      <c r="Q513" s="897"/>
      <c r="R513" s="897"/>
      <c r="S513" s="897"/>
      <c r="T513" s="897"/>
      <c r="U513" s="897"/>
      <c r="V513" s="897"/>
      <c r="W513" s="897"/>
      <c r="X513" s="897"/>
      <c r="Y513" s="897"/>
    </row>
    <row r="514" spans="1:25" x14ac:dyDescent="0.2">
      <c r="A514" s="1060"/>
      <c r="B514" s="897"/>
      <c r="C514" s="897"/>
      <c r="D514" s="897"/>
      <c r="E514" s="897"/>
      <c r="F514" s="897"/>
      <c r="G514" s="897"/>
      <c r="H514" s="897"/>
      <c r="I514" s="897"/>
      <c r="J514" s="897"/>
      <c r="K514" s="897"/>
      <c r="L514" s="897"/>
      <c r="M514" s="977"/>
      <c r="N514" s="897"/>
      <c r="O514" s="897"/>
      <c r="P514" s="897"/>
      <c r="Q514" s="897"/>
      <c r="R514" s="897"/>
      <c r="S514" s="897"/>
      <c r="T514" s="897"/>
      <c r="U514" s="897"/>
      <c r="V514" s="897"/>
      <c r="W514" s="897"/>
      <c r="X514" s="897"/>
      <c r="Y514" s="897"/>
    </row>
    <row r="515" spans="1:25" x14ac:dyDescent="0.2">
      <c r="A515" s="1060"/>
      <c r="B515" s="897"/>
      <c r="C515" s="897"/>
      <c r="D515" s="897"/>
      <c r="E515" s="897"/>
      <c r="F515" s="897"/>
      <c r="G515" s="897"/>
      <c r="H515" s="897"/>
      <c r="I515" s="897"/>
      <c r="J515" s="897"/>
      <c r="K515" s="897"/>
      <c r="L515" s="897"/>
      <c r="M515" s="977"/>
      <c r="N515" s="897"/>
      <c r="O515" s="897"/>
      <c r="P515" s="897"/>
      <c r="Q515" s="897"/>
      <c r="R515" s="897"/>
      <c r="S515" s="897"/>
      <c r="T515" s="897"/>
      <c r="U515" s="897"/>
      <c r="V515" s="897"/>
      <c r="W515" s="897"/>
      <c r="X515" s="897"/>
      <c r="Y515" s="897"/>
    </row>
    <row r="516" spans="1:25" x14ac:dyDescent="0.2">
      <c r="A516" s="1060"/>
      <c r="B516" s="897"/>
      <c r="C516" s="897"/>
      <c r="D516" s="897"/>
      <c r="E516" s="897"/>
      <c r="F516" s="897"/>
      <c r="G516" s="897"/>
      <c r="H516" s="897"/>
      <c r="I516" s="897"/>
      <c r="J516" s="897"/>
      <c r="K516" s="897"/>
      <c r="L516" s="897"/>
      <c r="M516" s="977"/>
      <c r="N516" s="897"/>
      <c r="O516" s="897"/>
      <c r="P516" s="897"/>
      <c r="Q516" s="897"/>
      <c r="R516" s="897"/>
      <c r="S516" s="897"/>
      <c r="T516" s="897"/>
      <c r="U516" s="897"/>
      <c r="V516" s="897"/>
      <c r="W516" s="897"/>
      <c r="X516" s="897"/>
      <c r="Y516" s="897"/>
    </row>
    <row r="517" spans="1:25" x14ac:dyDescent="0.2">
      <c r="A517" s="1060"/>
      <c r="B517" s="897"/>
      <c r="C517" s="897"/>
      <c r="D517" s="897"/>
      <c r="E517" s="897"/>
      <c r="F517" s="897"/>
      <c r="G517" s="897"/>
      <c r="H517" s="897"/>
      <c r="I517" s="897"/>
      <c r="J517" s="897"/>
      <c r="K517" s="897"/>
      <c r="L517" s="897"/>
      <c r="M517" s="977"/>
      <c r="N517" s="897"/>
      <c r="O517" s="897"/>
      <c r="P517" s="897"/>
      <c r="Q517" s="897"/>
      <c r="R517" s="897"/>
      <c r="S517" s="897"/>
      <c r="T517" s="897"/>
      <c r="U517" s="897"/>
      <c r="V517" s="897"/>
      <c r="W517" s="897"/>
      <c r="X517" s="897"/>
      <c r="Y517" s="897"/>
    </row>
    <row r="518" spans="1:25" x14ac:dyDescent="0.2">
      <c r="A518" s="1060"/>
      <c r="B518" s="897"/>
      <c r="C518" s="897"/>
      <c r="D518" s="897"/>
      <c r="E518" s="897"/>
      <c r="F518" s="897"/>
      <c r="G518" s="897"/>
      <c r="H518" s="897"/>
      <c r="I518" s="897"/>
      <c r="J518" s="897"/>
      <c r="K518" s="897"/>
      <c r="L518" s="897"/>
      <c r="M518" s="977"/>
      <c r="N518" s="897"/>
      <c r="O518" s="897"/>
      <c r="P518" s="897"/>
      <c r="Q518" s="897"/>
      <c r="R518" s="897"/>
      <c r="S518" s="897"/>
      <c r="T518" s="897"/>
      <c r="U518" s="897"/>
      <c r="V518" s="897"/>
      <c r="W518" s="897"/>
      <c r="X518" s="897"/>
      <c r="Y518" s="897"/>
    </row>
    <row r="519" spans="1:25" x14ac:dyDescent="0.2">
      <c r="A519" s="1060"/>
      <c r="B519" s="897"/>
      <c r="C519" s="897"/>
      <c r="D519" s="897"/>
      <c r="E519" s="897"/>
      <c r="F519" s="897"/>
      <c r="G519" s="897"/>
      <c r="H519" s="897"/>
      <c r="I519" s="897"/>
      <c r="J519" s="897"/>
      <c r="K519" s="897"/>
      <c r="L519" s="897"/>
      <c r="M519" s="977"/>
      <c r="N519" s="897"/>
      <c r="O519" s="897"/>
      <c r="P519" s="897"/>
      <c r="Q519" s="897"/>
      <c r="R519" s="897"/>
      <c r="S519" s="897"/>
      <c r="T519" s="897"/>
      <c r="U519" s="897"/>
      <c r="V519" s="897"/>
      <c r="W519" s="897"/>
      <c r="X519" s="897"/>
      <c r="Y519" s="897"/>
    </row>
    <row r="520" spans="1:25" x14ac:dyDescent="0.2">
      <c r="A520" s="1060"/>
      <c r="B520" s="897"/>
      <c r="C520" s="897"/>
      <c r="D520" s="897"/>
      <c r="E520" s="897"/>
      <c r="F520" s="897"/>
      <c r="G520" s="897"/>
      <c r="H520" s="897"/>
      <c r="I520" s="897"/>
      <c r="J520" s="897"/>
      <c r="K520" s="897"/>
      <c r="L520" s="897"/>
      <c r="M520" s="977"/>
      <c r="N520" s="897"/>
      <c r="O520" s="897"/>
      <c r="P520" s="897"/>
      <c r="Q520" s="897"/>
      <c r="R520" s="897"/>
      <c r="S520" s="897"/>
      <c r="T520" s="897"/>
      <c r="U520" s="897"/>
      <c r="V520" s="897"/>
      <c r="W520" s="897"/>
      <c r="X520" s="897"/>
      <c r="Y520" s="897"/>
    </row>
    <row r="521" spans="1:25" x14ac:dyDescent="0.2">
      <c r="A521" s="1060"/>
      <c r="B521" s="897"/>
      <c r="C521" s="897"/>
      <c r="D521" s="897"/>
      <c r="E521" s="897"/>
      <c r="F521" s="897"/>
      <c r="G521" s="897"/>
      <c r="H521" s="897"/>
      <c r="I521" s="897"/>
      <c r="J521" s="897"/>
      <c r="K521" s="897"/>
      <c r="L521" s="897"/>
      <c r="M521" s="977"/>
      <c r="N521" s="897"/>
      <c r="O521" s="897"/>
      <c r="P521" s="897"/>
      <c r="Q521" s="897"/>
      <c r="R521" s="897"/>
      <c r="S521" s="897"/>
      <c r="T521" s="897"/>
      <c r="U521" s="897"/>
      <c r="V521" s="897"/>
      <c r="W521" s="897"/>
      <c r="X521" s="897"/>
      <c r="Y521" s="897"/>
    </row>
    <row r="522" spans="1:25" x14ac:dyDescent="0.2">
      <c r="A522" s="1060"/>
      <c r="B522" s="897"/>
      <c r="C522" s="897"/>
      <c r="D522" s="897"/>
      <c r="E522" s="897"/>
      <c r="F522" s="897"/>
      <c r="G522" s="897"/>
      <c r="H522" s="897"/>
      <c r="I522" s="897"/>
      <c r="J522" s="897"/>
      <c r="K522" s="897"/>
      <c r="L522" s="897"/>
      <c r="M522" s="977"/>
      <c r="N522" s="897"/>
      <c r="O522" s="897"/>
      <c r="P522" s="897"/>
      <c r="Q522" s="897"/>
      <c r="R522" s="897"/>
      <c r="S522" s="897"/>
      <c r="T522" s="897"/>
      <c r="U522" s="897"/>
      <c r="V522" s="897"/>
      <c r="W522" s="897"/>
      <c r="X522" s="897"/>
      <c r="Y522" s="897"/>
    </row>
    <row r="523" spans="1:25" x14ac:dyDescent="0.2">
      <c r="A523" s="1060"/>
      <c r="B523" s="897"/>
      <c r="C523" s="897"/>
      <c r="D523" s="897"/>
      <c r="E523" s="897"/>
      <c r="F523" s="897"/>
      <c r="G523" s="897"/>
      <c r="H523" s="897"/>
      <c r="I523" s="897"/>
      <c r="J523" s="897"/>
      <c r="K523" s="897"/>
      <c r="L523" s="897"/>
      <c r="M523" s="977"/>
      <c r="N523" s="897"/>
      <c r="O523" s="897"/>
      <c r="P523" s="897"/>
      <c r="Q523" s="897"/>
      <c r="R523" s="897"/>
      <c r="S523" s="897"/>
      <c r="T523" s="897"/>
      <c r="U523" s="897"/>
      <c r="V523" s="897"/>
      <c r="W523" s="897"/>
      <c r="X523" s="897"/>
      <c r="Y523" s="897"/>
    </row>
    <row r="524" spans="1:25" x14ac:dyDescent="0.2">
      <c r="A524" s="1060"/>
      <c r="B524" s="897"/>
      <c r="C524" s="897"/>
      <c r="D524" s="897"/>
      <c r="E524" s="897"/>
      <c r="F524" s="897"/>
      <c r="G524" s="897"/>
      <c r="H524" s="897"/>
      <c r="I524" s="897"/>
      <c r="J524" s="897"/>
      <c r="K524" s="897"/>
      <c r="L524" s="897"/>
      <c r="M524" s="977"/>
      <c r="N524" s="897"/>
      <c r="O524" s="897"/>
      <c r="P524" s="897"/>
      <c r="Q524" s="897"/>
      <c r="R524" s="897"/>
      <c r="S524" s="897"/>
      <c r="T524" s="897"/>
      <c r="U524" s="897"/>
      <c r="V524" s="897"/>
      <c r="W524" s="897"/>
      <c r="X524" s="897"/>
      <c r="Y524" s="897"/>
    </row>
    <row r="525" spans="1:25" x14ac:dyDescent="0.2">
      <c r="A525" s="1060"/>
      <c r="B525" s="897"/>
      <c r="C525" s="897"/>
      <c r="D525" s="897"/>
      <c r="E525" s="897"/>
      <c r="F525" s="897"/>
      <c r="G525" s="897"/>
      <c r="H525" s="897"/>
      <c r="I525" s="897"/>
      <c r="J525" s="897"/>
      <c r="K525" s="897"/>
      <c r="L525" s="897"/>
      <c r="M525" s="977"/>
      <c r="N525" s="897"/>
      <c r="O525" s="897"/>
      <c r="P525" s="897"/>
      <c r="Q525" s="897"/>
      <c r="R525" s="897"/>
      <c r="S525" s="897"/>
      <c r="T525" s="897"/>
      <c r="U525" s="897"/>
      <c r="V525" s="897"/>
      <c r="W525" s="897"/>
      <c r="X525" s="897"/>
      <c r="Y525" s="897"/>
    </row>
    <row r="526" spans="1:25" x14ac:dyDescent="0.2">
      <c r="A526" s="1060"/>
      <c r="B526" s="897"/>
      <c r="C526" s="897"/>
      <c r="D526" s="897"/>
      <c r="E526" s="897"/>
      <c r="F526" s="897"/>
      <c r="G526" s="897"/>
      <c r="H526" s="897"/>
      <c r="I526" s="897"/>
      <c r="J526" s="897"/>
      <c r="K526" s="897"/>
      <c r="L526" s="897"/>
      <c r="M526" s="977"/>
      <c r="N526" s="897"/>
      <c r="O526" s="897"/>
      <c r="P526" s="897"/>
      <c r="Q526" s="897"/>
      <c r="R526" s="897"/>
      <c r="S526" s="897"/>
      <c r="T526" s="897"/>
      <c r="U526" s="897"/>
      <c r="V526" s="897"/>
      <c r="W526" s="897"/>
      <c r="X526" s="897"/>
      <c r="Y526" s="897"/>
    </row>
    <row r="527" spans="1:25" x14ac:dyDescent="0.2">
      <c r="A527" s="1060"/>
      <c r="B527" s="897"/>
      <c r="C527" s="897"/>
      <c r="D527" s="897"/>
      <c r="E527" s="897"/>
      <c r="F527" s="897"/>
      <c r="G527" s="897"/>
      <c r="H527" s="897"/>
      <c r="I527" s="897"/>
      <c r="J527" s="897"/>
      <c r="K527" s="897"/>
      <c r="L527" s="897"/>
      <c r="M527" s="977"/>
      <c r="N527" s="897"/>
      <c r="O527" s="897"/>
      <c r="P527" s="897"/>
      <c r="Q527" s="897"/>
      <c r="R527" s="897"/>
      <c r="S527" s="897"/>
      <c r="T527" s="897"/>
      <c r="U527" s="897"/>
      <c r="V527" s="897"/>
      <c r="W527" s="897"/>
      <c r="X527" s="897"/>
      <c r="Y527" s="897"/>
    </row>
    <row r="528" spans="1:25" x14ac:dyDescent="0.2">
      <c r="A528" s="1060"/>
      <c r="B528" s="897"/>
      <c r="C528" s="897"/>
      <c r="D528" s="897"/>
      <c r="E528" s="897"/>
      <c r="F528" s="897"/>
      <c r="G528" s="897"/>
      <c r="H528" s="897"/>
      <c r="I528" s="897"/>
      <c r="J528" s="897"/>
      <c r="K528" s="897"/>
      <c r="L528" s="897"/>
      <c r="M528" s="977"/>
      <c r="N528" s="897"/>
      <c r="O528" s="897"/>
      <c r="P528" s="897"/>
      <c r="Q528" s="897"/>
      <c r="R528" s="897"/>
      <c r="S528" s="897"/>
      <c r="T528" s="897"/>
      <c r="U528" s="897"/>
      <c r="V528" s="897"/>
      <c r="W528" s="897"/>
      <c r="X528" s="897"/>
      <c r="Y528" s="897"/>
    </row>
    <row r="529" spans="1:25" x14ac:dyDescent="0.2">
      <c r="A529" s="1060"/>
      <c r="B529" s="897"/>
      <c r="C529" s="897"/>
      <c r="D529" s="897"/>
      <c r="E529" s="897"/>
      <c r="F529" s="897"/>
      <c r="G529" s="897"/>
      <c r="H529" s="897"/>
      <c r="I529" s="897"/>
      <c r="J529" s="897"/>
      <c r="K529" s="897"/>
      <c r="L529" s="897"/>
      <c r="M529" s="977"/>
      <c r="N529" s="897"/>
      <c r="O529" s="897"/>
      <c r="P529" s="897"/>
      <c r="Q529" s="897"/>
      <c r="R529" s="897"/>
      <c r="S529" s="897"/>
      <c r="T529" s="897"/>
      <c r="U529" s="897"/>
      <c r="V529" s="897"/>
      <c r="W529" s="897"/>
      <c r="X529" s="897"/>
      <c r="Y529" s="897"/>
    </row>
    <row r="530" spans="1:25" x14ac:dyDescent="0.2">
      <c r="A530" s="1060"/>
      <c r="B530" s="897"/>
      <c r="C530" s="897"/>
      <c r="D530" s="897"/>
      <c r="E530" s="897"/>
      <c r="F530" s="897"/>
      <c r="G530" s="897"/>
      <c r="H530" s="897"/>
      <c r="I530" s="897"/>
      <c r="J530" s="897"/>
      <c r="K530" s="897"/>
      <c r="L530" s="897"/>
      <c r="M530" s="977"/>
      <c r="N530" s="897"/>
      <c r="O530" s="897"/>
      <c r="P530" s="897"/>
      <c r="Q530" s="897"/>
      <c r="R530" s="897"/>
      <c r="S530" s="897"/>
      <c r="T530" s="897"/>
      <c r="U530" s="897"/>
      <c r="V530" s="897"/>
      <c r="W530" s="897"/>
      <c r="X530" s="897"/>
      <c r="Y530" s="897"/>
    </row>
    <row r="531" spans="1:25" x14ac:dyDescent="0.2">
      <c r="A531" s="1060"/>
      <c r="B531" s="897"/>
      <c r="C531" s="897"/>
      <c r="D531" s="897"/>
      <c r="E531" s="897"/>
      <c r="F531" s="897"/>
      <c r="G531" s="897"/>
      <c r="H531" s="897"/>
      <c r="I531" s="897"/>
      <c r="J531" s="897"/>
      <c r="K531" s="897"/>
      <c r="L531" s="897"/>
      <c r="M531" s="977"/>
      <c r="N531" s="897"/>
      <c r="O531" s="897"/>
      <c r="P531" s="897"/>
      <c r="Q531" s="897"/>
      <c r="R531" s="897"/>
      <c r="S531" s="897"/>
      <c r="T531" s="897"/>
      <c r="U531" s="897"/>
      <c r="V531" s="897"/>
      <c r="W531" s="897"/>
      <c r="X531" s="897"/>
      <c r="Y531" s="897"/>
    </row>
    <row r="532" spans="1:25" x14ac:dyDescent="0.2">
      <c r="A532" s="1060"/>
      <c r="B532" s="897"/>
      <c r="C532" s="897"/>
      <c r="D532" s="897"/>
      <c r="E532" s="897"/>
      <c r="F532" s="897"/>
      <c r="G532" s="897"/>
      <c r="H532" s="897"/>
      <c r="I532" s="897"/>
      <c r="J532" s="897"/>
      <c r="K532" s="897"/>
      <c r="L532" s="897"/>
      <c r="M532" s="977"/>
      <c r="N532" s="897"/>
      <c r="O532" s="897"/>
      <c r="P532" s="897"/>
      <c r="Q532" s="897"/>
      <c r="R532" s="897"/>
      <c r="S532" s="897"/>
      <c r="T532" s="897"/>
      <c r="U532" s="897"/>
      <c r="V532" s="897"/>
      <c r="W532" s="897"/>
      <c r="X532" s="897"/>
      <c r="Y532" s="897"/>
    </row>
    <row r="533" spans="1:25" x14ac:dyDescent="0.2">
      <c r="A533" s="1060"/>
      <c r="B533" s="897"/>
      <c r="C533" s="897"/>
      <c r="D533" s="897"/>
      <c r="E533" s="897"/>
      <c r="F533" s="897"/>
      <c r="G533" s="897"/>
      <c r="H533" s="897"/>
      <c r="I533" s="897"/>
      <c r="J533" s="897"/>
      <c r="K533" s="897"/>
      <c r="L533" s="897"/>
      <c r="M533" s="977"/>
      <c r="N533" s="897"/>
      <c r="O533" s="897"/>
      <c r="P533" s="897"/>
      <c r="Q533" s="897"/>
      <c r="R533" s="897"/>
      <c r="S533" s="897"/>
      <c r="T533" s="897"/>
      <c r="U533" s="897"/>
      <c r="V533" s="897"/>
      <c r="W533" s="897"/>
      <c r="X533" s="897"/>
      <c r="Y533" s="897"/>
    </row>
    <row r="534" spans="1:25" x14ac:dyDescent="0.2">
      <c r="A534" s="1060"/>
      <c r="B534" s="897"/>
      <c r="C534" s="897"/>
      <c r="D534" s="897"/>
      <c r="E534" s="897"/>
      <c r="F534" s="897"/>
      <c r="G534" s="897"/>
      <c r="H534" s="897"/>
      <c r="I534" s="897"/>
      <c r="J534" s="897"/>
      <c r="K534" s="897"/>
      <c r="L534" s="897"/>
      <c r="M534" s="977"/>
      <c r="N534" s="897"/>
      <c r="O534" s="897"/>
      <c r="P534" s="897"/>
      <c r="Q534" s="897"/>
      <c r="R534" s="897"/>
      <c r="S534" s="897"/>
      <c r="T534" s="897"/>
      <c r="U534" s="897"/>
      <c r="V534" s="897"/>
      <c r="W534" s="897"/>
      <c r="X534" s="897"/>
      <c r="Y534" s="897"/>
    </row>
    <row r="535" spans="1:25" x14ac:dyDescent="0.2">
      <c r="A535" s="1060"/>
      <c r="B535" s="897"/>
      <c r="C535" s="897"/>
      <c r="D535" s="897"/>
      <c r="E535" s="897"/>
      <c r="F535" s="897"/>
      <c r="G535" s="897"/>
      <c r="H535" s="897"/>
      <c r="I535" s="897"/>
      <c r="J535" s="897"/>
      <c r="K535" s="897"/>
      <c r="L535" s="897"/>
      <c r="M535" s="977"/>
      <c r="N535" s="897"/>
      <c r="O535" s="897"/>
      <c r="P535" s="897"/>
      <c r="Q535" s="897"/>
      <c r="R535" s="897"/>
      <c r="S535" s="897"/>
      <c r="T535" s="897"/>
      <c r="U535" s="897"/>
      <c r="V535" s="897"/>
      <c r="W535" s="897"/>
      <c r="X535" s="897"/>
      <c r="Y535" s="897"/>
    </row>
    <row r="536" spans="1:25" x14ac:dyDescent="0.2">
      <c r="A536" s="1060"/>
      <c r="B536" s="897"/>
      <c r="C536" s="897"/>
      <c r="D536" s="897"/>
      <c r="E536" s="897"/>
      <c r="F536" s="897"/>
      <c r="G536" s="897"/>
      <c r="H536" s="897"/>
      <c r="I536" s="897"/>
      <c r="J536" s="897"/>
      <c r="K536" s="897"/>
      <c r="L536" s="897"/>
      <c r="M536" s="977"/>
      <c r="N536" s="897"/>
      <c r="O536" s="897"/>
      <c r="P536" s="897"/>
      <c r="Q536" s="897"/>
      <c r="R536" s="897"/>
      <c r="S536" s="897"/>
      <c r="T536" s="897"/>
      <c r="U536" s="897"/>
      <c r="V536" s="897"/>
      <c r="W536" s="897"/>
      <c r="X536" s="897"/>
      <c r="Y536" s="897"/>
    </row>
    <row r="537" spans="1:25" x14ac:dyDescent="0.2">
      <c r="A537" s="1060"/>
      <c r="B537" s="897"/>
      <c r="C537" s="897"/>
      <c r="D537" s="897"/>
      <c r="E537" s="897"/>
      <c r="F537" s="897"/>
      <c r="G537" s="897"/>
      <c r="H537" s="897"/>
      <c r="I537" s="897"/>
      <c r="J537" s="897"/>
      <c r="K537" s="897"/>
      <c r="L537" s="897"/>
      <c r="M537" s="977"/>
      <c r="N537" s="897"/>
      <c r="O537" s="897"/>
      <c r="P537" s="897"/>
      <c r="Q537" s="897"/>
      <c r="R537" s="897"/>
      <c r="S537" s="897"/>
      <c r="T537" s="897"/>
      <c r="U537" s="897"/>
      <c r="V537" s="897"/>
      <c r="W537" s="897"/>
      <c r="X537" s="897"/>
      <c r="Y537" s="897"/>
    </row>
    <row r="538" spans="1:25" x14ac:dyDescent="0.2">
      <c r="A538" s="1060"/>
      <c r="B538" s="897"/>
      <c r="C538" s="897"/>
      <c r="D538" s="897"/>
      <c r="E538" s="897"/>
      <c r="F538" s="897"/>
      <c r="G538" s="897"/>
      <c r="H538" s="897"/>
      <c r="I538" s="897"/>
      <c r="J538" s="897"/>
      <c r="K538" s="897"/>
      <c r="L538" s="897"/>
      <c r="M538" s="977"/>
      <c r="N538" s="897"/>
      <c r="O538" s="897"/>
      <c r="P538" s="897"/>
      <c r="Q538" s="897"/>
      <c r="R538" s="897"/>
      <c r="S538" s="897"/>
      <c r="T538" s="897"/>
      <c r="U538" s="897"/>
      <c r="V538" s="897"/>
      <c r="W538" s="897"/>
      <c r="X538" s="897"/>
      <c r="Y538" s="897"/>
    </row>
    <row r="539" spans="1:25" x14ac:dyDescent="0.2">
      <c r="A539" s="1060"/>
      <c r="B539" s="897"/>
      <c r="C539" s="897"/>
      <c r="D539" s="897"/>
      <c r="E539" s="897"/>
      <c r="F539" s="897"/>
      <c r="G539" s="897"/>
      <c r="H539" s="897"/>
      <c r="I539" s="897"/>
      <c r="J539" s="897"/>
      <c r="K539" s="897"/>
      <c r="L539" s="897"/>
      <c r="M539" s="977"/>
      <c r="N539" s="897"/>
      <c r="O539" s="897"/>
      <c r="P539" s="897"/>
      <c r="Q539" s="897"/>
      <c r="R539" s="897"/>
      <c r="S539" s="897"/>
      <c r="T539" s="897"/>
      <c r="U539" s="897"/>
      <c r="V539" s="897"/>
      <c r="W539" s="897"/>
      <c r="X539" s="897"/>
      <c r="Y539" s="897"/>
    </row>
    <row r="540" spans="1:25" x14ac:dyDescent="0.2">
      <c r="A540" s="1060"/>
      <c r="B540" s="897"/>
      <c r="C540" s="897"/>
      <c r="D540" s="897"/>
      <c r="E540" s="897"/>
      <c r="F540" s="897"/>
      <c r="G540" s="897"/>
      <c r="H540" s="897"/>
      <c r="I540" s="897"/>
      <c r="J540" s="897"/>
      <c r="K540" s="897"/>
      <c r="L540" s="897"/>
      <c r="M540" s="977"/>
      <c r="N540" s="897"/>
      <c r="O540" s="897"/>
      <c r="P540" s="897"/>
      <c r="Q540" s="897"/>
      <c r="R540" s="897"/>
      <c r="S540" s="897"/>
      <c r="T540" s="897"/>
      <c r="U540" s="897"/>
      <c r="V540" s="897"/>
      <c r="W540" s="897"/>
      <c r="X540" s="897"/>
      <c r="Y540" s="897"/>
    </row>
    <row r="541" spans="1:25" x14ac:dyDescent="0.2">
      <c r="A541" s="1060"/>
      <c r="B541" s="897"/>
      <c r="C541" s="897"/>
      <c r="D541" s="897"/>
      <c r="E541" s="897"/>
      <c r="F541" s="897"/>
      <c r="G541" s="897"/>
      <c r="H541" s="897"/>
      <c r="I541" s="897"/>
      <c r="J541" s="897"/>
      <c r="K541" s="897"/>
      <c r="L541" s="897"/>
      <c r="M541" s="977"/>
      <c r="N541" s="897"/>
      <c r="O541" s="897"/>
      <c r="P541" s="897"/>
      <c r="Q541" s="897"/>
      <c r="R541" s="897"/>
      <c r="S541" s="897"/>
      <c r="T541" s="897"/>
      <c r="U541" s="897"/>
      <c r="V541" s="897"/>
      <c r="W541" s="897"/>
      <c r="X541" s="897"/>
      <c r="Y541" s="897"/>
    </row>
    <row r="542" spans="1:25" x14ac:dyDescent="0.2">
      <c r="A542" s="1060"/>
      <c r="B542" s="897"/>
      <c r="C542" s="897"/>
      <c r="D542" s="897"/>
      <c r="E542" s="897"/>
      <c r="F542" s="897"/>
      <c r="G542" s="897"/>
      <c r="H542" s="897"/>
      <c r="I542" s="897"/>
      <c r="J542" s="897"/>
      <c r="K542" s="897"/>
      <c r="L542" s="897"/>
      <c r="M542" s="977"/>
      <c r="N542" s="897"/>
      <c r="O542" s="897"/>
      <c r="P542" s="897"/>
      <c r="Q542" s="897"/>
      <c r="R542" s="897"/>
      <c r="S542" s="897"/>
      <c r="T542" s="897"/>
      <c r="U542" s="897"/>
      <c r="V542" s="897"/>
      <c r="W542" s="897"/>
      <c r="X542" s="897"/>
      <c r="Y542" s="897"/>
    </row>
    <row r="543" spans="1:25" x14ac:dyDescent="0.2">
      <c r="A543" s="1060"/>
      <c r="B543" s="897"/>
      <c r="C543" s="897"/>
      <c r="D543" s="897"/>
      <c r="E543" s="897"/>
      <c r="F543" s="897"/>
      <c r="G543" s="897"/>
      <c r="H543" s="897"/>
      <c r="I543" s="897"/>
      <c r="J543" s="897"/>
      <c r="K543" s="897"/>
      <c r="L543" s="897"/>
      <c r="M543" s="977"/>
      <c r="N543" s="897"/>
      <c r="O543" s="897"/>
      <c r="P543" s="897"/>
      <c r="Q543" s="897"/>
      <c r="R543" s="897"/>
      <c r="S543" s="897"/>
      <c r="T543" s="897"/>
      <c r="U543" s="897"/>
      <c r="V543" s="897"/>
      <c r="W543" s="897"/>
      <c r="X543" s="897"/>
      <c r="Y543" s="897"/>
    </row>
    <row r="544" spans="1:25" x14ac:dyDescent="0.2">
      <c r="A544" s="1060"/>
      <c r="B544" s="897"/>
      <c r="C544" s="897"/>
      <c r="D544" s="897"/>
      <c r="E544" s="897"/>
      <c r="F544" s="897"/>
      <c r="G544" s="897"/>
      <c r="H544" s="897"/>
      <c r="I544" s="897"/>
      <c r="J544" s="897"/>
      <c r="K544" s="897"/>
      <c r="L544" s="897"/>
      <c r="M544" s="977"/>
      <c r="N544" s="897"/>
      <c r="O544" s="897"/>
      <c r="P544" s="897"/>
      <c r="Q544" s="897"/>
      <c r="R544" s="897"/>
      <c r="S544" s="897"/>
      <c r="T544" s="897"/>
      <c r="U544" s="897"/>
      <c r="V544" s="897"/>
      <c r="W544" s="897"/>
      <c r="X544" s="897"/>
      <c r="Y544" s="897"/>
    </row>
    <row r="545" spans="1:25" x14ac:dyDescent="0.2">
      <c r="A545" s="1060"/>
      <c r="B545" s="897"/>
      <c r="C545" s="897"/>
      <c r="D545" s="897"/>
      <c r="E545" s="897"/>
      <c r="F545" s="897"/>
      <c r="G545" s="897"/>
      <c r="H545" s="897"/>
      <c r="I545" s="897"/>
      <c r="J545" s="897"/>
      <c r="K545" s="897"/>
      <c r="L545" s="897"/>
      <c r="M545" s="977"/>
      <c r="N545" s="897"/>
      <c r="O545" s="897"/>
      <c r="P545" s="897"/>
      <c r="Q545" s="897"/>
      <c r="R545" s="897"/>
      <c r="S545" s="897"/>
      <c r="T545" s="897"/>
      <c r="U545" s="897"/>
      <c r="V545" s="897"/>
      <c r="W545" s="897"/>
      <c r="X545" s="897"/>
      <c r="Y545" s="897"/>
    </row>
    <row r="546" spans="1:25" x14ac:dyDescent="0.2">
      <c r="A546" s="1060"/>
      <c r="B546" s="897"/>
      <c r="C546" s="897"/>
      <c r="D546" s="897"/>
      <c r="E546" s="897"/>
      <c r="F546" s="897"/>
      <c r="G546" s="897"/>
      <c r="H546" s="897"/>
      <c r="I546" s="897"/>
      <c r="J546" s="897"/>
      <c r="K546" s="897"/>
      <c r="L546" s="897"/>
      <c r="M546" s="977"/>
      <c r="N546" s="897"/>
      <c r="O546" s="897"/>
      <c r="P546" s="897"/>
      <c r="Q546" s="897"/>
      <c r="R546" s="897"/>
      <c r="S546" s="897"/>
      <c r="T546" s="897"/>
      <c r="U546" s="897"/>
      <c r="V546" s="897"/>
      <c r="W546" s="897"/>
      <c r="X546" s="897"/>
      <c r="Y546" s="897"/>
    </row>
    <row r="547" spans="1:25" x14ac:dyDescent="0.2">
      <c r="A547" s="1060"/>
      <c r="B547" s="897"/>
      <c r="C547" s="897"/>
      <c r="D547" s="897"/>
      <c r="E547" s="897"/>
      <c r="F547" s="897"/>
      <c r="G547" s="897"/>
      <c r="H547" s="897"/>
      <c r="I547" s="897"/>
      <c r="J547" s="897"/>
      <c r="K547" s="897"/>
      <c r="L547" s="897"/>
      <c r="M547" s="977"/>
      <c r="N547" s="897"/>
      <c r="O547" s="897"/>
      <c r="P547" s="897"/>
      <c r="Q547" s="897"/>
      <c r="R547" s="897"/>
      <c r="S547" s="897"/>
      <c r="T547" s="897"/>
      <c r="U547" s="897"/>
      <c r="V547" s="897"/>
      <c r="W547" s="897"/>
      <c r="X547" s="897"/>
      <c r="Y547" s="897"/>
    </row>
    <row r="548" spans="1:25" x14ac:dyDescent="0.2">
      <c r="A548" s="1060"/>
      <c r="B548" s="897"/>
      <c r="C548" s="897"/>
      <c r="D548" s="897"/>
      <c r="E548" s="897"/>
      <c r="F548" s="897"/>
      <c r="G548" s="897"/>
      <c r="H548" s="897"/>
      <c r="I548" s="897"/>
      <c r="J548" s="897"/>
      <c r="K548" s="897"/>
      <c r="L548" s="897"/>
      <c r="M548" s="977"/>
      <c r="N548" s="897"/>
      <c r="O548" s="897"/>
      <c r="P548" s="897"/>
      <c r="Q548" s="897"/>
      <c r="R548" s="897"/>
      <c r="S548" s="897"/>
      <c r="T548" s="897"/>
      <c r="U548" s="897"/>
      <c r="V548" s="897"/>
      <c r="W548" s="897"/>
      <c r="X548" s="897"/>
      <c r="Y548" s="897"/>
    </row>
    <row r="549" spans="1:25" x14ac:dyDescent="0.2">
      <c r="A549" s="1060"/>
      <c r="B549" s="897"/>
      <c r="C549" s="897"/>
      <c r="D549" s="897"/>
      <c r="E549" s="897"/>
      <c r="F549" s="897"/>
      <c r="G549" s="897"/>
      <c r="H549" s="897"/>
      <c r="I549" s="897"/>
      <c r="J549" s="897"/>
      <c r="K549" s="897"/>
      <c r="L549" s="897"/>
      <c r="M549" s="977"/>
      <c r="N549" s="897"/>
      <c r="O549" s="897"/>
      <c r="P549" s="897"/>
      <c r="Q549" s="897"/>
      <c r="R549" s="897"/>
      <c r="S549" s="897"/>
      <c r="T549" s="897"/>
      <c r="U549" s="897"/>
      <c r="V549" s="897"/>
      <c r="W549" s="897"/>
      <c r="X549" s="897"/>
      <c r="Y549" s="897"/>
    </row>
    <row r="550" spans="1:25" x14ac:dyDescent="0.2">
      <c r="A550" s="1060"/>
      <c r="B550" s="897"/>
      <c r="C550" s="897"/>
      <c r="D550" s="897"/>
      <c r="E550" s="897"/>
      <c r="F550" s="897"/>
      <c r="G550" s="897"/>
      <c r="H550" s="897"/>
      <c r="I550" s="897"/>
      <c r="J550" s="897"/>
      <c r="K550" s="897"/>
      <c r="L550" s="897"/>
      <c r="M550" s="977"/>
      <c r="N550" s="897"/>
      <c r="O550" s="897"/>
      <c r="P550" s="897"/>
      <c r="Q550" s="897"/>
      <c r="R550" s="897"/>
      <c r="S550" s="897"/>
      <c r="T550" s="897"/>
      <c r="U550" s="897"/>
      <c r="V550" s="897"/>
      <c r="W550" s="897"/>
      <c r="X550" s="897"/>
      <c r="Y550" s="897"/>
    </row>
    <row r="551" spans="1:25" x14ac:dyDescent="0.2">
      <c r="A551" s="1060"/>
      <c r="B551" s="897"/>
      <c r="C551" s="897"/>
      <c r="D551" s="897"/>
      <c r="E551" s="897"/>
      <c r="F551" s="897"/>
      <c r="G551" s="897"/>
      <c r="H551" s="897"/>
      <c r="I551" s="897"/>
      <c r="J551" s="897"/>
      <c r="K551" s="897"/>
      <c r="L551" s="897"/>
      <c r="M551" s="977"/>
      <c r="N551" s="897"/>
      <c r="O551" s="897"/>
      <c r="P551" s="897"/>
      <c r="Q551" s="897"/>
      <c r="R551" s="897"/>
      <c r="S551" s="897"/>
      <c r="T551" s="897"/>
      <c r="U551" s="897"/>
      <c r="V551" s="897"/>
      <c r="W551" s="897"/>
      <c r="X551" s="897"/>
      <c r="Y551" s="897"/>
    </row>
    <row r="552" spans="1:25" x14ac:dyDescent="0.2">
      <c r="A552" s="1060"/>
      <c r="B552" s="897"/>
      <c r="C552" s="897"/>
      <c r="D552" s="897"/>
      <c r="E552" s="897"/>
      <c r="F552" s="897"/>
      <c r="G552" s="897"/>
      <c r="H552" s="897"/>
      <c r="I552" s="897"/>
      <c r="J552" s="897"/>
      <c r="K552" s="897"/>
      <c r="L552" s="897"/>
      <c r="M552" s="977"/>
      <c r="N552" s="897"/>
      <c r="O552" s="897"/>
      <c r="P552" s="897"/>
      <c r="Q552" s="897"/>
      <c r="R552" s="897"/>
      <c r="S552" s="897"/>
      <c r="T552" s="897"/>
      <c r="U552" s="897"/>
      <c r="V552" s="897"/>
      <c r="W552" s="897"/>
      <c r="X552" s="897"/>
      <c r="Y552" s="897"/>
    </row>
    <row r="553" spans="1:25" x14ac:dyDescent="0.2">
      <c r="A553" s="1060"/>
      <c r="B553" s="897"/>
      <c r="C553" s="897"/>
      <c r="D553" s="897"/>
      <c r="E553" s="897"/>
      <c r="F553" s="897"/>
      <c r="G553" s="897"/>
      <c r="H553" s="897"/>
      <c r="I553" s="897"/>
      <c r="J553" s="897"/>
      <c r="K553" s="897"/>
      <c r="L553" s="897"/>
      <c r="M553" s="977"/>
      <c r="N553" s="897"/>
      <c r="O553" s="897"/>
      <c r="P553" s="897"/>
      <c r="Q553" s="897"/>
      <c r="R553" s="897"/>
      <c r="S553" s="897"/>
      <c r="T553" s="897"/>
      <c r="U553" s="897"/>
      <c r="V553" s="897"/>
      <c r="W553" s="897"/>
      <c r="X553" s="897"/>
      <c r="Y553" s="897"/>
    </row>
    <row r="554" spans="1:25" x14ac:dyDescent="0.2">
      <c r="A554" s="1060"/>
      <c r="B554" s="897"/>
      <c r="C554" s="897"/>
      <c r="D554" s="897"/>
      <c r="E554" s="897"/>
      <c r="F554" s="897"/>
      <c r="G554" s="897"/>
      <c r="H554" s="897"/>
      <c r="I554" s="897"/>
      <c r="J554" s="897"/>
      <c r="K554" s="897"/>
      <c r="L554" s="897"/>
      <c r="M554" s="977"/>
      <c r="N554" s="897"/>
      <c r="O554" s="897"/>
      <c r="P554" s="897"/>
      <c r="Q554" s="897"/>
      <c r="R554" s="897"/>
      <c r="S554" s="897"/>
      <c r="T554" s="897"/>
      <c r="U554" s="897"/>
      <c r="V554" s="897"/>
      <c r="W554" s="897"/>
      <c r="X554" s="897"/>
      <c r="Y554" s="897"/>
    </row>
    <row r="555" spans="1:25" x14ac:dyDescent="0.2">
      <c r="A555" s="1060"/>
      <c r="B555" s="897"/>
      <c r="C555" s="897"/>
      <c r="D555" s="897"/>
      <c r="E555" s="897"/>
      <c r="F555" s="897"/>
      <c r="G555" s="897"/>
      <c r="H555" s="897"/>
      <c r="I555" s="897"/>
      <c r="J555" s="897"/>
      <c r="K555" s="897"/>
      <c r="L555" s="897"/>
      <c r="M555" s="977"/>
      <c r="N555" s="897"/>
      <c r="O555" s="897"/>
      <c r="P555" s="897"/>
      <c r="Q555" s="897"/>
      <c r="R555" s="897"/>
      <c r="S555" s="897"/>
      <c r="T555" s="897"/>
      <c r="U555" s="897"/>
      <c r="V555" s="897"/>
      <c r="W555" s="897"/>
      <c r="X555" s="897"/>
      <c r="Y555" s="897"/>
    </row>
    <row r="556" spans="1:25" x14ac:dyDescent="0.2">
      <c r="A556" s="1060"/>
      <c r="B556" s="897"/>
      <c r="C556" s="897"/>
      <c r="D556" s="897"/>
      <c r="E556" s="897"/>
      <c r="F556" s="897"/>
      <c r="G556" s="897"/>
      <c r="H556" s="897"/>
      <c r="I556" s="897"/>
      <c r="J556" s="897"/>
      <c r="K556" s="897"/>
      <c r="L556" s="897"/>
      <c r="M556" s="977"/>
      <c r="N556" s="897"/>
      <c r="O556" s="897"/>
      <c r="P556" s="897"/>
      <c r="Q556" s="897"/>
      <c r="R556" s="897"/>
      <c r="S556" s="897"/>
      <c r="T556" s="897"/>
      <c r="U556" s="897"/>
      <c r="V556" s="897"/>
      <c r="W556" s="897"/>
      <c r="X556" s="897"/>
      <c r="Y556" s="897"/>
    </row>
    <row r="557" spans="1:25" x14ac:dyDescent="0.2">
      <c r="A557" s="1060"/>
      <c r="B557" s="897"/>
      <c r="C557" s="897"/>
      <c r="D557" s="897"/>
      <c r="E557" s="897"/>
      <c r="F557" s="897"/>
      <c r="G557" s="897"/>
      <c r="H557" s="897"/>
      <c r="I557" s="897"/>
      <c r="J557" s="897"/>
      <c r="K557" s="897"/>
      <c r="L557" s="897"/>
      <c r="M557" s="977"/>
      <c r="N557" s="897"/>
      <c r="O557" s="897"/>
      <c r="P557" s="897"/>
      <c r="Q557" s="897"/>
      <c r="R557" s="897"/>
      <c r="S557" s="897"/>
      <c r="T557" s="897"/>
      <c r="U557" s="897"/>
      <c r="V557" s="897"/>
      <c r="W557" s="897"/>
      <c r="X557" s="897"/>
      <c r="Y557" s="897"/>
    </row>
    <row r="558" spans="1:25" x14ac:dyDescent="0.2">
      <c r="A558" s="1060"/>
      <c r="B558" s="897"/>
      <c r="C558" s="897"/>
      <c r="D558" s="897"/>
      <c r="E558" s="897"/>
      <c r="F558" s="897"/>
      <c r="G558" s="897"/>
      <c r="H558" s="897"/>
      <c r="I558" s="897"/>
      <c r="J558" s="897"/>
      <c r="K558" s="897"/>
      <c r="L558" s="897"/>
      <c r="M558" s="977"/>
      <c r="N558" s="897"/>
      <c r="O558" s="897"/>
      <c r="P558" s="897"/>
      <c r="Q558" s="897"/>
      <c r="R558" s="897"/>
      <c r="S558" s="897"/>
      <c r="T558" s="897"/>
      <c r="U558" s="897"/>
      <c r="V558" s="897"/>
      <c r="W558" s="897"/>
      <c r="X558" s="897"/>
      <c r="Y558" s="897"/>
    </row>
    <row r="559" spans="1:25" x14ac:dyDescent="0.2">
      <c r="A559" s="1060"/>
      <c r="B559" s="897"/>
      <c r="C559" s="897"/>
      <c r="D559" s="897"/>
      <c r="E559" s="897"/>
      <c r="F559" s="897"/>
      <c r="G559" s="897"/>
      <c r="H559" s="897"/>
      <c r="I559" s="897"/>
      <c r="J559" s="897"/>
      <c r="K559" s="897"/>
      <c r="L559" s="897"/>
      <c r="M559" s="977"/>
      <c r="N559" s="897"/>
      <c r="O559" s="897"/>
      <c r="P559" s="897"/>
      <c r="Q559" s="897"/>
      <c r="R559" s="897"/>
      <c r="S559" s="897"/>
      <c r="T559" s="897"/>
      <c r="U559" s="897"/>
      <c r="V559" s="897"/>
      <c r="W559" s="897"/>
      <c r="X559" s="897"/>
      <c r="Y559" s="897"/>
    </row>
    <row r="560" spans="1:25" x14ac:dyDescent="0.2">
      <c r="A560" s="1060"/>
      <c r="B560" s="897"/>
      <c r="C560" s="897"/>
      <c r="D560" s="897"/>
      <c r="E560" s="897"/>
      <c r="F560" s="897"/>
      <c r="G560" s="897"/>
      <c r="H560" s="897"/>
      <c r="I560" s="897"/>
      <c r="J560" s="897"/>
      <c r="K560" s="897"/>
      <c r="L560" s="897"/>
      <c r="M560" s="977"/>
      <c r="N560" s="897"/>
      <c r="O560" s="897"/>
      <c r="P560" s="897"/>
      <c r="Q560" s="897"/>
      <c r="R560" s="897"/>
      <c r="S560" s="897"/>
      <c r="T560" s="897"/>
      <c r="U560" s="897"/>
      <c r="V560" s="897"/>
      <c r="W560" s="897"/>
      <c r="X560" s="897"/>
      <c r="Y560" s="897"/>
    </row>
    <row r="561" spans="1:25" x14ac:dyDescent="0.2">
      <c r="A561" s="1060"/>
      <c r="B561" s="897"/>
      <c r="C561" s="897"/>
      <c r="D561" s="897"/>
      <c r="E561" s="897"/>
      <c r="F561" s="897"/>
      <c r="G561" s="897"/>
      <c r="H561" s="897"/>
      <c r="I561" s="897"/>
      <c r="J561" s="897"/>
      <c r="K561" s="897"/>
      <c r="L561" s="897"/>
      <c r="M561" s="977"/>
      <c r="N561" s="897"/>
      <c r="O561" s="897"/>
      <c r="P561" s="897"/>
      <c r="Q561" s="897"/>
      <c r="R561" s="897"/>
      <c r="S561" s="897"/>
      <c r="T561" s="897"/>
      <c r="U561" s="897"/>
      <c r="V561" s="897"/>
      <c r="W561" s="897"/>
      <c r="X561" s="897"/>
      <c r="Y561" s="897"/>
    </row>
    <row r="562" spans="1:25" x14ac:dyDescent="0.2">
      <c r="A562" s="1060"/>
      <c r="B562" s="897"/>
      <c r="C562" s="897"/>
      <c r="D562" s="897"/>
      <c r="E562" s="897"/>
      <c r="F562" s="897"/>
      <c r="G562" s="897"/>
      <c r="H562" s="897"/>
      <c r="I562" s="897"/>
      <c r="J562" s="897"/>
      <c r="K562" s="897"/>
      <c r="L562" s="897"/>
      <c r="M562" s="977"/>
      <c r="N562" s="897"/>
      <c r="O562" s="897"/>
      <c r="P562" s="897"/>
      <c r="Q562" s="897"/>
      <c r="R562" s="897"/>
      <c r="S562" s="897"/>
      <c r="T562" s="897"/>
      <c r="U562" s="897"/>
      <c r="V562" s="897"/>
      <c r="W562" s="897"/>
      <c r="X562" s="897"/>
      <c r="Y562" s="897"/>
    </row>
    <row r="563" spans="1:25" x14ac:dyDescent="0.2">
      <c r="A563" s="1060"/>
      <c r="B563" s="897"/>
      <c r="C563" s="897"/>
      <c r="D563" s="897"/>
      <c r="E563" s="897"/>
      <c r="F563" s="897"/>
      <c r="G563" s="897"/>
      <c r="H563" s="897"/>
      <c r="I563" s="897"/>
      <c r="J563" s="897"/>
      <c r="K563" s="897"/>
      <c r="L563" s="897"/>
      <c r="M563" s="977"/>
      <c r="N563" s="897"/>
      <c r="O563" s="897"/>
      <c r="P563" s="897"/>
      <c r="Q563" s="897"/>
      <c r="R563" s="897"/>
      <c r="S563" s="897"/>
      <c r="T563" s="897"/>
      <c r="U563" s="897"/>
      <c r="V563" s="897"/>
      <c r="W563" s="897"/>
      <c r="X563" s="897"/>
      <c r="Y563" s="897"/>
    </row>
    <row r="564" spans="1:25" x14ac:dyDescent="0.2">
      <c r="A564" s="1060"/>
      <c r="B564" s="897"/>
      <c r="C564" s="897"/>
      <c r="D564" s="897"/>
      <c r="E564" s="897"/>
      <c r="F564" s="897"/>
      <c r="G564" s="897"/>
      <c r="H564" s="897"/>
      <c r="I564" s="897"/>
      <c r="J564" s="897"/>
      <c r="K564" s="897"/>
      <c r="L564" s="897"/>
      <c r="M564" s="977"/>
      <c r="N564" s="897"/>
      <c r="O564" s="897"/>
      <c r="P564" s="897"/>
      <c r="Q564" s="897"/>
      <c r="R564" s="897"/>
      <c r="S564" s="897"/>
      <c r="T564" s="897"/>
      <c r="U564" s="897"/>
      <c r="V564" s="897"/>
      <c r="W564" s="897"/>
      <c r="X564" s="897"/>
      <c r="Y564" s="897"/>
    </row>
    <row r="565" spans="1:25" x14ac:dyDescent="0.2">
      <c r="A565" s="1060"/>
      <c r="B565" s="897"/>
      <c r="C565" s="897"/>
      <c r="D565" s="897"/>
      <c r="E565" s="897"/>
      <c r="F565" s="897"/>
      <c r="G565" s="897"/>
      <c r="H565" s="897"/>
      <c r="I565" s="897"/>
      <c r="J565" s="897"/>
      <c r="K565" s="897"/>
      <c r="L565" s="897"/>
      <c r="M565" s="977"/>
      <c r="N565" s="897"/>
      <c r="O565" s="897"/>
      <c r="P565" s="897"/>
      <c r="Q565" s="897"/>
      <c r="R565" s="897"/>
      <c r="S565" s="897"/>
      <c r="T565" s="897"/>
      <c r="U565" s="897"/>
      <c r="V565" s="897"/>
      <c r="W565" s="897"/>
      <c r="X565" s="897"/>
      <c r="Y565" s="897"/>
    </row>
    <row r="566" spans="1:25" x14ac:dyDescent="0.2">
      <c r="A566" s="1060"/>
      <c r="B566" s="897"/>
      <c r="C566" s="897"/>
      <c r="D566" s="897"/>
      <c r="E566" s="897"/>
      <c r="F566" s="897"/>
      <c r="G566" s="897"/>
      <c r="H566" s="897"/>
      <c r="I566" s="897"/>
      <c r="J566" s="897"/>
      <c r="K566" s="897"/>
      <c r="L566" s="897"/>
      <c r="M566" s="977"/>
      <c r="N566" s="897"/>
      <c r="O566" s="897"/>
      <c r="P566" s="897"/>
      <c r="Q566" s="897"/>
      <c r="R566" s="897"/>
      <c r="S566" s="897"/>
      <c r="T566" s="897"/>
      <c r="U566" s="897"/>
      <c r="V566" s="897"/>
      <c r="W566" s="897"/>
      <c r="X566" s="897"/>
      <c r="Y566" s="897"/>
    </row>
    <row r="567" spans="1:25" x14ac:dyDescent="0.2">
      <c r="A567" s="1060"/>
      <c r="B567" s="897"/>
      <c r="C567" s="897"/>
      <c r="D567" s="897"/>
      <c r="E567" s="897"/>
      <c r="F567" s="897"/>
      <c r="G567" s="897"/>
      <c r="H567" s="897"/>
      <c r="I567" s="897"/>
      <c r="J567" s="897"/>
      <c r="K567" s="897"/>
      <c r="L567" s="897"/>
      <c r="M567" s="977"/>
      <c r="N567" s="897"/>
      <c r="O567" s="897"/>
      <c r="P567" s="897"/>
      <c r="Q567" s="897"/>
      <c r="R567" s="897"/>
      <c r="S567" s="897"/>
      <c r="T567" s="897"/>
      <c r="U567" s="897"/>
      <c r="V567" s="897"/>
      <c r="W567" s="897"/>
      <c r="X567" s="897"/>
      <c r="Y567" s="897"/>
    </row>
    <row r="568" spans="1:25" x14ac:dyDescent="0.2">
      <c r="A568" s="1060"/>
      <c r="B568" s="897"/>
      <c r="C568" s="897"/>
      <c r="D568" s="897"/>
      <c r="E568" s="897"/>
      <c r="F568" s="897"/>
      <c r="G568" s="897"/>
      <c r="H568" s="897"/>
      <c r="I568" s="897"/>
      <c r="J568" s="897"/>
      <c r="K568" s="897"/>
      <c r="L568" s="897"/>
      <c r="M568" s="977"/>
      <c r="N568" s="897"/>
      <c r="O568" s="897"/>
      <c r="P568" s="897"/>
      <c r="Q568" s="897"/>
      <c r="R568" s="897"/>
      <c r="S568" s="897"/>
      <c r="T568" s="897"/>
      <c r="U568" s="897"/>
      <c r="V568" s="897"/>
      <c r="W568" s="897"/>
      <c r="X568" s="897"/>
      <c r="Y568" s="897"/>
    </row>
    <row r="569" spans="1:25" x14ac:dyDescent="0.2">
      <c r="A569" s="1060"/>
      <c r="B569" s="897"/>
      <c r="C569" s="897"/>
      <c r="D569" s="897"/>
      <c r="E569" s="897"/>
      <c r="F569" s="897"/>
      <c r="G569" s="897"/>
      <c r="H569" s="897"/>
      <c r="I569" s="897"/>
      <c r="J569" s="897"/>
      <c r="K569" s="897"/>
      <c r="L569" s="897"/>
      <c r="M569" s="977"/>
      <c r="N569" s="897"/>
      <c r="O569" s="897"/>
      <c r="P569" s="897"/>
      <c r="Q569" s="897"/>
      <c r="R569" s="897"/>
      <c r="S569" s="897"/>
      <c r="T569" s="897"/>
      <c r="U569" s="897"/>
      <c r="V569" s="897"/>
      <c r="W569" s="897"/>
      <c r="X569" s="897"/>
      <c r="Y569" s="897"/>
    </row>
    <row r="570" spans="1:25" x14ac:dyDescent="0.2">
      <c r="A570" s="1060"/>
      <c r="B570" s="897"/>
      <c r="C570" s="897"/>
      <c r="D570" s="897"/>
      <c r="E570" s="897"/>
      <c r="F570" s="897"/>
      <c r="G570" s="897"/>
      <c r="H570" s="897"/>
      <c r="I570" s="897"/>
      <c r="J570" s="897"/>
      <c r="K570" s="897"/>
      <c r="L570" s="897"/>
      <c r="M570" s="977"/>
      <c r="N570" s="897"/>
      <c r="O570" s="897"/>
      <c r="P570" s="897"/>
      <c r="Q570" s="897"/>
      <c r="R570" s="897"/>
      <c r="S570" s="897"/>
      <c r="T570" s="897"/>
      <c r="U570" s="897"/>
      <c r="V570" s="897"/>
      <c r="W570" s="897"/>
      <c r="X570" s="897"/>
      <c r="Y570" s="897"/>
    </row>
    <row r="571" spans="1:25" x14ac:dyDescent="0.2">
      <c r="A571" s="1060"/>
      <c r="B571" s="897"/>
      <c r="C571" s="897"/>
      <c r="D571" s="897"/>
      <c r="E571" s="897"/>
      <c r="F571" s="897"/>
      <c r="G571" s="897"/>
      <c r="H571" s="897"/>
      <c r="I571" s="897"/>
      <c r="J571" s="897"/>
      <c r="K571" s="897"/>
      <c r="L571" s="897"/>
      <c r="M571" s="977"/>
      <c r="N571" s="897"/>
      <c r="O571" s="897"/>
      <c r="P571" s="897"/>
      <c r="Q571" s="897"/>
      <c r="R571" s="897"/>
      <c r="S571" s="897"/>
      <c r="T571" s="897"/>
      <c r="U571" s="897"/>
      <c r="V571" s="897"/>
      <c r="W571" s="897"/>
      <c r="X571" s="897"/>
      <c r="Y571" s="897"/>
    </row>
    <row r="572" spans="1:25" x14ac:dyDescent="0.2">
      <c r="A572" s="1060"/>
      <c r="B572" s="897"/>
      <c r="C572" s="897"/>
      <c r="D572" s="897"/>
      <c r="E572" s="897"/>
      <c r="F572" s="897"/>
      <c r="G572" s="897"/>
      <c r="H572" s="897"/>
      <c r="I572" s="897"/>
      <c r="J572" s="897"/>
      <c r="K572" s="897"/>
      <c r="L572" s="897"/>
      <c r="M572" s="977"/>
      <c r="N572" s="897"/>
      <c r="O572" s="897"/>
      <c r="P572" s="897"/>
      <c r="Q572" s="897"/>
      <c r="R572" s="897"/>
      <c r="S572" s="897"/>
      <c r="T572" s="897"/>
      <c r="U572" s="897"/>
      <c r="V572" s="897"/>
      <c r="W572" s="897"/>
      <c r="X572" s="897"/>
      <c r="Y572" s="897"/>
    </row>
    <row r="573" spans="1:25" x14ac:dyDescent="0.2">
      <c r="A573" s="1060"/>
      <c r="B573" s="897"/>
      <c r="C573" s="897"/>
      <c r="D573" s="897"/>
      <c r="E573" s="897"/>
      <c r="F573" s="897"/>
      <c r="G573" s="897"/>
      <c r="H573" s="897"/>
      <c r="I573" s="897"/>
      <c r="J573" s="897"/>
      <c r="K573" s="897"/>
      <c r="L573" s="897"/>
      <c r="M573" s="977"/>
      <c r="N573" s="897"/>
      <c r="O573" s="897"/>
      <c r="P573" s="897"/>
      <c r="Q573" s="897"/>
      <c r="R573" s="897"/>
      <c r="S573" s="897"/>
      <c r="T573" s="897"/>
      <c r="U573" s="897"/>
      <c r="V573" s="897"/>
      <c r="W573" s="897"/>
      <c r="X573" s="897"/>
      <c r="Y573" s="897"/>
    </row>
    <row r="574" spans="1:25" x14ac:dyDescent="0.2">
      <c r="A574" s="1060"/>
      <c r="B574" s="897"/>
      <c r="C574" s="897"/>
      <c r="D574" s="897"/>
      <c r="E574" s="897"/>
      <c r="F574" s="897"/>
      <c r="G574" s="897"/>
      <c r="H574" s="897"/>
      <c r="I574" s="897"/>
      <c r="J574" s="897"/>
      <c r="K574" s="897"/>
      <c r="L574" s="897"/>
      <c r="M574" s="977"/>
      <c r="N574" s="897"/>
      <c r="O574" s="897"/>
      <c r="P574" s="897"/>
      <c r="Q574" s="897"/>
      <c r="R574" s="897"/>
      <c r="S574" s="897"/>
      <c r="T574" s="897"/>
      <c r="U574" s="897"/>
      <c r="V574" s="897"/>
      <c r="W574" s="897"/>
      <c r="X574" s="897"/>
      <c r="Y574" s="897"/>
    </row>
    <row r="575" spans="1:25" x14ac:dyDescent="0.2">
      <c r="A575" s="1060"/>
      <c r="B575" s="897"/>
      <c r="C575" s="897"/>
      <c r="D575" s="897"/>
      <c r="E575" s="897"/>
      <c r="F575" s="897"/>
      <c r="G575" s="897"/>
      <c r="H575" s="897"/>
      <c r="I575" s="897"/>
      <c r="J575" s="897"/>
      <c r="K575" s="897"/>
      <c r="L575" s="897"/>
      <c r="M575" s="977"/>
      <c r="N575" s="897"/>
      <c r="O575" s="897"/>
      <c r="P575" s="897"/>
      <c r="Q575" s="897"/>
      <c r="R575" s="897"/>
      <c r="S575" s="897"/>
      <c r="T575" s="897"/>
      <c r="U575" s="897"/>
      <c r="V575" s="897"/>
      <c r="W575" s="897"/>
      <c r="X575" s="897"/>
      <c r="Y575" s="897"/>
    </row>
    <row r="576" spans="1:25" x14ac:dyDescent="0.2">
      <c r="A576" s="1060"/>
      <c r="B576" s="897"/>
      <c r="C576" s="897"/>
      <c r="D576" s="897"/>
      <c r="E576" s="897"/>
      <c r="F576" s="897"/>
      <c r="G576" s="897"/>
      <c r="H576" s="897"/>
      <c r="I576" s="897"/>
      <c r="J576" s="897"/>
      <c r="K576" s="897"/>
      <c r="L576" s="897"/>
      <c r="M576" s="977"/>
      <c r="N576" s="897"/>
      <c r="O576" s="897"/>
      <c r="P576" s="897"/>
      <c r="Q576" s="897"/>
      <c r="R576" s="897"/>
      <c r="S576" s="897"/>
      <c r="T576" s="897"/>
      <c r="U576" s="897"/>
      <c r="V576" s="897"/>
      <c r="W576" s="897"/>
      <c r="X576" s="897"/>
      <c r="Y576" s="897"/>
    </row>
    <row r="577" spans="1:25" x14ac:dyDescent="0.2">
      <c r="A577" s="1060"/>
      <c r="B577" s="897"/>
      <c r="C577" s="897"/>
      <c r="D577" s="897"/>
      <c r="E577" s="897"/>
      <c r="F577" s="897"/>
      <c r="G577" s="897"/>
      <c r="H577" s="897"/>
      <c r="I577" s="897"/>
      <c r="J577" s="897"/>
      <c r="K577" s="897"/>
      <c r="L577" s="897"/>
      <c r="M577" s="977"/>
      <c r="N577" s="897"/>
      <c r="O577" s="897"/>
      <c r="P577" s="897"/>
      <c r="Q577" s="897"/>
      <c r="R577" s="897"/>
      <c r="S577" s="897"/>
      <c r="T577" s="897"/>
      <c r="U577" s="897"/>
      <c r="V577" s="897"/>
      <c r="W577" s="897"/>
      <c r="X577" s="897"/>
      <c r="Y577" s="897"/>
    </row>
    <row r="578" spans="1:25" x14ac:dyDescent="0.2">
      <c r="A578" s="1060"/>
      <c r="B578" s="897"/>
      <c r="C578" s="897"/>
      <c r="D578" s="897"/>
      <c r="E578" s="897"/>
      <c r="F578" s="897"/>
      <c r="G578" s="897"/>
      <c r="H578" s="897"/>
      <c r="I578" s="897"/>
      <c r="J578" s="897"/>
      <c r="K578" s="897"/>
      <c r="L578" s="897"/>
      <c r="M578" s="977"/>
      <c r="N578" s="897"/>
      <c r="O578" s="897"/>
      <c r="P578" s="897"/>
      <c r="Q578" s="897"/>
      <c r="R578" s="897"/>
      <c r="S578" s="897"/>
      <c r="T578" s="897"/>
      <c r="U578" s="897"/>
      <c r="V578" s="897"/>
      <c r="W578" s="897"/>
      <c r="X578" s="897"/>
      <c r="Y578" s="897"/>
    </row>
    <row r="579" spans="1:25" x14ac:dyDescent="0.2">
      <c r="A579" s="1060"/>
      <c r="B579" s="897"/>
      <c r="C579" s="897"/>
      <c r="D579" s="897"/>
      <c r="E579" s="897"/>
      <c r="F579" s="897"/>
      <c r="G579" s="897"/>
      <c r="H579" s="897"/>
      <c r="I579" s="897"/>
      <c r="J579" s="897"/>
      <c r="K579" s="897"/>
      <c r="L579" s="897"/>
      <c r="M579" s="977"/>
      <c r="N579" s="897"/>
      <c r="O579" s="897"/>
      <c r="P579" s="897"/>
      <c r="Q579" s="897"/>
      <c r="R579" s="897"/>
      <c r="S579" s="897"/>
      <c r="T579" s="897"/>
      <c r="U579" s="897"/>
      <c r="V579" s="897"/>
      <c r="W579" s="897"/>
      <c r="X579" s="897"/>
      <c r="Y579" s="897"/>
    </row>
    <row r="580" spans="1:25" x14ac:dyDescent="0.2">
      <c r="A580" s="1060"/>
      <c r="B580" s="897"/>
      <c r="C580" s="897"/>
      <c r="D580" s="897"/>
      <c r="E580" s="897"/>
      <c r="F580" s="897"/>
      <c r="G580" s="897"/>
      <c r="H580" s="897"/>
      <c r="I580" s="897"/>
      <c r="J580" s="897"/>
      <c r="K580" s="897"/>
      <c r="L580" s="897"/>
      <c r="M580" s="977"/>
      <c r="N580" s="897"/>
      <c r="O580" s="897"/>
      <c r="P580" s="897"/>
      <c r="Q580" s="897"/>
      <c r="R580" s="897"/>
      <c r="S580" s="897"/>
      <c r="T580" s="897"/>
      <c r="U580" s="897"/>
      <c r="V580" s="897"/>
      <c r="W580" s="897"/>
      <c r="X580" s="897"/>
      <c r="Y580" s="897"/>
    </row>
    <row r="581" spans="1:25" x14ac:dyDescent="0.2">
      <c r="A581" s="1060"/>
      <c r="B581" s="897"/>
      <c r="C581" s="897"/>
      <c r="D581" s="897"/>
      <c r="E581" s="897"/>
      <c r="F581" s="897"/>
      <c r="G581" s="897"/>
      <c r="H581" s="897"/>
      <c r="I581" s="897"/>
      <c r="J581" s="897"/>
      <c r="K581" s="897"/>
      <c r="L581" s="897"/>
      <c r="M581" s="977"/>
      <c r="N581" s="897"/>
      <c r="O581" s="897"/>
      <c r="P581" s="897"/>
      <c r="Q581" s="897"/>
      <c r="R581" s="897"/>
      <c r="S581" s="897"/>
      <c r="T581" s="897"/>
      <c r="U581" s="897"/>
      <c r="V581" s="897"/>
      <c r="W581" s="897"/>
      <c r="X581" s="897"/>
      <c r="Y581" s="897"/>
    </row>
    <row r="582" spans="1:25" x14ac:dyDescent="0.2">
      <c r="A582" s="1060"/>
      <c r="B582" s="897"/>
      <c r="C582" s="897"/>
      <c r="D582" s="897"/>
      <c r="E582" s="897"/>
      <c r="F582" s="897"/>
      <c r="G582" s="897"/>
      <c r="H582" s="897"/>
      <c r="I582" s="897"/>
      <c r="J582" s="897"/>
      <c r="K582" s="897"/>
      <c r="L582" s="897"/>
      <c r="M582" s="977"/>
      <c r="N582" s="897"/>
      <c r="O582" s="897"/>
      <c r="P582" s="897"/>
      <c r="Q582" s="897"/>
      <c r="R582" s="897"/>
      <c r="S582" s="897"/>
      <c r="T582" s="897"/>
      <c r="U582" s="897"/>
      <c r="V582" s="897"/>
      <c r="W582" s="897"/>
      <c r="X582" s="897"/>
      <c r="Y582" s="897"/>
    </row>
    <row r="583" spans="1:25" x14ac:dyDescent="0.2">
      <c r="A583" s="1060"/>
      <c r="B583" s="897"/>
      <c r="C583" s="897"/>
      <c r="D583" s="897"/>
      <c r="E583" s="897"/>
      <c r="F583" s="897"/>
      <c r="G583" s="897"/>
      <c r="H583" s="897"/>
      <c r="I583" s="897"/>
      <c r="J583" s="897"/>
      <c r="K583" s="897"/>
      <c r="L583" s="897"/>
      <c r="M583" s="977"/>
      <c r="N583" s="897"/>
      <c r="O583" s="897"/>
      <c r="P583" s="897"/>
      <c r="Q583" s="897"/>
      <c r="R583" s="897"/>
      <c r="S583" s="897"/>
      <c r="T583" s="897"/>
      <c r="U583" s="897"/>
      <c r="V583" s="897"/>
      <c r="W583" s="897"/>
      <c r="X583" s="897"/>
      <c r="Y583" s="897"/>
    </row>
    <row r="584" spans="1:25" x14ac:dyDescent="0.2">
      <c r="A584" s="1060"/>
      <c r="B584" s="897"/>
      <c r="C584" s="897"/>
      <c r="D584" s="897"/>
      <c r="E584" s="897"/>
      <c r="F584" s="897"/>
      <c r="G584" s="897"/>
      <c r="H584" s="897"/>
      <c r="I584" s="897"/>
      <c r="J584" s="897"/>
      <c r="K584" s="897"/>
      <c r="L584" s="897"/>
      <c r="M584" s="977"/>
      <c r="N584" s="897"/>
      <c r="O584" s="897"/>
      <c r="P584" s="897"/>
      <c r="Q584" s="897"/>
      <c r="R584" s="897"/>
      <c r="S584" s="897"/>
      <c r="T584" s="897"/>
      <c r="U584" s="897"/>
      <c r="V584" s="897"/>
      <c r="W584" s="897"/>
      <c r="X584" s="897"/>
      <c r="Y584" s="897"/>
    </row>
    <row r="585" spans="1:25" x14ac:dyDescent="0.2">
      <c r="A585" s="1060"/>
      <c r="B585" s="897"/>
      <c r="C585" s="897"/>
      <c r="D585" s="897"/>
      <c r="E585" s="897"/>
      <c r="F585" s="897"/>
      <c r="G585" s="897"/>
      <c r="H585" s="897"/>
      <c r="I585" s="897"/>
      <c r="J585" s="897"/>
      <c r="K585" s="897"/>
      <c r="L585" s="897"/>
      <c r="M585" s="977"/>
      <c r="N585" s="897"/>
      <c r="O585" s="897"/>
      <c r="P585" s="897"/>
      <c r="Q585" s="897"/>
      <c r="R585" s="897"/>
      <c r="S585" s="897"/>
      <c r="T585" s="897"/>
      <c r="U585" s="897"/>
      <c r="V585" s="897"/>
      <c r="W585" s="897"/>
      <c r="X585" s="897"/>
      <c r="Y585" s="897"/>
    </row>
    <row r="586" spans="1:25" x14ac:dyDescent="0.2">
      <c r="A586" s="1060"/>
      <c r="B586" s="897"/>
      <c r="C586" s="897"/>
      <c r="D586" s="897"/>
      <c r="E586" s="897"/>
      <c r="F586" s="897"/>
      <c r="G586" s="897"/>
      <c r="H586" s="897"/>
      <c r="I586" s="897"/>
      <c r="J586" s="897"/>
      <c r="K586" s="897"/>
      <c r="L586" s="897"/>
      <c r="M586" s="977"/>
      <c r="N586" s="897"/>
      <c r="O586" s="897"/>
      <c r="P586" s="897"/>
      <c r="Q586" s="897"/>
      <c r="R586" s="897"/>
      <c r="S586" s="897"/>
      <c r="T586" s="897"/>
      <c r="U586" s="897"/>
      <c r="V586" s="897"/>
      <c r="W586" s="897"/>
      <c r="X586" s="897"/>
      <c r="Y586" s="897"/>
    </row>
    <row r="587" spans="1:25" x14ac:dyDescent="0.2">
      <c r="A587" s="1060"/>
      <c r="B587" s="897"/>
      <c r="C587" s="897"/>
      <c r="D587" s="897"/>
      <c r="E587" s="897"/>
      <c r="F587" s="897"/>
      <c r="G587" s="897"/>
      <c r="H587" s="897"/>
      <c r="I587" s="897"/>
      <c r="J587" s="897"/>
      <c r="K587" s="897"/>
      <c r="L587" s="897"/>
      <c r="M587" s="977"/>
      <c r="N587" s="897"/>
      <c r="O587" s="897"/>
      <c r="P587" s="897"/>
      <c r="Q587" s="897"/>
      <c r="R587" s="897"/>
      <c r="S587" s="897"/>
      <c r="T587" s="897"/>
      <c r="U587" s="897"/>
      <c r="V587" s="897"/>
      <c r="W587" s="897"/>
      <c r="X587" s="897"/>
      <c r="Y587" s="897"/>
    </row>
    <row r="588" spans="1:25" x14ac:dyDescent="0.2">
      <c r="A588" s="1060"/>
      <c r="B588" s="897"/>
      <c r="C588" s="897"/>
      <c r="D588" s="897"/>
      <c r="E588" s="897"/>
      <c r="F588" s="897"/>
      <c r="G588" s="897"/>
      <c r="H588" s="897"/>
      <c r="I588" s="897"/>
      <c r="J588" s="897"/>
      <c r="K588" s="897"/>
      <c r="L588" s="897"/>
      <c r="M588" s="977"/>
      <c r="N588" s="897"/>
      <c r="O588" s="897"/>
      <c r="P588" s="897"/>
      <c r="Q588" s="897"/>
      <c r="R588" s="897"/>
      <c r="S588" s="897"/>
      <c r="T588" s="897"/>
      <c r="U588" s="897"/>
      <c r="V588" s="897"/>
      <c r="W588" s="897"/>
      <c r="X588" s="897"/>
      <c r="Y588" s="897"/>
    </row>
    <row r="589" spans="1:25" x14ac:dyDescent="0.2">
      <c r="A589" s="1060"/>
      <c r="B589" s="897"/>
      <c r="C589" s="897"/>
      <c r="D589" s="897"/>
      <c r="E589" s="897"/>
      <c r="F589" s="897"/>
      <c r="G589" s="897"/>
      <c r="H589" s="897"/>
      <c r="I589" s="897"/>
      <c r="J589" s="897"/>
      <c r="K589" s="897"/>
      <c r="L589" s="897"/>
      <c r="M589" s="977"/>
      <c r="N589" s="897"/>
      <c r="O589" s="897"/>
      <c r="P589" s="897"/>
      <c r="Q589" s="897"/>
      <c r="R589" s="897"/>
      <c r="S589" s="897"/>
      <c r="T589" s="897"/>
      <c r="U589" s="897"/>
      <c r="V589" s="897"/>
      <c r="W589" s="897"/>
      <c r="X589" s="897"/>
      <c r="Y589" s="897"/>
    </row>
    <row r="590" spans="1:25" x14ac:dyDescent="0.2">
      <c r="A590" s="1060"/>
      <c r="B590" s="897"/>
      <c r="C590" s="897"/>
      <c r="D590" s="897"/>
      <c r="E590" s="897"/>
      <c r="F590" s="897"/>
      <c r="G590" s="897"/>
      <c r="H590" s="897"/>
      <c r="I590" s="897"/>
      <c r="J590" s="897"/>
      <c r="K590" s="897"/>
      <c r="L590" s="897"/>
      <c r="M590" s="977"/>
      <c r="N590" s="897"/>
      <c r="O590" s="897"/>
      <c r="P590" s="897"/>
      <c r="Q590" s="897"/>
      <c r="R590" s="897"/>
      <c r="S590" s="897"/>
      <c r="T590" s="897"/>
      <c r="U590" s="897"/>
      <c r="V590" s="897"/>
      <c r="W590" s="897"/>
      <c r="X590" s="897"/>
      <c r="Y590" s="897"/>
    </row>
    <row r="591" spans="1:25" x14ac:dyDescent="0.2">
      <c r="A591" s="1060"/>
      <c r="B591" s="897"/>
      <c r="C591" s="897"/>
      <c r="D591" s="897"/>
      <c r="E591" s="897"/>
      <c r="F591" s="897"/>
      <c r="G591" s="897"/>
      <c r="H591" s="897"/>
      <c r="I591" s="897"/>
      <c r="J591" s="897"/>
      <c r="K591" s="897"/>
      <c r="L591" s="897"/>
      <c r="M591" s="977"/>
      <c r="N591" s="897"/>
      <c r="O591" s="897"/>
      <c r="P591" s="897"/>
      <c r="Q591" s="897"/>
      <c r="R591" s="897"/>
      <c r="S591" s="897"/>
      <c r="T591" s="897"/>
      <c r="U591" s="897"/>
      <c r="V591" s="897"/>
      <c r="W591" s="897"/>
      <c r="X591" s="897"/>
      <c r="Y591" s="897"/>
    </row>
    <row r="592" spans="1:25" x14ac:dyDescent="0.2">
      <c r="A592" s="1060"/>
      <c r="B592" s="897"/>
      <c r="C592" s="897"/>
      <c r="D592" s="897"/>
      <c r="E592" s="897"/>
      <c r="F592" s="897"/>
      <c r="G592" s="897"/>
      <c r="H592" s="897"/>
      <c r="I592" s="897"/>
      <c r="J592" s="897"/>
      <c r="K592" s="897"/>
      <c r="L592" s="897"/>
      <c r="M592" s="977"/>
      <c r="N592" s="897"/>
      <c r="O592" s="897"/>
      <c r="P592" s="897"/>
      <c r="Q592" s="897"/>
      <c r="R592" s="897"/>
      <c r="S592" s="897"/>
      <c r="T592" s="897"/>
      <c r="U592" s="897"/>
      <c r="V592" s="897"/>
      <c r="W592" s="897"/>
      <c r="X592" s="897"/>
      <c r="Y592" s="897"/>
    </row>
    <row r="593" spans="1:25" x14ac:dyDescent="0.2">
      <c r="A593" s="1060"/>
      <c r="B593" s="897"/>
      <c r="C593" s="897"/>
      <c r="D593" s="897"/>
      <c r="E593" s="897"/>
      <c r="F593" s="897"/>
      <c r="G593" s="897"/>
      <c r="H593" s="897"/>
      <c r="I593" s="897"/>
      <c r="J593" s="897"/>
      <c r="K593" s="897"/>
      <c r="L593" s="897"/>
      <c r="M593" s="977"/>
      <c r="N593" s="897"/>
      <c r="O593" s="897"/>
      <c r="P593" s="897"/>
      <c r="Q593" s="897"/>
      <c r="R593" s="897"/>
      <c r="S593" s="897"/>
      <c r="T593" s="897"/>
      <c r="U593" s="897"/>
      <c r="V593" s="897"/>
      <c r="W593" s="897"/>
      <c r="X593" s="897"/>
      <c r="Y593" s="897"/>
    </row>
    <row r="594" spans="1:25" x14ac:dyDescent="0.2">
      <c r="A594" s="1060"/>
      <c r="B594" s="897"/>
      <c r="C594" s="897"/>
      <c r="D594" s="897"/>
      <c r="E594" s="897"/>
      <c r="F594" s="897"/>
      <c r="G594" s="897"/>
      <c r="H594" s="897"/>
      <c r="I594" s="897"/>
      <c r="J594" s="897"/>
      <c r="K594" s="897"/>
      <c r="L594" s="897"/>
      <c r="M594" s="977"/>
      <c r="N594" s="897"/>
      <c r="O594" s="897"/>
      <c r="P594" s="897"/>
      <c r="Q594" s="897"/>
      <c r="R594" s="897"/>
      <c r="S594" s="897"/>
      <c r="T594" s="897"/>
      <c r="U594" s="897"/>
      <c r="V594" s="897"/>
      <c r="W594" s="897"/>
      <c r="X594" s="897"/>
      <c r="Y594" s="897"/>
    </row>
    <row r="595" spans="1:25" x14ac:dyDescent="0.2">
      <c r="A595" s="1060"/>
      <c r="B595" s="897"/>
      <c r="C595" s="897"/>
      <c r="D595" s="897"/>
      <c r="E595" s="897"/>
      <c r="F595" s="897"/>
      <c r="G595" s="897"/>
      <c r="H595" s="897"/>
      <c r="I595" s="897"/>
      <c r="J595" s="897"/>
      <c r="K595" s="897"/>
      <c r="L595" s="897"/>
      <c r="M595" s="977"/>
      <c r="N595" s="897"/>
      <c r="O595" s="897"/>
      <c r="P595" s="897"/>
      <c r="Q595" s="897"/>
      <c r="R595" s="897"/>
      <c r="S595" s="897"/>
      <c r="T595" s="897"/>
      <c r="U595" s="897"/>
      <c r="V595" s="897"/>
      <c r="W595" s="897"/>
      <c r="X595" s="897"/>
      <c r="Y595" s="897"/>
    </row>
    <row r="596" spans="1:25" x14ac:dyDescent="0.2">
      <c r="A596" s="1060"/>
      <c r="B596" s="897"/>
      <c r="C596" s="897"/>
      <c r="D596" s="897"/>
      <c r="E596" s="897"/>
      <c r="F596" s="897"/>
      <c r="G596" s="897"/>
      <c r="H596" s="897"/>
      <c r="I596" s="897"/>
      <c r="J596" s="897"/>
      <c r="K596" s="897"/>
      <c r="L596" s="897"/>
      <c r="M596" s="977"/>
      <c r="N596" s="897"/>
      <c r="O596" s="897"/>
      <c r="P596" s="897"/>
      <c r="Q596" s="897"/>
      <c r="R596" s="897"/>
      <c r="S596" s="897"/>
      <c r="T596" s="897"/>
      <c r="U596" s="897"/>
      <c r="V596" s="897"/>
      <c r="W596" s="897"/>
      <c r="X596" s="897"/>
      <c r="Y596" s="897"/>
    </row>
    <row r="597" spans="1:25" x14ac:dyDescent="0.2">
      <c r="A597" s="1060"/>
      <c r="B597" s="897"/>
      <c r="C597" s="897"/>
      <c r="D597" s="897"/>
      <c r="E597" s="897"/>
      <c r="F597" s="897"/>
      <c r="G597" s="897"/>
      <c r="H597" s="897"/>
      <c r="I597" s="897"/>
      <c r="J597" s="897"/>
      <c r="K597" s="897"/>
      <c r="L597" s="897"/>
      <c r="M597" s="977"/>
      <c r="N597" s="897"/>
      <c r="O597" s="897"/>
      <c r="P597" s="897"/>
      <c r="Q597" s="897"/>
      <c r="R597" s="897"/>
      <c r="S597" s="897"/>
      <c r="T597" s="897"/>
      <c r="U597" s="897"/>
      <c r="V597" s="897"/>
      <c r="W597" s="897"/>
      <c r="X597" s="897"/>
      <c r="Y597" s="897"/>
    </row>
    <row r="598" spans="1:25" x14ac:dyDescent="0.2">
      <c r="A598" s="1060"/>
      <c r="B598" s="897"/>
      <c r="C598" s="897"/>
      <c r="D598" s="897"/>
      <c r="E598" s="897"/>
      <c r="F598" s="897"/>
      <c r="G598" s="897"/>
      <c r="H598" s="897"/>
      <c r="I598" s="897"/>
      <c r="J598" s="897"/>
      <c r="K598" s="897"/>
      <c r="L598" s="897"/>
      <c r="M598" s="977"/>
      <c r="N598" s="897"/>
      <c r="O598" s="897"/>
      <c r="P598" s="897"/>
      <c r="Q598" s="897"/>
      <c r="R598" s="897"/>
      <c r="S598" s="897"/>
      <c r="T598" s="897"/>
      <c r="U598" s="897"/>
      <c r="V598" s="897"/>
      <c r="W598" s="897"/>
      <c r="X598" s="897"/>
      <c r="Y598" s="897"/>
    </row>
    <row r="599" spans="1:25" x14ac:dyDescent="0.2">
      <c r="A599" s="1060"/>
      <c r="B599" s="897"/>
      <c r="C599" s="897"/>
      <c r="D599" s="897"/>
      <c r="E599" s="897"/>
      <c r="F599" s="897"/>
      <c r="G599" s="897"/>
      <c r="H599" s="897"/>
      <c r="I599" s="897"/>
      <c r="J599" s="897"/>
      <c r="K599" s="897"/>
      <c r="L599" s="897"/>
      <c r="M599" s="977"/>
      <c r="N599" s="897"/>
      <c r="O599" s="897"/>
      <c r="P599" s="897"/>
      <c r="Q599" s="897"/>
      <c r="R599" s="897"/>
      <c r="S599" s="897"/>
      <c r="T599" s="897"/>
      <c r="U599" s="897"/>
      <c r="V599" s="897"/>
      <c r="W599" s="897"/>
      <c r="X599" s="897"/>
      <c r="Y599" s="897"/>
    </row>
    <row r="600" spans="1:25" x14ac:dyDescent="0.2">
      <c r="A600" s="1060"/>
      <c r="B600" s="897"/>
      <c r="C600" s="897"/>
      <c r="D600" s="897"/>
      <c r="E600" s="897"/>
      <c r="F600" s="897"/>
      <c r="G600" s="897"/>
      <c r="H600" s="897"/>
      <c r="I600" s="897"/>
      <c r="J600" s="897"/>
      <c r="K600" s="897"/>
      <c r="L600" s="897"/>
      <c r="M600" s="977"/>
      <c r="N600" s="897"/>
      <c r="O600" s="897"/>
      <c r="P600" s="897"/>
      <c r="Q600" s="897"/>
      <c r="R600" s="897"/>
      <c r="S600" s="897"/>
      <c r="T600" s="897"/>
      <c r="U600" s="897"/>
      <c r="V600" s="897"/>
      <c r="W600" s="897"/>
      <c r="X600" s="897"/>
      <c r="Y600" s="897"/>
    </row>
    <row r="601" spans="1:25" x14ac:dyDescent="0.2">
      <c r="A601" s="1060"/>
      <c r="B601" s="897"/>
      <c r="C601" s="897"/>
      <c r="D601" s="897"/>
      <c r="E601" s="897"/>
      <c r="F601" s="897"/>
      <c r="G601" s="897"/>
      <c r="H601" s="897"/>
      <c r="I601" s="897"/>
      <c r="J601" s="897"/>
      <c r="K601" s="897"/>
      <c r="L601" s="897"/>
      <c r="M601" s="977"/>
      <c r="N601" s="897"/>
      <c r="O601" s="897"/>
      <c r="P601" s="897"/>
      <c r="Q601" s="897"/>
      <c r="R601" s="897"/>
      <c r="S601" s="897"/>
      <c r="T601" s="897"/>
      <c r="U601" s="897"/>
      <c r="V601" s="897"/>
      <c r="W601" s="897"/>
      <c r="X601" s="897"/>
      <c r="Y601" s="897"/>
    </row>
    <row r="602" spans="1:25" x14ac:dyDescent="0.2">
      <c r="A602" s="1060"/>
      <c r="B602" s="897"/>
      <c r="C602" s="897"/>
      <c r="D602" s="897"/>
      <c r="E602" s="897"/>
      <c r="F602" s="897"/>
      <c r="G602" s="897"/>
      <c r="H602" s="897"/>
      <c r="I602" s="897"/>
      <c r="J602" s="897"/>
      <c r="K602" s="897"/>
      <c r="L602" s="897"/>
      <c r="M602" s="977"/>
      <c r="N602" s="897"/>
      <c r="O602" s="897"/>
      <c r="P602" s="897"/>
      <c r="Q602" s="897"/>
      <c r="R602" s="897"/>
      <c r="S602" s="897"/>
      <c r="T602" s="897"/>
      <c r="U602" s="897"/>
      <c r="V602" s="897"/>
      <c r="W602" s="897"/>
      <c r="X602" s="897"/>
      <c r="Y602" s="897"/>
    </row>
    <row r="603" spans="1:25" x14ac:dyDescent="0.2">
      <c r="A603" s="1060"/>
      <c r="B603" s="897"/>
      <c r="C603" s="897"/>
      <c r="D603" s="897"/>
      <c r="E603" s="897"/>
      <c r="F603" s="897"/>
      <c r="G603" s="897"/>
      <c r="H603" s="897"/>
      <c r="I603" s="897"/>
      <c r="J603" s="897"/>
      <c r="K603" s="897"/>
      <c r="L603" s="897"/>
      <c r="M603" s="977"/>
      <c r="N603" s="897"/>
      <c r="O603" s="897"/>
      <c r="P603" s="897"/>
      <c r="Q603" s="897"/>
      <c r="R603" s="897"/>
      <c r="S603" s="897"/>
      <c r="T603" s="897"/>
      <c r="U603" s="897"/>
      <c r="V603" s="897"/>
      <c r="W603" s="897"/>
      <c r="X603" s="897"/>
      <c r="Y603" s="897"/>
    </row>
    <row r="604" spans="1:25" x14ac:dyDescent="0.2">
      <c r="A604" s="1060"/>
      <c r="B604" s="897"/>
      <c r="C604" s="897"/>
      <c r="D604" s="897"/>
      <c r="E604" s="897"/>
      <c r="F604" s="897"/>
      <c r="G604" s="897"/>
      <c r="H604" s="897"/>
      <c r="I604" s="897"/>
      <c r="J604" s="897"/>
      <c r="K604" s="897"/>
      <c r="L604" s="897"/>
      <c r="M604" s="977"/>
      <c r="N604" s="897"/>
      <c r="O604" s="897"/>
      <c r="P604" s="897"/>
      <c r="Q604" s="897"/>
      <c r="R604" s="897"/>
      <c r="S604" s="897"/>
      <c r="T604" s="897"/>
      <c r="U604" s="897"/>
      <c r="V604" s="897"/>
      <c r="W604" s="897"/>
      <c r="X604" s="897"/>
      <c r="Y604" s="897"/>
    </row>
    <row r="605" spans="1:25" x14ac:dyDescent="0.2">
      <c r="A605" s="1060"/>
      <c r="B605" s="897"/>
      <c r="C605" s="897"/>
      <c r="D605" s="897"/>
      <c r="E605" s="897"/>
      <c r="F605" s="897"/>
      <c r="G605" s="897"/>
      <c r="H605" s="897"/>
      <c r="I605" s="897"/>
      <c r="J605" s="897"/>
      <c r="K605" s="897"/>
      <c r="L605" s="897"/>
      <c r="M605" s="977"/>
      <c r="N605" s="897"/>
      <c r="O605" s="897"/>
      <c r="P605" s="897"/>
      <c r="Q605" s="897"/>
      <c r="R605" s="897"/>
      <c r="S605" s="897"/>
      <c r="T605" s="897"/>
      <c r="U605" s="897"/>
      <c r="V605" s="897"/>
      <c r="W605" s="897"/>
      <c r="X605" s="897"/>
      <c r="Y605" s="897"/>
    </row>
    <row r="606" spans="1:25" x14ac:dyDescent="0.2">
      <c r="A606" s="1060"/>
      <c r="B606" s="897"/>
      <c r="C606" s="897"/>
      <c r="D606" s="897"/>
      <c r="E606" s="897"/>
      <c r="F606" s="897"/>
      <c r="G606" s="897"/>
      <c r="H606" s="897"/>
      <c r="I606" s="897"/>
      <c r="J606" s="897"/>
      <c r="K606" s="897"/>
      <c r="L606" s="897"/>
      <c r="M606" s="977"/>
      <c r="N606" s="897"/>
      <c r="O606" s="897"/>
      <c r="P606" s="897"/>
      <c r="Q606" s="897"/>
      <c r="R606" s="897"/>
      <c r="S606" s="897"/>
      <c r="T606" s="897"/>
      <c r="U606" s="897"/>
      <c r="V606" s="897"/>
      <c r="W606" s="897"/>
      <c r="X606" s="897"/>
      <c r="Y606" s="897"/>
    </row>
    <row r="607" spans="1:25" x14ac:dyDescent="0.2">
      <c r="A607" s="1060"/>
      <c r="B607" s="897"/>
      <c r="C607" s="897"/>
      <c r="D607" s="897"/>
      <c r="E607" s="897"/>
      <c r="F607" s="897"/>
      <c r="G607" s="897"/>
      <c r="H607" s="897"/>
      <c r="I607" s="897"/>
      <c r="J607" s="897"/>
      <c r="K607" s="897"/>
      <c r="L607" s="897"/>
      <c r="M607" s="977"/>
      <c r="N607" s="897"/>
      <c r="O607" s="897"/>
      <c r="P607" s="897"/>
      <c r="Q607" s="897"/>
      <c r="R607" s="897"/>
      <c r="S607" s="897"/>
      <c r="T607" s="897"/>
      <c r="U607" s="897"/>
      <c r="V607" s="897"/>
      <c r="W607" s="897"/>
      <c r="X607" s="897"/>
      <c r="Y607" s="897"/>
    </row>
    <row r="608" spans="1:25" x14ac:dyDescent="0.2">
      <c r="A608" s="1060"/>
      <c r="B608" s="897"/>
      <c r="C608" s="897"/>
      <c r="D608" s="897"/>
      <c r="E608" s="897"/>
      <c r="F608" s="897"/>
      <c r="G608" s="897"/>
      <c r="H608" s="897"/>
      <c r="I608" s="897"/>
      <c r="J608" s="897"/>
      <c r="K608" s="897"/>
      <c r="L608" s="897"/>
      <c r="M608" s="977"/>
      <c r="N608" s="897"/>
      <c r="O608" s="897"/>
      <c r="P608" s="897"/>
      <c r="Q608" s="897"/>
      <c r="R608" s="897"/>
      <c r="S608" s="897"/>
      <c r="T608" s="897"/>
      <c r="U608" s="897"/>
      <c r="V608" s="897"/>
      <c r="W608" s="897"/>
      <c r="X608" s="897"/>
      <c r="Y608" s="897"/>
    </row>
    <row r="609" spans="1:25" x14ac:dyDescent="0.2">
      <c r="A609" s="1060"/>
      <c r="B609" s="897"/>
      <c r="C609" s="897"/>
      <c r="D609" s="897"/>
      <c r="E609" s="897"/>
      <c r="F609" s="897"/>
      <c r="G609" s="897"/>
      <c r="H609" s="897"/>
      <c r="I609" s="897"/>
      <c r="J609" s="897"/>
      <c r="K609" s="897"/>
      <c r="L609" s="897"/>
      <c r="M609" s="977"/>
      <c r="N609" s="897"/>
      <c r="O609" s="897"/>
      <c r="P609" s="897"/>
      <c r="Q609" s="897"/>
      <c r="R609" s="897"/>
      <c r="S609" s="897"/>
      <c r="T609" s="897"/>
      <c r="U609" s="897"/>
      <c r="V609" s="897"/>
      <c r="W609" s="897"/>
      <c r="X609" s="897"/>
      <c r="Y609" s="897"/>
    </row>
    <row r="610" spans="1:25" x14ac:dyDescent="0.2">
      <c r="A610" s="1060"/>
      <c r="B610" s="897"/>
      <c r="C610" s="897"/>
      <c r="D610" s="897"/>
      <c r="E610" s="897"/>
      <c r="F610" s="897"/>
      <c r="G610" s="897"/>
      <c r="H610" s="897"/>
      <c r="I610" s="897"/>
      <c r="J610" s="897"/>
      <c r="K610" s="897"/>
      <c r="L610" s="897"/>
      <c r="M610" s="977"/>
      <c r="N610" s="897"/>
      <c r="O610" s="897"/>
      <c r="P610" s="897"/>
      <c r="Q610" s="897"/>
      <c r="R610" s="897"/>
      <c r="S610" s="897"/>
      <c r="T610" s="897"/>
      <c r="U610" s="897"/>
      <c r="V610" s="897"/>
      <c r="W610" s="897"/>
      <c r="X610" s="897"/>
      <c r="Y610" s="897"/>
    </row>
    <row r="611" spans="1:25" x14ac:dyDescent="0.2">
      <c r="A611" s="1060"/>
      <c r="B611" s="897"/>
      <c r="C611" s="897"/>
      <c r="D611" s="897"/>
      <c r="E611" s="897"/>
      <c r="F611" s="897"/>
      <c r="G611" s="897"/>
      <c r="H611" s="897"/>
      <c r="I611" s="897"/>
      <c r="J611" s="897"/>
      <c r="K611" s="897"/>
      <c r="L611" s="897"/>
      <c r="M611" s="977"/>
      <c r="N611" s="897"/>
      <c r="O611" s="897"/>
      <c r="P611" s="897"/>
      <c r="Q611" s="897"/>
      <c r="R611" s="897"/>
      <c r="S611" s="897"/>
      <c r="T611" s="897"/>
      <c r="U611" s="897"/>
      <c r="V611" s="897"/>
      <c r="W611" s="897"/>
      <c r="X611" s="897"/>
      <c r="Y611" s="897"/>
    </row>
    <row r="612" spans="1:25" x14ac:dyDescent="0.2">
      <c r="A612" s="1060"/>
      <c r="B612" s="897"/>
      <c r="C612" s="897"/>
      <c r="D612" s="897"/>
      <c r="E612" s="897"/>
      <c r="F612" s="897"/>
      <c r="G612" s="897"/>
      <c r="H612" s="897"/>
      <c r="I612" s="897"/>
      <c r="J612" s="897"/>
      <c r="K612" s="897"/>
      <c r="L612" s="897"/>
      <c r="M612" s="977"/>
      <c r="N612" s="897"/>
      <c r="O612" s="897"/>
      <c r="P612" s="897"/>
      <c r="Q612" s="897"/>
      <c r="R612" s="897"/>
      <c r="S612" s="897"/>
      <c r="T612" s="897"/>
      <c r="U612" s="897"/>
      <c r="V612" s="897"/>
      <c r="W612" s="897"/>
      <c r="X612" s="897"/>
      <c r="Y612" s="897"/>
    </row>
    <row r="613" spans="1:25" x14ac:dyDescent="0.2">
      <c r="A613" s="1060"/>
      <c r="B613" s="897"/>
      <c r="C613" s="897"/>
      <c r="D613" s="897"/>
      <c r="E613" s="897"/>
      <c r="F613" s="897"/>
      <c r="G613" s="897"/>
      <c r="H613" s="897"/>
      <c r="I613" s="897"/>
      <c r="J613" s="897"/>
      <c r="K613" s="897"/>
      <c r="L613" s="897"/>
      <c r="M613" s="977"/>
      <c r="N613" s="897"/>
      <c r="O613" s="897"/>
      <c r="P613" s="897"/>
      <c r="Q613" s="897"/>
      <c r="R613" s="897"/>
      <c r="S613" s="897"/>
      <c r="T613" s="897"/>
      <c r="U613" s="897"/>
      <c r="V613" s="897"/>
      <c r="W613" s="897"/>
      <c r="X613" s="897"/>
      <c r="Y613" s="897"/>
    </row>
    <row r="614" spans="1:25" x14ac:dyDescent="0.2">
      <c r="A614" s="1060"/>
      <c r="B614" s="897"/>
      <c r="C614" s="897"/>
      <c r="D614" s="897"/>
      <c r="E614" s="897"/>
      <c r="F614" s="897"/>
      <c r="G614" s="897"/>
      <c r="H614" s="897"/>
      <c r="I614" s="897"/>
      <c r="J614" s="897"/>
      <c r="K614" s="897"/>
      <c r="L614" s="897"/>
      <c r="M614" s="977"/>
      <c r="N614" s="897"/>
      <c r="O614" s="897"/>
      <c r="P614" s="897"/>
      <c r="Q614" s="897"/>
      <c r="R614" s="897"/>
      <c r="S614" s="897"/>
      <c r="T614" s="897"/>
      <c r="U614" s="897"/>
      <c r="V614" s="897"/>
      <c r="W614" s="897"/>
      <c r="X614" s="897"/>
      <c r="Y614" s="897"/>
    </row>
    <row r="615" spans="1:25" x14ac:dyDescent="0.2">
      <c r="A615" s="1060"/>
      <c r="B615" s="897"/>
      <c r="C615" s="897"/>
      <c r="D615" s="897"/>
      <c r="E615" s="897"/>
      <c r="F615" s="897"/>
      <c r="G615" s="897"/>
      <c r="H615" s="897"/>
      <c r="I615" s="897"/>
      <c r="J615" s="897"/>
      <c r="K615" s="897"/>
      <c r="L615" s="897"/>
      <c r="M615" s="977"/>
      <c r="N615" s="897"/>
      <c r="O615" s="897"/>
      <c r="P615" s="897"/>
      <c r="Q615" s="897"/>
      <c r="R615" s="897"/>
      <c r="S615" s="897"/>
      <c r="T615" s="897"/>
      <c r="U615" s="897"/>
      <c r="V615" s="897"/>
      <c r="W615" s="897"/>
      <c r="X615" s="897"/>
      <c r="Y615" s="897"/>
    </row>
    <row r="616" spans="1:25" x14ac:dyDescent="0.2">
      <c r="A616" s="1060"/>
      <c r="B616" s="897"/>
      <c r="C616" s="897"/>
      <c r="D616" s="897"/>
      <c r="E616" s="897"/>
      <c r="F616" s="897"/>
      <c r="G616" s="897"/>
      <c r="H616" s="897"/>
      <c r="I616" s="897"/>
      <c r="J616" s="897"/>
      <c r="K616" s="897"/>
      <c r="L616" s="897"/>
      <c r="M616" s="977"/>
      <c r="N616" s="897"/>
      <c r="O616" s="897"/>
      <c r="P616" s="897"/>
      <c r="Q616" s="897"/>
      <c r="R616" s="897"/>
      <c r="S616" s="897"/>
      <c r="T616" s="897"/>
      <c r="U616" s="897"/>
      <c r="V616" s="897"/>
      <c r="W616" s="897"/>
      <c r="X616" s="897"/>
      <c r="Y616" s="897"/>
    </row>
    <row r="617" spans="1:25" x14ac:dyDescent="0.2">
      <c r="A617" s="1060"/>
      <c r="B617" s="897"/>
      <c r="C617" s="897"/>
      <c r="D617" s="897"/>
      <c r="E617" s="897"/>
      <c r="F617" s="897"/>
      <c r="G617" s="897"/>
      <c r="H617" s="897"/>
      <c r="I617" s="897"/>
      <c r="J617" s="897"/>
      <c r="K617" s="897"/>
      <c r="L617" s="897"/>
      <c r="M617" s="977"/>
      <c r="N617" s="897"/>
      <c r="O617" s="897"/>
      <c r="P617" s="897"/>
      <c r="Q617" s="897"/>
      <c r="R617" s="897"/>
      <c r="S617" s="897"/>
      <c r="T617" s="897"/>
      <c r="U617" s="897"/>
      <c r="V617" s="897"/>
      <c r="W617" s="897"/>
      <c r="X617" s="897"/>
      <c r="Y617" s="897"/>
    </row>
    <row r="618" spans="1:25" x14ac:dyDescent="0.2">
      <c r="A618" s="1060"/>
      <c r="B618" s="897"/>
      <c r="C618" s="897"/>
      <c r="D618" s="897"/>
      <c r="E618" s="897"/>
      <c r="F618" s="897"/>
      <c r="G618" s="897"/>
      <c r="H618" s="897"/>
      <c r="I618" s="897"/>
      <c r="J618" s="897"/>
      <c r="K618" s="897"/>
      <c r="L618" s="897"/>
      <c r="M618" s="977"/>
      <c r="N618" s="897"/>
      <c r="O618" s="897"/>
      <c r="P618" s="897"/>
      <c r="Q618" s="897"/>
      <c r="R618" s="897"/>
      <c r="S618" s="897"/>
      <c r="T618" s="897"/>
      <c r="U618" s="897"/>
      <c r="V618" s="897"/>
      <c r="W618" s="897"/>
      <c r="X618" s="897"/>
      <c r="Y618" s="897"/>
    </row>
    <row r="619" spans="1:25" x14ac:dyDescent="0.2">
      <c r="A619" s="1060"/>
      <c r="B619" s="897"/>
      <c r="C619" s="897"/>
      <c r="D619" s="897"/>
      <c r="E619" s="897"/>
      <c r="F619" s="897"/>
      <c r="G619" s="897"/>
      <c r="H619" s="897"/>
      <c r="I619" s="897"/>
      <c r="J619" s="897"/>
      <c r="K619" s="897"/>
      <c r="L619" s="897"/>
      <c r="M619" s="977"/>
      <c r="N619" s="897"/>
      <c r="O619" s="897"/>
      <c r="P619" s="897"/>
      <c r="Q619" s="897"/>
      <c r="R619" s="897"/>
      <c r="S619" s="897"/>
      <c r="T619" s="897"/>
      <c r="U619" s="897"/>
      <c r="V619" s="897"/>
      <c r="W619" s="897"/>
      <c r="X619" s="897"/>
      <c r="Y619" s="897"/>
    </row>
    <row r="620" spans="1:25" x14ac:dyDescent="0.2">
      <c r="A620" s="1060"/>
      <c r="B620" s="897"/>
      <c r="C620" s="897"/>
      <c r="D620" s="897"/>
      <c r="E620" s="897"/>
      <c r="F620" s="897"/>
      <c r="G620" s="897"/>
      <c r="H620" s="897"/>
      <c r="I620" s="897"/>
      <c r="J620" s="897"/>
      <c r="K620" s="897"/>
      <c r="L620" s="897"/>
      <c r="M620" s="977"/>
      <c r="N620" s="897"/>
      <c r="O620" s="897"/>
      <c r="P620" s="897"/>
      <c r="Q620" s="897"/>
      <c r="R620" s="897"/>
      <c r="S620" s="897"/>
      <c r="T620" s="897"/>
      <c r="U620" s="897"/>
      <c r="V620" s="897"/>
      <c r="W620" s="897"/>
      <c r="X620" s="897"/>
      <c r="Y620" s="897"/>
    </row>
    <row r="621" spans="1:25" x14ac:dyDescent="0.2">
      <c r="A621" s="1060"/>
      <c r="B621" s="897"/>
      <c r="C621" s="897"/>
      <c r="D621" s="897"/>
      <c r="E621" s="897"/>
      <c r="F621" s="897"/>
      <c r="G621" s="897"/>
      <c r="H621" s="897"/>
      <c r="I621" s="897"/>
      <c r="J621" s="897"/>
      <c r="K621" s="897"/>
      <c r="L621" s="897"/>
      <c r="M621" s="977"/>
      <c r="N621" s="897"/>
      <c r="O621" s="897"/>
      <c r="P621" s="897"/>
      <c r="Q621" s="897"/>
      <c r="R621" s="897"/>
      <c r="S621" s="897"/>
      <c r="T621" s="897"/>
      <c r="U621" s="897"/>
      <c r="V621" s="897"/>
      <c r="W621" s="897"/>
      <c r="X621" s="897"/>
      <c r="Y621" s="897"/>
    </row>
    <row r="622" spans="1:25" x14ac:dyDescent="0.2">
      <c r="A622" s="1060"/>
      <c r="B622" s="897"/>
      <c r="C622" s="897"/>
      <c r="D622" s="897"/>
      <c r="E622" s="897"/>
      <c r="F622" s="897"/>
      <c r="G622" s="897"/>
      <c r="H622" s="897"/>
      <c r="I622" s="897"/>
      <c r="J622" s="897"/>
      <c r="K622" s="897"/>
      <c r="L622" s="897"/>
      <c r="M622" s="977"/>
      <c r="N622" s="897"/>
      <c r="O622" s="897"/>
      <c r="P622" s="897"/>
      <c r="Q622" s="897"/>
      <c r="R622" s="897"/>
      <c r="S622" s="897"/>
      <c r="T622" s="897"/>
      <c r="U622" s="897"/>
      <c r="V622" s="897"/>
      <c r="W622" s="897"/>
      <c r="X622" s="897"/>
      <c r="Y622" s="897"/>
    </row>
    <row r="623" spans="1:25" x14ac:dyDescent="0.2">
      <c r="A623" s="1060"/>
      <c r="B623" s="897"/>
      <c r="C623" s="897"/>
      <c r="D623" s="897"/>
      <c r="E623" s="897"/>
      <c r="F623" s="897"/>
      <c r="G623" s="897"/>
      <c r="H623" s="897"/>
      <c r="I623" s="897"/>
      <c r="J623" s="897"/>
      <c r="K623" s="897"/>
      <c r="L623" s="897"/>
      <c r="M623" s="977"/>
      <c r="N623" s="897"/>
      <c r="O623" s="897"/>
      <c r="P623" s="897"/>
      <c r="Q623" s="897"/>
      <c r="R623" s="897"/>
      <c r="S623" s="897"/>
      <c r="T623" s="897"/>
      <c r="U623" s="897"/>
      <c r="V623" s="897"/>
      <c r="W623" s="897"/>
      <c r="X623" s="897"/>
      <c r="Y623" s="897"/>
    </row>
    <row r="624" spans="1:25" x14ac:dyDescent="0.2">
      <c r="A624" s="1060"/>
      <c r="B624" s="897"/>
      <c r="C624" s="897"/>
      <c r="D624" s="897"/>
      <c r="E624" s="897"/>
      <c r="F624" s="897"/>
      <c r="G624" s="897"/>
      <c r="H624" s="897"/>
      <c r="I624" s="897"/>
      <c r="J624" s="897"/>
      <c r="K624" s="897"/>
      <c r="L624" s="897"/>
      <c r="M624" s="977"/>
      <c r="N624" s="897"/>
      <c r="O624" s="897"/>
      <c r="P624" s="897"/>
      <c r="Q624" s="897"/>
      <c r="R624" s="897"/>
      <c r="S624" s="897"/>
      <c r="T624" s="897"/>
      <c r="U624" s="897"/>
      <c r="V624" s="897"/>
      <c r="W624" s="897"/>
      <c r="X624" s="897"/>
      <c r="Y624" s="897"/>
    </row>
    <row r="625" spans="1:25" x14ac:dyDescent="0.2">
      <c r="A625" s="1060"/>
      <c r="B625" s="897"/>
      <c r="C625" s="897"/>
      <c r="D625" s="897"/>
      <c r="E625" s="897"/>
      <c r="F625" s="897"/>
      <c r="G625" s="897"/>
      <c r="H625" s="897"/>
      <c r="I625" s="897"/>
      <c r="J625" s="897"/>
      <c r="K625" s="897"/>
      <c r="L625" s="897"/>
      <c r="M625" s="977"/>
      <c r="N625" s="897"/>
      <c r="O625" s="897"/>
      <c r="P625" s="897"/>
      <c r="Q625" s="897"/>
      <c r="R625" s="897"/>
      <c r="S625" s="897"/>
      <c r="T625" s="897"/>
      <c r="U625" s="897"/>
      <c r="V625" s="897"/>
      <c r="W625" s="897"/>
      <c r="X625" s="897"/>
      <c r="Y625" s="897"/>
    </row>
    <row r="626" spans="1:25" x14ac:dyDescent="0.2">
      <c r="A626" s="1060"/>
      <c r="B626" s="897"/>
      <c r="C626" s="897"/>
      <c r="D626" s="897"/>
      <c r="E626" s="897"/>
      <c r="F626" s="897"/>
      <c r="G626" s="897"/>
      <c r="H626" s="897"/>
      <c r="I626" s="897"/>
      <c r="J626" s="897"/>
      <c r="K626" s="897"/>
      <c r="L626" s="897"/>
      <c r="M626" s="977"/>
      <c r="N626" s="897"/>
      <c r="O626" s="897"/>
      <c r="P626" s="897"/>
      <c r="Q626" s="897"/>
      <c r="R626" s="897"/>
      <c r="S626" s="897"/>
      <c r="T626" s="897"/>
      <c r="U626" s="897"/>
      <c r="V626" s="897"/>
      <c r="W626" s="897"/>
      <c r="X626" s="897"/>
      <c r="Y626" s="897"/>
    </row>
    <row r="627" spans="1:25" x14ac:dyDescent="0.2">
      <c r="A627" s="1060"/>
      <c r="B627" s="897"/>
      <c r="C627" s="897"/>
      <c r="D627" s="897"/>
      <c r="E627" s="897"/>
      <c r="F627" s="897"/>
      <c r="G627" s="897"/>
      <c r="H627" s="897"/>
      <c r="I627" s="897"/>
      <c r="J627" s="897"/>
      <c r="K627" s="897"/>
      <c r="L627" s="897"/>
      <c r="M627" s="977"/>
      <c r="N627" s="897"/>
      <c r="O627" s="897"/>
      <c r="P627" s="897"/>
      <c r="Q627" s="897"/>
      <c r="R627" s="897"/>
      <c r="S627" s="897"/>
      <c r="T627" s="897"/>
      <c r="U627" s="897"/>
      <c r="V627" s="897"/>
      <c r="W627" s="897"/>
      <c r="X627" s="897"/>
      <c r="Y627" s="897"/>
    </row>
    <row r="628" spans="1:25" x14ac:dyDescent="0.2">
      <c r="A628" s="1060"/>
      <c r="B628" s="897"/>
      <c r="C628" s="897"/>
      <c r="D628" s="897"/>
      <c r="E628" s="897"/>
      <c r="F628" s="897"/>
      <c r="G628" s="897"/>
      <c r="H628" s="897"/>
      <c r="I628" s="897"/>
      <c r="J628" s="897"/>
      <c r="K628" s="897"/>
      <c r="L628" s="897"/>
      <c r="M628" s="977"/>
      <c r="N628" s="897"/>
      <c r="O628" s="897"/>
      <c r="P628" s="897"/>
      <c r="Q628" s="897"/>
      <c r="R628" s="897"/>
      <c r="S628" s="897"/>
      <c r="T628" s="897"/>
      <c r="U628" s="897"/>
      <c r="V628" s="897"/>
      <c r="W628" s="897"/>
      <c r="X628" s="897"/>
      <c r="Y628" s="897"/>
    </row>
    <row r="629" spans="1:25" x14ac:dyDescent="0.2">
      <c r="A629" s="1060"/>
      <c r="B629" s="897"/>
      <c r="C629" s="897"/>
      <c r="D629" s="897"/>
      <c r="E629" s="897"/>
      <c r="F629" s="897"/>
      <c r="G629" s="897"/>
      <c r="H629" s="897"/>
      <c r="I629" s="897"/>
      <c r="J629" s="897"/>
      <c r="K629" s="897"/>
      <c r="L629" s="897"/>
      <c r="M629" s="977"/>
      <c r="N629" s="897"/>
      <c r="O629" s="897"/>
      <c r="P629" s="897"/>
      <c r="Q629" s="897"/>
      <c r="R629" s="897"/>
      <c r="S629" s="897"/>
      <c r="T629" s="897"/>
      <c r="U629" s="897"/>
      <c r="V629" s="897"/>
      <c r="W629" s="897"/>
      <c r="X629" s="897"/>
      <c r="Y629" s="897"/>
    </row>
    <row r="630" spans="1:25" x14ac:dyDescent="0.2">
      <c r="A630" s="1060"/>
      <c r="B630" s="897"/>
      <c r="C630" s="897"/>
      <c r="D630" s="897"/>
      <c r="E630" s="897"/>
      <c r="F630" s="897"/>
      <c r="G630" s="897"/>
      <c r="H630" s="897"/>
      <c r="I630" s="897"/>
      <c r="J630" s="897"/>
      <c r="K630" s="897"/>
      <c r="L630" s="897"/>
      <c r="M630" s="977"/>
      <c r="N630" s="897"/>
      <c r="O630" s="897"/>
      <c r="P630" s="897"/>
      <c r="Q630" s="897"/>
      <c r="R630" s="897"/>
      <c r="S630" s="897"/>
      <c r="T630" s="897"/>
      <c r="U630" s="897"/>
      <c r="V630" s="897"/>
      <c r="W630" s="897"/>
      <c r="X630" s="897"/>
      <c r="Y630" s="897"/>
    </row>
    <row r="631" spans="1:25" x14ac:dyDescent="0.2">
      <c r="A631" s="1060"/>
      <c r="B631" s="897"/>
      <c r="C631" s="897"/>
      <c r="D631" s="897"/>
      <c r="E631" s="897"/>
      <c r="F631" s="897"/>
      <c r="G631" s="897"/>
      <c r="H631" s="897"/>
      <c r="I631" s="897"/>
      <c r="J631" s="897"/>
      <c r="K631" s="897"/>
      <c r="L631" s="897"/>
      <c r="M631" s="977"/>
      <c r="N631" s="897"/>
      <c r="O631" s="897"/>
      <c r="P631" s="897"/>
      <c r="Q631" s="897"/>
      <c r="R631" s="897"/>
      <c r="S631" s="897"/>
      <c r="T631" s="897"/>
      <c r="U631" s="897"/>
      <c r="V631" s="897"/>
      <c r="W631" s="897"/>
      <c r="X631" s="897"/>
      <c r="Y631" s="897"/>
    </row>
    <row r="632" spans="1:25" x14ac:dyDescent="0.2">
      <c r="A632" s="1060"/>
      <c r="B632" s="897"/>
      <c r="C632" s="897"/>
      <c r="D632" s="897"/>
      <c r="E632" s="897"/>
      <c r="F632" s="897"/>
      <c r="G632" s="897"/>
      <c r="H632" s="897"/>
      <c r="I632" s="897"/>
      <c r="J632" s="897"/>
      <c r="K632" s="897"/>
      <c r="L632" s="897"/>
      <c r="M632" s="977"/>
      <c r="N632" s="897"/>
      <c r="O632" s="897"/>
      <c r="P632" s="897"/>
      <c r="Q632" s="897"/>
      <c r="R632" s="897"/>
      <c r="S632" s="897"/>
      <c r="T632" s="897"/>
      <c r="U632" s="897"/>
      <c r="V632" s="897"/>
      <c r="W632" s="897"/>
      <c r="X632" s="897"/>
      <c r="Y632" s="897"/>
    </row>
    <row r="633" spans="1:25" x14ac:dyDescent="0.2">
      <c r="A633" s="1060"/>
      <c r="B633" s="897"/>
      <c r="C633" s="897"/>
      <c r="D633" s="897"/>
      <c r="E633" s="897"/>
      <c r="F633" s="897"/>
      <c r="G633" s="897"/>
      <c r="H633" s="897"/>
      <c r="I633" s="897"/>
      <c r="J633" s="897"/>
      <c r="K633" s="897"/>
      <c r="L633" s="897"/>
      <c r="M633" s="977"/>
      <c r="N633" s="897"/>
      <c r="O633" s="897"/>
      <c r="P633" s="897"/>
      <c r="Q633" s="897"/>
      <c r="R633" s="897"/>
      <c r="S633" s="897"/>
      <c r="T633" s="897"/>
      <c r="U633" s="897"/>
      <c r="V633" s="897"/>
      <c r="W633" s="897"/>
      <c r="X633" s="897"/>
      <c r="Y633" s="897"/>
    </row>
    <row r="634" spans="1:25" x14ac:dyDescent="0.2">
      <c r="A634" s="1060"/>
      <c r="B634" s="897"/>
      <c r="C634" s="897"/>
      <c r="D634" s="897"/>
      <c r="E634" s="897"/>
      <c r="F634" s="897"/>
      <c r="G634" s="897"/>
      <c r="H634" s="897"/>
      <c r="I634" s="897"/>
      <c r="J634" s="897"/>
      <c r="K634" s="897"/>
      <c r="L634" s="897"/>
      <c r="M634" s="977"/>
      <c r="N634" s="897"/>
      <c r="O634" s="897"/>
      <c r="P634" s="897"/>
      <c r="Q634" s="897"/>
      <c r="R634" s="897"/>
      <c r="S634" s="897"/>
      <c r="T634" s="897"/>
      <c r="U634" s="897"/>
      <c r="V634" s="897"/>
      <c r="W634" s="897"/>
      <c r="X634" s="897"/>
      <c r="Y634" s="897"/>
    </row>
    <row r="635" spans="1:25" x14ac:dyDescent="0.2">
      <c r="A635" s="1060"/>
      <c r="B635" s="897"/>
      <c r="C635" s="897"/>
      <c r="D635" s="897"/>
      <c r="E635" s="897"/>
      <c r="F635" s="897"/>
      <c r="G635" s="897"/>
      <c r="H635" s="897"/>
      <c r="I635" s="897"/>
      <c r="J635" s="897"/>
      <c r="K635" s="897"/>
      <c r="L635" s="897"/>
      <c r="M635" s="977"/>
      <c r="N635" s="897"/>
      <c r="O635" s="897"/>
      <c r="P635" s="897"/>
      <c r="Q635" s="897"/>
      <c r="R635" s="897"/>
      <c r="S635" s="897"/>
      <c r="T635" s="897"/>
      <c r="U635" s="897"/>
      <c r="V635" s="897"/>
      <c r="W635" s="897"/>
      <c r="X635" s="897"/>
      <c r="Y635" s="897"/>
    </row>
    <row r="636" spans="1:25" x14ac:dyDescent="0.2">
      <c r="A636" s="1060"/>
      <c r="B636" s="897"/>
      <c r="C636" s="897"/>
      <c r="D636" s="897"/>
      <c r="E636" s="897"/>
      <c r="F636" s="897"/>
      <c r="G636" s="897"/>
      <c r="H636" s="897"/>
      <c r="I636" s="897"/>
      <c r="J636" s="897"/>
      <c r="K636" s="897"/>
      <c r="L636" s="897"/>
      <c r="M636" s="977"/>
      <c r="N636" s="897"/>
      <c r="O636" s="897"/>
      <c r="P636" s="897"/>
      <c r="Q636" s="897"/>
      <c r="R636" s="897"/>
      <c r="S636" s="897"/>
      <c r="T636" s="897"/>
      <c r="U636" s="897"/>
      <c r="V636" s="897"/>
      <c r="W636" s="897"/>
      <c r="X636" s="897"/>
      <c r="Y636" s="897"/>
    </row>
    <row r="637" spans="1:25" x14ac:dyDescent="0.2">
      <c r="A637" s="1060"/>
      <c r="B637" s="897"/>
      <c r="C637" s="897"/>
      <c r="D637" s="897"/>
      <c r="E637" s="897"/>
      <c r="F637" s="897"/>
      <c r="G637" s="897"/>
      <c r="H637" s="897"/>
      <c r="I637" s="897"/>
      <c r="J637" s="897"/>
      <c r="K637" s="897"/>
      <c r="L637" s="897"/>
      <c r="M637" s="977"/>
      <c r="N637" s="897"/>
      <c r="O637" s="897"/>
      <c r="P637" s="897"/>
      <c r="Q637" s="897"/>
      <c r="R637" s="897"/>
      <c r="S637" s="897"/>
      <c r="T637" s="897"/>
      <c r="U637" s="897"/>
      <c r="V637" s="897"/>
      <c r="W637" s="897"/>
      <c r="X637" s="897"/>
      <c r="Y637" s="897"/>
    </row>
    <row r="638" spans="1:25" x14ac:dyDescent="0.2">
      <c r="A638" s="1060"/>
      <c r="B638" s="897"/>
      <c r="C638" s="897"/>
      <c r="D638" s="897"/>
      <c r="E638" s="897"/>
      <c r="F638" s="897"/>
      <c r="G638" s="897"/>
      <c r="H638" s="897"/>
      <c r="I638" s="897"/>
      <c r="J638" s="897"/>
      <c r="K638" s="897"/>
      <c r="L638" s="897"/>
      <c r="M638" s="977"/>
      <c r="N638" s="897"/>
      <c r="O638" s="897"/>
      <c r="P638" s="897"/>
      <c r="Q638" s="897"/>
      <c r="R638" s="897"/>
      <c r="S638" s="897"/>
      <c r="T638" s="897"/>
      <c r="U638" s="897"/>
      <c r="V638" s="897"/>
      <c r="W638" s="897"/>
      <c r="X638" s="897"/>
      <c r="Y638" s="897"/>
    </row>
    <row r="639" spans="1:25" x14ac:dyDescent="0.2">
      <c r="A639" s="1060"/>
      <c r="B639" s="897"/>
      <c r="C639" s="897"/>
      <c r="D639" s="897"/>
      <c r="E639" s="897"/>
      <c r="F639" s="897"/>
      <c r="G639" s="897"/>
      <c r="H639" s="897"/>
      <c r="I639" s="897"/>
      <c r="J639" s="897"/>
      <c r="K639" s="897"/>
      <c r="L639" s="897"/>
      <c r="M639" s="977"/>
      <c r="N639" s="897"/>
      <c r="O639" s="897"/>
      <c r="P639" s="897"/>
      <c r="Q639" s="897"/>
      <c r="R639" s="897"/>
      <c r="S639" s="897"/>
      <c r="T639" s="897"/>
      <c r="U639" s="897"/>
      <c r="V639" s="897"/>
      <c r="W639" s="897"/>
      <c r="X639" s="897"/>
      <c r="Y639" s="897"/>
    </row>
    <row r="640" spans="1:25" x14ac:dyDescent="0.2">
      <c r="A640" s="1060"/>
      <c r="B640" s="897"/>
      <c r="C640" s="897"/>
      <c r="D640" s="897"/>
      <c r="E640" s="897"/>
      <c r="F640" s="897"/>
      <c r="G640" s="897"/>
      <c r="H640" s="897"/>
      <c r="I640" s="897"/>
      <c r="J640" s="897"/>
      <c r="K640" s="897"/>
      <c r="L640" s="897"/>
      <c r="M640" s="977"/>
      <c r="N640" s="897"/>
      <c r="O640" s="897"/>
      <c r="P640" s="897"/>
      <c r="Q640" s="897"/>
      <c r="R640" s="897"/>
      <c r="S640" s="897"/>
      <c r="T640" s="897"/>
      <c r="U640" s="897"/>
      <c r="V640" s="897"/>
      <c r="W640" s="897"/>
      <c r="X640" s="897"/>
      <c r="Y640" s="897"/>
    </row>
    <row r="641" spans="1:25" x14ac:dyDescent="0.2">
      <c r="A641" s="1060"/>
      <c r="B641" s="897"/>
      <c r="C641" s="897"/>
      <c r="D641" s="897"/>
      <c r="E641" s="897"/>
      <c r="F641" s="897"/>
      <c r="G641" s="897"/>
      <c r="H641" s="897"/>
      <c r="I641" s="897"/>
      <c r="J641" s="897"/>
      <c r="K641" s="897"/>
      <c r="L641" s="897"/>
      <c r="M641" s="977"/>
      <c r="N641" s="897"/>
      <c r="O641" s="897"/>
      <c r="P641" s="897"/>
      <c r="Q641" s="897"/>
      <c r="R641" s="897"/>
      <c r="S641" s="897"/>
      <c r="T641" s="897"/>
      <c r="U641" s="897"/>
      <c r="V641" s="897"/>
      <c r="W641" s="897"/>
      <c r="X641" s="897"/>
      <c r="Y641" s="897"/>
    </row>
    <row r="642" spans="1:25" x14ac:dyDescent="0.2">
      <c r="A642" s="1060"/>
      <c r="B642" s="897"/>
      <c r="C642" s="897"/>
      <c r="D642" s="897"/>
      <c r="E642" s="897"/>
      <c r="F642" s="897"/>
      <c r="G642" s="897"/>
      <c r="H642" s="897"/>
      <c r="I642" s="897"/>
      <c r="J642" s="897"/>
      <c r="K642" s="897"/>
      <c r="L642" s="897"/>
      <c r="M642" s="977"/>
      <c r="N642" s="897"/>
      <c r="O642" s="897"/>
      <c r="P642" s="897"/>
      <c r="Q642" s="897"/>
      <c r="R642" s="897"/>
      <c r="S642" s="897"/>
      <c r="T642" s="897"/>
      <c r="U642" s="897"/>
      <c r="V642" s="897"/>
      <c r="W642" s="897"/>
      <c r="X642" s="897"/>
      <c r="Y642" s="897"/>
    </row>
    <row r="643" spans="1:25" x14ac:dyDescent="0.2">
      <c r="A643" s="1060"/>
      <c r="B643" s="897"/>
      <c r="C643" s="897"/>
      <c r="D643" s="897"/>
      <c r="E643" s="897"/>
      <c r="F643" s="897"/>
      <c r="G643" s="897"/>
      <c r="H643" s="897"/>
      <c r="I643" s="897"/>
      <c r="J643" s="897"/>
      <c r="K643" s="897"/>
      <c r="L643" s="897"/>
      <c r="M643" s="977"/>
      <c r="N643" s="897"/>
      <c r="O643" s="897"/>
      <c r="P643" s="897"/>
      <c r="Q643" s="897"/>
      <c r="R643" s="897"/>
      <c r="S643" s="897"/>
      <c r="T643" s="897"/>
      <c r="U643" s="897"/>
      <c r="V643" s="897"/>
      <c r="W643" s="897"/>
      <c r="X643" s="897"/>
      <c r="Y643" s="897"/>
    </row>
    <row r="644" spans="1:25" x14ac:dyDescent="0.2">
      <c r="A644" s="1060"/>
      <c r="B644" s="897"/>
      <c r="C644" s="897"/>
      <c r="D644" s="897"/>
      <c r="E644" s="897"/>
      <c r="F644" s="897"/>
      <c r="G644" s="897"/>
      <c r="H644" s="897"/>
      <c r="I644" s="897"/>
      <c r="J644" s="897"/>
      <c r="K644" s="897"/>
      <c r="L644" s="897"/>
      <c r="M644" s="977"/>
      <c r="N644" s="897"/>
      <c r="O644" s="897"/>
      <c r="P644" s="897"/>
      <c r="Q644" s="897"/>
      <c r="R644" s="897"/>
      <c r="S644" s="897"/>
      <c r="T644" s="897"/>
      <c r="U644" s="897"/>
      <c r="V644" s="897"/>
      <c r="W644" s="897"/>
      <c r="X644" s="897"/>
      <c r="Y644" s="897"/>
    </row>
    <row r="645" spans="1:25" x14ac:dyDescent="0.2">
      <c r="A645" s="1060"/>
      <c r="B645" s="897"/>
      <c r="C645" s="897"/>
      <c r="D645" s="897"/>
      <c r="E645" s="897"/>
      <c r="F645" s="897"/>
      <c r="G645" s="897"/>
      <c r="H645" s="897"/>
      <c r="I645" s="897"/>
      <c r="J645" s="897"/>
      <c r="K645" s="897"/>
      <c r="L645" s="897"/>
      <c r="M645" s="977"/>
      <c r="N645" s="897"/>
      <c r="O645" s="897"/>
      <c r="P645" s="897"/>
      <c r="Q645" s="897"/>
      <c r="R645" s="897"/>
      <c r="S645" s="897"/>
      <c r="T645" s="897"/>
      <c r="U645" s="897"/>
      <c r="V645" s="897"/>
      <c r="W645" s="897"/>
      <c r="X645" s="897"/>
      <c r="Y645" s="897"/>
    </row>
    <row r="646" spans="1:25" x14ac:dyDescent="0.2">
      <c r="A646" s="1060"/>
      <c r="B646" s="897"/>
      <c r="C646" s="897"/>
      <c r="D646" s="897"/>
      <c r="E646" s="897"/>
      <c r="F646" s="897"/>
      <c r="G646" s="897"/>
      <c r="H646" s="897"/>
      <c r="I646" s="897"/>
      <c r="J646" s="897"/>
      <c r="K646" s="897"/>
      <c r="L646" s="897"/>
      <c r="M646" s="977"/>
      <c r="N646" s="897"/>
      <c r="O646" s="897"/>
      <c r="P646" s="897"/>
      <c r="Q646" s="897"/>
      <c r="R646" s="897"/>
      <c r="S646" s="897"/>
      <c r="T646" s="897"/>
      <c r="U646" s="897"/>
      <c r="V646" s="897"/>
      <c r="W646" s="897"/>
      <c r="X646" s="897"/>
      <c r="Y646" s="897"/>
    </row>
    <row r="647" spans="1:25" x14ac:dyDescent="0.2">
      <c r="A647" s="1060"/>
      <c r="B647" s="897"/>
      <c r="C647" s="897"/>
      <c r="D647" s="897"/>
      <c r="E647" s="897"/>
      <c r="F647" s="897"/>
      <c r="G647" s="897"/>
      <c r="H647" s="897"/>
      <c r="I647" s="897"/>
      <c r="J647" s="897"/>
      <c r="K647" s="897"/>
      <c r="L647" s="897"/>
      <c r="M647" s="977"/>
      <c r="N647" s="897"/>
      <c r="O647" s="897"/>
      <c r="P647" s="897"/>
      <c r="Q647" s="897"/>
      <c r="R647" s="897"/>
      <c r="S647" s="897"/>
      <c r="T647" s="897"/>
      <c r="U647" s="897"/>
      <c r="V647" s="897"/>
      <c r="W647" s="897"/>
      <c r="X647" s="897"/>
      <c r="Y647" s="897"/>
    </row>
    <row r="648" spans="1:25" x14ac:dyDescent="0.2">
      <c r="A648" s="1060"/>
      <c r="B648" s="897"/>
      <c r="C648" s="897"/>
      <c r="D648" s="897"/>
      <c r="E648" s="897"/>
      <c r="F648" s="897"/>
      <c r="G648" s="897"/>
      <c r="H648" s="897"/>
      <c r="I648" s="897"/>
      <c r="J648" s="897"/>
      <c r="K648" s="897"/>
      <c r="L648" s="897"/>
      <c r="M648" s="977"/>
      <c r="N648" s="897"/>
      <c r="O648" s="897"/>
      <c r="P648" s="897"/>
      <c r="Q648" s="897"/>
      <c r="R648" s="897"/>
      <c r="S648" s="897"/>
      <c r="T648" s="897"/>
      <c r="U648" s="897"/>
      <c r="V648" s="897"/>
      <c r="W648" s="897"/>
      <c r="X648" s="897"/>
      <c r="Y648" s="897"/>
    </row>
    <row r="649" spans="1:25" x14ac:dyDescent="0.2">
      <c r="A649" s="1060"/>
      <c r="B649" s="897"/>
      <c r="C649" s="897"/>
      <c r="D649" s="897"/>
      <c r="E649" s="897"/>
      <c r="F649" s="897"/>
      <c r="G649" s="897"/>
      <c r="H649" s="897"/>
      <c r="I649" s="897"/>
      <c r="J649" s="897"/>
      <c r="K649" s="897"/>
      <c r="L649" s="897"/>
      <c r="M649" s="977"/>
      <c r="N649" s="897"/>
      <c r="O649" s="897"/>
      <c r="P649" s="897"/>
      <c r="Q649" s="897"/>
      <c r="R649" s="897"/>
      <c r="S649" s="897"/>
      <c r="T649" s="897"/>
      <c r="U649" s="897"/>
      <c r="V649" s="897"/>
      <c r="W649" s="897"/>
      <c r="X649" s="897"/>
      <c r="Y649" s="897"/>
    </row>
    <row r="650" spans="1:25" x14ac:dyDescent="0.2">
      <c r="A650" s="1060"/>
      <c r="B650" s="897"/>
      <c r="C650" s="897"/>
      <c r="D650" s="897"/>
      <c r="E650" s="897"/>
      <c r="F650" s="897"/>
      <c r="G650" s="897"/>
      <c r="H650" s="897"/>
      <c r="I650" s="897"/>
      <c r="J650" s="897"/>
      <c r="K650" s="897"/>
      <c r="L650" s="897"/>
      <c r="M650" s="977"/>
      <c r="N650" s="897"/>
      <c r="O650" s="897"/>
      <c r="P650" s="897"/>
      <c r="Q650" s="897"/>
      <c r="R650" s="897"/>
      <c r="S650" s="897"/>
      <c r="T650" s="897"/>
      <c r="U650" s="897"/>
      <c r="V650" s="897"/>
      <c r="W650" s="897"/>
      <c r="X650" s="897"/>
      <c r="Y650" s="897"/>
    </row>
    <row r="651" spans="1:25" x14ac:dyDescent="0.2">
      <c r="A651" s="1060"/>
      <c r="B651" s="897"/>
      <c r="C651" s="897"/>
      <c r="D651" s="897"/>
      <c r="E651" s="897"/>
      <c r="F651" s="897"/>
      <c r="G651" s="897"/>
      <c r="H651" s="897"/>
      <c r="I651" s="897"/>
      <c r="J651" s="897"/>
      <c r="K651" s="897"/>
      <c r="L651" s="897"/>
      <c r="M651" s="977"/>
      <c r="N651" s="897"/>
      <c r="O651" s="897"/>
      <c r="P651" s="897"/>
      <c r="Q651" s="897"/>
      <c r="R651" s="897"/>
      <c r="S651" s="897"/>
      <c r="T651" s="897"/>
      <c r="U651" s="897"/>
      <c r="V651" s="897"/>
      <c r="W651" s="897"/>
      <c r="X651" s="897"/>
      <c r="Y651" s="897"/>
    </row>
    <row r="652" spans="1:25" x14ac:dyDescent="0.2">
      <c r="A652" s="1060"/>
      <c r="B652" s="897"/>
      <c r="C652" s="897"/>
      <c r="D652" s="897"/>
      <c r="E652" s="897"/>
      <c r="F652" s="897"/>
      <c r="G652" s="897"/>
      <c r="H652" s="897"/>
      <c r="I652" s="897"/>
      <c r="J652" s="897"/>
      <c r="K652" s="897"/>
      <c r="L652" s="897"/>
      <c r="M652" s="977"/>
      <c r="N652" s="897"/>
      <c r="O652" s="897"/>
      <c r="P652" s="897"/>
      <c r="Q652" s="897"/>
      <c r="R652" s="897"/>
      <c r="S652" s="897"/>
      <c r="T652" s="897"/>
      <c r="U652" s="897"/>
      <c r="V652" s="897"/>
      <c r="W652" s="897"/>
      <c r="X652" s="897"/>
      <c r="Y652" s="897"/>
    </row>
    <row r="653" spans="1:25" x14ac:dyDescent="0.2">
      <c r="A653" s="1060"/>
      <c r="B653" s="897"/>
      <c r="C653" s="897"/>
      <c r="D653" s="897"/>
      <c r="E653" s="897"/>
      <c r="F653" s="897"/>
      <c r="G653" s="897"/>
      <c r="H653" s="897"/>
      <c r="I653" s="897"/>
      <c r="J653" s="897"/>
      <c r="K653" s="897"/>
      <c r="L653" s="897"/>
      <c r="M653" s="977"/>
      <c r="N653" s="897"/>
      <c r="O653" s="897"/>
      <c r="P653" s="897"/>
      <c r="Q653" s="897"/>
      <c r="R653" s="897"/>
      <c r="S653" s="897"/>
      <c r="T653" s="897"/>
      <c r="U653" s="897"/>
      <c r="V653" s="897"/>
      <c r="W653" s="897"/>
      <c r="X653" s="897"/>
      <c r="Y653" s="897"/>
    </row>
    <row r="654" spans="1:25" x14ac:dyDescent="0.2">
      <c r="A654" s="1060"/>
      <c r="B654" s="897"/>
      <c r="C654" s="897"/>
      <c r="D654" s="897"/>
      <c r="E654" s="897"/>
      <c r="F654" s="897"/>
      <c r="G654" s="897"/>
      <c r="H654" s="897"/>
      <c r="I654" s="897"/>
      <c r="J654" s="897"/>
      <c r="K654" s="897"/>
      <c r="L654" s="897"/>
      <c r="M654" s="977"/>
      <c r="N654" s="897"/>
      <c r="O654" s="897"/>
      <c r="P654" s="897"/>
      <c r="Q654" s="897"/>
      <c r="R654" s="897"/>
      <c r="S654" s="897"/>
      <c r="T654" s="897"/>
      <c r="U654" s="897"/>
      <c r="V654" s="897"/>
      <c r="W654" s="897"/>
      <c r="X654" s="897"/>
      <c r="Y654" s="897"/>
    </row>
    <row r="655" spans="1:25" x14ac:dyDescent="0.2">
      <c r="A655" s="1060"/>
      <c r="B655" s="897"/>
      <c r="C655" s="897"/>
      <c r="D655" s="897"/>
      <c r="E655" s="897"/>
      <c r="F655" s="897"/>
      <c r="G655" s="897"/>
      <c r="H655" s="897"/>
      <c r="I655" s="897"/>
      <c r="J655" s="897"/>
      <c r="K655" s="897"/>
      <c r="L655" s="897"/>
      <c r="M655" s="977"/>
      <c r="N655" s="897"/>
      <c r="O655" s="897"/>
      <c r="P655" s="897"/>
      <c r="Q655" s="897"/>
      <c r="R655" s="897"/>
      <c r="S655" s="897"/>
      <c r="T655" s="897"/>
      <c r="U655" s="897"/>
      <c r="V655" s="897"/>
      <c r="W655" s="897"/>
      <c r="X655" s="897"/>
      <c r="Y655" s="897"/>
    </row>
    <row r="656" spans="1:25" x14ac:dyDescent="0.2">
      <c r="A656" s="1060"/>
      <c r="B656" s="897"/>
      <c r="C656" s="897"/>
      <c r="D656" s="897"/>
      <c r="E656" s="897"/>
      <c r="F656" s="897"/>
      <c r="G656" s="897"/>
      <c r="H656" s="897"/>
      <c r="I656" s="897"/>
      <c r="J656" s="897"/>
      <c r="K656" s="897"/>
      <c r="L656" s="897"/>
      <c r="M656" s="977"/>
      <c r="N656" s="897"/>
      <c r="O656" s="897"/>
      <c r="P656" s="897"/>
      <c r="Q656" s="897"/>
      <c r="R656" s="897"/>
      <c r="S656" s="897"/>
      <c r="T656" s="897"/>
      <c r="U656" s="897"/>
      <c r="V656" s="897"/>
      <c r="W656" s="897"/>
      <c r="X656" s="897"/>
      <c r="Y656" s="897"/>
    </row>
    <row r="657" spans="1:25" x14ac:dyDescent="0.2">
      <c r="A657" s="1060"/>
      <c r="B657" s="897"/>
      <c r="C657" s="897"/>
      <c r="D657" s="897"/>
      <c r="E657" s="897"/>
      <c r="F657" s="897"/>
      <c r="G657" s="897"/>
      <c r="H657" s="897"/>
      <c r="I657" s="897"/>
      <c r="J657" s="897"/>
      <c r="K657" s="897"/>
      <c r="L657" s="897"/>
      <c r="M657" s="977"/>
      <c r="N657" s="897"/>
      <c r="O657" s="897"/>
      <c r="P657" s="897"/>
      <c r="Q657" s="897"/>
      <c r="R657" s="897"/>
      <c r="S657" s="897"/>
      <c r="T657" s="897"/>
      <c r="U657" s="897"/>
      <c r="V657" s="897"/>
      <c r="W657" s="897"/>
      <c r="X657" s="897"/>
      <c r="Y657" s="897"/>
    </row>
    <row r="658" spans="1:25" x14ac:dyDescent="0.2">
      <c r="A658" s="1060"/>
      <c r="B658" s="897"/>
      <c r="C658" s="897"/>
      <c r="D658" s="897"/>
      <c r="E658" s="897"/>
      <c r="F658" s="897"/>
      <c r="G658" s="897"/>
      <c r="H658" s="897"/>
      <c r="I658" s="897"/>
      <c r="J658" s="897"/>
      <c r="K658" s="897"/>
      <c r="L658" s="897"/>
      <c r="M658" s="977"/>
      <c r="N658" s="897"/>
      <c r="O658" s="897"/>
      <c r="P658" s="897"/>
      <c r="Q658" s="897"/>
      <c r="R658" s="897"/>
      <c r="S658" s="897"/>
      <c r="T658" s="897"/>
      <c r="U658" s="897"/>
      <c r="V658" s="897"/>
      <c r="W658" s="897"/>
      <c r="X658" s="897"/>
      <c r="Y658" s="897"/>
    </row>
    <row r="659" spans="1:25" x14ac:dyDescent="0.2">
      <c r="A659" s="1060"/>
      <c r="B659" s="897"/>
      <c r="C659" s="897"/>
      <c r="D659" s="897"/>
      <c r="E659" s="897"/>
      <c r="F659" s="897"/>
      <c r="G659" s="897"/>
      <c r="H659" s="897"/>
      <c r="I659" s="897"/>
      <c r="J659" s="897"/>
      <c r="K659" s="897"/>
      <c r="L659" s="897"/>
      <c r="M659" s="977"/>
      <c r="N659" s="897"/>
      <c r="O659" s="897"/>
      <c r="P659" s="897"/>
      <c r="Q659" s="897"/>
      <c r="R659" s="897"/>
      <c r="S659" s="897"/>
      <c r="T659" s="897"/>
      <c r="U659" s="897"/>
      <c r="V659" s="897"/>
      <c r="W659" s="897"/>
      <c r="X659" s="897"/>
      <c r="Y659" s="897"/>
    </row>
    <row r="660" spans="1:25" x14ac:dyDescent="0.2">
      <c r="A660" s="1060"/>
      <c r="B660" s="897"/>
      <c r="C660" s="897"/>
      <c r="D660" s="897"/>
      <c r="E660" s="897"/>
      <c r="F660" s="897"/>
      <c r="G660" s="897"/>
      <c r="H660" s="897"/>
      <c r="I660" s="897"/>
      <c r="J660" s="897"/>
      <c r="K660" s="897"/>
      <c r="L660" s="897"/>
      <c r="M660" s="977"/>
      <c r="N660" s="897"/>
      <c r="O660" s="897"/>
      <c r="P660" s="897"/>
      <c r="Q660" s="897"/>
      <c r="R660" s="897"/>
      <c r="S660" s="897"/>
      <c r="T660" s="897"/>
      <c r="U660" s="897"/>
      <c r="V660" s="897"/>
      <c r="W660" s="897"/>
      <c r="X660" s="897"/>
      <c r="Y660" s="897"/>
    </row>
    <row r="661" spans="1:25" x14ac:dyDescent="0.2">
      <c r="A661" s="1060"/>
      <c r="B661" s="897"/>
      <c r="C661" s="897"/>
      <c r="D661" s="897"/>
      <c r="E661" s="897"/>
      <c r="F661" s="897"/>
      <c r="G661" s="897"/>
      <c r="H661" s="897"/>
      <c r="I661" s="897"/>
      <c r="J661" s="897"/>
      <c r="K661" s="897"/>
      <c r="L661" s="897"/>
      <c r="M661" s="977"/>
      <c r="N661" s="897"/>
      <c r="O661" s="897"/>
      <c r="P661" s="897"/>
      <c r="Q661" s="897"/>
      <c r="R661" s="897"/>
      <c r="S661" s="897"/>
      <c r="T661" s="897"/>
      <c r="U661" s="897"/>
      <c r="V661" s="897"/>
      <c r="W661" s="897"/>
      <c r="X661" s="897"/>
      <c r="Y661" s="897"/>
    </row>
    <row r="662" spans="1:25" x14ac:dyDescent="0.2">
      <c r="A662" s="1060"/>
      <c r="B662" s="897"/>
      <c r="C662" s="897"/>
      <c r="D662" s="897"/>
      <c r="E662" s="897"/>
      <c r="F662" s="897"/>
      <c r="G662" s="897"/>
      <c r="H662" s="897"/>
      <c r="I662" s="897"/>
      <c r="J662" s="897"/>
      <c r="K662" s="897"/>
      <c r="L662" s="897"/>
      <c r="M662" s="977"/>
      <c r="N662" s="897"/>
      <c r="O662" s="897"/>
      <c r="P662" s="897"/>
      <c r="Q662" s="897"/>
      <c r="R662" s="897"/>
      <c r="S662" s="897"/>
      <c r="T662" s="897"/>
      <c r="U662" s="897"/>
      <c r="V662" s="897"/>
      <c r="W662" s="897"/>
      <c r="X662" s="897"/>
      <c r="Y662" s="897"/>
    </row>
    <row r="663" spans="1:25" x14ac:dyDescent="0.2">
      <c r="A663" s="1060"/>
      <c r="B663" s="897"/>
      <c r="C663" s="897"/>
      <c r="D663" s="897"/>
      <c r="E663" s="897"/>
      <c r="F663" s="897"/>
      <c r="G663" s="897"/>
      <c r="H663" s="897"/>
      <c r="I663" s="897"/>
      <c r="J663" s="897"/>
      <c r="K663" s="897"/>
      <c r="L663" s="897"/>
      <c r="M663" s="977"/>
      <c r="N663" s="897"/>
      <c r="O663" s="897"/>
      <c r="P663" s="897"/>
      <c r="Q663" s="897"/>
      <c r="R663" s="897"/>
      <c r="S663" s="897"/>
      <c r="T663" s="897"/>
      <c r="U663" s="897"/>
      <c r="V663" s="897"/>
      <c r="W663" s="897"/>
      <c r="X663" s="897"/>
      <c r="Y663" s="897"/>
    </row>
    <row r="664" spans="1:25" x14ac:dyDescent="0.2">
      <c r="A664" s="1060"/>
      <c r="B664" s="897"/>
      <c r="C664" s="897"/>
      <c r="D664" s="897"/>
      <c r="E664" s="897"/>
      <c r="F664" s="897"/>
      <c r="G664" s="897"/>
      <c r="H664" s="897"/>
      <c r="I664" s="897"/>
      <c r="J664" s="897"/>
      <c r="K664" s="897"/>
      <c r="L664" s="897"/>
      <c r="M664" s="977"/>
      <c r="N664" s="897"/>
      <c r="O664" s="897"/>
      <c r="P664" s="897"/>
      <c r="Q664" s="897"/>
      <c r="R664" s="897"/>
      <c r="S664" s="897"/>
      <c r="T664" s="897"/>
      <c r="U664" s="897"/>
      <c r="V664" s="897"/>
      <c r="W664" s="897"/>
      <c r="X664" s="897"/>
      <c r="Y664" s="897"/>
    </row>
    <row r="665" spans="1:25" x14ac:dyDescent="0.2">
      <c r="A665" s="1060"/>
      <c r="B665" s="897"/>
      <c r="C665" s="897"/>
      <c r="D665" s="897"/>
      <c r="E665" s="897"/>
      <c r="F665" s="897"/>
      <c r="G665" s="897"/>
      <c r="H665" s="897"/>
      <c r="I665" s="897"/>
      <c r="J665" s="897"/>
      <c r="K665" s="897"/>
      <c r="L665" s="897"/>
      <c r="M665" s="977"/>
      <c r="N665" s="897"/>
      <c r="O665" s="897"/>
      <c r="P665" s="897"/>
      <c r="Q665" s="897"/>
      <c r="R665" s="897"/>
      <c r="S665" s="897"/>
      <c r="T665" s="897"/>
      <c r="U665" s="897"/>
      <c r="V665" s="897"/>
      <c r="W665" s="897"/>
      <c r="X665" s="897"/>
      <c r="Y665" s="897"/>
    </row>
    <row r="666" spans="1:25" x14ac:dyDescent="0.2">
      <c r="A666" s="1060"/>
      <c r="B666" s="897"/>
      <c r="C666" s="897"/>
      <c r="D666" s="897"/>
      <c r="E666" s="897"/>
      <c r="F666" s="897"/>
      <c r="G666" s="897"/>
      <c r="H666" s="897"/>
      <c r="I666" s="897"/>
      <c r="J666" s="897"/>
      <c r="K666" s="897"/>
      <c r="L666" s="897"/>
      <c r="M666" s="977"/>
      <c r="N666" s="897"/>
      <c r="O666" s="897"/>
      <c r="P666" s="897"/>
      <c r="Q666" s="897"/>
      <c r="R666" s="897"/>
      <c r="S666" s="897"/>
      <c r="T666" s="897"/>
      <c r="U666" s="897"/>
      <c r="V666" s="897"/>
      <c r="W666" s="897"/>
      <c r="X666" s="897"/>
      <c r="Y666" s="897"/>
    </row>
    <row r="667" spans="1:25" x14ac:dyDescent="0.2">
      <c r="A667" s="1060"/>
      <c r="B667" s="897"/>
      <c r="C667" s="897"/>
      <c r="D667" s="897"/>
      <c r="E667" s="897"/>
      <c r="F667" s="897"/>
      <c r="G667" s="897"/>
      <c r="H667" s="897"/>
      <c r="I667" s="897"/>
      <c r="J667" s="897"/>
      <c r="K667" s="897"/>
      <c r="L667" s="897"/>
      <c r="M667" s="977"/>
      <c r="N667" s="897"/>
      <c r="O667" s="897"/>
      <c r="P667" s="897"/>
      <c r="Q667" s="897"/>
      <c r="R667" s="897"/>
      <c r="S667" s="897"/>
      <c r="T667" s="897"/>
      <c r="U667" s="897"/>
      <c r="V667" s="897"/>
      <c r="W667" s="897"/>
      <c r="X667" s="897"/>
      <c r="Y667" s="897"/>
    </row>
    <row r="668" spans="1:25" x14ac:dyDescent="0.2">
      <c r="A668" s="1060"/>
      <c r="B668" s="897"/>
      <c r="C668" s="897"/>
      <c r="D668" s="897"/>
      <c r="E668" s="897"/>
      <c r="F668" s="897"/>
      <c r="G668" s="897"/>
      <c r="H668" s="897"/>
      <c r="I668" s="897"/>
      <c r="J668" s="897"/>
      <c r="K668" s="897"/>
      <c r="L668" s="897"/>
      <c r="M668" s="977"/>
      <c r="N668" s="897"/>
      <c r="O668" s="897"/>
      <c r="P668" s="897"/>
      <c r="Q668" s="897"/>
      <c r="R668" s="897"/>
      <c r="S668" s="897"/>
      <c r="T668" s="897"/>
      <c r="U668" s="897"/>
      <c r="V668" s="897"/>
      <c r="W668" s="897"/>
      <c r="X668" s="897"/>
      <c r="Y668" s="897"/>
    </row>
    <row r="669" spans="1:25" x14ac:dyDescent="0.2">
      <c r="A669" s="1060"/>
      <c r="B669" s="897"/>
      <c r="C669" s="897"/>
      <c r="D669" s="897"/>
      <c r="E669" s="897"/>
      <c r="F669" s="897"/>
      <c r="G669" s="897"/>
      <c r="H669" s="897"/>
      <c r="I669" s="897"/>
      <c r="J669" s="897"/>
      <c r="K669" s="897"/>
      <c r="L669" s="897"/>
      <c r="M669" s="977"/>
      <c r="N669" s="897"/>
      <c r="O669" s="897"/>
      <c r="P669" s="897"/>
      <c r="Q669" s="897"/>
      <c r="R669" s="897"/>
      <c r="S669" s="897"/>
      <c r="T669" s="897"/>
      <c r="U669" s="897"/>
      <c r="V669" s="897"/>
      <c r="W669" s="897"/>
      <c r="X669" s="897"/>
      <c r="Y669" s="897"/>
    </row>
    <row r="670" spans="1:25" x14ac:dyDescent="0.2">
      <c r="A670" s="1060"/>
      <c r="B670" s="897"/>
      <c r="C670" s="897"/>
      <c r="D670" s="897"/>
      <c r="E670" s="897"/>
      <c r="F670" s="897"/>
      <c r="G670" s="897"/>
      <c r="H670" s="897"/>
      <c r="I670" s="897"/>
      <c r="J670" s="897"/>
      <c r="K670" s="897"/>
      <c r="L670" s="897"/>
      <c r="M670" s="977"/>
      <c r="N670" s="897"/>
      <c r="O670" s="897"/>
      <c r="P670" s="897"/>
      <c r="Q670" s="897"/>
      <c r="R670" s="897"/>
      <c r="S670" s="897"/>
      <c r="T670" s="897"/>
      <c r="U670" s="897"/>
      <c r="V670" s="897"/>
      <c r="W670" s="897"/>
      <c r="X670" s="897"/>
      <c r="Y670" s="897"/>
    </row>
    <row r="671" spans="1:25" x14ac:dyDescent="0.2">
      <c r="A671" s="1060"/>
      <c r="B671" s="897"/>
      <c r="C671" s="897"/>
      <c r="D671" s="897"/>
      <c r="E671" s="897"/>
      <c r="F671" s="897"/>
      <c r="G671" s="897"/>
      <c r="H671" s="897"/>
      <c r="I671" s="897"/>
      <c r="J671" s="897"/>
      <c r="K671" s="897"/>
      <c r="L671" s="897"/>
      <c r="M671" s="977"/>
      <c r="N671" s="897"/>
      <c r="O671" s="897"/>
      <c r="P671" s="897"/>
      <c r="Q671" s="897"/>
      <c r="R671" s="897"/>
      <c r="S671" s="897"/>
      <c r="T671" s="897"/>
      <c r="U671" s="897"/>
      <c r="V671" s="897"/>
      <c r="W671" s="897"/>
      <c r="X671" s="897"/>
      <c r="Y671" s="897"/>
    </row>
    <row r="672" spans="1:25" x14ac:dyDescent="0.2">
      <c r="A672" s="1060"/>
      <c r="B672" s="897"/>
      <c r="C672" s="897"/>
      <c r="D672" s="897"/>
      <c r="E672" s="897"/>
      <c r="F672" s="897"/>
      <c r="G672" s="897"/>
      <c r="H672" s="897"/>
      <c r="I672" s="897"/>
      <c r="J672" s="897"/>
      <c r="K672" s="897"/>
      <c r="L672" s="897"/>
      <c r="M672" s="977"/>
      <c r="N672" s="897"/>
      <c r="O672" s="897"/>
      <c r="P672" s="897"/>
      <c r="Q672" s="897"/>
      <c r="R672" s="897"/>
      <c r="S672" s="897"/>
      <c r="T672" s="897"/>
      <c r="U672" s="897"/>
      <c r="V672" s="897"/>
      <c r="W672" s="897"/>
      <c r="X672" s="897"/>
      <c r="Y672" s="897"/>
    </row>
    <row r="673" spans="1:25" x14ac:dyDescent="0.2">
      <c r="A673" s="1060"/>
      <c r="B673" s="897"/>
      <c r="C673" s="897"/>
      <c r="D673" s="897"/>
      <c r="E673" s="897"/>
      <c r="F673" s="897"/>
      <c r="G673" s="897"/>
      <c r="H673" s="897"/>
      <c r="I673" s="897"/>
      <c r="J673" s="897"/>
      <c r="K673" s="897"/>
      <c r="L673" s="897"/>
      <c r="M673" s="977"/>
      <c r="N673" s="897"/>
      <c r="O673" s="897"/>
      <c r="P673" s="897"/>
      <c r="Q673" s="897"/>
      <c r="R673" s="897"/>
      <c r="S673" s="897"/>
      <c r="T673" s="897"/>
      <c r="U673" s="897"/>
      <c r="V673" s="897"/>
      <c r="W673" s="897"/>
      <c r="X673" s="897"/>
      <c r="Y673" s="897"/>
    </row>
    <row r="674" spans="1:25" x14ac:dyDescent="0.2">
      <c r="A674" s="1060"/>
      <c r="B674" s="897"/>
      <c r="C674" s="897"/>
      <c r="D674" s="897"/>
      <c r="E674" s="897"/>
      <c r="F674" s="897"/>
      <c r="G674" s="897"/>
      <c r="H674" s="897"/>
      <c r="I674" s="897"/>
      <c r="J674" s="897"/>
      <c r="K674" s="897"/>
      <c r="L674" s="897"/>
      <c r="M674" s="977"/>
      <c r="N674" s="897"/>
      <c r="O674" s="897"/>
      <c r="P674" s="897"/>
      <c r="Q674" s="897"/>
      <c r="R674" s="897"/>
      <c r="S674" s="897"/>
      <c r="T674" s="897"/>
      <c r="U674" s="897"/>
      <c r="V674" s="897"/>
      <c r="W674" s="897"/>
      <c r="X674" s="897"/>
      <c r="Y674" s="897"/>
    </row>
    <row r="675" spans="1:25" x14ac:dyDescent="0.2">
      <c r="A675" s="1060"/>
      <c r="B675" s="897"/>
      <c r="C675" s="897"/>
      <c r="D675" s="897"/>
      <c r="E675" s="897"/>
      <c r="F675" s="897"/>
      <c r="G675" s="897"/>
      <c r="H675" s="897"/>
      <c r="I675" s="897"/>
      <c r="J675" s="897"/>
      <c r="K675" s="897"/>
      <c r="L675" s="897"/>
      <c r="M675" s="977"/>
      <c r="N675" s="897"/>
      <c r="O675" s="897"/>
      <c r="P675" s="897"/>
      <c r="Q675" s="897"/>
      <c r="R675" s="897"/>
      <c r="S675" s="897"/>
      <c r="T675" s="897"/>
      <c r="U675" s="897"/>
      <c r="V675" s="897"/>
      <c r="W675" s="897"/>
      <c r="X675" s="897"/>
      <c r="Y675" s="897"/>
    </row>
    <row r="676" spans="1:25" x14ac:dyDescent="0.2">
      <c r="A676" s="1060"/>
      <c r="B676" s="897"/>
      <c r="C676" s="897"/>
      <c r="D676" s="897"/>
      <c r="E676" s="897"/>
      <c r="F676" s="897"/>
      <c r="G676" s="897"/>
      <c r="H676" s="897"/>
      <c r="I676" s="897"/>
      <c r="J676" s="897"/>
      <c r="K676" s="897"/>
      <c r="L676" s="897"/>
      <c r="M676" s="977"/>
      <c r="N676" s="897"/>
      <c r="O676" s="897"/>
      <c r="P676" s="897"/>
      <c r="Q676" s="897"/>
      <c r="R676" s="897"/>
      <c r="S676" s="897"/>
      <c r="T676" s="897"/>
      <c r="U676" s="897"/>
      <c r="V676" s="897"/>
      <c r="W676" s="897"/>
      <c r="X676" s="897"/>
      <c r="Y676" s="897"/>
    </row>
    <row r="677" spans="1:25" x14ac:dyDescent="0.2">
      <c r="A677" s="1060"/>
      <c r="B677" s="897"/>
      <c r="C677" s="897"/>
      <c r="D677" s="897"/>
      <c r="E677" s="897"/>
      <c r="F677" s="897"/>
      <c r="G677" s="897"/>
      <c r="H677" s="897"/>
      <c r="I677" s="897"/>
      <c r="J677" s="897"/>
      <c r="K677" s="897"/>
      <c r="L677" s="897"/>
      <c r="M677" s="977"/>
      <c r="N677" s="897"/>
      <c r="O677" s="897"/>
      <c r="P677" s="897"/>
      <c r="Q677" s="897"/>
      <c r="R677" s="897"/>
      <c r="S677" s="897"/>
      <c r="T677" s="897"/>
      <c r="U677" s="897"/>
      <c r="V677" s="897"/>
      <c r="W677" s="897"/>
      <c r="X677" s="897"/>
      <c r="Y677" s="897"/>
    </row>
    <row r="678" spans="1:25" x14ac:dyDescent="0.2">
      <c r="A678" s="1060"/>
      <c r="B678" s="897"/>
      <c r="C678" s="897"/>
      <c r="D678" s="897"/>
      <c r="E678" s="897"/>
      <c r="F678" s="897"/>
      <c r="G678" s="897"/>
      <c r="H678" s="897"/>
      <c r="I678" s="897"/>
      <c r="J678" s="897"/>
      <c r="K678" s="897"/>
      <c r="L678" s="897"/>
      <c r="M678" s="977"/>
      <c r="N678" s="897"/>
      <c r="O678" s="897"/>
      <c r="P678" s="897"/>
      <c r="Q678" s="897"/>
      <c r="R678" s="897"/>
      <c r="S678" s="897"/>
      <c r="T678" s="897"/>
      <c r="U678" s="897"/>
      <c r="V678" s="897"/>
      <c r="W678" s="897"/>
      <c r="X678" s="897"/>
      <c r="Y678" s="897"/>
    </row>
    <row r="679" spans="1:25" x14ac:dyDescent="0.2">
      <c r="A679" s="1060"/>
      <c r="B679" s="897"/>
      <c r="C679" s="897"/>
      <c r="D679" s="897"/>
      <c r="E679" s="897"/>
      <c r="F679" s="897"/>
      <c r="G679" s="897"/>
      <c r="H679" s="897"/>
      <c r="I679" s="897"/>
      <c r="J679" s="897"/>
      <c r="K679" s="897"/>
      <c r="L679" s="897"/>
      <c r="M679" s="977"/>
      <c r="N679" s="897"/>
      <c r="O679" s="897"/>
      <c r="P679" s="897"/>
      <c r="Q679" s="897"/>
      <c r="R679" s="897"/>
      <c r="S679" s="897"/>
      <c r="T679" s="897"/>
      <c r="U679" s="897"/>
      <c r="V679" s="897"/>
      <c r="W679" s="897"/>
      <c r="X679" s="897"/>
      <c r="Y679" s="897"/>
    </row>
    <row r="680" spans="1:25" x14ac:dyDescent="0.2">
      <c r="A680" s="1060"/>
      <c r="B680" s="897"/>
      <c r="C680" s="897"/>
      <c r="D680" s="897"/>
      <c r="E680" s="897"/>
      <c r="F680" s="897"/>
      <c r="G680" s="897"/>
      <c r="H680" s="897"/>
      <c r="I680" s="897"/>
      <c r="J680" s="897"/>
      <c r="K680" s="897"/>
      <c r="L680" s="897"/>
      <c r="M680" s="977"/>
      <c r="N680" s="897"/>
      <c r="O680" s="897"/>
      <c r="P680" s="897"/>
      <c r="Q680" s="897"/>
      <c r="R680" s="897"/>
      <c r="S680" s="897"/>
      <c r="T680" s="897"/>
      <c r="U680" s="897"/>
      <c r="V680" s="897"/>
      <c r="W680" s="897"/>
      <c r="X680" s="897"/>
      <c r="Y680" s="897"/>
    </row>
    <row r="681" spans="1:25" x14ac:dyDescent="0.2">
      <c r="A681" s="1060"/>
      <c r="B681" s="897"/>
      <c r="C681" s="897"/>
      <c r="D681" s="897"/>
      <c r="E681" s="897"/>
      <c r="F681" s="897"/>
      <c r="G681" s="897"/>
      <c r="H681" s="897"/>
      <c r="I681" s="897"/>
      <c r="J681" s="897"/>
      <c r="K681" s="897"/>
      <c r="L681" s="897"/>
      <c r="M681" s="977"/>
      <c r="N681" s="897"/>
      <c r="O681" s="897"/>
      <c r="P681" s="897"/>
      <c r="Q681" s="897"/>
      <c r="R681" s="897"/>
      <c r="S681" s="897"/>
      <c r="T681" s="897"/>
      <c r="U681" s="897"/>
      <c r="V681" s="897"/>
      <c r="W681" s="897"/>
      <c r="X681" s="897"/>
      <c r="Y681" s="897"/>
    </row>
    <row r="682" spans="1:25" x14ac:dyDescent="0.2">
      <c r="A682" s="1060"/>
      <c r="B682" s="897"/>
      <c r="C682" s="897"/>
      <c r="D682" s="897"/>
      <c r="E682" s="897"/>
      <c r="F682" s="897"/>
      <c r="G682" s="897"/>
      <c r="H682" s="897"/>
      <c r="I682" s="897"/>
      <c r="J682" s="897"/>
      <c r="K682" s="897"/>
      <c r="L682" s="897"/>
      <c r="M682" s="977"/>
      <c r="N682" s="897"/>
      <c r="O682" s="897"/>
      <c r="P682" s="897"/>
      <c r="Q682" s="897"/>
      <c r="R682" s="897"/>
      <c r="S682" s="897"/>
      <c r="T682" s="897"/>
      <c r="U682" s="897"/>
      <c r="V682" s="897"/>
      <c r="W682" s="897"/>
      <c r="X682" s="897"/>
      <c r="Y682" s="897"/>
    </row>
    <row r="683" spans="1:25" x14ac:dyDescent="0.2">
      <c r="A683" s="1060"/>
      <c r="B683" s="897"/>
      <c r="C683" s="897"/>
      <c r="D683" s="897"/>
      <c r="E683" s="897"/>
      <c r="F683" s="897"/>
      <c r="G683" s="897"/>
      <c r="H683" s="897"/>
      <c r="I683" s="897"/>
      <c r="J683" s="897"/>
      <c r="K683" s="897"/>
      <c r="L683" s="897"/>
      <c r="M683" s="977"/>
      <c r="N683" s="897"/>
      <c r="O683" s="897"/>
      <c r="P683" s="897"/>
      <c r="Q683" s="897"/>
      <c r="R683" s="897"/>
      <c r="S683" s="897"/>
      <c r="T683" s="897"/>
      <c r="U683" s="897"/>
      <c r="V683" s="897"/>
      <c r="W683" s="897"/>
      <c r="X683" s="897"/>
      <c r="Y683" s="897"/>
    </row>
    <row r="684" spans="1:25" x14ac:dyDescent="0.2">
      <c r="A684" s="1060"/>
      <c r="B684" s="897"/>
      <c r="C684" s="897"/>
      <c r="D684" s="897"/>
      <c r="E684" s="897"/>
      <c r="F684" s="897"/>
      <c r="G684" s="897"/>
      <c r="H684" s="897"/>
      <c r="I684" s="897"/>
      <c r="J684" s="897"/>
      <c r="K684" s="897"/>
      <c r="L684" s="897"/>
      <c r="M684" s="977"/>
      <c r="N684" s="897"/>
      <c r="O684" s="897"/>
      <c r="P684" s="897"/>
      <c r="Q684" s="897"/>
      <c r="R684" s="897"/>
      <c r="S684" s="897"/>
      <c r="T684" s="897"/>
      <c r="U684" s="897"/>
      <c r="V684" s="897"/>
      <c r="W684" s="897"/>
      <c r="X684" s="897"/>
      <c r="Y684" s="897"/>
    </row>
    <row r="685" spans="1:25" x14ac:dyDescent="0.2">
      <c r="A685" s="1060"/>
      <c r="B685" s="897"/>
      <c r="C685" s="897"/>
      <c r="D685" s="897"/>
      <c r="E685" s="897"/>
      <c r="F685" s="897"/>
      <c r="G685" s="897"/>
      <c r="H685" s="897"/>
      <c r="I685" s="897"/>
      <c r="J685" s="897"/>
      <c r="K685" s="897"/>
      <c r="L685" s="897"/>
      <c r="M685" s="977"/>
      <c r="N685" s="897"/>
      <c r="O685" s="897"/>
      <c r="P685" s="897"/>
      <c r="Q685" s="897"/>
      <c r="R685" s="897"/>
      <c r="S685" s="897"/>
      <c r="T685" s="897"/>
      <c r="U685" s="897"/>
      <c r="V685" s="897"/>
      <c r="W685" s="897"/>
      <c r="X685" s="897"/>
      <c r="Y685" s="897"/>
    </row>
    <row r="686" spans="1:25" x14ac:dyDescent="0.2">
      <c r="A686" s="1060"/>
      <c r="B686" s="897"/>
      <c r="C686" s="897"/>
      <c r="D686" s="897"/>
      <c r="E686" s="897"/>
      <c r="F686" s="897"/>
      <c r="G686" s="897"/>
      <c r="H686" s="897"/>
      <c r="I686" s="897"/>
      <c r="J686" s="897"/>
      <c r="K686" s="897"/>
      <c r="L686" s="897"/>
      <c r="M686" s="977"/>
      <c r="N686" s="897"/>
      <c r="O686" s="897"/>
      <c r="P686" s="897"/>
      <c r="Q686" s="897"/>
      <c r="R686" s="897"/>
      <c r="S686" s="897"/>
      <c r="T686" s="897"/>
      <c r="U686" s="897"/>
      <c r="V686" s="897"/>
      <c r="W686" s="897"/>
      <c r="X686" s="897"/>
      <c r="Y686" s="897"/>
    </row>
    <row r="687" spans="1:25" x14ac:dyDescent="0.2">
      <c r="A687" s="1060"/>
      <c r="B687" s="897"/>
      <c r="C687" s="897"/>
      <c r="D687" s="897"/>
      <c r="E687" s="897"/>
      <c r="F687" s="897"/>
      <c r="G687" s="897"/>
      <c r="H687" s="897"/>
      <c r="I687" s="897"/>
      <c r="J687" s="897"/>
      <c r="K687" s="897"/>
      <c r="L687" s="897"/>
      <c r="M687" s="977"/>
      <c r="N687" s="897"/>
      <c r="O687" s="897"/>
      <c r="P687" s="897"/>
      <c r="Q687" s="897"/>
      <c r="R687" s="897"/>
      <c r="S687" s="897"/>
      <c r="T687" s="897"/>
      <c r="U687" s="897"/>
      <c r="V687" s="897"/>
      <c r="W687" s="897"/>
      <c r="X687" s="897"/>
      <c r="Y687" s="897"/>
    </row>
    <row r="688" spans="1:25" x14ac:dyDescent="0.2">
      <c r="A688" s="1060"/>
      <c r="B688" s="897"/>
      <c r="C688" s="897"/>
      <c r="D688" s="897"/>
      <c r="E688" s="897"/>
      <c r="F688" s="897"/>
      <c r="G688" s="897"/>
      <c r="H688" s="897"/>
      <c r="I688" s="897"/>
      <c r="J688" s="897"/>
      <c r="K688" s="897"/>
      <c r="L688" s="897"/>
      <c r="M688" s="977"/>
      <c r="N688" s="897"/>
      <c r="O688" s="897"/>
      <c r="P688" s="897"/>
      <c r="Q688" s="897"/>
      <c r="R688" s="897"/>
      <c r="S688" s="897"/>
      <c r="T688" s="897"/>
      <c r="U688" s="897"/>
      <c r="V688" s="897"/>
      <c r="W688" s="897"/>
      <c r="X688" s="897"/>
      <c r="Y688" s="897"/>
    </row>
    <row r="689" spans="1:25" x14ac:dyDescent="0.2">
      <c r="A689" s="1060"/>
      <c r="B689" s="897"/>
      <c r="C689" s="897"/>
      <c r="D689" s="897"/>
      <c r="E689" s="897"/>
      <c r="F689" s="897"/>
      <c r="G689" s="897"/>
      <c r="H689" s="897"/>
      <c r="I689" s="897"/>
      <c r="J689" s="897"/>
      <c r="K689" s="897"/>
      <c r="L689" s="897"/>
      <c r="M689" s="977"/>
      <c r="N689" s="897"/>
      <c r="O689" s="897"/>
      <c r="P689" s="897"/>
      <c r="Q689" s="897"/>
      <c r="R689" s="897"/>
      <c r="S689" s="897"/>
      <c r="T689" s="897"/>
      <c r="U689" s="897"/>
      <c r="V689" s="897"/>
      <c r="W689" s="897"/>
      <c r="X689" s="897"/>
      <c r="Y689" s="897"/>
    </row>
    <row r="690" spans="1:25" x14ac:dyDescent="0.2">
      <c r="A690" s="1060"/>
      <c r="B690" s="897"/>
      <c r="C690" s="897"/>
      <c r="D690" s="897"/>
      <c r="E690" s="897"/>
      <c r="F690" s="897"/>
      <c r="G690" s="897"/>
      <c r="H690" s="897"/>
      <c r="I690" s="897"/>
      <c r="J690" s="897"/>
      <c r="K690" s="897"/>
      <c r="L690" s="897"/>
      <c r="M690" s="977"/>
      <c r="N690" s="897"/>
      <c r="O690" s="897"/>
      <c r="P690" s="897"/>
      <c r="Q690" s="897"/>
      <c r="R690" s="897"/>
      <c r="S690" s="897"/>
      <c r="T690" s="897"/>
      <c r="U690" s="897"/>
      <c r="V690" s="897"/>
      <c r="W690" s="897"/>
      <c r="X690" s="897"/>
      <c r="Y690" s="897"/>
    </row>
    <row r="691" spans="1:25" x14ac:dyDescent="0.2">
      <c r="A691" s="1060"/>
      <c r="B691" s="897"/>
      <c r="C691" s="897"/>
      <c r="D691" s="897"/>
      <c r="E691" s="897"/>
      <c r="F691" s="897"/>
      <c r="G691" s="897"/>
      <c r="H691" s="897"/>
      <c r="I691" s="897"/>
      <c r="J691" s="897"/>
      <c r="K691" s="897"/>
      <c r="L691" s="897"/>
      <c r="M691" s="977"/>
      <c r="N691" s="897"/>
      <c r="O691" s="897"/>
      <c r="P691" s="897"/>
      <c r="Q691" s="897"/>
      <c r="R691" s="897"/>
      <c r="S691" s="897"/>
      <c r="T691" s="897"/>
      <c r="U691" s="897"/>
      <c r="V691" s="897"/>
      <c r="W691" s="897"/>
      <c r="X691" s="897"/>
      <c r="Y691" s="897"/>
    </row>
    <row r="692" spans="1:25" x14ac:dyDescent="0.2">
      <c r="A692" s="1060"/>
      <c r="B692" s="897"/>
      <c r="C692" s="897"/>
      <c r="D692" s="897"/>
      <c r="E692" s="897"/>
      <c r="F692" s="897"/>
      <c r="G692" s="897"/>
      <c r="H692" s="897"/>
      <c r="I692" s="897"/>
      <c r="J692" s="897"/>
      <c r="K692" s="897"/>
      <c r="L692" s="897"/>
      <c r="M692" s="977"/>
      <c r="N692" s="897"/>
      <c r="O692" s="897"/>
      <c r="P692" s="897"/>
      <c r="Q692" s="897"/>
      <c r="R692" s="897"/>
      <c r="S692" s="897"/>
      <c r="T692" s="897"/>
      <c r="U692" s="897"/>
      <c r="V692" s="897"/>
      <c r="W692" s="897"/>
      <c r="X692" s="897"/>
      <c r="Y692" s="897"/>
    </row>
    <row r="693" spans="1:25" x14ac:dyDescent="0.2">
      <c r="A693" s="1060"/>
      <c r="B693" s="897"/>
      <c r="C693" s="897"/>
      <c r="D693" s="897"/>
      <c r="E693" s="897"/>
      <c r="F693" s="897"/>
      <c r="G693" s="897"/>
      <c r="H693" s="897"/>
      <c r="I693" s="897"/>
      <c r="J693" s="897"/>
      <c r="K693" s="897"/>
      <c r="L693" s="897"/>
      <c r="M693" s="977"/>
      <c r="N693" s="897"/>
      <c r="O693" s="897"/>
      <c r="P693" s="897"/>
      <c r="Q693" s="897"/>
      <c r="R693" s="897"/>
      <c r="S693" s="897"/>
      <c r="T693" s="897"/>
      <c r="U693" s="897"/>
      <c r="V693" s="897"/>
      <c r="W693" s="897"/>
      <c r="X693" s="897"/>
      <c r="Y693" s="897"/>
    </row>
    <row r="694" spans="1:25" x14ac:dyDescent="0.2">
      <c r="A694" s="1060"/>
      <c r="B694" s="897"/>
      <c r="C694" s="897"/>
      <c r="D694" s="897"/>
      <c r="E694" s="897"/>
      <c r="F694" s="897"/>
      <c r="G694" s="897"/>
      <c r="H694" s="897"/>
      <c r="I694" s="897"/>
      <c r="J694" s="897"/>
      <c r="K694" s="897"/>
      <c r="L694" s="897"/>
      <c r="M694" s="977"/>
      <c r="N694" s="897"/>
      <c r="O694" s="897"/>
      <c r="P694" s="897"/>
      <c r="Q694" s="897"/>
      <c r="R694" s="897"/>
      <c r="S694" s="897"/>
      <c r="T694" s="897"/>
      <c r="U694" s="897"/>
      <c r="V694" s="897"/>
      <c r="W694" s="897"/>
      <c r="X694" s="897"/>
      <c r="Y694" s="897"/>
    </row>
    <row r="695" spans="1:25" x14ac:dyDescent="0.2">
      <c r="A695" s="1060"/>
      <c r="B695" s="897"/>
      <c r="C695" s="897"/>
      <c r="D695" s="897"/>
      <c r="E695" s="897"/>
      <c r="F695" s="897"/>
      <c r="G695" s="897"/>
      <c r="H695" s="897"/>
      <c r="I695" s="897"/>
      <c r="J695" s="897"/>
      <c r="K695" s="897"/>
      <c r="L695" s="897"/>
      <c r="M695" s="977"/>
      <c r="N695" s="897"/>
      <c r="O695" s="897"/>
      <c r="P695" s="897"/>
      <c r="Q695" s="897"/>
      <c r="R695" s="897"/>
      <c r="S695" s="897"/>
      <c r="T695" s="897"/>
      <c r="U695" s="897"/>
      <c r="V695" s="897"/>
      <c r="W695" s="897"/>
      <c r="X695" s="897"/>
      <c r="Y695" s="897"/>
    </row>
    <row r="696" spans="1:25" x14ac:dyDescent="0.2">
      <c r="A696" s="1060"/>
      <c r="B696" s="897"/>
      <c r="C696" s="897"/>
      <c r="D696" s="897"/>
      <c r="E696" s="897"/>
      <c r="F696" s="897"/>
      <c r="G696" s="897"/>
      <c r="H696" s="897"/>
      <c r="I696" s="897"/>
      <c r="J696" s="897"/>
      <c r="K696" s="897"/>
      <c r="L696" s="897"/>
      <c r="M696" s="977"/>
      <c r="N696" s="897"/>
      <c r="O696" s="897"/>
      <c r="P696" s="897"/>
      <c r="Q696" s="897"/>
      <c r="R696" s="897"/>
      <c r="S696" s="897"/>
      <c r="T696" s="897"/>
      <c r="U696" s="897"/>
      <c r="V696" s="897"/>
      <c r="W696" s="897"/>
      <c r="X696" s="897"/>
      <c r="Y696" s="897"/>
    </row>
    <row r="697" spans="1:25" x14ac:dyDescent="0.2">
      <c r="A697" s="1060"/>
      <c r="B697" s="897"/>
      <c r="C697" s="897"/>
      <c r="D697" s="897"/>
      <c r="E697" s="897"/>
      <c r="F697" s="897"/>
      <c r="G697" s="897"/>
      <c r="H697" s="897"/>
      <c r="I697" s="897"/>
      <c r="J697" s="897"/>
      <c r="K697" s="897"/>
      <c r="L697" s="897"/>
      <c r="M697" s="977"/>
      <c r="N697" s="897"/>
      <c r="O697" s="897"/>
      <c r="P697" s="897"/>
      <c r="Q697" s="897"/>
      <c r="R697" s="897"/>
      <c r="S697" s="897"/>
      <c r="T697" s="897"/>
      <c r="U697" s="897"/>
      <c r="V697" s="897"/>
      <c r="W697" s="897"/>
      <c r="X697" s="897"/>
      <c r="Y697" s="897"/>
    </row>
    <row r="698" spans="1:25" x14ac:dyDescent="0.2">
      <c r="A698" s="1060"/>
      <c r="B698" s="897"/>
      <c r="C698" s="897"/>
      <c r="D698" s="897"/>
      <c r="E698" s="897"/>
      <c r="F698" s="897"/>
      <c r="G698" s="897"/>
      <c r="H698" s="897"/>
      <c r="I698" s="897"/>
      <c r="J698" s="897"/>
      <c r="K698" s="897"/>
      <c r="L698" s="897"/>
      <c r="M698" s="977"/>
      <c r="N698" s="897"/>
      <c r="O698" s="897"/>
      <c r="P698" s="897"/>
      <c r="Q698" s="897"/>
      <c r="R698" s="897"/>
      <c r="S698" s="897"/>
      <c r="T698" s="897"/>
      <c r="U698" s="897"/>
      <c r="V698" s="897"/>
      <c r="W698" s="897"/>
      <c r="X698" s="897"/>
      <c r="Y698" s="897"/>
    </row>
    <row r="699" spans="1:25" x14ac:dyDescent="0.2">
      <c r="A699" s="1060"/>
      <c r="B699" s="897"/>
      <c r="C699" s="897"/>
      <c r="D699" s="897"/>
      <c r="E699" s="897"/>
      <c r="F699" s="897"/>
      <c r="G699" s="897"/>
      <c r="H699" s="897"/>
      <c r="I699" s="897"/>
      <c r="J699" s="897"/>
      <c r="K699" s="897"/>
      <c r="L699" s="897"/>
      <c r="M699" s="977"/>
      <c r="N699" s="897"/>
      <c r="O699" s="897"/>
      <c r="P699" s="897"/>
      <c r="Q699" s="897"/>
      <c r="R699" s="897"/>
      <c r="S699" s="897"/>
      <c r="T699" s="897"/>
      <c r="U699" s="897"/>
      <c r="V699" s="897"/>
      <c r="W699" s="897"/>
      <c r="X699" s="897"/>
      <c r="Y699" s="897"/>
    </row>
    <row r="700" spans="1:25" x14ac:dyDescent="0.2">
      <c r="A700" s="1060"/>
      <c r="B700" s="897"/>
      <c r="C700" s="897"/>
      <c r="D700" s="897"/>
      <c r="E700" s="897"/>
      <c r="F700" s="897"/>
      <c r="G700" s="897"/>
      <c r="H700" s="897"/>
      <c r="I700" s="897"/>
      <c r="J700" s="897"/>
      <c r="K700" s="897"/>
      <c r="L700" s="897"/>
      <c r="M700" s="977"/>
      <c r="N700" s="897"/>
      <c r="O700" s="897"/>
      <c r="P700" s="897"/>
      <c r="Q700" s="897"/>
      <c r="R700" s="897"/>
      <c r="S700" s="897"/>
      <c r="T700" s="897"/>
      <c r="U700" s="897"/>
      <c r="V700" s="897"/>
      <c r="W700" s="897"/>
      <c r="X700" s="897"/>
      <c r="Y700" s="897"/>
    </row>
    <row r="701" spans="1:25" x14ac:dyDescent="0.2">
      <c r="A701" s="1060"/>
      <c r="B701" s="897"/>
      <c r="C701" s="897"/>
      <c r="D701" s="897"/>
      <c r="E701" s="897"/>
      <c r="F701" s="897"/>
      <c r="G701" s="897"/>
      <c r="H701" s="897"/>
      <c r="I701" s="897"/>
      <c r="J701" s="897"/>
      <c r="K701" s="897"/>
      <c r="L701" s="897"/>
      <c r="M701" s="977"/>
      <c r="N701" s="897"/>
      <c r="O701" s="897"/>
      <c r="P701" s="897"/>
      <c r="Q701" s="897"/>
      <c r="R701" s="897"/>
      <c r="S701" s="897"/>
      <c r="T701" s="897"/>
      <c r="U701" s="897"/>
      <c r="V701" s="897"/>
      <c r="W701" s="897"/>
      <c r="X701" s="897"/>
      <c r="Y701" s="897"/>
    </row>
    <row r="702" spans="1:25" x14ac:dyDescent="0.2">
      <c r="A702" s="1060"/>
      <c r="B702" s="897"/>
      <c r="C702" s="897"/>
      <c r="D702" s="897"/>
      <c r="E702" s="897"/>
      <c r="F702" s="897"/>
      <c r="G702" s="897"/>
      <c r="H702" s="897"/>
      <c r="I702" s="897"/>
      <c r="J702" s="897"/>
      <c r="K702" s="897"/>
      <c r="L702" s="897"/>
      <c r="M702" s="977"/>
      <c r="N702" s="897"/>
      <c r="O702" s="897"/>
      <c r="P702" s="897"/>
      <c r="Q702" s="897"/>
      <c r="R702" s="897"/>
      <c r="S702" s="897"/>
      <c r="T702" s="897"/>
      <c r="U702" s="897"/>
      <c r="V702" s="897"/>
      <c r="W702" s="897"/>
      <c r="X702" s="897"/>
      <c r="Y702" s="897"/>
    </row>
    <row r="703" spans="1:25" x14ac:dyDescent="0.2">
      <c r="A703" s="1060"/>
      <c r="B703" s="897"/>
      <c r="C703" s="897"/>
      <c r="D703" s="897"/>
      <c r="E703" s="897"/>
      <c r="F703" s="897"/>
      <c r="G703" s="897"/>
      <c r="H703" s="897"/>
      <c r="I703" s="897"/>
      <c r="J703" s="897"/>
      <c r="K703" s="897"/>
      <c r="L703" s="897"/>
      <c r="M703" s="977"/>
      <c r="N703" s="897"/>
      <c r="O703" s="897"/>
      <c r="P703" s="897"/>
      <c r="Q703" s="897"/>
      <c r="R703" s="897"/>
      <c r="S703" s="897"/>
      <c r="T703" s="897"/>
      <c r="U703" s="897"/>
      <c r="V703" s="897"/>
      <c r="W703" s="897"/>
      <c r="X703" s="897"/>
      <c r="Y703" s="897"/>
    </row>
    <row r="704" spans="1:25" x14ac:dyDescent="0.2">
      <c r="A704" s="1060"/>
      <c r="B704" s="897"/>
      <c r="C704" s="897"/>
      <c r="D704" s="897"/>
      <c r="E704" s="897"/>
      <c r="F704" s="897"/>
      <c r="G704" s="897"/>
      <c r="H704" s="897"/>
      <c r="I704" s="897"/>
      <c r="J704" s="897"/>
      <c r="K704" s="897"/>
      <c r="L704" s="897"/>
      <c r="M704" s="977"/>
      <c r="N704" s="897"/>
      <c r="O704" s="897"/>
      <c r="P704" s="897"/>
      <c r="Q704" s="897"/>
      <c r="R704" s="897"/>
      <c r="S704" s="897"/>
      <c r="T704" s="897"/>
      <c r="U704" s="897"/>
      <c r="V704" s="897"/>
      <c r="W704" s="897"/>
      <c r="X704" s="897"/>
      <c r="Y704" s="897"/>
    </row>
    <row r="705" spans="1:25" x14ac:dyDescent="0.2">
      <c r="A705" s="1060"/>
      <c r="B705" s="897"/>
      <c r="C705" s="897"/>
      <c r="D705" s="897"/>
      <c r="E705" s="897"/>
      <c r="F705" s="897"/>
      <c r="G705" s="897"/>
      <c r="H705" s="897"/>
      <c r="I705" s="897"/>
      <c r="J705" s="897"/>
      <c r="K705" s="897"/>
      <c r="L705" s="897"/>
      <c r="M705" s="977"/>
      <c r="N705" s="897"/>
      <c r="O705" s="897"/>
      <c r="P705" s="897"/>
      <c r="Q705" s="897"/>
      <c r="R705" s="897"/>
      <c r="S705" s="897"/>
      <c r="T705" s="897"/>
      <c r="U705" s="897"/>
      <c r="V705" s="897"/>
      <c r="W705" s="897"/>
      <c r="X705" s="897"/>
      <c r="Y705" s="897"/>
    </row>
    <row r="706" spans="1:25" x14ac:dyDescent="0.2">
      <c r="A706" s="1060"/>
      <c r="B706" s="897"/>
      <c r="C706" s="897"/>
      <c r="D706" s="897"/>
      <c r="E706" s="897"/>
      <c r="F706" s="897"/>
      <c r="G706" s="897"/>
      <c r="H706" s="897"/>
      <c r="I706" s="897"/>
      <c r="J706" s="897"/>
      <c r="K706" s="897"/>
      <c r="L706" s="897"/>
      <c r="M706" s="977"/>
      <c r="N706" s="897"/>
      <c r="O706" s="897"/>
      <c r="P706" s="897"/>
      <c r="Q706" s="897"/>
      <c r="R706" s="897"/>
      <c r="S706" s="897"/>
      <c r="T706" s="897"/>
      <c r="U706" s="897"/>
      <c r="V706" s="897"/>
      <c r="W706" s="897"/>
      <c r="X706" s="897"/>
      <c r="Y706" s="897"/>
    </row>
    <row r="707" spans="1:25" x14ac:dyDescent="0.2">
      <c r="A707" s="1060"/>
      <c r="B707" s="897"/>
      <c r="C707" s="897"/>
      <c r="D707" s="897"/>
      <c r="E707" s="897"/>
      <c r="F707" s="897"/>
      <c r="G707" s="897"/>
      <c r="H707" s="897"/>
      <c r="I707" s="897"/>
      <c r="J707" s="897"/>
      <c r="K707" s="897"/>
      <c r="L707" s="897"/>
      <c r="M707" s="977"/>
      <c r="N707" s="897"/>
      <c r="O707" s="897"/>
      <c r="P707" s="897"/>
      <c r="Q707" s="897"/>
      <c r="R707" s="897"/>
      <c r="S707" s="897"/>
      <c r="T707" s="897"/>
      <c r="U707" s="897"/>
      <c r="V707" s="897"/>
      <c r="W707" s="897"/>
      <c r="X707" s="897"/>
      <c r="Y707" s="897"/>
    </row>
    <row r="708" spans="1:25" x14ac:dyDescent="0.2">
      <c r="A708" s="1060"/>
      <c r="B708" s="897"/>
      <c r="C708" s="897"/>
      <c r="D708" s="897"/>
      <c r="E708" s="897"/>
      <c r="F708" s="897"/>
      <c r="G708" s="897"/>
      <c r="H708" s="897"/>
      <c r="I708" s="897"/>
      <c r="J708" s="897"/>
      <c r="K708" s="897"/>
      <c r="L708" s="897"/>
      <c r="M708" s="977"/>
      <c r="N708" s="897"/>
      <c r="O708" s="897"/>
      <c r="P708" s="897"/>
      <c r="Q708" s="897"/>
      <c r="R708" s="897"/>
      <c r="S708" s="897"/>
      <c r="T708" s="897"/>
      <c r="U708" s="897"/>
      <c r="V708" s="897"/>
      <c r="W708" s="897"/>
      <c r="X708" s="897"/>
      <c r="Y708" s="897"/>
    </row>
    <row r="709" spans="1:25" x14ac:dyDescent="0.2">
      <c r="A709" s="1060"/>
      <c r="B709" s="897"/>
      <c r="C709" s="897"/>
      <c r="D709" s="897"/>
      <c r="E709" s="897"/>
      <c r="F709" s="897"/>
      <c r="G709" s="897"/>
      <c r="H709" s="897"/>
      <c r="I709" s="897"/>
      <c r="J709" s="897"/>
      <c r="K709" s="897"/>
      <c r="L709" s="897"/>
      <c r="M709" s="977"/>
      <c r="N709" s="897"/>
      <c r="O709" s="897"/>
      <c r="P709" s="897"/>
      <c r="Q709" s="897"/>
      <c r="R709" s="897"/>
      <c r="S709" s="897"/>
      <c r="T709" s="897"/>
      <c r="U709" s="897"/>
      <c r="V709" s="897"/>
      <c r="W709" s="897"/>
      <c r="X709" s="897"/>
      <c r="Y709" s="897"/>
    </row>
    <row r="710" spans="1:25" x14ac:dyDescent="0.2">
      <c r="A710" s="1060"/>
      <c r="B710" s="897"/>
      <c r="C710" s="897"/>
      <c r="D710" s="897"/>
      <c r="E710" s="897"/>
      <c r="F710" s="897"/>
      <c r="G710" s="897"/>
      <c r="H710" s="897"/>
      <c r="I710" s="897"/>
      <c r="J710" s="897"/>
      <c r="K710" s="897"/>
      <c r="L710" s="897"/>
      <c r="M710" s="977"/>
      <c r="N710" s="897"/>
      <c r="O710" s="897"/>
      <c r="P710" s="897"/>
      <c r="Q710" s="897"/>
      <c r="R710" s="897"/>
      <c r="S710" s="897"/>
      <c r="T710" s="897"/>
      <c r="U710" s="897"/>
      <c r="V710" s="897"/>
      <c r="W710" s="897"/>
      <c r="X710" s="897"/>
      <c r="Y710" s="897"/>
    </row>
    <row r="711" spans="1:25" x14ac:dyDescent="0.2">
      <c r="A711" s="1060"/>
      <c r="B711" s="897"/>
      <c r="C711" s="897"/>
      <c r="D711" s="897"/>
      <c r="E711" s="897"/>
      <c r="F711" s="897"/>
      <c r="G711" s="897"/>
      <c r="H711" s="897"/>
      <c r="I711" s="897"/>
      <c r="J711" s="897"/>
      <c r="K711" s="897"/>
      <c r="L711" s="897"/>
      <c r="M711" s="977"/>
      <c r="N711" s="897"/>
      <c r="O711" s="897"/>
      <c r="P711" s="897"/>
      <c r="Q711" s="897"/>
      <c r="R711" s="897"/>
      <c r="S711" s="897"/>
      <c r="T711" s="897"/>
      <c r="U711" s="897"/>
      <c r="V711" s="897"/>
      <c r="W711" s="897"/>
      <c r="X711" s="897"/>
      <c r="Y711" s="897"/>
    </row>
    <row r="712" spans="1:25" x14ac:dyDescent="0.2">
      <c r="A712" s="1060"/>
      <c r="B712" s="897"/>
      <c r="C712" s="897"/>
      <c r="D712" s="897"/>
      <c r="E712" s="897"/>
      <c r="F712" s="897"/>
      <c r="G712" s="897"/>
      <c r="H712" s="897"/>
      <c r="I712" s="897"/>
      <c r="J712" s="897"/>
      <c r="K712" s="897"/>
      <c r="L712" s="897"/>
      <c r="M712" s="977"/>
      <c r="N712" s="897"/>
      <c r="O712" s="897"/>
      <c r="P712" s="897"/>
      <c r="Q712" s="897"/>
      <c r="R712" s="897"/>
      <c r="S712" s="897"/>
      <c r="T712" s="897"/>
      <c r="U712" s="897"/>
      <c r="V712" s="897"/>
      <c r="W712" s="897"/>
      <c r="X712" s="897"/>
      <c r="Y712" s="897"/>
    </row>
    <row r="713" spans="1:25" x14ac:dyDescent="0.2">
      <c r="A713" s="1060"/>
      <c r="B713" s="897"/>
      <c r="C713" s="897"/>
      <c r="D713" s="897"/>
      <c r="E713" s="897"/>
      <c r="F713" s="897"/>
      <c r="G713" s="897"/>
      <c r="H713" s="897"/>
      <c r="I713" s="897"/>
      <c r="J713" s="897"/>
      <c r="K713" s="897"/>
      <c r="L713" s="897"/>
      <c r="M713" s="977"/>
      <c r="N713" s="897"/>
      <c r="O713" s="897"/>
      <c r="P713" s="897"/>
      <c r="Q713" s="897"/>
      <c r="R713" s="897"/>
      <c r="S713" s="897"/>
      <c r="T713" s="897"/>
      <c r="U713" s="897"/>
      <c r="V713" s="897"/>
      <c r="W713" s="897"/>
      <c r="X713" s="897"/>
      <c r="Y713" s="897"/>
    </row>
    <row r="714" spans="1:25" x14ac:dyDescent="0.2">
      <c r="A714" s="1060"/>
      <c r="B714" s="897"/>
      <c r="C714" s="897"/>
      <c r="D714" s="897"/>
      <c r="E714" s="897"/>
      <c r="F714" s="897"/>
      <c r="G714" s="897"/>
      <c r="H714" s="897"/>
      <c r="I714" s="897"/>
      <c r="J714" s="897"/>
      <c r="K714" s="897"/>
      <c r="L714" s="897"/>
      <c r="M714" s="977"/>
      <c r="N714" s="897"/>
      <c r="O714" s="897"/>
      <c r="P714" s="897"/>
      <c r="Q714" s="897"/>
      <c r="R714" s="897"/>
      <c r="S714" s="897"/>
      <c r="T714" s="897"/>
      <c r="U714" s="897"/>
      <c r="V714" s="897"/>
      <c r="W714" s="897"/>
      <c r="X714" s="897"/>
      <c r="Y714" s="897"/>
    </row>
    <row r="715" spans="1:25" x14ac:dyDescent="0.2">
      <c r="A715" s="1060"/>
      <c r="B715" s="897"/>
      <c r="C715" s="897"/>
      <c r="D715" s="897"/>
      <c r="E715" s="897"/>
      <c r="F715" s="897"/>
      <c r="G715" s="897"/>
      <c r="H715" s="897"/>
      <c r="I715" s="897"/>
      <c r="J715" s="897"/>
      <c r="K715" s="897"/>
      <c r="L715" s="897"/>
      <c r="M715" s="977"/>
      <c r="N715" s="897"/>
      <c r="O715" s="897"/>
      <c r="P715" s="897"/>
      <c r="Q715" s="897"/>
      <c r="R715" s="897"/>
      <c r="S715" s="897"/>
      <c r="T715" s="897"/>
      <c r="U715" s="897"/>
      <c r="V715" s="897"/>
      <c r="W715" s="897"/>
      <c r="X715" s="897"/>
      <c r="Y715" s="897"/>
    </row>
    <row r="716" spans="1:25" x14ac:dyDescent="0.2">
      <c r="A716" s="1060"/>
      <c r="B716" s="897"/>
      <c r="C716" s="897"/>
      <c r="D716" s="897"/>
      <c r="E716" s="897"/>
      <c r="F716" s="897"/>
      <c r="G716" s="897"/>
      <c r="H716" s="897"/>
      <c r="I716" s="897"/>
      <c r="J716" s="897"/>
      <c r="K716" s="897"/>
      <c r="L716" s="897"/>
      <c r="M716" s="977"/>
      <c r="N716" s="897"/>
      <c r="O716" s="897"/>
      <c r="P716" s="897"/>
      <c r="Q716" s="897"/>
      <c r="R716" s="897"/>
      <c r="S716" s="897"/>
      <c r="T716" s="897"/>
      <c r="U716" s="897"/>
      <c r="V716" s="897"/>
      <c r="W716" s="897"/>
      <c r="X716" s="897"/>
      <c r="Y716" s="897"/>
    </row>
    <row r="717" spans="1:25" x14ac:dyDescent="0.2">
      <c r="A717" s="1060"/>
      <c r="B717" s="897"/>
      <c r="C717" s="897"/>
      <c r="D717" s="897"/>
      <c r="E717" s="897"/>
      <c r="F717" s="897"/>
      <c r="G717" s="897"/>
      <c r="H717" s="897"/>
      <c r="I717" s="897"/>
      <c r="J717" s="897"/>
      <c r="K717" s="897"/>
      <c r="L717" s="897"/>
      <c r="M717" s="977"/>
      <c r="N717" s="897"/>
      <c r="O717" s="897"/>
      <c r="P717" s="897"/>
      <c r="Q717" s="897"/>
      <c r="R717" s="897"/>
      <c r="S717" s="897"/>
      <c r="T717" s="897"/>
      <c r="U717" s="897"/>
      <c r="V717" s="897"/>
      <c r="W717" s="897"/>
      <c r="X717" s="897"/>
      <c r="Y717" s="897"/>
    </row>
    <row r="718" spans="1:25" x14ac:dyDescent="0.2">
      <c r="A718" s="1060"/>
      <c r="B718" s="897"/>
      <c r="C718" s="897"/>
      <c r="D718" s="897"/>
      <c r="E718" s="897"/>
      <c r="F718" s="897"/>
      <c r="G718" s="897"/>
      <c r="H718" s="897"/>
      <c r="I718" s="897"/>
      <c r="J718" s="897"/>
      <c r="K718" s="897"/>
      <c r="L718" s="897"/>
      <c r="M718" s="977"/>
      <c r="N718" s="897"/>
      <c r="O718" s="897"/>
      <c r="P718" s="897"/>
      <c r="Q718" s="897"/>
      <c r="R718" s="897"/>
      <c r="S718" s="897"/>
      <c r="T718" s="897"/>
      <c r="U718" s="897"/>
      <c r="V718" s="897"/>
      <c r="W718" s="897"/>
      <c r="X718" s="897"/>
      <c r="Y718" s="897"/>
    </row>
    <row r="719" spans="1:25" x14ac:dyDescent="0.2">
      <c r="A719" s="1060"/>
      <c r="B719" s="897"/>
      <c r="C719" s="897"/>
      <c r="D719" s="897"/>
      <c r="E719" s="897"/>
      <c r="F719" s="897"/>
      <c r="G719" s="897"/>
      <c r="H719" s="897"/>
      <c r="I719" s="897"/>
      <c r="J719" s="897"/>
      <c r="K719" s="897"/>
      <c r="L719" s="897"/>
      <c r="M719" s="977"/>
      <c r="N719" s="897"/>
      <c r="O719" s="897"/>
      <c r="P719" s="897"/>
      <c r="Q719" s="897"/>
      <c r="R719" s="897"/>
      <c r="S719" s="897"/>
      <c r="T719" s="897"/>
      <c r="U719" s="897"/>
      <c r="V719" s="897"/>
      <c r="W719" s="897"/>
      <c r="X719" s="897"/>
      <c r="Y719" s="897"/>
    </row>
    <row r="720" spans="1:25" x14ac:dyDescent="0.2">
      <c r="A720" s="1060"/>
      <c r="B720" s="897"/>
      <c r="C720" s="897"/>
      <c r="D720" s="897"/>
      <c r="E720" s="897"/>
      <c r="F720" s="897"/>
      <c r="G720" s="897"/>
      <c r="H720" s="897"/>
      <c r="I720" s="897"/>
      <c r="J720" s="897"/>
      <c r="K720" s="897"/>
      <c r="L720" s="897"/>
      <c r="M720" s="977"/>
      <c r="N720" s="897"/>
      <c r="O720" s="897"/>
      <c r="P720" s="897"/>
      <c r="Q720" s="897"/>
      <c r="R720" s="897"/>
      <c r="S720" s="897"/>
      <c r="T720" s="897"/>
      <c r="U720" s="897"/>
      <c r="V720" s="897"/>
      <c r="W720" s="897"/>
      <c r="X720" s="897"/>
      <c r="Y720" s="897"/>
    </row>
    <row r="721" spans="1:25" x14ac:dyDescent="0.2">
      <c r="A721" s="1060"/>
      <c r="B721" s="897"/>
      <c r="C721" s="897"/>
      <c r="D721" s="897"/>
      <c r="E721" s="897"/>
      <c r="F721" s="897"/>
      <c r="G721" s="897"/>
      <c r="H721" s="897"/>
      <c r="I721" s="897"/>
      <c r="J721" s="897"/>
      <c r="K721" s="897"/>
      <c r="L721" s="897"/>
      <c r="M721" s="977"/>
      <c r="N721" s="897"/>
      <c r="O721" s="897"/>
      <c r="P721" s="897"/>
      <c r="Q721" s="897"/>
      <c r="R721" s="897"/>
      <c r="S721" s="897"/>
      <c r="T721" s="897"/>
      <c r="U721" s="897"/>
      <c r="V721" s="897"/>
      <c r="W721" s="897"/>
      <c r="X721" s="897"/>
      <c r="Y721" s="897"/>
    </row>
  </sheetData>
  <mergeCells count="248">
    <mergeCell ref="B257:E257"/>
    <mergeCell ref="E2:L2"/>
    <mergeCell ref="C251:E251"/>
    <mergeCell ref="C252:E252"/>
    <mergeCell ref="C253:E253"/>
    <mergeCell ref="C254:E254"/>
    <mergeCell ref="C255:E255"/>
    <mergeCell ref="C256:E256"/>
    <mergeCell ref="C245:E245"/>
    <mergeCell ref="C246:E246"/>
    <mergeCell ref="D247:E247"/>
    <mergeCell ref="D248:E248"/>
    <mergeCell ref="C249:E249"/>
    <mergeCell ref="C250:E250"/>
    <mergeCell ref="D239:E239"/>
    <mergeCell ref="C240:E240"/>
    <mergeCell ref="C241:E241"/>
    <mergeCell ref="C242:E242"/>
    <mergeCell ref="C243:E243"/>
    <mergeCell ref="C244:E244"/>
    <mergeCell ref="C233:E233"/>
    <mergeCell ref="D234:E234"/>
    <mergeCell ref="D235:E235"/>
    <mergeCell ref="D236:E236"/>
    <mergeCell ref="D237:E237"/>
    <mergeCell ref="D238:E238"/>
    <mergeCell ref="C227:E227"/>
    <mergeCell ref="C228:E228"/>
    <mergeCell ref="C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D226:E226"/>
    <mergeCell ref="C215:E215"/>
    <mergeCell ref="C216:E216"/>
    <mergeCell ref="D217:E217"/>
    <mergeCell ref="D218:E218"/>
    <mergeCell ref="D219:E219"/>
    <mergeCell ref="D220:E220"/>
    <mergeCell ref="D209:E209"/>
    <mergeCell ref="D210:E210"/>
    <mergeCell ref="D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C202:E202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C188:E188"/>
    <mergeCell ref="D189:E189"/>
    <mergeCell ref="D190:E190"/>
    <mergeCell ref="D179:E179"/>
    <mergeCell ref="D180:E180"/>
    <mergeCell ref="D181:E181"/>
    <mergeCell ref="D182:E182"/>
    <mergeCell ref="D183:E183"/>
    <mergeCell ref="D184:E184"/>
    <mergeCell ref="D173:E173"/>
    <mergeCell ref="D174:E174"/>
    <mergeCell ref="D175:E175"/>
    <mergeCell ref="D176:E176"/>
    <mergeCell ref="C177:E177"/>
    <mergeCell ref="D178:E178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C163:E163"/>
    <mergeCell ref="C164:E164"/>
    <mergeCell ref="C165:E165"/>
    <mergeCell ref="C166:E166"/>
    <mergeCell ref="C155:E155"/>
    <mergeCell ref="C156:E156"/>
    <mergeCell ref="C157:E157"/>
    <mergeCell ref="C158:E158"/>
    <mergeCell ref="C159:E159"/>
    <mergeCell ref="C160:E160"/>
    <mergeCell ref="C149:E149"/>
    <mergeCell ref="C150:E150"/>
    <mergeCell ref="C151:E151"/>
    <mergeCell ref="D152:E152"/>
    <mergeCell ref="D153:E153"/>
    <mergeCell ref="C154:E154"/>
    <mergeCell ref="D143:E143"/>
    <mergeCell ref="D144:E144"/>
    <mergeCell ref="D145:E145"/>
    <mergeCell ref="D146:E146"/>
    <mergeCell ref="D147:E147"/>
    <mergeCell ref="C148:E148"/>
    <mergeCell ref="C137:E137"/>
    <mergeCell ref="D138:E138"/>
    <mergeCell ref="D139:E139"/>
    <mergeCell ref="D140:E140"/>
    <mergeCell ref="D141:E141"/>
    <mergeCell ref="D142:E142"/>
    <mergeCell ref="D131:E131"/>
    <mergeCell ref="D132:E132"/>
    <mergeCell ref="D133:E133"/>
    <mergeCell ref="C134:E134"/>
    <mergeCell ref="C135:E135"/>
    <mergeCell ref="C136:E136"/>
    <mergeCell ref="D125:E125"/>
    <mergeCell ref="D126:E126"/>
    <mergeCell ref="D127:E127"/>
    <mergeCell ref="D128:E128"/>
    <mergeCell ref="D129:E129"/>
    <mergeCell ref="D130:E130"/>
    <mergeCell ref="C119:E119"/>
    <mergeCell ref="D120:E120"/>
    <mergeCell ref="D121:E121"/>
    <mergeCell ref="C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8:E68"/>
    <mergeCell ref="D69:E69"/>
    <mergeCell ref="D70:E70"/>
    <mergeCell ref="D71:E71"/>
    <mergeCell ref="C72:E72"/>
    <mergeCell ref="D73:E73"/>
    <mergeCell ref="C61:E61"/>
    <mergeCell ref="C62:E62"/>
    <mergeCell ref="C64:E64"/>
    <mergeCell ref="C65:E65"/>
    <mergeCell ref="C66:E66"/>
    <mergeCell ref="C67:E67"/>
    <mergeCell ref="C55:E55"/>
    <mergeCell ref="C56:E56"/>
    <mergeCell ref="C57:E57"/>
    <mergeCell ref="C58:E58"/>
    <mergeCell ref="C59:E59"/>
    <mergeCell ref="C60:E60"/>
    <mergeCell ref="C49:E49"/>
    <mergeCell ref="C50:E50"/>
    <mergeCell ref="C51:E51"/>
    <mergeCell ref="C52:E52"/>
    <mergeCell ref="C53:E53"/>
    <mergeCell ref="C54:E54"/>
    <mergeCell ref="C43:E43"/>
    <mergeCell ref="C44:E44"/>
    <mergeCell ref="C45:E45"/>
    <mergeCell ref="C46:E46"/>
    <mergeCell ref="D47:E47"/>
    <mergeCell ref="D48:E48"/>
    <mergeCell ref="C37:E37"/>
    <mergeCell ref="C38:E38"/>
    <mergeCell ref="C39:E39"/>
    <mergeCell ref="C40:E40"/>
    <mergeCell ref="C41:E41"/>
    <mergeCell ref="C42:E42"/>
    <mergeCell ref="C31:E31"/>
    <mergeCell ref="C32:E32"/>
    <mergeCell ref="C33:E33"/>
    <mergeCell ref="C34:E34"/>
    <mergeCell ref="C35:E35"/>
    <mergeCell ref="C36:E36"/>
    <mergeCell ref="C25:E25"/>
    <mergeCell ref="C26:E26"/>
    <mergeCell ref="C27:E27"/>
    <mergeCell ref="C28:E28"/>
    <mergeCell ref="C29:E29"/>
    <mergeCell ref="C30:E30"/>
    <mergeCell ref="C6:E6"/>
    <mergeCell ref="C7:E7"/>
    <mergeCell ref="C21:E21"/>
    <mergeCell ref="C22:E22"/>
    <mergeCell ref="C23:E23"/>
    <mergeCell ref="C24:E24"/>
    <mergeCell ref="N3:U4"/>
    <mergeCell ref="V3:Y4"/>
    <mergeCell ref="J4:J5"/>
    <mergeCell ref="K4:K5"/>
    <mergeCell ref="L4:L5"/>
    <mergeCell ref="M4:M5"/>
    <mergeCell ref="B3:E5"/>
    <mergeCell ref="F3:F5"/>
    <mergeCell ref="G3:G5"/>
    <mergeCell ref="H3:H5"/>
    <mergeCell ref="I3:I5"/>
    <mergeCell ref="J3:M3"/>
  </mergeCells>
  <pageMargins left="0.7" right="0.7" top="0.75" bottom="0.75" header="0.3" footer="0.3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4EC46-1DB0-4744-8995-24E447D9A722}">
  <dimension ref="A1:U252"/>
  <sheetViews>
    <sheetView topLeftCell="B1" workbookViewId="0">
      <selection activeCell="F23" sqref="F23"/>
    </sheetView>
  </sheetViews>
  <sheetFormatPr defaultRowHeight="15" x14ac:dyDescent="0.25"/>
  <cols>
    <col min="1" max="1" width="0" hidden="1" customWidth="1"/>
    <col min="5" max="5" width="30.7109375" customWidth="1"/>
    <col min="6" max="9" width="16.7109375" customWidth="1"/>
    <col min="10" max="10" width="22.28515625" customWidth="1"/>
    <col min="11" max="11" width="15" hidden="1" customWidth="1"/>
    <col min="12" max="12" width="14" hidden="1" customWidth="1"/>
    <col min="13" max="13" width="13.85546875" hidden="1" customWidth="1"/>
    <col min="14" max="14" width="14" hidden="1" customWidth="1"/>
    <col min="15" max="15" width="13.85546875" style="444" hidden="1" customWidth="1"/>
    <col min="16" max="20" width="9.140625" style="444" customWidth="1"/>
  </cols>
  <sheetData>
    <row r="1" spans="1:21" ht="15.75" thickBot="1" x14ac:dyDescent="0.3">
      <c r="B1" s="55"/>
      <c r="C1" s="55"/>
      <c r="D1" s="55"/>
      <c r="E1" s="452" t="s">
        <v>768</v>
      </c>
      <c r="F1" s="55"/>
      <c r="G1" s="55"/>
      <c r="H1" s="55"/>
      <c r="I1" s="55"/>
      <c r="J1" s="55"/>
      <c r="K1" s="55"/>
      <c r="L1" s="55"/>
      <c r="M1" s="55"/>
      <c r="N1" s="55"/>
      <c r="O1" s="480"/>
      <c r="P1" s="480"/>
      <c r="Q1" s="480"/>
      <c r="R1" s="480"/>
      <c r="S1" s="480"/>
      <c r="T1" s="480"/>
      <c r="U1" s="443"/>
    </row>
    <row r="2" spans="1:21" ht="29.25" customHeight="1" thickBot="1" x14ac:dyDescent="0.3">
      <c r="B2" s="1258" t="s">
        <v>0</v>
      </c>
      <c r="C2" s="1259"/>
      <c r="D2" s="1259"/>
      <c r="E2" s="1288"/>
      <c r="F2" s="1393" t="s">
        <v>769</v>
      </c>
      <c r="G2" s="1394"/>
      <c r="H2" s="1394"/>
      <c r="I2" s="1394"/>
      <c r="J2" s="1395" t="s">
        <v>279</v>
      </c>
      <c r="K2" s="1263" t="s">
        <v>853</v>
      </c>
      <c r="L2" s="1263"/>
      <c r="M2" s="1263"/>
      <c r="N2" s="1264"/>
      <c r="O2" s="480"/>
      <c r="P2" s="480"/>
      <c r="Q2" s="480"/>
      <c r="R2" s="480"/>
      <c r="S2" s="480"/>
      <c r="T2" s="480"/>
      <c r="U2" s="443"/>
    </row>
    <row r="3" spans="1:21" ht="42.75" customHeight="1" thickBot="1" x14ac:dyDescent="0.3">
      <c r="B3" s="1260"/>
      <c r="C3" s="1261"/>
      <c r="D3" s="1261"/>
      <c r="E3" s="1289"/>
      <c r="F3" s="636" t="s">
        <v>846</v>
      </c>
      <c r="G3" s="656" t="s">
        <v>847</v>
      </c>
      <c r="H3" s="656" t="s">
        <v>848</v>
      </c>
      <c r="I3" s="656" t="s">
        <v>373</v>
      </c>
      <c r="J3" s="1396"/>
      <c r="K3" s="707" t="s">
        <v>849</v>
      </c>
      <c r="L3" s="692" t="s">
        <v>850</v>
      </c>
      <c r="M3" s="686" t="s">
        <v>851</v>
      </c>
      <c r="N3" s="656" t="s">
        <v>852</v>
      </c>
      <c r="O3" s="480"/>
      <c r="P3" s="480"/>
      <c r="Q3" s="480"/>
      <c r="R3" s="480"/>
      <c r="S3" s="480"/>
      <c r="T3" s="480"/>
      <c r="U3" s="443"/>
    </row>
    <row r="4" spans="1:21" ht="15.75" thickBot="1" x14ac:dyDescent="0.3">
      <c r="A4" s="18"/>
      <c r="B4" s="17" t="s">
        <v>678</v>
      </c>
      <c r="C4" s="1399" t="s">
        <v>354</v>
      </c>
      <c r="D4" s="1400"/>
      <c r="E4" s="1400"/>
      <c r="F4" s="393">
        <f>F5+F19</f>
        <v>40347312</v>
      </c>
      <c r="G4" s="659">
        <v>0</v>
      </c>
      <c r="H4" s="663">
        <v>0</v>
      </c>
      <c r="I4" s="687">
        <f>SUM(F4:H4)</f>
        <v>40347312</v>
      </c>
      <c r="J4" s="710" t="s">
        <v>855</v>
      </c>
      <c r="K4" s="668">
        <f>SUM(K5+K19)</f>
        <v>10086828</v>
      </c>
      <c r="L4" s="663">
        <f t="shared" ref="L4:N4" si="0">SUM(L5+L19)</f>
        <v>10086828</v>
      </c>
      <c r="M4" s="663">
        <f t="shared" si="0"/>
        <v>10086828</v>
      </c>
      <c r="N4" s="687">
        <f t="shared" si="0"/>
        <v>10086828</v>
      </c>
      <c r="O4" s="481">
        <f>SUM(K4:N4)</f>
        <v>40347312</v>
      </c>
      <c r="P4" s="480"/>
      <c r="Q4" s="480"/>
      <c r="R4" s="480"/>
      <c r="S4" s="480"/>
      <c r="T4" s="480"/>
      <c r="U4" s="443"/>
    </row>
    <row r="5" spans="1:21" x14ac:dyDescent="0.25">
      <c r="A5" s="18"/>
      <c r="B5" s="32" t="s">
        <v>679</v>
      </c>
      <c r="C5" s="1401" t="s">
        <v>680</v>
      </c>
      <c r="D5" s="1402"/>
      <c r="E5" s="1402"/>
      <c r="F5" s="394">
        <f>SUM(F6:F18)</f>
        <v>22003100</v>
      </c>
      <c r="G5" s="660">
        <v>0</v>
      </c>
      <c r="H5" s="664">
        <v>0</v>
      </c>
      <c r="I5" s="688">
        <f>SUM(F5:H5)</f>
        <v>22003100</v>
      </c>
      <c r="J5" s="688" t="s">
        <v>854</v>
      </c>
      <c r="K5" s="669">
        <f>SUM(K6:K18)</f>
        <v>5500775</v>
      </c>
      <c r="L5" s="664">
        <f t="shared" ref="L5:N5" si="1">SUM(L6:L18)</f>
        <v>5500775</v>
      </c>
      <c r="M5" s="664">
        <f t="shared" si="1"/>
        <v>5500775</v>
      </c>
      <c r="N5" s="688">
        <f t="shared" si="1"/>
        <v>5500775</v>
      </c>
      <c r="O5" s="481">
        <f>SUM(K5:N5)</f>
        <v>22003100</v>
      </c>
      <c r="P5" s="480"/>
      <c r="Q5" s="480"/>
      <c r="R5" s="480"/>
      <c r="S5" s="480"/>
      <c r="T5" s="480"/>
      <c r="U5" s="443"/>
    </row>
    <row r="6" spans="1:21" x14ac:dyDescent="0.25">
      <c r="A6" s="18" t="s">
        <v>681</v>
      </c>
      <c r="B6" s="37" t="s">
        <v>682</v>
      </c>
      <c r="C6" s="39"/>
      <c r="D6" s="43" t="s">
        <v>683</v>
      </c>
      <c r="E6" s="43"/>
      <c r="F6" s="681">
        <v>21753100</v>
      </c>
      <c r="G6" s="696">
        <v>0</v>
      </c>
      <c r="H6" s="700">
        <v>0</v>
      </c>
      <c r="I6" s="715">
        <f>SUM(F6:H6)</f>
        <v>21753100</v>
      </c>
      <c r="J6" s="711"/>
      <c r="K6" s="708">
        <f>SUM(F6*0.25)</f>
        <v>5438275</v>
      </c>
      <c r="L6" s="689">
        <f>SUM(F6*0.25)</f>
        <v>5438275</v>
      </c>
      <c r="M6" s="689">
        <f>SUM(F6*0.25)</f>
        <v>5438275</v>
      </c>
      <c r="N6" s="693">
        <f>SUM(F6*0.25)</f>
        <v>5438275</v>
      </c>
      <c r="O6" s="482">
        <f>SUM(K6:N6)</f>
        <v>21753100</v>
      </c>
      <c r="P6" s="480"/>
      <c r="Q6" s="480"/>
      <c r="R6" s="480"/>
      <c r="S6" s="480"/>
      <c r="T6" s="480"/>
      <c r="U6" s="443"/>
    </row>
    <row r="7" spans="1:21" x14ac:dyDescent="0.25">
      <c r="A7" s="18" t="s">
        <v>684</v>
      </c>
      <c r="B7" s="37" t="s">
        <v>685</v>
      </c>
      <c r="C7" s="39"/>
      <c r="D7" s="43" t="s">
        <v>686</v>
      </c>
      <c r="E7" s="43"/>
      <c r="F7" s="681">
        <v>0</v>
      </c>
      <c r="G7" s="696"/>
      <c r="H7" s="700"/>
      <c r="I7" s="715"/>
      <c r="J7" s="711"/>
      <c r="K7" s="708"/>
      <c r="L7" s="502"/>
      <c r="M7" s="502"/>
      <c r="N7" s="693"/>
      <c r="O7" s="482"/>
      <c r="P7" s="480"/>
      <c r="Q7" s="480"/>
      <c r="R7" s="480"/>
      <c r="S7" s="480"/>
      <c r="T7" s="480"/>
      <c r="U7" s="443"/>
    </row>
    <row r="8" spans="1:21" x14ac:dyDescent="0.25">
      <c r="A8" s="18" t="s">
        <v>687</v>
      </c>
      <c r="B8" s="37" t="s">
        <v>688</v>
      </c>
      <c r="C8" s="39"/>
      <c r="D8" s="43" t="s">
        <v>689</v>
      </c>
      <c r="E8" s="43"/>
      <c r="F8" s="681">
        <v>0</v>
      </c>
      <c r="G8" s="696"/>
      <c r="H8" s="700"/>
      <c r="I8" s="715"/>
      <c r="J8" s="711"/>
      <c r="K8" s="708"/>
      <c r="L8" s="502"/>
      <c r="M8" s="502"/>
      <c r="N8" s="693"/>
      <c r="O8" s="482"/>
      <c r="P8" s="480"/>
      <c r="Q8" s="480"/>
      <c r="R8" s="480"/>
      <c r="S8" s="480"/>
      <c r="T8" s="480"/>
      <c r="U8" s="443"/>
    </row>
    <row r="9" spans="1:21" x14ac:dyDescent="0.25">
      <c r="A9" s="18" t="s">
        <v>690</v>
      </c>
      <c r="B9" s="37" t="s">
        <v>691</v>
      </c>
      <c r="C9" s="39"/>
      <c r="D9" s="43" t="s">
        <v>692</v>
      </c>
      <c r="E9" s="43"/>
      <c r="F9" s="681">
        <v>0</v>
      </c>
      <c r="G9" s="696"/>
      <c r="H9" s="700"/>
      <c r="I9" s="715"/>
      <c r="J9" s="711"/>
      <c r="K9" s="708"/>
      <c r="L9" s="502"/>
      <c r="M9" s="502"/>
      <c r="N9" s="693"/>
      <c r="O9" s="482"/>
      <c r="P9" s="480"/>
      <c r="Q9" s="480"/>
      <c r="R9" s="480"/>
      <c r="S9" s="480"/>
      <c r="T9" s="480"/>
      <c r="U9" s="443"/>
    </row>
    <row r="10" spans="1:21" x14ac:dyDescent="0.25">
      <c r="A10" s="18" t="s">
        <v>693</v>
      </c>
      <c r="B10" s="37" t="s">
        <v>694</v>
      </c>
      <c r="C10" s="39"/>
      <c r="D10" s="43" t="s">
        <v>695</v>
      </c>
      <c r="E10" s="43"/>
      <c r="F10" s="681">
        <v>0</v>
      </c>
      <c r="G10" s="696"/>
      <c r="H10" s="700"/>
      <c r="I10" s="715"/>
      <c r="J10" s="711"/>
      <c r="K10" s="708"/>
      <c r="L10" s="502"/>
      <c r="M10" s="502"/>
      <c r="N10" s="693"/>
      <c r="O10" s="482"/>
      <c r="P10" s="480"/>
      <c r="Q10" s="480"/>
      <c r="R10" s="480"/>
      <c r="S10" s="480"/>
      <c r="T10" s="480"/>
      <c r="U10" s="443"/>
    </row>
    <row r="11" spans="1:21" x14ac:dyDescent="0.25">
      <c r="A11" s="18" t="s">
        <v>696</v>
      </c>
      <c r="B11" s="37" t="s">
        <v>697</v>
      </c>
      <c r="C11" s="39"/>
      <c r="D11" s="43" t="s">
        <v>698</v>
      </c>
      <c r="E11" s="43"/>
      <c r="F11" s="681">
        <v>0</v>
      </c>
      <c r="G11" s="696"/>
      <c r="H11" s="700"/>
      <c r="I11" s="715"/>
      <c r="J11" s="711"/>
      <c r="K11" s="708"/>
      <c r="L11" s="502"/>
      <c r="M11" s="502"/>
      <c r="N11" s="693"/>
      <c r="O11" s="482"/>
      <c r="P11" s="480"/>
      <c r="Q11" s="480"/>
      <c r="R11" s="480"/>
      <c r="S11" s="480"/>
      <c r="T11" s="480"/>
      <c r="U11" s="443"/>
    </row>
    <row r="12" spans="1:21" x14ac:dyDescent="0.25">
      <c r="A12" s="18" t="s">
        <v>699</v>
      </c>
      <c r="B12" s="37" t="s">
        <v>700</v>
      </c>
      <c r="C12" s="39"/>
      <c r="D12" s="43" t="s">
        <v>701</v>
      </c>
      <c r="E12" s="43"/>
      <c r="F12" s="681">
        <v>0</v>
      </c>
      <c r="G12" s="696"/>
      <c r="H12" s="700"/>
      <c r="I12" s="715"/>
      <c r="J12" s="711"/>
      <c r="K12" s="708"/>
      <c r="L12" s="502"/>
      <c r="M12" s="502"/>
      <c r="N12" s="693"/>
      <c r="O12" s="482"/>
      <c r="P12" s="480"/>
      <c r="Q12" s="480"/>
      <c r="R12" s="480"/>
      <c r="S12" s="480"/>
      <c r="T12" s="480"/>
      <c r="U12" s="443"/>
    </row>
    <row r="13" spans="1:21" x14ac:dyDescent="0.25">
      <c r="A13" s="18" t="s">
        <v>702</v>
      </c>
      <c r="B13" s="37" t="s">
        <v>703</v>
      </c>
      <c r="C13" s="39"/>
      <c r="D13" s="43" t="s">
        <v>704</v>
      </c>
      <c r="E13" s="43"/>
      <c r="F13" s="681">
        <v>0</v>
      </c>
      <c r="G13" s="696"/>
      <c r="H13" s="700"/>
      <c r="I13" s="715"/>
      <c r="J13" s="711"/>
      <c r="K13" s="708"/>
      <c r="L13" s="502"/>
      <c r="M13" s="502"/>
      <c r="N13" s="693"/>
      <c r="O13" s="482"/>
      <c r="P13" s="480"/>
      <c r="Q13" s="480"/>
      <c r="R13" s="480"/>
      <c r="S13" s="480"/>
      <c r="T13" s="480"/>
      <c r="U13" s="443"/>
    </row>
    <row r="14" spans="1:21" x14ac:dyDescent="0.25">
      <c r="A14" s="18" t="s">
        <v>705</v>
      </c>
      <c r="B14" s="37" t="s">
        <v>706</v>
      </c>
      <c r="C14" s="39"/>
      <c r="D14" s="43" t="s">
        <v>707</v>
      </c>
      <c r="E14" s="43"/>
      <c r="F14" s="681">
        <v>250000</v>
      </c>
      <c r="G14" s="696">
        <v>0</v>
      </c>
      <c r="H14" s="700">
        <v>0</v>
      </c>
      <c r="I14" s="715">
        <f>SUM(F14:H14)</f>
        <v>250000</v>
      </c>
      <c r="J14" s="711"/>
      <c r="K14" s="708">
        <f>SUM(F14*0.25)</f>
        <v>62500</v>
      </c>
      <c r="L14" s="689">
        <f>SUM(F14*0.25)</f>
        <v>62500</v>
      </c>
      <c r="M14" s="689">
        <f>SUM(F14*0.25)</f>
        <v>62500</v>
      </c>
      <c r="N14" s="693">
        <f>SUM(F14*0.25)</f>
        <v>62500</v>
      </c>
      <c r="O14" s="482">
        <f>SUM(K14:N14)</f>
        <v>250000</v>
      </c>
      <c r="P14" s="480"/>
      <c r="Q14" s="480"/>
      <c r="R14" s="480"/>
      <c r="S14" s="480"/>
      <c r="T14" s="480"/>
      <c r="U14" s="443"/>
    </row>
    <row r="15" spans="1:21" x14ac:dyDescent="0.25">
      <c r="A15" s="18" t="s">
        <v>708</v>
      </c>
      <c r="B15" s="37" t="s">
        <v>709</v>
      </c>
      <c r="C15" s="39"/>
      <c r="D15" s="43" t="s">
        <v>710</v>
      </c>
      <c r="E15" s="43"/>
      <c r="F15" s="681">
        <v>0</v>
      </c>
      <c r="G15" s="696"/>
      <c r="H15" s="700"/>
      <c r="I15" s="715"/>
      <c r="J15" s="711"/>
      <c r="K15" s="708"/>
      <c r="L15" s="502"/>
      <c r="M15" s="502"/>
      <c r="N15" s="693"/>
      <c r="O15" s="482"/>
      <c r="P15" s="480"/>
      <c r="Q15" s="480"/>
      <c r="R15" s="480"/>
      <c r="S15" s="480"/>
      <c r="T15" s="480"/>
      <c r="U15" s="443"/>
    </row>
    <row r="16" spans="1:21" x14ac:dyDescent="0.25">
      <c r="A16" s="18" t="s">
        <v>711</v>
      </c>
      <c r="B16" s="37" t="s">
        <v>712</v>
      </c>
      <c r="C16" s="39"/>
      <c r="D16" s="43" t="s">
        <v>713</v>
      </c>
      <c r="E16" s="43"/>
      <c r="F16" s="681">
        <v>0</v>
      </c>
      <c r="G16" s="696"/>
      <c r="H16" s="700"/>
      <c r="I16" s="715"/>
      <c r="J16" s="711"/>
      <c r="K16" s="708"/>
      <c r="L16" s="502"/>
      <c r="M16" s="502"/>
      <c r="N16" s="693"/>
      <c r="O16" s="482"/>
      <c r="P16" s="480"/>
      <c r="Q16" s="480"/>
      <c r="R16" s="480"/>
      <c r="S16" s="480"/>
      <c r="T16" s="480"/>
      <c r="U16" s="443"/>
    </row>
    <row r="17" spans="1:21" x14ac:dyDescent="0.25">
      <c r="A17" s="18" t="s">
        <v>714</v>
      </c>
      <c r="B17" s="37" t="s">
        <v>715</v>
      </c>
      <c r="C17" s="39"/>
      <c r="D17" s="43" t="s">
        <v>716</v>
      </c>
      <c r="E17" s="43"/>
      <c r="F17" s="681">
        <v>0</v>
      </c>
      <c r="G17" s="696"/>
      <c r="H17" s="700"/>
      <c r="I17" s="715"/>
      <c r="J17" s="711"/>
      <c r="K17" s="708"/>
      <c r="L17" s="502"/>
      <c r="M17" s="502"/>
      <c r="N17" s="693"/>
      <c r="O17" s="482"/>
      <c r="P17" s="480"/>
      <c r="Q17" s="480"/>
      <c r="R17" s="480"/>
      <c r="S17" s="480"/>
      <c r="T17" s="480"/>
      <c r="U17" s="443"/>
    </row>
    <row r="18" spans="1:21" x14ac:dyDescent="0.25">
      <c r="A18" s="18" t="s">
        <v>717</v>
      </c>
      <c r="B18" s="37" t="s">
        <v>718</v>
      </c>
      <c r="C18" s="39"/>
      <c r="D18" s="43" t="s">
        <v>719</v>
      </c>
      <c r="E18" s="43"/>
      <c r="F18" s="681">
        <v>0</v>
      </c>
      <c r="G18" s="696"/>
      <c r="H18" s="700"/>
      <c r="I18" s="715"/>
      <c r="J18" s="711"/>
      <c r="K18" s="708"/>
      <c r="L18" s="502"/>
      <c r="M18" s="502"/>
      <c r="N18" s="693"/>
      <c r="O18" s="482"/>
      <c r="P18" s="480"/>
      <c r="Q18" s="480"/>
      <c r="R18" s="480"/>
      <c r="S18" s="480"/>
      <c r="T18" s="480"/>
      <c r="U18" s="443"/>
    </row>
    <row r="19" spans="1:21" s="676" customFormat="1" x14ac:dyDescent="0.25">
      <c r="A19" s="389"/>
      <c r="B19" s="672" t="s">
        <v>720</v>
      </c>
      <c r="C19" s="1403" t="s">
        <v>721</v>
      </c>
      <c r="D19" s="1404"/>
      <c r="E19" s="1404"/>
      <c r="F19" s="682">
        <f>SUM(F20:F22)</f>
        <v>18344212</v>
      </c>
      <c r="G19" s="697">
        <v>0</v>
      </c>
      <c r="H19" s="690">
        <v>0</v>
      </c>
      <c r="I19" s="694">
        <f>SUM(F19:H19)</f>
        <v>18344212</v>
      </c>
      <c r="J19" s="712"/>
      <c r="K19" s="685">
        <f>SUM(K20:K22)</f>
        <v>4586053</v>
      </c>
      <c r="L19" s="690">
        <f t="shared" ref="L19:N19" si="2">SUM(L20:L22)</f>
        <v>4586053</v>
      </c>
      <c r="M19" s="690">
        <f t="shared" si="2"/>
        <v>4586053</v>
      </c>
      <c r="N19" s="694">
        <f t="shared" si="2"/>
        <v>4586053</v>
      </c>
      <c r="O19" s="673">
        <f t="shared" ref="O19:O24" si="3">SUM(K19:N19)</f>
        <v>18344212</v>
      </c>
      <c r="P19" s="674"/>
      <c r="Q19" s="674"/>
      <c r="R19" s="674"/>
      <c r="S19" s="674"/>
      <c r="T19" s="674"/>
      <c r="U19" s="675"/>
    </row>
    <row r="20" spans="1:21" s="676" customFormat="1" x14ac:dyDescent="0.25">
      <c r="A20" s="389" t="s">
        <v>722</v>
      </c>
      <c r="B20" s="677" t="s">
        <v>723</v>
      </c>
      <c r="C20" s="1405" t="s">
        <v>421</v>
      </c>
      <c r="D20" s="1406"/>
      <c r="E20" s="1406"/>
      <c r="F20" s="681">
        <v>15382212</v>
      </c>
      <c r="G20" s="696">
        <v>0</v>
      </c>
      <c r="H20" s="700">
        <v>0</v>
      </c>
      <c r="I20" s="715">
        <f>SUM(F20:H20)</f>
        <v>15382212</v>
      </c>
      <c r="J20" s="711"/>
      <c r="K20" s="708">
        <f>SUM(F20*0.25)</f>
        <v>3845553</v>
      </c>
      <c r="L20" s="689">
        <f>SUM(F20*0.25)</f>
        <v>3845553</v>
      </c>
      <c r="M20" s="689">
        <f>SUM(F20*0.25)</f>
        <v>3845553</v>
      </c>
      <c r="N20" s="693">
        <f>SUM(F20*0.25)</f>
        <v>3845553</v>
      </c>
      <c r="O20" s="673">
        <f t="shared" si="3"/>
        <v>15382212</v>
      </c>
      <c r="P20" s="674"/>
      <c r="Q20" s="674"/>
      <c r="R20" s="674"/>
      <c r="S20" s="674"/>
      <c r="T20" s="674"/>
      <c r="U20" s="675"/>
    </row>
    <row r="21" spans="1:21" s="676" customFormat="1" ht="30" customHeight="1" x14ac:dyDescent="0.25">
      <c r="A21" s="389" t="s">
        <v>724</v>
      </c>
      <c r="B21" s="677" t="s">
        <v>725</v>
      </c>
      <c r="C21" s="1397" t="s">
        <v>726</v>
      </c>
      <c r="D21" s="1398"/>
      <c r="E21" s="1398"/>
      <c r="F21" s="681">
        <v>2912000</v>
      </c>
      <c r="G21" s="696">
        <v>0</v>
      </c>
      <c r="H21" s="700">
        <v>0</v>
      </c>
      <c r="I21" s="715">
        <f>SUM(F21:H21)</f>
        <v>2912000</v>
      </c>
      <c r="J21" s="711"/>
      <c r="K21" s="708">
        <f>SUM(F21*0.25)</f>
        <v>728000</v>
      </c>
      <c r="L21" s="689">
        <f>SUM(F21*0.25)</f>
        <v>728000</v>
      </c>
      <c r="M21" s="689">
        <f>SUM(F21*0.25)</f>
        <v>728000</v>
      </c>
      <c r="N21" s="693">
        <f>SUM(F21*0.25)</f>
        <v>728000</v>
      </c>
      <c r="O21" s="673">
        <f t="shared" si="3"/>
        <v>2912000</v>
      </c>
      <c r="P21" s="674"/>
      <c r="Q21" s="674"/>
      <c r="R21" s="674"/>
      <c r="S21" s="674"/>
      <c r="T21" s="674"/>
      <c r="U21" s="675"/>
    </row>
    <row r="22" spans="1:21" s="680" customFormat="1" ht="15.75" thickBot="1" x14ac:dyDescent="0.3">
      <c r="A22" s="678" t="s">
        <v>727</v>
      </c>
      <c r="B22" s="679" t="s">
        <v>728</v>
      </c>
      <c r="C22" s="1409" t="s">
        <v>729</v>
      </c>
      <c r="D22" s="1410"/>
      <c r="E22" s="1410"/>
      <c r="F22" s="683">
        <v>50000</v>
      </c>
      <c r="G22" s="698">
        <v>0</v>
      </c>
      <c r="H22" s="701">
        <v>0</v>
      </c>
      <c r="I22" s="716">
        <f>SUM(F22:H22)</f>
        <v>50000</v>
      </c>
      <c r="J22" s="713"/>
      <c r="K22" s="708">
        <f>SUM(F22*0.25)</f>
        <v>12500</v>
      </c>
      <c r="L22" s="689">
        <f>SUM(F22*0.25)</f>
        <v>12500</v>
      </c>
      <c r="M22" s="689">
        <f>SUM(F22*0.25)</f>
        <v>12500</v>
      </c>
      <c r="N22" s="693">
        <f>SUM(F22*0.25)</f>
        <v>12500</v>
      </c>
      <c r="O22" s="673">
        <f t="shared" si="3"/>
        <v>50000</v>
      </c>
      <c r="P22" s="674"/>
      <c r="Q22" s="674"/>
      <c r="R22" s="674"/>
      <c r="S22" s="674"/>
      <c r="T22" s="674"/>
      <c r="U22" s="675"/>
    </row>
    <row r="23" spans="1:21" ht="15.75" thickBot="1" x14ac:dyDescent="0.3">
      <c r="A23" s="18" t="s">
        <v>730</v>
      </c>
      <c r="B23" s="17" t="s">
        <v>731</v>
      </c>
      <c r="C23" s="1411" t="s">
        <v>732</v>
      </c>
      <c r="D23" s="1411"/>
      <c r="E23" s="1412"/>
      <c r="F23" s="684">
        <f>SUM(F24:F30)</f>
        <v>7041580</v>
      </c>
      <c r="G23" s="699">
        <v>0</v>
      </c>
      <c r="H23" s="702">
        <v>0</v>
      </c>
      <c r="I23" s="717">
        <f>SUM(F23:H23)</f>
        <v>7041580</v>
      </c>
      <c r="J23" s="714"/>
      <c r="K23" s="709">
        <f>SUM(K24:K30)</f>
        <v>1760395</v>
      </c>
      <c r="L23" s="691">
        <f t="shared" ref="L23:N23" si="4">SUM(L24:L30)</f>
        <v>1760395</v>
      </c>
      <c r="M23" s="691">
        <f t="shared" si="4"/>
        <v>1760395</v>
      </c>
      <c r="N23" s="695">
        <f t="shared" si="4"/>
        <v>1760395</v>
      </c>
      <c r="O23" s="482">
        <f t="shared" si="3"/>
        <v>7041580</v>
      </c>
      <c r="P23" s="480"/>
      <c r="Q23" s="480"/>
      <c r="R23" s="480"/>
      <c r="S23" s="480"/>
      <c r="T23" s="480"/>
      <c r="U23" s="443"/>
    </row>
    <row r="24" spans="1:21" hidden="1" x14ac:dyDescent="0.25">
      <c r="A24" s="18"/>
      <c r="B24" s="390" t="s">
        <v>733</v>
      </c>
      <c r="C24" s="1341" t="s">
        <v>734</v>
      </c>
      <c r="D24" s="1342"/>
      <c r="E24" s="1342"/>
      <c r="F24" s="395">
        <v>7024930</v>
      </c>
      <c r="G24" s="661"/>
      <c r="H24" s="665"/>
      <c r="I24" s="670"/>
      <c r="J24" s="657"/>
      <c r="K24" s="493">
        <f>SUM(F24*0.25)</f>
        <v>1756232.5</v>
      </c>
      <c r="L24" s="493">
        <f>SUM(F24*0.25)</f>
        <v>1756232.5</v>
      </c>
      <c r="M24" s="493">
        <f>SUM(F24*0.25)</f>
        <v>1756232.5</v>
      </c>
      <c r="N24" s="493">
        <f>SUM(F24*0.25)</f>
        <v>1756232.5</v>
      </c>
      <c r="O24" s="482">
        <f t="shared" si="3"/>
        <v>7024930</v>
      </c>
      <c r="P24" s="480"/>
      <c r="Q24" s="480"/>
      <c r="R24" s="483"/>
      <c r="S24" s="480"/>
      <c r="T24" s="480"/>
      <c r="U24" s="443"/>
    </row>
    <row r="25" spans="1:21" hidden="1" x14ac:dyDescent="0.25">
      <c r="A25" s="18"/>
      <c r="B25" s="391"/>
      <c r="C25" s="1334" t="s">
        <v>735</v>
      </c>
      <c r="D25" s="1335"/>
      <c r="E25" s="1335"/>
      <c r="F25" s="395">
        <v>0</v>
      </c>
      <c r="G25" s="661"/>
      <c r="H25" s="665"/>
      <c r="I25" s="670"/>
      <c r="J25" s="657"/>
      <c r="K25" s="493"/>
      <c r="L25" s="495"/>
      <c r="M25" s="496"/>
      <c r="N25" s="494"/>
      <c r="O25" s="480"/>
      <c r="P25" s="480"/>
      <c r="Q25" s="480"/>
      <c r="R25" s="484"/>
      <c r="S25" s="480"/>
      <c r="T25" s="480"/>
      <c r="U25" s="443"/>
    </row>
    <row r="26" spans="1:21" hidden="1" x14ac:dyDescent="0.25">
      <c r="A26" s="18"/>
      <c r="B26" s="391"/>
      <c r="C26" s="1334" t="s">
        <v>736</v>
      </c>
      <c r="D26" s="1335"/>
      <c r="E26" s="1335"/>
      <c r="F26" s="395">
        <v>0</v>
      </c>
      <c r="G26" s="661"/>
      <c r="H26" s="665"/>
      <c r="I26" s="670"/>
      <c r="J26" s="657"/>
      <c r="K26" s="493"/>
      <c r="L26" s="495"/>
      <c r="M26" s="496"/>
      <c r="N26" s="494"/>
      <c r="O26" s="480"/>
      <c r="P26" s="480"/>
      <c r="Q26" s="480"/>
      <c r="R26" s="480"/>
      <c r="S26" s="480"/>
      <c r="T26" s="480"/>
      <c r="U26" s="443"/>
    </row>
    <row r="27" spans="1:21" hidden="1" x14ac:dyDescent="0.25">
      <c r="A27" s="18"/>
      <c r="B27" s="391"/>
      <c r="C27" s="1334"/>
      <c r="D27" s="1335"/>
      <c r="E27" s="1335"/>
      <c r="F27" s="395">
        <v>0</v>
      </c>
      <c r="G27" s="661"/>
      <c r="H27" s="665"/>
      <c r="I27" s="670"/>
      <c r="J27" s="657"/>
      <c r="K27" s="493"/>
      <c r="L27" s="495"/>
      <c r="M27" s="496"/>
      <c r="N27" s="494"/>
      <c r="O27" s="480"/>
      <c r="P27" s="480"/>
      <c r="Q27" s="480"/>
      <c r="R27" s="480"/>
      <c r="S27" s="480"/>
      <c r="T27" s="480"/>
      <c r="U27" s="443"/>
    </row>
    <row r="28" spans="1:21" hidden="1" x14ac:dyDescent="0.25">
      <c r="A28" s="18"/>
      <c r="B28" s="391" t="s">
        <v>737</v>
      </c>
      <c r="C28" s="1334" t="s">
        <v>738</v>
      </c>
      <c r="D28" s="1335"/>
      <c r="E28" s="1335"/>
      <c r="F28" s="395">
        <v>0</v>
      </c>
      <c r="G28" s="661"/>
      <c r="H28" s="665"/>
      <c r="I28" s="670"/>
      <c r="J28" s="657"/>
      <c r="K28" s="493"/>
      <c r="L28" s="495"/>
      <c r="M28" s="496"/>
      <c r="N28" s="494"/>
      <c r="O28" s="482"/>
      <c r="P28" s="480"/>
      <c r="Q28" s="480"/>
      <c r="R28" s="480"/>
      <c r="S28" s="480"/>
      <c r="T28" s="480"/>
      <c r="U28" s="443"/>
    </row>
    <row r="29" spans="1:21" hidden="1" x14ac:dyDescent="0.25">
      <c r="A29" s="18"/>
      <c r="B29" s="391"/>
      <c r="C29" s="1334" t="s">
        <v>739</v>
      </c>
      <c r="D29" s="1335"/>
      <c r="E29" s="1335"/>
      <c r="F29" s="395">
        <v>0</v>
      </c>
      <c r="G29" s="661"/>
      <c r="H29" s="665"/>
      <c r="I29" s="670"/>
      <c r="J29" s="657"/>
      <c r="K29" s="493"/>
      <c r="L29" s="495"/>
      <c r="M29" s="496"/>
      <c r="N29" s="494"/>
      <c r="O29" s="480"/>
      <c r="P29" s="480"/>
      <c r="Q29" s="480"/>
      <c r="R29" s="480"/>
      <c r="S29" s="480"/>
      <c r="T29" s="480"/>
      <c r="U29" s="443"/>
    </row>
    <row r="30" spans="1:21" ht="15.75" hidden="1" thickBot="1" x14ac:dyDescent="0.3">
      <c r="A30" s="18"/>
      <c r="B30" s="392"/>
      <c r="C30" s="1407" t="s">
        <v>740</v>
      </c>
      <c r="D30" s="1408"/>
      <c r="E30" s="1408"/>
      <c r="F30" s="396">
        <v>16650</v>
      </c>
      <c r="G30" s="662"/>
      <c r="H30" s="666"/>
      <c r="I30" s="671"/>
      <c r="J30" s="658"/>
      <c r="K30" s="497">
        <f>SUM(F30*0.25)</f>
        <v>4162.5</v>
      </c>
      <c r="L30" s="497">
        <f>SUM(F30*0.25)</f>
        <v>4162.5</v>
      </c>
      <c r="M30" s="497">
        <f>SUM(F30*0.25)</f>
        <v>4162.5</v>
      </c>
      <c r="N30" s="497">
        <f>SUM(F30*0.25)</f>
        <v>4162.5</v>
      </c>
      <c r="O30" s="482">
        <f>SUM(K30:N30)</f>
        <v>16650</v>
      </c>
      <c r="P30" s="480"/>
      <c r="Q30" s="480"/>
      <c r="R30" s="480"/>
      <c r="S30" s="480"/>
      <c r="T30" s="480"/>
      <c r="U30" s="443"/>
    </row>
    <row r="31" spans="1:21" x14ac:dyDescent="0.25"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480"/>
      <c r="P31" s="480"/>
      <c r="Q31" s="480"/>
      <c r="R31" s="480"/>
      <c r="S31" s="480"/>
      <c r="T31" s="480"/>
      <c r="U31" s="443"/>
    </row>
    <row r="32" spans="1:21" x14ac:dyDescent="0.25">
      <c r="O32" s="480"/>
      <c r="P32" s="480"/>
      <c r="Q32" s="480"/>
      <c r="R32" s="480"/>
      <c r="S32" s="480"/>
      <c r="T32" s="480"/>
      <c r="U32" s="443"/>
    </row>
    <row r="33" spans="15:21" x14ac:dyDescent="0.25">
      <c r="O33" s="480"/>
      <c r="P33" s="480"/>
      <c r="Q33" s="480"/>
      <c r="R33" s="480"/>
      <c r="S33" s="480"/>
      <c r="T33" s="480"/>
      <c r="U33" s="443"/>
    </row>
    <row r="34" spans="15:21" x14ac:dyDescent="0.25">
      <c r="O34" s="480"/>
      <c r="P34" s="480"/>
      <c r="Q34" s="480"/>
      <c r="R34" s="480"/>
      <c r="S34" s="480"/>
      <c r="T34" s="480"/>
      <c r="U34" s="443"/>
    </row>
    <row r="35" spans="15:21" x14ac:dyDescent="0.25">
      <c r="O35" s="480"/>
      <c r="P35" s="480"/>
      <c r="Q35" s="480"/>
      <c r="R35" s="480"/>
      <c r="S35" s="480"/>
      <c r="T35" s="480"/>
      <c r="U35" s="443"/>
    </row>
    <row r="36" spans="15:21" x14ac:dyDescent="0.25">
      <c r="O36" s="480"/>
      <c r="P36" s="480"/>
      <c r="Q36" s="480"/>
      <c r="R36" s="480"/>
      <c r="S36" s="480"/>
      <c r="T36" s="480"/>
      <c r="U36" s="443"/>
    </row>
    <row r="37" spans="15:21" x14ac:dyDescent="0.25">
      <c r="O37" s="480"/>
      <c r="P37" s="480"/>
      <c r="Q37" s="480"/>
      <c r="R37" s="480"/>
      <c r="S37" s="480"/>
      <c r="T37" s="480"/>
      <c r="U37" s="443"/>
    </row>
    <row r="38" spans="15:21" x14ac:dyDescent="0.25">
      <c r="O38" s="480"/>
      <c r="P38" s="480"/>
      <c r="Q38" s="480"/>
      <c r="R38" s="480"/>
      <c r="S38" s="480"/>
      <c r="T38" s="480"/>
      <c r="U38" s="443"/>
    </row>
    <row r="39" spans="15:21" x14ac:dyDescent="0.25">
      <c r="O39" s="480"/>
      <c r="P39" s="480"/>
      <c r="Q39" s="480"/>
      <c r="R39" s="480"/>
      <c r="S39" s="480"/>
      <c r="T39" s="480"/>
      <c r="U39" s="443"/>
    </row>
    <row r="40" spans="15:21" x14ac:dyDescent="0.25">
      <c r="O40" s="480"/>
      <c r="P40" s="480"/>
      <c r="Q40" s="480"/>
      <c r="R40" s="480"/>
      <c r="S40" s="480"/>
      <c r="T40" s="480"/>
      <c r="U40" s="443"/>
    </row>
    <row r="41" spans="15:21" x14ac:dyDescent="0.25">
      <c r="O41" s="480"/>
      <c r="P41" s="480"/>
      <c r="Q41" s="480"/>
      <c r="R41" s="480"/>
      <c r="S41" s="480"/>
      <c r="T41" s="480"/>
    </row>
    <row r="42" spans="15:21" x14ac:dyDescent="0.25">
      <c r="O42" s="480"/>
      <c r="P42" s="480"/>
      <c r="Q42" s="480"/>
      <c r="R42" s="480"/>
      <c r="S42" s="480"/>
      <c r="T42" s="480"/>
    </row>
    <row r="43" spans="15:21" x14ac:dyDescent="0.25">
      <c r="O43" s="480"/>
      <c r="P43" s="480"/>
      <c r="Q43" s="480"/>
      <c r="R43" s="480"/>
      <c r="S43" s="480"/>
      <c r="T43" s="480"/>
    </row>
    <row r="44" spans="15:21" x14ac:dyDescent="0.25">
      <c r="O44" s="480"/>
      <c r="P44" s="480"/>
      <c r="Q44" s="480"/>
      <c r="R44" s="480"/>
      <c r="S44" s="480"/>
      <c r="T44" s="480"/>
    </row>
    <row r="45" spans="15:21" x14ac:dyDescent="0.25">
      <c r="O45" s="480"/>
      <c r="P45" s="480"/>
      <c r="Q45" s="480"/>
      <c r="R45" s="480"/>
      <c r="S45" s="480"/>
      <c r="T45" s="480"/>
    </row>
    <row r="46" spans="15:21" x14ac:dyDescent="0.25">
      <c r="O46" s="480"/>
      <c r="P46" s="480"/>
      <c r="Q46" s="480"/>
      <c r="R46" s="480"/>
      <c r="S46" s="480"/>
      <c r="T46" s="480"/>
    </row>
    <row r="47" spans="15:21" x14ac:dyDescent="0.25">
      <c r="O47" s="480"/>
      <c r="P47" s="480"/>
      <c r="Q47" s="480"/>
      <c r="R47" s="480"/>
      <c r="S47" s="480"/>
      <c r="T47" s="480"/>
    </row>
    <row r="48" spans="15:21" x14ac:dyDescent="0.25">
      <c r="O48" s="480"/>
      <c r="P48" s="480"/>
      <c r="Q48" s="480"/>
      <c r="R48" s="480"/>
      <c r="S48" s="480"/>
      <c r="T48" s="480"/>
    </row>
    <row r="49" spans="15:20" x14ac:dyDescent="0.25">
      <c r="O49" s="480"/>
      <c r="P49" s="480"/>
      <c r="Q49" s="480"/>
      <c r="R49" s="480"/>
      <c r="S49" s="480"/>
      <c r="T49" s="480"/>
    </row>
    <row r="50" spans="15:20" x14ac:dyDescent="0.25">
      <c r="O50" s="480"/>
      <c r="P50" s="480"/>
      <c r="Q50" s="480"/>
      <c r="R50" s="480"/>
      <c r="S50" s="480"/>
      <c r="T50" s="480"/>
    </row>
    <row r="51" spans="15:20" x14ac:dyDescent="0.25">
      <c r="O51" s="480"/>
      <c r="P51" s="480"/>
      <c r="Q51" s="480"/>
      <c r="R51" s="480"/>
      <c r="S51" s="480"/>
      <c r="T51" s="480"/>
    </row>
    <row r="52" spans="15:20" x14ac:dyDescent="0.25">
      <c r="O52" s="480"/>
      <c r="P52" s="480"/>
      <c r="Q52" s="480"/>
      <c r="R52" s="480"/>
      <c r="S52" s="480"/>
      <c r="T52" s="480"/>
    </row>
    <row r="53" spans="15:20" x14ac:dyDescent="0.25">
      <c r="O53" s="480"/>
      <c r="P53" s="480"/>
      <c r="Q53" s="480"/>
      <c r="R53" s="480"/>
      <c r="S53" s="480"/>
      <c r="T53" s="480"/>
    </row>
    <row r="54" spans="15:20" x14ac:dyDescent="0.25">
      <c r="O54" s="480"/>
      <c r="P54" s="480"/>
      <c r="Q54" s="480"/>
      <c r="R54" s="480"/>
      <c r="S54" s="480"/>
      <c r="T54" s="480"/>
    </row>
    <row r="55" spans="15:20" x14ac:dyDescent="0.25">
      <c r="O55" s="480"/>
      <c r="P55" s="480"/>
      <c r="Q55" s="480"/>
      <c r="R55" s="480"/>
      <c r="S55" s="480"/>
      <c r="T55" s="480"/>
    </row>
    <row r="56" spans="15:20" x14ac:dyDescent="0.25">
      <c r="O56" s="480"/>
      <c r="P56" s="480"/>
      <c r="Q56" s="480"/>
      <c r="R56" s="480"/>
      <c r="S56" s="480"/>
      <c r="T56" s="480"/>
    </row>
    <row r="57" spans="15:20" x14ac:dyDescent="0.25">
      <c r="O57" s="480"/>
      <c r="P57" s="480"/>
      <c r="Q57" s="480"/>
      <c r="R57" s="480"/>
      <c r="S57" s="480"/>
      <c r="T57" s="480"/>
    </row>
    <row r="58" spans="15:20" x14ac:dyDescent="0.25">
      <c r="O58" s="480"/>
      <c r="P58" s="480"/>
      <c r="Q58" s="480"/>
      <c r="R58" s="480"/>
      <c r="S58" s="480"/>
      <c r="T58" s="480"/>
    </row>
    <row r="59" spans="15:20" x14ac:dyDescent="0.25">
      <c r="O59" s="480"/>
      <c r="P59" s="480"/>
      <c r="Q59" s="480"/>
      <c r="R59" s="480"/>
      <c r="S59" s="480"/>
      <c r="T59" s="480"/>
    </row>
    <row r="60" spans="15:20" x14ac:dyDescent="0.25">
      <c r="O60" s="480"/>
      <c r="P60" s="480"/>
      <c r="Q60" s="480"/>
      <c r="R60" s="480"/>
      <c r="S60" s="480"/>
      <c r="T60" s="480"/>
    </row>
    <row r="61" spans="15:20" x14ac:dyDescent="0.25">
      <c r="O61" s="480"/>
      <c r="P61" s="480"/>
      <c r="Q61" s="480"/>
      <c r="R61" s="480"/>
      <c r="S61" s="480"/>
      <c r="T61" s="480"/>
    </row>
    <row r="62" spans="15:20" x14ac:dyDescent="0.25">
      <c r="O62" s="480"/>
      <c r="P62" s="480"/>
      <c r="Q62" s="480"/>
      <c r="R62" s="480"/>
      <c r="S62" s="480"/>
      <c r="T62" s="480"/>
    </row>
    <row r="63" spans="15:20" x14ac:dyDescent="0.25">
      <c r="O63" s="480"/>
      <c r="P63" s="480"/>
      <c r="Q63" s="480"/>
      <c r="R63" s="480"/>
      <c r="S63" s="480"/>
      <c r="T63" s="480"/>
    </row>
    <row r="64" spans="15:20" x14ac:dyDescent="0.25">
      <c r="O64" s="480"/>
      <c r="P64" s="480"/>
      <c r="Q64" s="480"/>
      <c r="R64" s="480"/>
      <c r="S64" s="480"/>
      <c r="T64" s="480"/>
    </row>
    <row r="65" spans="15:20" x14ac:dyDescent="0.25">
      <c r="O65" s="480"/>
      <c r="P65" s="480"/>
      <c r="Q65" s="480"/>
      <c r="R65" s="480"/>
      <c r="S65" s="480"/>
      <c r="T65" s="480"/>
    </row>
    <row r="66" spans="15:20" x14ac:dyDescent="0.25">
      <c r="O66" s="480"/>
      <c r="P66" s="480"/>
      <c r="Q66" s="480"/>
      <c r="R66" s="480"/>
      <c r="S66" s="480"/>
      <c r="T66" s="480"/>
    </row>
    <row r="67" spans="15:20" x14ac:dyDescent="0.25">
      <c r="O67" s="480"/>
      <c r="P67" s="480"/>
      <c r="Q67" s="480"/>
      <c r="R67" s="480"/>
      <c r="S67" s="480"/>
      <c r="T67" s="480"/>
    </row>
    <row r="68" spans="15:20" x14ac:dyDescent="0.25">
      <c r="O68" s="480"/>
      <c r="P68" s="480"/>
      <c r="Q68" s="480"/>
      <c r="R68" s="480"/>
      <c r="S68" s="480"/>
      <c r="T68" s="480"/>
    </row>
    <row r="69" spans="15:20" x14ac:dyDescent="0.25">
      <c r="O69" s="480"/>
      <c r="P69" s="480"/>
      <c r="Q69" s="480"/>
      <c r="R69" s="480"/>
      <c r="S69" s="480"/>
      <c r="T69" s="480"/>
    </row>
    <row r="70" spans="15:20" x14ac:dyDescent="0.25">
      <c r="O70" s="480"/>
      <c r="P70" s="480"/>
      <c r="Q70" s="480"/>
      <c r="R70" s="480"/>
      <c r="S70" s="480"/>
      <c r="T70" s="480"/>
    </row>
    <row r="71" spans="15:20" x14ac:dyDescent="0.25">
      <c r="O71" s="480"/>
      <c r="P71" s="480"/>
      <c r="Q71" s="480"/>
      <c r="R71" s="480"/>
      <c r="S71" s="480"/>
      <c r="T71" s="480"/>
    </row>
    <row r="72" spans="15:20" x14ac:dyDescent="0.25">
      <c r="O72" s="480"/>
      <c r="P72" s="480"/>
      <c r="Q72" s="480"/>
      <c r="R72" s="480"/>
      <c r="S72" s="480"/>
      <c r="T72" s="480"/>
    </row>
    <row r="73" spans="15:20" x14ac:dyDescent="0.25">
      <c r="O73" s="480"/>
      <c r="P73" s="480"/>
      <c r="Q73" s="480"/>
      <c r="R73" s="480"/>
      <c r="S73" s="480"/>
      <c r="T73" s="480"/>
    </row>
    <row r="74" spans="15:20" x14ac:dyDescent="0.25">
      <c r="O74" s="480"/>
      <c r="P74" s="480"/>
      <c r="Q74" s="480"/>
      <c r="R74" s="480"/>
      <c r="S74" s="480"/>
      <c r="T74" s="480"/>
    </row>
    <row r="75" spans="15:20" x14ac:dyDescent="0.25">
      <c r="O75" s="480"/>
      <c r="P75" s="480"/>
      <c r="Q75" s="480"/>
      <c r="R75" s="480"/>
      <c r="S75" s="480"/>
      <c r="T75" s="480"/>
    </row>
    <row r="76" spans="15:20" x14ac:dyDescent="0.25">
      <c r="O76" s="480"/>
      <c r="P76" s="480"/>
      <c r="Q76" s="480"/>
      <c r="R76" s="480"/>
      <c r="S76" s="480"/>
      <c r="T76" s="480"/>
    </row>
    <row r="77" spans="15:20" x14ac:dyDescent="0.25">
      <c r="O77" s="480"/>
      <c r="P77" s="480"/>
      <c r="Q77" s="480"/>
      <c r="R77" s="480"/>
      <c r="S77" s="480"/>
      <c r="T77" s="480"/>
    </row>
    <row r="78" spans="15:20" x14ac:dyDescent="0.25">
      <c r="O78" s="480"/>
      <c r="P78" s="480"/>
      <c r="Q78" s="480"/>
      <c r="R78" s="480"/>
      <c r="S78" s="480"/>
      <c r="T78" s="480"/>
    </row>
    <row r="79" spans="15:20" x14ac:dyDescent="0.25">
      <c r="O79" s="480"/>
      <c r="P79" s="480"/>
      <c r="Q79" s="480"/>
      <c r="R79" s="480"/>
      <c r="S79" s="480"/>
      <c r="T79" s="480"/>
    </row>
    <row r="80" spans="15:20" x14ac:dyDescent="0.25">
      <c r="O80" s="480"/>
      <c r="P80" s="480"/>
      <c r="Q80" s="480"/>
      <c r="R80" s="480"/>
      <c r="S80" s="480"/>
      <c r="T80" s="480"/>
    </row>
    <row r="81" spans="15:20" x14ac:dyDescent="0.25">
      <c r="O81" s="480"/>
      <c r="P81" s="480"/>
      <c r="Q81" s="480"/>
      <c r="R81" s="480"/>
      <c r="S81" s="480"/>
      <c r="T81" s="480"/>
    </row>
    <row r="82" spans="15:20" x14ac:dyDescent="0.25">
      <c r="O82" s="480"/>
      <c r="P82" s="480"/>
      <c r="Q82" s="480"/>
      <c r="R82" s="480"/>
      <c r="S82" s="480"/>
      <c r="T82" s="480"/>
    </row>
    <row r="83" spans="15:20" x14ac:dyDescent="0.25">
      <c r="O83" s="480"/>
      <c r="P83" s="480"/>
      <c r="Q83" s="480"/>
      <c r="R83" s="480"/>
      <c r="S83" s="480"/>
      <c r="T83" s="480"/>
    </row>
    <row r="84" spans="15:20" x14ac:dyDescent="0.25">
      <c r="O84" s="480"/>
      <c r="P84" s="480"/>
      <c r="Q84" s="480"/>
      <c r="R84" s="480"/>
      <c r="S84" s="480"/>
      <c r="T84" s="480"/>
    </row>
    <row r="85" spans="15:20" x14ac:dyDescent="0.25">
      <c r="O85" s="480"/>
      <c r="P85" s="480"/>
      <c r="Q85" s="480"/>
      <c r="R85" s="480"/>
      <c r="S85" s="480"/>
      <c r="T85" s="480"/>
    </row>
    <row r="86" spans="15:20" x14ac:dyDescent="0.25">
      <c r="O86" s="480"/>
      <c r="P86" s="480"/>
      <c r="Q86" s="480"/>
      <c r="R86" s="480"/>
      <c r="S86" s="480"/>
      <c r="T86" s="480"/>
    </row>
    <row r="87" spans="15:20" x14ac:dyDescent="0.25">
      <c r="O87" s="480"/>
      <c r="P87" s="480"/>
      <c r="Q87" s="480"/>
      <c r="R87" s="480"/>
      <c r="S87" s="480"/>
      <c r="T87" s="480"/>
    </row>
    <row r="88" spans="15:20" x14ac:dyDescent="0.25">
      <c r="O88" s="480"/>
      <c r="P88" s="480"/>
      <c r="Q88" s="480"/>
      <c r="R88" s="480"/>
      <c r="S88" s="480"/>
      <c r="T88" s="480"/>
    </row>
    <row r="89" spans="15:20" x14ac:dyDescent="0.25">
      <c r="O89" s="480"/>
      <c r="P89" s="480"/>
      <c r="Q89" s="480"/>
      <c r="R89" s="480"/>
      <c r="S89" s="480"/>
      <c r="T89" s="480"/>
    </row>
    <row r="90" spans="15:20" x14ac:dyDescent="0.25">
      <c r="O90" s="480"/>
      <c r="P90" s="480"/>
      <c r="Q90" s="480"/>
      <c r="R90" s="480"/>
      <c r="S90" s="480"/>
      <c r="T90" s="480"/>
    </row>
    <row r="91" spans="15:20" x14ac:dyDescent="0.25">
      <c r="O91" s="480"/>
      <c r="P91" s="480"/>
      <c r="Q91" s="480"/>
      <c r="R91" s="480"/>
      <c r="S91" s="480"/>
      <c r="T91" s="480"/>
    </row>
    <row r="92" spans="15:20" x14ac:dyDescent="0.25">
      <c r="O92" s="480"/>
      <c r="P92" s="480"/>
      <c r="Q92" s="480"/>
      <c r="R92" s="480"/>
      <c r="S92" s="480"/>
      <c r="T92" s="480"/>
    </row>
    <row r="93" spans="15:20" x14ac:dyDescent="0.25">
      <c r="O93" s="480"/>
      <c r="P93" s="480"/>
      <c r="Q93" s="480"/>
      <c r="R93" s="480"/>
      <c r="S93" s="480"/>
      <c r="T93" s="480"/>
    </row>
    <row r="94" spans="15:20" x14ac:dyDescent="0.25">
      <c r="O94" s="480"/>
      <c r="P94" s="480"/>
      <c r="Q94" s="480"/>
      <c r="R94" s="480"/>
      <c r="S94" s="480"/>
      <c r="T94" s="480"/>
    </row>
    <row r="95" spans="15:20" x14ac:dyDescent="0.25">
      <c r="O95" s="480"/>
      <c r="P95" s="480"/>
      <c r="Q95" s="480"/>
      <c r="R95" s="480"/>
      <c r="S95" s="480"/>
      <c r="T95" s="480"/>
    </row>
    <row r="96" spans="15:20" x14ac:dyDescent="0.25">
      <c r="O96" s="480"/>
      <c r="P96" s="480"/>
      <c r="Q96" s="480"/>
      <c r="R96" s="480"/>
      <c r="S96" s="480"/>
      <c r="T96" s="480"/>
    </row>
    <row r="97" spans="15:20" x14ac:dyDescent="0.25">
      <c r="O97" s="480"/>
      <c r="P97" s="480"/>
      <c r="Q97" s="480"/>
      <c r="R97" s="480"/>
      <c r="S97" s="480"/>
      <c r="T97" s="480"/>
    </row>
    <row r="98" spans="15:20" x14ac:dyDescent="0.25">
      <c r="O98" s="480"/>
      <c r="P98" s="480"/>
      <c r="Q98" s="480"/>
      <c r="R98" s="480"/>
      <c r="S98" s="480"/>
      <c r="T98" s="480"/>
    </row>
    <row r="99" spans="15:20" x14ac:dyDescent="0.25">
      <c r="O99" s="480"/>
      <c r="P99" s="480"/>
      <c r="Q99" s="480"/>
      <c r="R99" s="480"/>
      <c r="S99" s="480"/>
      <c r="T99" s="480"/>
    </row>
    <row r="100" spans="15:20" x14ac:dyDescent="0.25">
      <c r="O100" s="480"/>
      <c r="P100" s="480"/>
      <c r="Q100" s="480"/>
      <c r="R100" s="480"/>
      <c r="S100" s="480"/>
      <c r="T100" s="480"/>
    </row>
    <row r="101" spans="15:20" x14ac:dyDescent="0.25">
      <c r="O101" s="480"/>
      <c r="P101" s="480"/>
      <c r="Q101" s="480"/>
      <c r="R101" s="480"/>
      <c r="S101" s="480"/>
      <c r="T101" s="480"/>
    </row>
    <row r="102" spans="15:20" x14ac:dyDescent="0.25">
      <c r="O102" s="480"/>
      <c r="P102" s="480"/>
      <c r="Q102" s="480"/>
      <c r="R102" s="480"/>
      <c r="S102" s="480"/>
      <c r="T102" s="480"/>
    </row>
    <row r="103" spans="15:20" x14ac:dyDescent="0.25">
      <c r="O103" s="480"/>
      <c r="P103" s="480"/>
      <c r="Q103" s="480"/>
      <c r="R103" s="480"/>
      <c r="S103" s="480"/>
      <c r="T103" s="480"/>
    </row>
    <row r="104" spans="15:20" x14ac:dyDescent="0.25">
      <c r="O104" s="480"/>
      <c r="P104" s="480"/>
      <c r="Q104" s="480"/>
      <c r="R104" s="480"/>
      <c r="S104" s="480"/>
      <c r="T104" s="480"/>
    </row>
    <row r="105" spans="15:20" x14ac:dyDescent="0.25">
      <c r="O105" s="480"/>
      <c r="P105" s="480"/>
      <c r="Q105" s="480"/>
      <c r="R105" s="480"/>
      <c r="S105" s="480"/>
      <c r="T105" s="480"/>
    </row>
    <row r="106" spans="15:20" x14ac:dyDescent="0.25">
      <c r="O106" s="480"/>
      <c r="P106" s="480"/>
      <c r="Q106" s="480"/>
      <c r="R106" s="480"/>
      <c r="S106" s="480"/>
      <c r="T106" s="480"/>
    </row>
    <row r="107" spans="15:20" x14ac:dyDescent="0.25">
      <c r="O107" s="480"/>
      <c r="P107" s="480"/>
      <c r="Q107" s="480"/>
      <c r="R107" s="480"/>
      <c r="S107" s="480"/>
      <c r="T107" s="480"/>
    </row>
    <row r="108" spans="15:20" x14ac:dyDescent="0.25">
      <c r="O108" s="480"/>
      <c r="P108" s="480"/>
      <c r="Q108" s="480"/>
      <c r="R108" s="480"/>
      <c r="S108" s="480"/>
      <c r="T108" s="480"/>
    </row>
    <row r="109" spans="15:20" x14ac:dyDescent="0.25">
      <c r="O109" s="480"/>
      <c r="P109" s="480"/>
      <c r="Q109" s="480"/>
      <c r="R109" s="480"/>
      <c r="S109" s="480"/>
      <c r="T109" s="480"/>
    </row>
    <row r="110" spans="15:20" x14ac:dyDescent="0.25">
      <c r="O110" s="480"/>
      <c r="P110" s="480"/>
      <c r="Q110" s="480"/>
      <c r="R110" s="480"/>
      <c r="S110" s="480"/>
      <c r="T110" s="480"/>
    </row>
    <row r="111" spans="15:20" x14ac:dyDescent="0.25">
      <c r="O111" s="480"/>
      <c r="P111" s="480"/>
      <c r="Q111" s="480"/>
      <c r="R111" s="480"/>
      <c r="S111" s="480"/>
      <c r="T111" s="480"/>
    </row>
    <row r="112" spans="15:20" x14ac:dyDescent="0.25">
      <c r="O112" s="480"/>
      <c r="P112" s="480"/>
      <c r="Q112" s="480"/>
      <c r="R112" s="480"/>
      <c r="S112" s="480"/>
      <c r="T112" s="480"/>
    </row>
    <row r="113" spans="15:20" x14ac:dyDescent="0.25">
      <c r="O113" s="480"/>
      <c r="P113" s="480"/>
      <c r="Q113" s="480"/>
      <c r="R113" s="480"/>
      <c r="S113" s="480"/>
      <c r="T113" s="480"/>
    </row>
    <row r="114" spans="15:20" x14ac:dyDescent="0.25">
      <c r="O114" s="480"/>
      <c r="P114" s="480"/>
      <c r="Q114" s="480"/>
      <c r="R114" s="480"/>
      <c r="S114" s="480"/>
      <c r="T114" s="480"/>
    </row>
    <row r="115" spans="15:20" x14ac:dyDescent="0.25">
      <c r="O115" s="480"/>
      <c r="P115" s="480"/>
      <c r="Q115" s="480"/>
      <c r="R115" s="480"/>
      <c r="S115" s="480"/>
      <c r="T115" s="480"/>
    </row>
    <row r="116" spans="15:20" x14ac:dyDescent="0.25">
      <c r="O116" s="480"/>
      <c r="P116" s="480"/>
      <c r="Q116" s="480"/>
      <c r="R116" s="480"/>
      <c r="S116" s="480"/>
      <c r="T116" s="480"/>
    </row>
    <row r="117" spans="15:20" x14ac:dyDescent="0.25">
      <c r="O117" s="480"/>
      <c r="P117" s="480"/>
      <c r="Q117" s="480"/>
      <c r="R117" s="480"/>
      <c r="S117" s="480"/>
      <c r="T117" s="480"/>
    </row>
    <row r="118" spans="15:20" x14ac:dyDescent="0.25">
      <c r="O118" s="480"/>
      <c r="P118" s="480"/>
      <c r="Q118" s="480"/>
      <c r="R118" s="480"/>
      <c r="S118" s="480"/>
      <c r="T118" s="480"/>
    </row>
    <row r="119" spans="15:20" x14ac:dyDescent="0.25">
      <c r="O119" s="480"/>
      <c r="P119" s="480"/>
      <c r="Q119" s="480"/>
      <c r="R119" s="480"/>
      <c r="S119" s="480"/>
      <c r="T119" s="480"/>
    </row>
    <row r="120" spans="15:20" x14ac:dyDescent="0.25">
      <c r="O120" s="480"/>
      <c r="P120" s="480"/>
      <c r="Q120" s="480"/>
      <c r="R120" s="480"/>
      <c r="S120" s="480"/>
      <c r="T120" s="480"/>
    </row>
    <row r="121" spans="15:20" x14ac:dyDescent="0.25">
      <c r="O121" s="480"/>
      <c r="P121" s="480"/>
      <c r="Q121" s="480"/>
      <c r="R121" s="480"/>
      <c r="S121" s="480"/>
      <c r="T121" s="480"/>
    </row>
    <row r="122" spans="15:20" x14ac:dyDescent="0.25">
      <c r="O122" s="480"/>
      <c r="P122" s="480"/>
      <c r="Q122" s="480"/>
      <c r="R122" s="480"/>
      <c r="S122" s="480"/>
      <c r="T122" s="480"/>
    </row>
    <row r="123" spans="15:20" x14ac:dyDescent="0.25">
      <c r="O123" s="480"/>
      <c r="P123" s="480"/>
      <c r="Q123" s="480"/>
      <c r="R123" s="480"/>
      <c r="S123" s="480"/>
      <c r="T123" s="480"/>
    </row>
    <row r="124" spans="15:20" x14ac:dyDescent="0.25">
      <c r="O124" s="480"/>
      <c r="P124" s="480"/>
      <c r="Q124" s="480"/>
      <c r="R124" s="480"/>
      <c r="S124" s="480"/>
      <c r="T124" s="480"/>
    </row>
    <row r="125" spans="15:20" x14ac:dyDescent="0.25">
      <c r="O125" s="480"/>
      <c r="P125" s="480"/>
      <c r="Q125" s="480"/>
      <c r="R125" s="480"/>
      <c r="S125" s="480"/>
      <c r="T125" s="480"/>
    </row>
    <row r="126" spans="15:20" x14ac:dyDescent="0.25">
      <c r="O126" s="480"/>
      <c r="P126" s="480"/>
      <c r="Q126" s="480"/>
      <c r="R126" s="480"/>
      <c r="S126" s="480"/>
      <c r="T126" s="480"/>
    </row>
    <row r="127" spans="15:20" x14ac:dyDescent="0.25">
      <c r="O127" s="480"/>
      <c r="P127" s="480"/>
      <c r="Q127" s="480"/>
      <c r="R127" s="480"/>
      <c r="S127" s="480"/>
      <c r="T127" s="480"/>
    </row>
    <row r="128" spans="15:20" x14ac:dyDescent="0.25">
      <c r="O128" s="480"/>
      <c r="P128" s="480"/>
      <c r="Q128" s="480"/>
      <c r="R128" s="480"/>
      <c r="S128" s="480"/>
      <c r="T128" s="480"/>
    </row>
    <row r="129" spans="15:20" x14ac:dyDescent="0.25">
      <c r="O129" s="480"/>
      <c r="P129" s="480"/>
      <c r="Q129" s="480"/>
      <c r="R129" s="480"/>
      <c r="S129" s="480"/>
      <c r="T129" s="480"/>
    </row>
    <row r="130" spans="15:20" x14ac:dyDescent="0.25">
      <c r="O130" s="480"/>
      <c r="P130" s="480"/>
      <c r="Q130" s="480"/>
      <c r="R130" s="480"/>
      <c r="S130" s="480"/>
      <c r="T130" s="480"/>
    </row>
    <row r="131" spans="15:20" x14ac:dyDescent="0.25">
      <c r="O131" s="480"/>
      <c r="P131" s="480"/>
      <c r="Q131" s="480"/>
      <c r="R131" s="480"/>
      <c r="S131" s="480"/>
      <c r="T131" s="480"/>
    </row>
    <row r="132" spans="15:20" x14ac:dyDescent="0.25">
      <c r="O132" s="480"/>
      <c r="P132" s="480"/>
      <c r="Q132" s="480"/>
      <c r="R132" s="480"/>
      <c r="S132" s="480"/>
      <c r="T132" s="480"/>
    </row>
    <row r="133" spans="15:20" x14ac:dyDescent="0.25">
      <c r="O133" s="480"/>
      <c r="P133" s="480"/>
      <c r="Q133" s="480"/>
      <c r="R133" s="480"/>
      <c r="S133" s="480"/>
      <c r="T133" s="480"/>
    </row>
    <row r="134" spans="15:20" x14ac:dyDescent="0.25">
      <c r="O134" s="480"/>
      <c r="P134" s="480"/>
      <c r="Q134" s="480"/>
      <c r="R134" s="480"/>
      <c r="S134" s="480"/>
      <c r="T134" s="480"/>
    </row>
    <row r="135" spans="15:20" x14ac:dyDescent="0.25">
      <c r="O135" s="480"/>
      <c r="P135" s="480"/>
      <c r="Q135" s="480"/>
      <c r="R135" s="480"/>
      <c r="S135" s="480"/>
      <c r="T135" s="480"/>
    </row>
    <row r="136" spans="15:20" x14ac:dyDescent="0.25">
      <c r="O136" s="480"/>
      <c r="P136" s="480"/>
      <c r="Q136" s="480"/>
      <c r="R136" s="480"/>
      <c r="S136" s="480"/>
      <c r="T136" s="480"/>
    </row>
    <row r="137" spans="15:20" x14ac:dyDescent="0.25">
      <c r="O137" s="480"/>
      <c r="P137" s="480"/>
      <c r="Q137" s="480"/>
      <c r="R137" s="480"/>
      <c r="S137" s="480"/>
      <c r="T137" s="480"/>
    </row>
    <row r="138" spans="15:20" x14ac:dyDescent="0.25">
      <c r="O138" s="480"/>
      <c r="P138" s="480"/>
      <c r="Q138" s="480"/>
      <c r="R138" s="480"/>
      <c r="S138" s="480"/>
      <c r="T138" s="480"/>
    </row>
    <row r="139" spans="15:20" x14ac:dyDescent="0.25">
      <c r="O139" s="480"/>
      <c r="P139" s="480"/>
      <c r="Q139" s="480"/>
      <c r="R139" s="480"/>
      <c r="S139" s="480"/>
      <c r="T139" s="480"/>
    </row>
    <row r="140" spans="15:20" x14ac:dyDescent="0.25">
      <c r="O140" s="480"/>
      <c r="P140" s="480"/>
      <c r="Q140" s="480"/>
      <c r="R140" s="480"/>
      <c r="S140" s="480"/>
      <c r="T140" s="480"/>
    </row>
    <row r="141" spans="15:20" x14ac:dyDescent="0.25">
      <c r="O141" s="480"/>
      <c r="P141" s="480"/>
      <c r="Q141" s="480"/>
      <c r="R141" s="480"/>
      <c r="S141" s="480"/>
      <c r="T141" s="480"/>
    </row>
    <row r="142" spans="15:20" x14ac:dyDescent="0.25">
      <c r="O142" s="480"/>
      <c r="P142" s="480"/>
      <c r="Q142" s="480"/>
      <c r="R142" s="480"/>
      <c r="S142" s="480"/>
      <c r="T142" s="480"/>
    </row>
    <row r="143" spans="15:20" x14ac:dyDescent="0.25">
      <c r="O143" s="480"/>
      <c r="P143" s="480"/>
      <c r="Q143" s="480"/>
      <c r="R143" s="480"/>
      <c r="S143" s="480"/>
      <c r="T143" s="480"/>
    </row>
    <row r="144" spans="15:20" x14ac:dyDescent="0.25">
      <c r="O144" s="480"/>
      <c r="P144" s="480"/>
      <c r="Q144" s="480"/>
      <c r="R144" s="480"/>
      <c r="S144" s="480"/>
      <c r="T144" s="480"/>
    </row>
    <row r="145" spans="15:20" x14ac:dyDescent="0.25">
      <c r="O145" s="480"/>
      <c r="P145" s="480"/>
      <c r="Q145" s="480"/>
      <c r="R145" s="480"/>
      <c r="S145" s="480"/>
      <c r="T145" s="480"/>
    </row>
    <row r="146" spans="15:20" x14ac:dyDescent="0.25">
      <c r="O146" s="480"/>
      <c r="P146" s="480"/>
      <c r="Q146" s="480"/>
      <c r="R146" s="480"/>
      <c r="S146" s="480"/>
      <c r="T146" s="480"/>
    </row>
    <row r="147" spans="15:20" x14ac:dyDescent="0.25">
      <c r="O147" s="480"/>
      <c r="P147" s="480"/>
      <c r="Q147" s="480"/>
      <c r="R147" s="480"/>
      <c r="S147" s="480"/>
      <c r="T147" s="480"/>
    </row>
    <row r="148" spans="15:20" x14ac:dyDescent="0.25">
      <c r="O148" s="480"/>
      <c r="P148" s="480"/>
      <c r="Q148" s="480"/>
      <c r="R148" s="480"/>
      <c r="S148" s="480"/>
      <c r="T148" s="480"/>
    </row>
    <row r="149" spans="15:20" x14ac:dyDescent="0.25">
      <c r="O149" s="480"/>
      <c r="P149" s="480"/>
      <c r="Q149" s="480"/>
      <c r="R149" s="480"/>
      <c r="S149" s="480"/>
      <c r="T149" s="480"/>
    </row>
    <row r="150" spans="15:20" x14ac:dyDescent="0.25">
      <c r="O150" s="480"/>
      <c r="P150" s="480"/>
      <c r="Q150" s="480"/>
      <c r="R150" s="480"/>
      <c r="S150" s="480"/>
      <c r="T150" s="480"/>
    </row>
    <row r="151" spans="15:20" x14ac:dyDescent="0.25">
      <c r="O151" s="480"/>
      <c r="P151" s="480"/>
      <c r="Q151" s="480"/>
      <c r="R151" s="480"/>
      <c r="S151" s="480"/>
      <c r="T151" s="480"/>
    </row>
    <row r="152" spans="15:20" x14ac:dyDescent="0.25">
      <c r="O152" s="480"/>
      <c r="P152" s="480"/>
      <c r="Q152" s="480"/>
      <c r="R152" s="480"/>
      <c r="S152" s="480"/>
      <c r="T152" s="480"/>
    </row>
    <row r="153" spans="15:20" x14ac:dyDescent="0.25">
      <c r="O153" s="480"/>
      <c r="P153" s="480"/>
      <c r="Q153" s="480"/>
      <c r="R153" s="480"/>
      <c r="S153" s="480"/>
      <c r="T153" s="480"/>
    </row>
    <row r="154" spans="15:20" x14ac:dyDescent="0.25">
      <c r="O154" s="480"/>
      <c r="P154" s="480"/>
      <c r="Q154" s="480"/>
      <c r="R154" s="480"/>
      <c r="S154" s="480"/>
      <c r="T154" s="480"/>
    </row>
    <row r="155" spans="15:20" x14ac:dyDescent="0.25">
      <c r="O155" s="480"/>
      <c r="P155" s="480"/>
      <c r="Q155" s="480"/>
      <c r="R155" s="480"/>
      <c r="S155" s="480"/>
      <c r="T155" s="480"/>
    </row>
    <row r="156" spans="15:20" x14ac:dyDescent="0.25">
      <c r="O156" s="480"/>
      <c r="P156" s="480"/>
      <c r="Q156" s="480"/>
      <c r="R156" s="480"/>
      <c r="S156" s="480"/>
      <c r="T156" s="480"/>
    </row>
    <row r="157" spans="15:20" x14ac:dyDescent="0.25">
      <c r="O157" s="480"/>
      <c r="P157" s="480"/>
      <c r="Q157" s="480"/>
      <c r="R157" s="480"/>
      <c r="S157" s="480"/>
      <c r="T157" s="480"/>
    </row>
    <row r="158" spans="15:20" x14ac:dyDescent="0.25">
      <c r="O158" s="480"/>
      <c r="P158" s="480"/>
      <c r="Q158" s="480"/>
      <c r="R158" s="480"/>
      <c r="S158" s="480"/>
      <c r="T158" s="480"/>
    </row>
    <row r="159" spans="15:20" x14ac:dyDescent="0.25">
      <c r="O159" s="480"/>
      <c r="P159" s="480"/>
      <c r="Q159" s="480"/>
      <c r="R159" s="480"/>
      <c r="S159" s="480"/>
      <c r="T159" s="480"/>
    </row>
    <row r="160" spans="15:20" x14ac:dyDescent="0.25">
      <c r="O160" s="480"/>
      <c r="P160" s="480"/>
      <c r="Q160" s="480"/>
      <c r="R160" s="480"/>
      <c r="S160" s="480"/>
      <c r="T160" s="480"/>
    </row>
    <row r="161" spans="15:20" x14ac:dyDescent="0.25">
      <c r="O161" s="480"/>
      <c r="P161" s="480"/>
      <c r="Q161" s="480"/>
      <c r="R161" s="480"/>
      <c r="S161" s="480"/>
      <c r="T161" s="480"/>
    </row>
    <row r="162" spans="15:20" x14ac:dyDescent="0.25">
      <c r="O162" s="480"/>
      <c r="P162" s="480"/>
      <c r="Q162" s="480"/>
      <c r="R162" s="480"/>
      <c r="S162" s="480"/>
      <c r="T162" s="480"/>
    </row>
    <row r="163" spans="15:20" x14ac:dyDescent="0.25">
      <c r="O163" s="480"/>
      <c r="P163" s="480"/>
      <c r="Q163" s="480"/>
      <c r="R163" s="480"/>
      <c r="S163" s="480"/>
      <c r="T163" s="480"/>
    </row>
    <row r="164" spans="15:20" x14ac:dyDescent="0.25">
      <c r="O164" s="480"/>
      <c r="P164" s="480"/>
      <c r="Q164" s="480"/>
      <c r="R164" s="480"/>
      <c r="S164" s="480"/>
      <c r="T164" s="480"/>
    </row>
    <row r="165" spans="15:20" x14ac:dyDescent="0.25">
      <c r="O165" s="480"/>
      <c r="P165" s="480"/>
      <c r="Q165" s="480"/>
      <c r="R165" s="480"/>
      <c r="S165" s="480"/>
      <c r="T165" s="480"/>
    </row>
    <row r="166" spans="15:20" x14ac:dyDescent="0.25">
      <c r="O166" s="480"/>
      <c r="P166" s="480"/>
      <c r="Q166" s="480"/>
      <c r="R166" s="480"/>
      <c r="S166" s="480"/>
      <c r="T166" s="480"/>
    </row>
    <row r="167" spans="15:20" x14ac:dyDescent="0.25">
      <c r="O167" s="480"/>
      <c r="P167" s="480"/>
      <c r="Q167" s="480"/>
      <c r="R167" s="480"/>
      <c r="S167" s="480"/>
      <c r="T167" s="480"/>
    </row>
    <row r="168" spans="15:20" x14ac:dyDescent="0.25">
      <c r="O168" s="480"/>
      <c r="P168" s="480"/>
      <c r="Q168" s="480"/>
      <c r="R168" s="480"/>
      <c r="S168" s="480"/>
      <c r="T168" s="480"/>
    </row>
    <row r="169" spans="15:20" x14ac:dyDescent="0.25">
      <c r="O169" s="480"/>
      <c r="P169" s="480"/>
      <c r="Q169" s="480"/>
      <c r="R169" s="480"/>
      <c r="S169" s="480"/>
      <c r="T169" s="480"/>
    </row>
    <row r="170" spans="15:20" x14ac:dyDescent="0.25">
      <c r="O170" s="480"/>
      <c r="P170" s="480"/>
      <c r="Q170" s="480"/>
      <c r="R170" s="480"/>
      <c r="S170" s="480"/>
      <c r="T170" s="480"/>
    </row>
    <row r="171" spans="15:20" x14ac:dyDescent="0.25">
      <c r="O171" s="480"/>
      <c r="P171" s="480"/>
      <c r="Q171" s="480"/>
      <c r="R171" s="480"/>
      <c r="S171" s="480"/>
      <c r="T171" s="480"/>
    </row>
    <row r="172" spans="15:20" x14ac:dyDescent="0.25">
      <c r="O172" s="480"/>
      <c r="P172" s="480"/>
      <c r="Q172" s="480"/>
      <c r="R172" s="480"/>
      <c r="S172" s="480"/>
      <c r="T172" s="480"/>
    </row>
    <row r="173" spans="15:20" x14ac:dyDescent="0.25">
      <c r="O173" s="480"/>
      <c r="P173" s="480"/>
      <c r="Q173" s="480"/>
      <c r="R173" s="480"/>
      <c r="S173" s="480"/>
      <c r="T173" s="480"/>
    </row>
    <row r="174" spans="15:20" x14ac:dyDescent="0.25">
      <c r="O174" s="480"/>
      <c r="P174" s="480"/>
      <c r="Q174" s="480"/>
      <c r="R174" s="480"/>
      <c r="S174" s="480"/>
      <c r="T174" s="480"/>
    </row>
    <row r="175" spans="15:20" x14ac:dyDescent="0.25">
      <c r="O175" s="480"/>
      <c r="P175" s="480"/>
      <c r="Q175" s="480"/>
      <c r="R175" s="480"/>
      <c r="S175" s="480"/>
      <c r="T175" s="480"/>
    </row>
    <row r="176" spans="15:20" x14ac:dyDescent="0.25">
      <c r="O176" s="480"/>
      <c r="P176" s="480"/>
      <c r="Q176" s="480"/>
      <c r="R176" s="480"/>
      <c r="S176" s="480"/>
      <c r="T176" s="480"/>
    </row>
    <row r="177" spans="15:20" x14ac:dyDescent="0.25">
      <c r="O177" s="480"/>
      <c r="P177" s="480"/>
      <c r="Q177" s="480"/>
      <c r="R177" s="480"/>
      <c r="S177" s="480"/>
      <c r="T177" s="480"/>
    </row>
    <row r="178" spans="15:20" x14ac:dyDescent="0.25">
      <c r="O178" s="480"/>
      <c r="P178" s="480"/>
      <c r="Q178" s="480"/>
      <c r="R178" s="480"/>
      <c r="S178" s="480"/>
      <c r="T178" s="480"/>
    </row>
    <row r="179" spans="15:20" x14ac:dyDescent="0.25">
      <c r="O179" s="480"/>
      <c r="P179" s="480"/>
      <c r="Q179" s="480"/>
      <c r="R179" s="480"/>
      <c r="S179" s="480"/>
      <c r="T179" s="480"/>
    </row>
    <row r="180" spans="15:20" x14ac:dyDescent="0.25">
      <c r="O180" s="480"/>
      <c r="P180" s="480"/>
      <c r="Q180" s="480"/>
      <c r="R180" s="480"/>
      <c r="S180" s="480"/>
      <c r="T180" s="480"/>
    </row>
    <row r="181" spans="15:20" x14ac:dyDescent="0.25">
      <c r="O181" s="480"/>
      <c r="P181" s="480"/>
      <c r="Q181" s="480"/>
      <c r="R181" s="480"/>
      <c r="S181" s="480"/>
      <c r="T181" s="480"/>
    </row>
    <row r="182" spans="15:20" x14ac:dyDescent="0.25">
      <c r="O182" s="480"/>
      <c r="P182" s="480"/>
      <c r="Q182" s="480"/>
      <c r="R182" s="480"/>
      <c r="S182" s="480"/>
      <c r="T182" s="480"/>
    </row>
    <row r="183" spans="15:20" x14ac:dyDescent="0.25">
      <c r="O183" s="480"/>
      <c r="P183" s="480"/>
      <c r="Q183" s="480"/>
      <c r="R183" s="480"/>
      <c r="S183" s="480"/>
      <c r="T183" s="480"/>
    </row>
    <row r="184" spans="15:20" x14ac:dyDescent="0.25">
      <c r="O184" s="480"/>
      <c r="P184" s="480"/>
      <c r="Q184" s="480"/>
      <c r="R184" s="480"/>
      <c r="S184" s="480"/>
      <c r="T184" s="480"/>
    </row>
    <row r="185" spans="15:20" x14ac:dyDescent="0.25">
      <c r="O185" s="480"/>
      <c r="P185" s="480"/>
      <c r="Q185" s="480"/>
      <c r="R185" s="480"/>
      <c r="S185" s="480"/>
      <c r="T185" s="480"/>
    </row>
    <row r="186" spans="15:20" x14ac:dyDescent="0.25">
      <c r="O186" s="480"/>
      <c r="P186" s="480"/>
      <c r="Q186" s="480"/>
      <c r="R186" s="480"/>
      <c r="S186" s="480"/>
      <c r="T186" s="480"/>
    </row>
    <row r="187" spans="15:20" x14ac:dyDescent="0.25">
      <c r="O187" s="480"/>
      <c r="P187" s="480"/>
      <c r="Q187" s="480"/>
      <c r="R187" s="480"/>
      <c r="S187" s="480"/>
      <c r="T187" s="480"/>
    </row>
    <row r="188" spans="15:20" x14ac:dyDescent="0.25">
      <c r="O188" s="480"/>
      <c r="P188" s="480"/>
      <c r="Q188" s="480"/>
      <c r="R188" s="480"/>
      <c r="S188" s="480"/>
      <c r="T188" s="480"/>
    </row>
    <row r="189" spans="15:20" x14ac:dyDescent="0.25">
      <c r="O189" s="480"/>
      <c r="P189" s="480"/>
      <c r="Q189" s="480"/>
      <c r="R189" s="480"/>
      <c r="S189" s="480"/>
      <c r="T189" s="480"/>
    </row>
    <row r="190" spans="15:20" x14ac:dyDescent="0.25">
      <c r="O190" s="480"/>
      <c r="P190" s="480"/>
      <c r="Q190" s="480"/>
      <c r="R190" s="480"/>
      <c r="S190" s="480"/>
      <c r="T190" s="480"/>
    </row>
    <row r="191" spans="15:20" x14ac:dyDescent="0.25">
      <c r="O191" s="480"/>
      <c r="P191" s="480"/>
      <c r="Q191" s="480"/>
      <c r="R191" s="480"/>
      <c r="S191" s="480"/>
      <c r="T191" s="480"/>
    </row>
    <row r="192" spans="15:20" x14ac:dyDescent="0.25">
      <c r="O192" s="480"/>
      <c r="P192" s="480"/>
      <c r="Q192" s="480"/>
      <c r="R192" s="480"/>
      <c r="S192" s="480"/>
      <c r="T192" s="480"/>
    </row>
    <row r="193" spans="15:20" x14ac:dyDescent="0.25">
      <c r="O193" s="480"/>
      <c r="P193" s="480"/>
      <c r="Q193" s="480"/>
      <c r="R193" s="480"/>
      <c r="S193" s="480"/>
      <c r="T193" s="480"/>
    </row>
    <row r="194" spans="15:20" x14ac:dyDescent="0.25">
      <c r="O194" s="480"/>
      <c r="P194" s="480"/>
      <c r="Q194" s="480"/>
      <c r="R194" s="480"/>
      <c r="S194" s="480"/>
      <c r="T194" s="480"/>
    </row>
    <row r="195" spans="15:20" x14ac:dyDescent="0.25">
      <c r="O195" s="480"/>
      <c r="P195" s="480"/>
      <c r="Q195" s="480"/>
      <c r="R195" s="480"/>
      <c r="S195" s="480"/>
      <c r="T195" s="480"/>
    </row>
    <row r="196" spans="15:20" x14ac:dyDescent="0.25">
      <c r="O196" s="480"/>
      <c r="P196" s="480"/>
      <c r="Q196" s="480"/>
      <c r="R196" s="480"/>
      <c r="S196" s="480"/>
      <c r="T196" s="480"/>
    </row>
    <row r="197" spans="15:20" x14ac:dyDescent="0.25">
      <c r="O197" s="480"/>
      <c r="P197" s="480"/>
      <c r="Q197" s="480"/>
      <c r="R197" s="480"/>
      <c r="S197" s="480"/>
      <c r="T197" s="480"/>
    </row>
    <row r="198" spans="15:20" x14ac:dyDescent="0.25">
      <c r="O198" s="480"/>
      <c r="P198" s="480"/>
      <c r="Q198" s="480"/>
      <c r="R198" s="480"/>
      <c r="S198" s="480"/>
      <c r="T198" s="480"/>
    </row>
    <row r="199" spans="15:20" x14ac:dyDescent="0.25">
      <c r="O199" s="480"/>
      <c r="P199" s="480"/>
      <c r="Q199" s="480"/>
      <c r="R199" s="480"/>
      <c r="S199" s="480"/>
      <c r="T199" s="480"/>
    </row>
    <row r="200" spans="15:20" x14ac:dyDescent="0.25">
      <c r="O200" s="480"/>
      <c r="P200" s="480"/>
      <c r="Q200" s="480"/>
      <c r="R200" s="480"/>
      <c r="S200" s="480"/>
      <c r="T200" s="480"/>
    </row>
    <row r="201" spans="15:20" x14ac:dyDescent="0.25">
      <c r="O201" s="480"/>
      <c r="P201" s="480"/>
      <c r="Q201" s="480"/>
      <c r="R201" s="480"/>
      <c r="S201" s="480"/>
      <c r="T201" s="480"/>
    </row>
    <row r="202" spans="15:20" x14ac:dyDescent="0.25">
      <c r="O202" s="480"/>
      <c r="P202" s="480"/>
      <c r="Q202" s="480"/>
      <c r="R202" s="480"/>
      <c r="S202" s="480"/>
      <c r="T202" s="480"/>
    </row>
    <row r="203" spans="15:20" x14ac:dyDescent="0.25">
      <c r="O203" s="480"/>
      <c r="P203" s="480"/>
      <c r="Q203" s="480"/>
      <c r="R203" s="480"/>
      <c r="S203" s="480"/>
      <c r="T203" s="480"/>
    </row>
    <row r="204" spans="15:20" x14ac:dyDescent="0.25">
      <c r="O204" s="480"/>
      <c r="P204" s="480"/>
      <c r="Q204" s="480"/>
      <c r="R204" s="480"/>
      <c r="S204" s="480"/>
      <c r="T204" s="480"/>
    </row>
    <row r="205" spans="15:20" x14ac:dyDescent="0.25">
      <c r="O205" s="480"/>
      <c r="P205" s="480"/>
      <c r="Q205" s="480"/>
      <c r="R205" s="480"/>
      <c r="S205" s="480"/>
      <c r="T205" s="480"/>
    </row>
    <row r="206" spans="15:20" x14ac:dyDescent="0.25">
      <c r="O206" s="480"/>
      <c r="P206" s="480"/>
      <c r="Q206" s="480"/>
      <c r="R206" s="480"/>
      <c r="S206" s="480"/>
      <c r="T206" s="480"/>
    </row>
    <row r="207" spans="15:20" x14ac:dyDescent="0.25">
      <c r="O207" s="480"/>
      <c r="P207" s="480"/>
      <c r="Q207" s="480"/>
      <c r="R207" s="480"/>
      <c r="S207" s="480"/>
      <c r="T207" s="480"/>
    </row>
    <row r="208" spans="15:20" x14ac:dyDescent="0.25">
      <c r="O208" s="480"/>
      <c r="P208" s="480"/>
      <c r="Q208" s="480"/>
      <c r="R208" s="480"/>
      <c r="S208" s="480"/>
      <c r="T208" s="480"/>
    </row>
    <row r="209" spans="15:20" x14ac:dyDescent="0.25">
      <c r="O209" s="480"/>
      <c r="P209" s="480"/>
      <c r="Q209" s="480"/>
      <c r="R209" s="480"/>
      <c r="S209" s="480"/>
      <c r="T209" s="480"/>
    </row>
    <row r="210" spans="15:20" x14ac:dyDescent="0.25">
      <c r="O210" s="480"/>
      <c r="P210" s="480"/>
      <c r="Q210" s="480"/>
      <c r="R210" s="480"/>
      <c r="S210" s="480"/>
      <c r="T210" s="480"/>
    </row>
    <row r="211" spans="15:20" x14ac:dyDescent="0.25">
      <c r="O211" s="480"/>
      <c r="P211" s="480"/>
      <c r="Q211" s="480"/>
      <c r="R211" s="480"/>
      <c r="S211" s="480"/>
      <c r="T211" s="480"/>
    </row>
    <row r="212" spans="15:20" x14ac:dyDescent="0.25">
      <c r="O212" s="480"/>
      <c r="P212" s="480"/>
      <c r="Q212" s="480"/>
      <c r="R212" s="480"/>
      <c r="S212" s="480"/>
      <c r="T212" s="480"/>
    </row>
    <row r="213" spans="15:20" x14ac:dyDescent="0.25">
      <c r="O213" s="480"/>
      <c r="P213" s="480"/>
      <c r="Q213" s="480"/>
      <c r="R213" s="480"/>
      <c r="S213" s="480"/>
      <c r="T213" s="480"/>
    </row>
    <row r="214" spans="15:20" x14ac:dyDescent="0.25">
      <c r="O214" s="480"/>
      <c r="P214" s="480"/>
      <c r="Q214" s="480"/>
      <c r="R214" s="480"/>
      <c r="S214" s="480"/>
      <c r="T214" s="480"/>
    </row>
    <row r="215" spans="15:20" x14ac:dyDescent="0.25">
      <c r="O215" s="480"/>
      <c r="P215" s="480"/>
      <c r="Q215" s="480"/>
      <c r="R215" s="480"/>
      <c r="S215" s="480"/>
      <c r="T215" s="480"/>
    </row>
    <row r="216" spans="15:20" x14ac:dyDescent="0.25">
      <c r="O216" s="480"/>
      <c r="P216" s="480"/>
      <c r="Q216" s="480"/>
      <c r="R216" s="480"/>
      <c r="S216" s="480"/>
      <c r="T216" s="480"/>
    </row>
    <row r="217" spans="15:20" x14ac:dyDescent="0.25">
      <c r="O217" s="480"/>
      <c r="P217" s="480"/>
      <c r="Q217" s="480"/>
      <c r="R217" s="480"/>
      <c r="S217" s="480"/>
      <c r="T217" s="480"/>
    </row>
    <row r="218" spans="15:20" x14ac:dyDescent="0.25">
      <c r="O218" s="480"/>
      <c r="P218" s="480"/>
      <c r="Q218" s="480"/>
      <c r="R218" s="480"/>
      <c r="S218" s="480"/>
      <c r="T218" s="480"/>
    </row>
    <row r="219" spans="15:20" x14ac:dyDescent="0.25">
      <c r="O219" s="480"/>
      <c r="P219" s="480"/>
      <c r="Q219" s="480"/>
      <c r="R219" s="480"/>
      <c r="S219" s="480"/>
      <c r="T219" s="480"/>
    </row>
    <row r="220" spans="15:20" x14ac:dyDescent="0.25">
      <c r="O220" s="480"/>
      <c r="P220" s="480"/>
      <c r="Q220" s="480"/>
      <c r="R220" s="480"/>
      <c r="S220" s="480"/>
      <c r="T220" s="480"/>
    </row>
    <row r="221" spans="15:20" x14ac:dyDescent="0.25">
      <c r="O221" s="480"/>
      <c r="P221" s="480"/>
      <c r="Q221" s="480"/>
      <c r="R221" s="480"/>
      <c r="S221" s="480"/>
      <c r="T221" s="480"/>
    </row>
    <row r="222" spans="15:20" x14ac:dyDescent="0.25">
      <c r="O222" s="480"/>
      <c r="P222" s="480"/>
      <c r="Q222" s="480"/>
      <c r="R222" s="480"/>
      <c r="S222" s="480"/>
      <c r="T222" s="480"/>
    </row>
    <row r="223" spans="15:20" x14ac:dyDescent="0.25">
      <c r="O223" s="480"/>
      <c r="P223" s="480"/>
      <c r="Q223" s="480"/>
      <c r="R223" s="480"/>
      <c r="S223" s="480"/>
      <c r="T223" s="480"/>
    </row>
    <row r="224" spans="15:20" x14ac:dyDescent="0.25">
      <c r="O224" s="480"/>
      <c r="P224" s="480"/>
      <c r="Q224" s="480"/>
      <c r="R224" s="480"/>
      <c r="S224" s="480"/>
      <c r="T224" s="480"/>
    </row>
    <row r="225" spans="15:20" x14ac:dyDescent="0.25">
      <c r="O225" s="480"/>
      <c r="P225" s="480"/>
      <c r="Q225" s="480"/>
      <c r="R225" s="480"/>
      <c r="S225" s="480"/>
      <c r="T225" s="480"/>
    </row>
    <row r="226" spans="15:20" x14ac:dyDescent="0.25">
      <c r="O226" s="480"/>
      <c r="P226" s="480"/>
      <c r="Q226" s="480"/>
      <c r="R226" s="480"/>
      <c r="S226" s="480"/>
      <c r="T226" s="480"/>
    </row>
    <row r="227" spans="15:20" x14ac:dyDescent="0.25">
      <c r="O227" s="480"/>
      <c r="P227" s="480"/>
      <c r="Q227" s="480"/>
      <c r="R227" s="480"/>
      <c r="S227" s="480"/>
      <c r="T227" s="480"/>
    </row>
    <row r="228" spans="15:20" x14ac:dyDescent="0.25">
      <c r="O228" s="480"/>
      <c r="P228" s="480"/>
      <c r="Q228" s="480"/>
      <c r="R228" s="480"/>
      <c r="S228" s="480"/>
      <c r="T228" s="480"/>
    </row>
    <row r="229" spans="15:20" x14ac:dyDescent="0.25">
      <c r="O229" s="480"/>
      <c r="P229" s="480"/>
      <c r="Q229" s="480"/>
      <c r="R229" s="480"/>
      <c r="S229" s="480"/>
      <c r="T229" s="480"/>
    </row>
    <row r="230" spans="15:20" x14ac:dyDescent="0.25">
      <c r="O230" s="480"/>
      <c r="P230" s="480"/>
      <c r="Q230" s="480"/>
      <c r="R230" s="480"/>
      <c r="S230" s="480"/>
      <c r="T230" s="480"/>
    </row>
    <row r="231" spans="15:20" x14ac:dyDescent="0.25">
      <c r="O231" s="480"/>
      <c r="P231" s="480"/>
      <c r="Q231" s="480"/>
      <c r="R231" s="480"/>
      <c r="S231" s="480"/>
      <c r="T231" s="480"/>
    </row>
    <row r="232" spans="15:20" x14ac:dyDescent="0.25">
      <c r="O232" s="480"/>
      <c r="P232" s="480"/>
      <c r="Q232" s="480"/>
      <c r="R232" s="480"/>
      <c r="S232" s="480"/>
      <c r="T232" s="480"/>
    </row>
    <row r="233" spans="15:20" x14ac:dyDescent="0.25">
      <c r="O233" s="480"/>
      <c r="P233" s="480"/>
      <c r="Q233" s="480"/>
      <c r="R233" s="480"/>
      <c r="S233" s="480"/>
      <c r="T233" s="480"/>
    </row>
    <row r="234" spans="15:20" x14ac:dyDescent="0.25">
      <c r="O234" s="480"/>
      <c r="P234" s="480"/>
      <c r="Q234" s="480"/>
      <c r="R234" s="480"/>
      <c r="S234" s="480"/>
      <c r="T234" s="480"/>
    </row>
    <row r="235" spans="15:20" x14ac:dyDescent="0.25">
      <c r="O235" s="480"/>
      <c r="P235" s="480"/>
      <c r="Q235" s="480"/>
      <c r="R235" s="480"/>
      <c r="S235" s="480"/>
      <c r="T235" s="480"/>
    </row>
    <row r="236" spans="15:20" x14ac:dyDescent="0.25">
      <c r="O236" s="480"/>
      <c r="P236" s="480"/>
      <c r="Q236" s="480"/>
      <c r="R236" s="480"/>
      <c r="S236" s="480"/>
      <c r="T236" s="480"/>
    </row>
    <row r="237" spans="15:20" x14ac:dyDescent="0.25">
      <c r="O237" s="480"/>
      <c r="P237" s="480"/>
      <c r="Q237" s="480"/>
      <c r="R237" s="480"/>
      <c r="S237" s="480"/>
      <c r="T237" s="480"/>
    </row>
    <row r="238" spans="15:20" x14ac:dyDescent="0.25">
      <c r="O238" s="480"/>
      <c r="P238" s="480"/>
      <c r="Q238" s="480"/>
      <c r="R238" s="480"/>
      <c r="S238" s="480"/>
      <c r="T238" s="480"/>
    </row>
    <row r="239" spans="15:20" x14ac:dyDescent="0.25">
      <c r="O239" s="480"/>
      <c r="P239" s="480"/>
      <c r="Q239" s="480"/>
      <c r="R239" s="480"/>
      <c r="S239" s="480"/>
      <c r="T239" s="480"/>
    </row>
    <row r="240" spans="15:20" x14ac:dyDescent="0.25">
      <c r="O240" s="480"/>
      <c r="P240" s="480"/>
      <c r="Q240" s="480"/>
      <c r="R240" s="480"/>
      <c r="S240" s="480"/>
      <c r="T240" s="480"/>
    </row>
    <row r="241" spans="15:20" x14ac:dyDescent="0.25">
      <c r="O241" s="480"/>
      <c r="P241" s="480"/>
      <c r="Q241" s="480"/>
      <c r="R241" s="480"/>
      <c r="S241" s="480"/>
      <c r="T241" s="480"/>
    </row>
    <row r="242" spans="15:20" x14ac:dyDescent="0.25">
      <c r="O242" s="480"/>
      <c r="P242" s="480"/>
      <c r="Q242" s="480"/>
      <c r="R242" s="480"/>
      <c r="S242" s="480"/>
      <c r="T242" s="480"/>
    </row>
    <row r="243" spans="15:20" x14ac:dyDescent="0.25">
      <c r="O243" s="480"/>
      <c r="P243" s="480"/>
      <c r="Q243" s="480"/>
      <c r="R243" s="480"/>
      <c r="S243" s="480"/>
      <c r="T243" s="480"/>
    </row>
    <row r="244" spans="15:20" x14ac:dyDescent="0.25">
      <c r="O244" s="480"/>
      <c r="P244" s="480"/>
      <c r="Q244" s="480"/>
      <c r="R244" s="480"/>
      <c r="S244" s="480"/>
      <c r="T244" s="480"/>
    </row>
    <row r="245" spans="15:20" x14ac:dyDescent="0.25">
      <c r="O245" s="480"/>
      <c r="P245" s="480"/>
      <c r="Q245" s="480"/>
      <c r="R245" s="480"/>
      <c r="S245" s="480"/>
      <c r="T245" s="480"/>
    </row>
    <row r="246" spans="15:20" x14ac:dyDescent="0.25">
      <c r="O246" s="480"/>
      <c r="P246" s="480"/>
      <c r="Q246" s="480"/>
      <c r="R246" s="480"/>
      <c r="S246" s="480"/>
      <c r="T246" s="480"/>
    </row>
    <row r="247" spans="15:20" x14ac:dyDescent="0.25">
      <c r="O247" s="480"/>
      <c r="P247" s="480"/>
      <c r="Q247" s="480"/>
      <c r="R247" s="480"/>
      <c r="S247" s="480"/>
      <c r="T247" s="480"/>
    </row>
    <row r="248" spans="15:20" x14ac:dyDescent="0.25">
      <c r="O248" s="480"/>
      <c r="P248" s="480"/>
      <c r="Q248" s="480"/>
      <c r="R248" s="480"/>
      <c r="S248" s="480"/>
      <c r="T248" s="480"/>
    </row>
    <row r="249" spans="15:20" x14ac:dyDescent="0.25">
      <c r="O249" s="480"/>
      <c r="P249" s="480"/>
      <c r="Q249" s="480"/>
      <c r="R249" s="480"/>
      <c r="S249" s="480"/>
      <c r="T249" s="480"/>
    </row>
    <row r="250" spans="15:20" x14ac:dyDescent="0.25">
      <c r="O250" s="480"/>
      <c r="P250" s="480"/>
      <c r="Q250" s="480"/>
      <c r="R250" s="480"/>
      <c r="S250" s="480"/>
      <c r="T250" s="480"/>
    </row>
    <row r="251" spans="15:20" x14ac:dyDescent="0.25">
      <c r="O251" s="480"/>
      <c r="P251" s="480"/>
      <c r="Q251" s="480"/>
      <c r="R251" s="480"/>
      <c r="S251" s="480"/>
      <c r="T251" s="480"/>
    </row>
    <row r="252" spans="15:20" x14ac:dyDescent="0.25">
      <c r="O252" s="480"/>
      <c r="P252" s="480"/>
      <c r="Q252" s="480"/>
      <c r="R252" s="480"/>
      <c r="S252" s="480"/>
      <c r="T252" s="480"/>
    </row>
  </sheetData>
  <mergeCells count="18">
    <mergeCell ref="C28:E28"/>
    <mergeCell ref="C29:E29"/>
    <mergeCell ref="C30:E30"/>
    <mergeCell ref="C22:E22"/>
    <mergeCell ref="C23:E23"/>
    <mergeCell ref="C24:E24"/>
    <mergeCell ref="C25:E25"/>
    <mergeCell ref="C26:E26"/>
    <mergeCell ref="C27:E27"/>
    <mergeCell ref="B2:E3"/>
    <mergeCell ref="F2:I2"/>
    <mergeCell ref="K2:N2"/>
    <mergeCell ref="J2:J3"/>
    <mergeCell ref="C21:E21"/>
    <mergeCell ref="C4:E4"/>
    <mergeCell ref="C5:E5"/>
    <mergeCell ref="C19:E19"/>
    <mergeCell ref="C20:E20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CD9D8-7278-4487-B2CD-83561354DFC0}">
  <dimension ref="A1:M48"/>
  <sheetViews>
    <sheetView topLeftCell="A22" workbookViewId="0">
      <selection activeCell="I49" sqref="I49"/>
    </sheetView>
  </sheetViews>
  <sheetFormatPr defaultRowHeight="15.75" x14ac:dyDescent="0.25"/>
  <cols>
    <col min="1" max="1" width="21.85546875" style="464" customWidth="1"/>
    <col min="2" max="2" width="13.140625" style="464" customWidth="1"/>
    <col min="3" max="3" width="11.28515625" style="464" bestFit="1" customWidth="1"/>
    <col min="4" max="4" width="8.42578125" style="478" bestFit="1" customWidth="1"/>
    <col min="5" max="5" width="10.140625" style="478" bestFit="1" customWidth="1"/>
    <col min="6" max="6" width="8" style="478" bestFit="1" customWidth="1"/>
    <col min="7" max="7" width="7.85546875" style="478" customWidth="1"/>
    <col min="8" max="8" width="10.7109375" style="478" bestFit="1" customWidth="1"/>
    <col min="9" max="9" width="14" style="478" customWidth="1"/>
    <col min="10" max="10" width="13.5703125" style="464" customWidth="1"/>
    <col min="11" max="11" width="16.7109375" style="464" customWidth="1"/>
    <col min="12" max="12" width="9.140625" style="464"/>
    <col min="13" max="13" width="11.28515625" style="464" bestFit="1" customWidth="1"/>
    <col min="14" max="16384" width="9.140625" style="464"/>
  </cols>
  <sheetData>
    <row r="1" spans="1:10" ht="47.25" x14ac:dyDescent="0.25">
      <c r="A1" s="461" t="s">
        <v>778</v>
      </c>
      <c r="B1" s="462" t="s">
        <v>524</v>
      </c>
      <c r="C1" s="462" t="s">
        <v>779</v>
      </c>
      <c r="D1" s="463" t="s">
        <v>780</v>
      </c>
      <c r="E1" s="463" t="s">
        <v>781</v>
      </c>
      <c r="F1" s="463" t="s">
        <v>782</v>
      </c>
      <c r="G1" s="463" t="s">
        <v>783</v>
      </c>
      <c r="H1" s="463" t="s">
        <v>529</v>
      </c>
      <c r="I1" s="463" t="s">
        <v>784</v>
      </c>
      <c r="J1" s="462" t="s">
        <v>785</v>
      </c>
    </row>
    <row r="2" spans="1:10" x14ac:dyDescent="0.25">
      <c r="A2" s="461"/>
      <c r="B2" s="462"/>
      <c r="C2" s="462"/>
      <c r="D2" s="463"/>
      <c r="E2" s="463"/>
      <c r="F2" s="463"/>
      <c r="G2" s="463"/>
      <c r="H2" s="463"/>
      <c r="I2" s="465"/>
      <c r="J2" s="462"/>
    </row>
    <row r="3" spans="1:10" x14ac:dyDescent="0.25">
      <c r="A3" s="466" t="s">
        <v>786</v>
      </c>
      <c r="B3" s="467" t="s">
        <v>787</v>
      </c>
      <c r="C3" s="468"/>
      <c r="D3" s="469">
        <v>71200</v>
      </c>
      <c r="E3" s="469"/>
      <c r="F3" s="469"/>
      <c r="G3" s="469"/>
      <c r="H3" s="469"/>
      <c r="I3" s="465">
        <f t="shared" ref="I3:I9" si="0">SUM(D3:H3)</f>
        <v>71200</v>
      </c>
      <c r="J3" s="467"/>
    </row>
    <row r="4" spans="1:10" s="474" customFormat="1" x14ac:dyDescent="0.25">
      <c r="A4" s="470">
        <v>2020</v>
      </c>
      <c r="B4" s="471"/>
      <c r="C4" s="472"/>
      <c r="D4" s="473">
        <v>80500</v>
      </c>
      <c r="E4" s="473"/>
      <c r="F4" s="473"/>
      <c r="G4" s="473"/>
      <c r="H4" s="473"/>
      <c r="I4" s="473">
        <f t="shared" si="0"/>
        <v>80500</v>
      </c>
      <c r="J4" s="471">
        <v>0</v>
      </c>
    </row>
    <row r="5" spans="1:10" s="474" customFormat="1" x14ac:dyDescent="0.25">
      <c r="A5" s="475" t="s">
        <v>788</v>
      </c>
      <c r="B5" s="471"/>
      <c r="C5" s="472"/>
      <c r="D5" s="473"/>
      <c r="E5" s="473"/>
      <c r="F5" s="473"/>
      <c r="G5" s="473"/>
      <c r="H5" s="473"/>
      <c r="I5" s="465">
        <v>200000</v>
      </c>
      <c r="J5" s="471"/>
    </row>
    <row r="6" spans="1:10" x14ac:dyDescent="0.25">
      <c r="A6" s="466" t="s">
        <v>789</v>
      </c>
      <c r="B6" s="467" t="s">
        <v>787</v>
      </c>
      <c r="C6" s="468"/>
      <c r="D6" s="469">
        <v>145500</v>
      </c>
      <c r="E6" s="469"/>
      <c r="F6" s="469"/>
      <c r="G6" s="469"/>
      <c r="H6" s="469"/>
      <c r="I6" s="465">
        <f t="shared" si="0"/>
        <v>145500</v>
      </c>
      <c r="J6" s="467"/>
    </row>
    <row r="7" spans="1:10" s="474" customFormat="1" x14ac:dyDescent="0.25">
      <c r="A7" s="470">
        <v>2020</v>
      </c>
      <c r="B7" s="471"/>
      <c r="C7" s="472"/>
      <c r="D7" s="473">
        <v>145500</v>
      </c>
      <c r="E7" s="473"/>
      <c r="F7" s="473"/>
      <c r="G7" s="473"/>
      <c r="H7" s="473"/>
      <c r="I7" s="473">
        <f t="shared" si="0"/>
        <v>145500</v>
      </c>
      <c r="J7" s="471">
        <v>0</v>
      </c>
    </row>
    <row r="8" spans="1:10" x14ac:dyDescent="0.25">
      <c r="A8" s="466" t="s">
        <v>790</v>
      </c>
      <c r="B8" s="467" t="s">
        <v>791</v>
      </c>
      <c r="C8" s="468"/>
      <c r="D8" s="469">
        <v>179400</v>
      </c>
      <c r="E8" s="469"/>
      <c r="F8" s="469"/>
      <c r="G8" s="469"/>
      <c r="H8" s="469"/>
      <c r="I8" s="465">
        <f t="shared" si="0"/>
        <v>179400</v>
      </c>
      <c r="J8" s="467"/>
    </row>
    <row r="9" spans="1:10" s="474" customFormat="1" x14ac:dyDescent="0.25">
      <c r="A9" s="470">
        <v>2020</v>
      </c>
      <c r="B9" s="471"/>
      <c r="C9" s="472"/>
      <c r="D9" s="473">
        <v>179400</v>
      </c>
      <c r="E9" s="473"/>
      <c r="F9" s="473"/>
      <c r="G9" s="473"/>
      <c r="H9" s="473"/>
      <c r="I9" s="473">
        <f t="shared" si="0"/>
        <v>179400</v>
      </c>
      <c r="J9" s="471">
        <v>9</v>
      </c>
    </row>
    <row r="10" spans="1:10" x14ac:dyDescent="0.25">
      <c r="A10" s="466" t="s">
        <v>792</v>
      </c>
      <c r="B10" s="467" t="s">
        <v>437</v>
      </c>
      <c r="C10" s="472">
        <v>43831</v>
      </c>
      <c r="D10" s="469">
        <v>336723</v>
      </c>
      <c r="E10" s="469"/>
      <c r="F10" s="469">
        <v>18450</v>
      </c>
      <c r="G10" s="469"/>
      <c r="H10" s="469">
        <v>-23</v>
      </c>
      <c r="I10" s="465">
        <f>SUM(D10:H10)</f>
        <v>355150</v>
      </c>
      <c r="J10" s="467"/>
    </row>
    <row r="11" spans="1:10" s="474" customFormat="1" x14ac:dyDescent="0.25">
      <c r="A11" s="470">
        <v>2020</v>
      </c>
      <c r="B11" s="471" t="s">
        <v>793</v>
      </c>
      <c r="C11" s="472"/>
      <c r="D11" s="473">
        <v>390589</v>
      </c>
      <c r="E11" s="473"/>
      <c r="F11" s="473">
        <v>18450</v>
      </c>
      <c r="G11" s="473"/>
      <c r="H11" s="473">
        <v>11</v>
      </c>
      <c r="I11" s="473">
        <f>SUM(D11:H11)</f>
        <v>409050</v>
      </c>
      <c r="J11" s="471">
        <v>3</v>
      </c>
    </row>
    <row r="12" spans="1:10" s="474" customFormat="1" x14ac:dyDescent="0.25">
      <c r="A12" s="475" t="s">
        <v>794</v>
      </c>
      <c r="B12" s="471"/>
      <c r="C12" s="472"/>
      <c r="D12" s="473"/>
      <c r="E12" s="473"/>
      <c r="F12" s="473"/>
      <c r="G12" s="473"/>
      <c r="H12" s="473"/>
      <c r="I12" s="465">
        <v>125000</v>
      </c>
      <c r="J12" s="471"/>
    </row>
    <row r="13" spans="1:10" x14ac:dyDescent="0.25">
      <c r="A13" s="466" t="s">
        <v>795</v>
      </c>
      <c r="B13" s="467" t="s">
        <v>791</v>
      </c>
      <c r="C13" s="467"/>
      <c r="D13" s="469">
        <v>207000</v>
      </c>
      <c r="E13" s="469"/>
      <c r="F13" s="469"/>
      <c r="G13" s="469"/>
      <c r="H13" s="469"/>
      <c r="I13" s="465">
        <f t="shared" ref="I13:I19" si="1">SUM(D13:H13)</f>
        <v>207000</v>
      </c>
      <c r="J13" s="467"/>
    </row>
    <row r="14" spans="1:10" s="474" customFormat="1" x14ac:dyDescent="0.25">
      <c r="A14" s="470">
        <v>2020</v>
      </c>
      <c r="B14" s="471"/>
      <c r="C14" s="471"/>
      <c r="D14" s="473">
        <v>207000</v>
      </c>
      <c r="E14" s="473"/>
      <c r="F14" s="473"/>
      <c r="G14" s="473"/>
      <c r="H14" s="473"/>
      <c r="I14" s="473">
        <f t="shared" si="1"/>
        <v>207000</v>
      </c>
      <c r="J14" s="471">
        <v>6</v>
      </c>
    </row>
    <row r="15" spans="1:10" x14ac:dyDescent="0.25">
      <c r="A15" s="466" t="s">
        <v>796</v>
      </c>
      <c r="B15" s="467" t="s">
        <v>791</v>
      </c>
      <c r="C15" s="467"/>
      <c r="D15" s="469">
        <v>300000</v>
      </c>
      <c r="E15" s="469"/>
      <c r="F15" s="469"/>
      <c r="G15" s="469"/>
      <c r="H15" s="469"/>
      <c r="I15" s="465">
        <f t="shared" si="1"/>
        <v>300000</v>
      </c>
      <c r="J15" s="467"/>
    </row>
    <row r="16" spans="1:10" s="474" customFormat="1" x14ac:dyDescent="0.25">
      <c r="A16" s="470">
        <v>2020</v>
      </c>
      <c r="B16" s="471"/>
      <c r="C16" s="471"/>
      <c r="D16" s="473">
        <v>300000</v>
      </c>
      <c r="E16" s="473"/>
      <c r="F16" s="473"/>
      <c r="G16" s="473"/>
      <c r="H16" s="473"/>
      <c r="I16" s="473">
        <f t="shared" si="1"/>
        <v>300000</v>
      </c>
      <c r="J16" s="471">
        <v>1</v>
      </c>
    </row>
    <row r="17" spans="1:10" x14ac:dyDescent="0.25">
      <c r="A17" s="466" t="s">
        <v>797</v>
      </c>
      <c r="B17" s="467" t="s">
        <v>791</v>
      </c>
      <c r="C17" s="467"/>
      <c r="D17" s="469">
        <v>195000</v>
      </c>
      <c r="E17" s="469"/>
      <c r="F17" s="469"/>
      <c r="G17" s="469"/>
      <c r="H17" s="469"/>
      <c r="I17" s="465">
        <f t="shared" si="1"/>
        <v>195000</v>
      </c>
      <c r="J17" s="467"/>
    </row>
    <row r="18" spans="1:10" s="474" customFormat="1" x14ac:dyDescent="0.25">
      <c r="A18" s="470">
        <v>2020</v>
      </c>
      <c r="B18" s="471"/>
      <c r="C18" s="471"/>
      <c r="D18" s="473">
        <v>195000</v>
      </c>
      <c r="E18" s="473"/>
      <c r="F18" s="473"/>
      <c r="G18" s="473"/>
      <c r="H18" s="473"/>
      <c r="I18" s="473">
        <f t="shared" si="1"/>
        <v>195000</v>
      </c>
      <c r="J18" s="471">
        <v>11</v>
      </c>
    </row>
    <row r="19" spans="1:10" x14ac:dyDescent="0.25">
      <c r="A19" s="467" t="s">
        <v>798</v>
      </c>
      <c r="B19" s="467" t="s">
        <v>791</v>
      </c>
      <c r="C19" s="467"/>
      <c r="D19" s="469">
        <v>195000</v>
      </c>
      <c r="E19" s="469"/>
      <c r="F19" s="469"/>
      <c r="G19" s="469"/>
      <c r="H19" s="469"/>
      <c r="I19" s="465">
        <f t="shared" si="1"/>
        <v>195000</v>
      </c>
      <c r="J19" s="471"/>
    </row>
    <row r="20" spans="1:10" s="474" customFormat="1" x14ac:dyDescent="0.25">
      <c r="A20" s="471">
        <v>2020</v>
      </c>
      <c r="B20" s="471"/>
      <c r="C20" s="471"/>
      <c r="D20" s="473">
        <v>195000</v>
      </c>
      <c r="E20" s="473"/>
      <c r="F20" s="473"/>
      <c r="G20" s="473"/>
      <c r="H20" s="473"/>
      <c r="I20" s="473">
        <f>SUM(D20:H20)</f>
        <v>195000</v>
      </c>
      <c r="J20" s="471">
        <v>2</v>
      </c>
    </row>
    <row r="21" spans="1:10" ht="31.5" x14ac:dyDescent="0.25">
      <c r="A21" s="476" t="s">
        <v>799</v>
      </c>
      <c r="B21" s="467" t="s">
        <v>800</v>
      </c>
      <c r="C21" s="468">
        <v>44562</v>
      </c>
      <c r="D21" s="469">
        <v>139995</v>
      </c>
      <c r="E21" s="469">
        <v>55005</v>
      </c>
      <c r="F21" s="469">
        <v>66150</v>
      </c>
      <c r="G21" s="469">
        <v>18850</v>
      </c>
      <c r="H21" s="469"/>
      <c r="I21" s="465">
        <f>SUM(D21:H21)</f>
        <v>280000</v>
      </c>
      <c r="J21" s="471"/>
    </row>
    <row r="22" spans="1:10" s="474" customFormat="1" x14ac:dyDescent="0.25">
      <c r="A22" s="471">
        <v>2020</v>
      </c>
      <c r="B22" s="471"/>
      <c r="C22" s="471"/>
      <c r="D22" s="473">
        <v>139995</v>
      </c>
      <c r="E22" s="473">
        <v>70605</v>
      </c>
      <c r="F22" s="473">
        <v>66150</v>
      </c>
      <c r="G22" s="473">
        <v>18850</v>
      </c>
      <c r="H22" s="473"/>
      <c r="I22" s="473">
        <f>SUM(D22:H22)</f>
        <v>295600</v>
      </c>
      <c r="J22" s="471">
        <v>10</v>
      </c>
    </row>
    <row r="23" spans="1:10" s="474" customFormat="1" x14ac:dyDescent="0.25">
      <c r="A23" s="475" t="s">
        <v>794</v>
      </c>
      <c r="B23" s="471"/>
      <c r="C23" s="471"/>
      <c r="D23" s="473"/>
      <c r="E23" s="473"/>
      <c r="F23" s="473"/>
      <c r="G23" s="473"/>
      <c r="H23" s="473"/>
      <c r="I23" s="465">
        <v>125000</v>
      </c>
      <c r="J23" s="471"/>
    </row>
    <row r="24" spans="1:10" x14ac:dyDescent="0.25">
      <c r="A24" s="467" t="s">
        <v>801</v>
      </c>
      <c r="B24" s="467" t="s">
        <v>802</v>
      </c>
      <c r="C24" s="467"/>
      <c r="D24" s="469">
        <v>498600</v>
      </c>
      <c r="E24" s="469"/>
      <c r="F24" s="469"/>
      <c r="G24" s="469"/>
      <c r="H24" s="469"/>
      <c r="I24" s="469">
        <v>498600</v>
      </c>
      <c r="J24" s="467"/>
    </row>
    <row r="25" spans="1:10" s="474" customFormat="1" x14ac:dyDescent="0.25">
      <c r="A25" s="471">
        <v>2020</v>
      </c>
      <c r="B25" s="467"/>
      <c r="C25" s="471"/>
      <c r="D25" s="473"/>
      <c r="E25" s="473"/>
      <c r="F25" s="473"/>
      <c r="G25" s="473"/>
      <c r="H25" s="473"/>
      <c r="I25" s="473">
        <v>498600</v>
      </c>
      <c r="J25" s="471">
        <v>32</v>
      </c>
    </row>
    <row r="26" spans="1:10" s="474" customFormat="1" x14ac:dyDescent="0.25">
      <c r="A26" s="467" t="s">
        <v>606</v>
      </c>
      <c r="B26" s="467"/>
      <c r="C26" s="471"/>
      <c r="D26" s="473"/>
      <c r="E26" s="473"/>
      <c r="F26" s="473"/>
      <c r="G26" s="473"/>
      <c r="H26" s="473"/>
      <c r="I26" s="465">
        <v>74800</v>
      </c>
      <c r="J26" s="471"/>
    </row>
    <row r="27" spans="1:10" s="474" customFormat="1" x14ac:dyDescent="0.25">
      <c r="A27" s="467" t="s">
        <v>803</v>
      </c>
      <c r="B27" s="467"/>
      <c r="C27" s="471"/>
      <c r="D27" s="473"/>
      <c r="E27" s="473"/>
      <c r="F27" s="473"/>
      <c r="G27" s="473"/>
      <c r="H27" s="473"/>
      <c r="I27" s="465">
        <v>111000</v>
      </c>
      <c r="J27" s="471"/>
    </row>
    <row r="28" spans="1:10" x14ac:dyDescent="0.25">
      <c r="A28" s="467" t="s">
        <v>804</v>
      </c>
      <c r="B28" s="467" t="s">
        <v>802</v>
      </c>
      <c r="C28" s="467"/>
      <c r="D28" s="469">
        <v>224370</v>
      </c>
      <c r="E28" s="469"/>
      <c r="F28" s="469"/>
      <c r="G28" s="469"/>
      <c r="H28" s="469"/>
      <c r="I28" s="469">
        <v>224370</v>
      </c>
      <c r="J28" s="467"/>
    </row>
    <row r="29" spans="1:10" x14ac:dyDescent="0.25">
      <c r="A29" s="471">
        <v>2020</v>
      </c>
      <c r="B29" s="467"/>
      <c r="C29" s="467"/>
      <c r="D29" s="469"/>
      <c r="E29" s="469"/>
      <c r="F29" s="469"/>
      <c r="G29" s="469"/>
      <c r="H29" s="469"/>
      <c r="I29" s="473">
        <v>224370</v>
      </c>
      <c r="J29" s="477"/>
    </row>
    <row r="30" spans="1:10" x14ac:dyDescent="0.25">
      <c r="A30" s="467" t="s">
        <v>606</v>
      </c>
      <c r="B30" s="467"/>
      <c r="C30" s="467"/>
      <c r="D30" s="469"/>
      <c r="E30" s="469"/>
      <c r="F30" s="469"/>
      <c r="G30" s="469"/>
      <c r="H30" s="469"/>
      <c r="I30" s="469">
        <v>33656</v>
      </c>
      <c r="J30" s="477"/>
    </row>
    <row r="31" spans="1:10" x14ac:dyDescent="0.25">
      <c r="A31" s="467" t="s">
        <v>805</v>
      </c>
      <c r="B31" s="467" t="s">
        <v>802</v>
      </c>
      <c r="C31" s="467"/>
      <c r="D31" s="469">
        <v>88235</v>
      </c>
      <c r="E31" s="469"/>
      <c r="F31" s="469"/>
      <c r="G31" s="469"/>
      <c r="H31" s="469"/>
      <c r="I31" s="469">
        <v>88235</v>
      </c>
      <c r="J31" s="1413"/>
    </row>
    <row r="32" spans="1:10" x14ac:dyDescent="0.25">
      <c r="A32" s="467" t="s">
        <v>806</v>
      </c>
      <c r="B32" s="467" t="s">
        <v>802</v>
      </c>
      <c r="C32" s="467"/>
      <c r="D32" s="469">
        <v>88235</v>
      </c>
      <c r="E32" s="469"/>
      <c r="F32" s="469"/>
      <c r="G32" s="469"/>
      <c r="H32" s="469"/>
      <c r="I32" s="469">
        <v>88235</v>
      </c>
      <c r="J32" s="1414"/>
    </row>
    <row r="33" spans="1:13" x14ac:dyDescent="0.25">
      <c r="A33" s="467" t="s">
        <v>807</v>
      </c>
      <c r="B33" s="467" t="s">
        <v>802</v>
      </c>
      <c r="C33" s="467"/>
      <c r="D33" s="469">
        <v>88235</v>
      </c>
      <c r="E33" s="469"/>
      <c r="F33" s="469"/>
      <c r="G33" s="469"/>
      <c r="H33" s="469"/>
      <c r="I33" s="469">
        <v>88235</v>
      </c>
      <c r="J33" s="1414"/>
    </row>
    <row r="34" spans="1:13" x14ac:dyDescent="0.25">
      <c r="A34" s="467" t="s">
        <v>808</v>
      </c>
      <c r="B34" s="467" t="s">
        <v>802</v>
      </c>
      <c r="C34" s="467"/>
      <c r="D34" s="469">
        <v>88235</v>
      </c>
      <c r="E34" s="469"/>
      <c r="F34" s="469"/>
      <c r="G34" s="469"/>
      <c r="H34" s="469"/>
      <c r="I34" s="469">
        <v>88235</v>
      </c>
      <c r="J34" s="1414"/>
    </row>
    <row r="35" spans="1:13" x14ac:dyDescent="0.25">
      <c r="A35" s="467" t="s">
        <v>809</v>
      </c>
      <c r="B35" s="467" t="s">
        <v>802</v>
      </c>
      <c r="C35" s="467"/>
      <c r="D35" s="469">
        <v>88235</v>
      </c>
      <c r="E35" s="469"/>
      <c r="F35" s="469"/>
      <c r="G35" s="469"/>
      <c r="H35" s="469"/>
      <c r="I35" s="469">
        <v>88235</v>
      </c>
      <c r="J35" s="1415"/>
    </row>
    <row r="36" spans="1:13" x14ac:dyDescent="0.25">
      <c r="K36" s="464" t="s">
        <v>810</v>
      </c>
    </row>
    <row r="37" spans="1:13" x14ac:dyDescent="0.25">
      <c r="A37" s="464" t="s">
        <v>446</v>
      </c>
      <c r="I37" s="478">
        <f>SUM(I9+I14+I16+I18+I20)*12+I10+I21+I11*11+I22*11</f>
        <v>21303100</v>
      </c>
      <c r="K37" s="479">
        <f>SUM(I37*0.175)</f>
        <v>3728042.4999999995</v>
      </c>
    </row>
    <row r="38" spans="1:13" x14ac:dyDescent="0.25">
      <c r="A38" s="464" t="s">
        <v>421</v>
      </c>
      <c r="I38" s="478">
        <f>SUM(I24+I25*11+I29*11+I28+I31*12+I32*12+I33*12+I34*12+I35*12)</f>
        <v>13969740</v>
      </c>
      <c r="K38" s="479">
        <f>SUM(I38*0.175)</f>
        <v>2444704.5</v>
      </c>
      <c r="M38" s="478"/>
    </row>
    <row r="39" spans="1:13" x14ac:dyDescent="0.25">
      <c r="A39" s="464" t="s">
        <v>447</v>
      </c>
      <c r="I39" s="478">
        <f>SUM(I4+I7)*12+I5</f>
        <v>2912000</v>
      </c>
      <c r="K39" s="464">
        <f>SUM(I39*0.175)</f>
        <v>509599.99999999994</v>
      </c>
    </row>
    <row r="40" spans="1:13" x14ac:dyDescent="0.25">
      <c r="A40" s="464" t="s">
        <v>606</v>
      </c>
      <c r="I40" s="478">
        <f>SUM(I26*12+I30*12)</f>
        <v>1301472</v>
      </c>
      <c r="K40" s="479">
        <f>SUM(I40*0.175)</f>
        <v>227757.59999999998</v>
      </c>
      <c r="M40" s="478"/>
    </row>
    <row r="41" spans="1:13" x14ac:dyDescent="0.25">
      <c r="A41" s="464" t="s">
        <v>811</v>
      </c>
      <c r="I41" s="478">
        <f>SUM(I12+I23)</f>
        <v>250000</v>
      </c>
      <c r="K41" s="464">
        <v>0</v>
      </c>
    </row>
    <row r="42" spans="1:13" x14ac:dyDescent="0.25">
      <c r="A42" s="464" t="s">
        <v>803</v>
      </c>
      <c r="I42" s="478">
        <f>SUM(I27)</f>
        <v>111000</v>
      </c>
      <c r="K42" s="464">
        <f>SUM(I42*0.175)</f>
        <v>19425</v>
      </c>
    </row>
    <row r="43" spans="1:13" x14ac:dyDescent="0.25">
      <c r="K43" s="479">
        <f>SUM(K37:K42)</f>
        <v>6929529.5999999996</v>
      </c>
    </row>
    <row r="44" spans="1:13" x14ac:dyDescent="0.25">
      <c r="A44" s="464" t="s">
        <v>422</v>
      </c>
      <c r="K44" s="478">
        <f>SUM(I27*0.15)</f>
        <v>16650</v>
      </c>
    </row>
    <row r="45" spans="1:13" x14ac:dyDescent="0.25">
      <c r="I45" s="478">
        <f>SUM(I38+I40+I42)</f>
        <v>15382212</v>
      </c>
      <c r="K45" s="479">
        <f>SUM(K43+K44)</f>
        <v>6946179.5999999996</v>
      </c>
    </row>
    <row r="46" spans="1:13" x14ac:dyDescent="0.25">
      <c r="K46" s="478"/>
    </row>
    <row r="47" spans="1:13" x14ac:dyDescent="0.25">
      <c r="A47" s="464" t="s">
        <v>828</v>
      </c>
      <c r="I47" s="478">
        <f>SUM(I37+1000000)</f>
        <v>22303100</v>
      </c>
    </row>
    <row r="48" spans="1:13" x14ac:dyDescent="0.25">
      <c r="A48" s="464" t="e">
        <f>+ szoc.hozzájárulás</f>
        <v>#NAME?</v>
      </c>
      <c r="I48" s="478">
        <f>SUM(K45+175000)</f>
        <v>7121179.5999999996</v>
      </c>
    </row>
  </sheetData>
  <mergeCells count="1">
    <mergeCell ref="J31:J3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4590E-2FAF-4FC5-A1CA-A4066D92A78C}">
  <sheetPr>
    <tabColor rgb="FFFF0000"/>
    <pageSetUpPr fitToPage="1"/>
  </sheetPr>
  <dimension ref="A1:S247"/>
  <sheetViews>
    <sheetView topLeftCell="A28" workbookViewId="0">
      <selection sqref="A1:U54"/>
    </sheetView>
  </sheetViews>
  <sheetFormatPr defaultRowHeight="15" x14ac:dyDescent="0.25"/>
  <cols>
    <col min="1" max="1" width="37.42578125" style="272" customWidth="1"/>
    <col min="2" max="2" width="10" style="169" bestFit="1" customWidth="1"/>
    <col min="3" max="3" width="11.5703125" style="169" bestFit="1" customWidth="1"/>
    <col min="4" max="4" width="8.5703125" style="169" bestFit="1" customWidth="1"/>
    <col min="5" max="5" width="6.7109375" style="169" customWidth="1"/>
    <col min="6" max="6" width="9.140625" style="199"/>
    <col min="7" max="7" width="9.140625" style="169"/>
    <col min="8" max="8" width="11.28515625" style="150" bestFit="1" customWidth="1"/>
    <col min="9" max="9" width="10.140625" style="169" bestFit="1" customWidth="1"/>
    <col min="10" max="10" width="11.85546875" style="376" customWidth="1"/>
    <col min="11" max="11" width="10.140625" style="376" customWidth="1"/>
    <col min="12" max="12" width="11.28515625" style="169" bestFit="1" customWidth="1"/>
    <col min="13" max="13" width="16.7109375" style="169" customWidth="1"/>
    <col min="14" max="14" width="11.28515625" style="169" bestFit="1" customWidth="1"/>
    <col min="15" max="16384" width="9.140625" style="169"/>
  </cols>
  <sheetData>
    <row r="1" spans="1:14" ht="15.75" thickBot="1" x14ac:dyDescent="0.3">
      <c r="A1" s="1416" t="s">
        <v>581</v>
      </c>
      <c r="B1" s="1420" t="s">
        <v>671</v>
      </c>
      <c r="C1" s="1420"/>
      <c r="D1" s="1420"/>
      <c r="E1" s="1420"/>
      <c r="F1" s="1420"/>
      <c r="G1" s="1420"/>
      <c r="H1" s="1420"/>
      <c r="I1" s="1421"/>
      <c r="J1" s="1418" t="s">
        <v>672</v>
      </c>
      <c r="K1" s="1419"/>
    </row>
    <row r="2" spans="1:14" s="147" customFormat="1" ht="29.25" thickBot="1" x14ac:dyDescent="0.3">
      <c r="A2" s="1417"/>
      <c r="B2" s="378" t="s">
        <v>424</v>
      </c>
      <c r="C2" s="179" t="s">
        <v>425</v>
      </c>
      <c r="D2" s="179" t="s">
        <v>403</v>
      </c>
      <c r="E2" s="379" t="s">
        <v>426</v>
      </c>
      <c r="F2" s="178" t="s">
        <v>427</v>
      </c>
      <c r="G2" s="177" t="s">
        <v>428</v>
      </c>
      <c r="H2" s="179" t="s">
        <v>429</v>
      </c>
      <c r="I2" s="366" t="s">
        <v>430</v>
      </c>
      <c r="J2" s="179" t="s">
        <v>429</v>
      </c>
      <c r="K2" s="143" t="s">
        <v>430</v>
      </c>
      <c r="M2" s="147" t="s">
        <v>431</v>
      </c>
      <c r="N2" s="180">
        <f ca="1">TODAY()</f>
        <v>43909</v>
      </c>
    </row>
    <row r="3" spans="1:14" s="147" customFormat="1" ht="15.75" thickBot="1" x14ac:dyDescent="0.3">
      <c r="A3" s="181" t="s">
        <v>488</v>
      </c>
      <c r="B3" s="1425" t="s">
        <v>434</v>
      </c>
      <c r="C3" s="1423"/>
      <c r="D3" s="1423"/>
      <c r="E3" s="1423"/>
      <c r="F3" s="1423"/>
      <c r="G3" s="1423"/>
      <c r="H3" s="1423"/>
      <c r="I3" s="1424"/>
      <c r="J3" s="373"/>
      <c r="K3" s="373"/>
      <c r="N3" s="180"/>
    </row>
    <row r="4" spans="1:14" ht="15.75" thickBot="1" x14ac:dyDescent="0.3">
      <c r="A4" s="273" t="s">
        <v>582</v>
      </c>
      <c r="B4" s="187">
        <v>71200</v>
      </c>
      <c r="C4" s="187"/>
      <c r="D4" s="187"/>
      <c r="E4" s="188"/>
      <c r="F4" s="189">
        <f>SUM(B4:E4)</f>
        <v>71200</v>
      </c>
      <c r="G4" s="188"/>
      <c r="H4" s="190">
        <f t="shared" ref="H4" si="0">SUM(F4:G4)</f>
        <v>71200</v>
      </c>
      <c r="I4" s="367">
        <f>H4*0.195</f>
        <v>13884</v>
      </c>
      <c r="J4" s="374">
        <v>71200</v>
      </c>
      <c r="K4" s="374">
        <v>13884</v>
      </c>
      <c r="M4" s="182"/>
      <c r="N4" s="183"/>
    </row>
    <row r="5" spans="1:14" ht="15.75" thickBot="1" x14ac:dyDescent="0.3">
      <c r="A5" s="186" t="s">
        <v>577</v>
      </c>
      <c r="B5" s="187">
        <v>71200</v>
      </c>
      <c r="C5" s="187"/>
      <c r="D5" s="187"/>
      <c r="E5" s="188"/>
      <c r="F5" s="189">
        <v>71200</v>
      </c>
      <c r="G5" s="188"/>
      <c r="H5" s="274">
        <f>SUM(F5:G5)</f>
        <v>71200</v>
      </c>
      <c r="I5" s="367">
        <f>H5*0.195</f>
        <v>13884</v>
      </c>
      <c r="J5" s="374">
        <v>84760</v>
      </c>
      <c r="K5" s="374">
        <v>13884</v>
      </c>
      <c r="N5" s="183"/>
    </row>
    <row r="6" spans="1:14" ht="15.75" thickBot="1" x14ac:dyDescent="0.3">
      <c r="A6" s="181" t="s">
        <v>490</v>
      </c>
      <c r="B6" s="1422" t="s">
        <v>432</v>
      </c>
      <c r="C6" s="1423"/>
      <c r="D6" s="1423"/>
      <c r="E6" s="1423"/>
      <c r="F6" s="1423"/>
      <c r="G6" s="1423"/>
      <c r="H6" s="1423"/>
      <c r="I6" s="1424"/>
      <c r="J6" s="373"/>
      <c r="K6" s="373"/>
      <c r="M6" s="182"/>
      <c r="N6" s="183"/>
    </row>
    <row r="7" spans="1:14" x14ac:dyDescent="0.25">
      <c r="A7" s="273" t="s">
        <v>582</v>
      </c>
      <c r="B7" s="171">
        <v>173075</v>
      </c>
      <c r="C7" s="171"/>
      <c r="D7" s="171"/>
      <c r="E7" s="172"/>
      <c r="F7" s="185">
        <f>SUM(B7:E7)</f>
        <v>173075</v>
      </c>
      <c r="G7" s="172"/>
      <c r="H7" s="149">
        <f t="shared" ref="H7" si="1">SUM(F7:G7)</f>
        <v>173075</v>
      </c>
      <c r="I7" s="368">
        <f>SUM(H7*0.195)</f>
        <v>33749.625</v>
      </c>
      <c r="J7" s="374">
        <v>173075</v>
      </c>
      <c r="K7" s="374">
        <v>33750</v>
      </c>
      <c r="N7" s="183"/>
    </row>
    <row r="8" spans="1:14" ht="15.75" thickBot="1" x14ac:dyDescent="0.3">
      <c r="A8" s="186" t="s">
        <v>577</v>
      </c>
      <c r="B8" s="275">
        <v>173075</v>
      </c>
      <c r="C8" s="264"/>
      <c r="D8" s="264"/>
      <c r="E8" s="265"/>
      <c r="F8" s="266">
        <f>SUM(B8:E8)</f>
        <v>173075</v>
      </c>
      <c r="G8" s="265"/>
      <c r="H8" s="198">
        <f t="shared" ref="H8" si="2">SUM(F8:G8)</f>
        <v>173075</v>
      </c>
      <c r="I8" s="369">
        <f>SUM(H8)*0.195</f>
        <v>33749.625</v>
      </c>
      <c r="J8" s="374">
        <f>173075</f>
        <v>173075</v>
      </c>
      <c r="K8" s="374">
        <f>33750</f>
        <v>33750</v>
      </c>
      <c r="L8" s="247">
        <f>SUM(K8-I8)</f>
        <v>0.375</v>
      </c>
      <c r="N8" s="183"/>
    </row>
    <row r="9" spans="1:14" x14ac:dyDescent="0.25">
      <c r="A9" s="181" t="s">
        <v>492</v>
      </c>
      <c r="B9" s="1422" t="s">
        <v>432</v>
      </c>
      <c r="C9" s="1423"/>
      <c r="D9" s="1423"/>
      <c r="E9" s="1423"/>
      <c r="F9" s="1423"/>
      <c r="G9" s="1423"/>
      <c r="H9" s="1423"/>
      <c r="I9" s="1424"/>
      <c r="J9" s="373"/>
      <c r="K9" s="373"/>
      <c r="M9" s="182"/>
      <c r="N9" s="183"/>
    </row>
    <row r="10" spans="1:14" x14ac:dyDescent="0.25">
      <c r="A10" s="184" t="s">
        <v>582</v>
      </c>
      <c r="B10" s="171"/>
      <c r="C10" s="171"/>
      <c r="D10" s="171"/>
      <c r="E10" s="172"/>
      <c r="F10" s="185">
        <f>SUM(B10:E10)</f>
        <v>0</v>
      </c>
      <c r="G10" s="172"/>
      <c r="H10" s="149">
        <f>SUM(F10:G10)</f>
        <v>0</v>
      </c>
      <c r="I10" s="368">
        <f>H10*0.22</f>
        <v>0</v>
      </c>
      <c r="J10" s="374">
        <v>0</v>
      </c>
      <c r="K10" s="374">
        <v>0</v>
      </c>
      <c r="N10" s="183"/>
    </row>
    <row r="11" spans="1:14" ht="15.75" thickBot="1" x14ac:dyDescent="0.3">
      <c r="A11" s="186" t="s">
        <v>577</v>
      </c>
      <c r="B11" s="187">
        <v>211000</v>
      </c>
      <c r="C11" s="187"/>
      <c r="D11" s="187"/>
      <c r="E11" s="188"/>
      <c r="F11" s="189">
        <f>SUM(B11:E11)</f>
        <v>211000</v>
      </c>
      <c r="G11" s="188"/>
      <c r="H11" s="190">
        <f t="shared" ref="H11:H32" si="3">SUM(F11:G11)</f>
        <v>211000</v>
      </c>
      <c r="I11" s="367">
        <f>H11*0.195</f>
        <v>41145</v>
      </c>
      <c r="J11" s="374">
        <v>211000</v>
      </c>
      <c r="K11" s="374">
        <v>41145</v>
      </c>
      <c r="N11" s="183"/>
    </row>
    <row r="12" spans="1:14" x14ac:dyDescent="0.25">
      <c r="A12" s="181" t="s">
        <v>494</v>
      </c>
      <c r="B12" s="1422" t="s">
        <v>434</v>
      </c>
      <c r="C12" s="1423"/>
      <c r="D12" s="1423"/>
      <c r="E12" s="1423"/>
      <c r="F12" s="1423"/>
      <c r="G12" s="1423"/>
      <c r="H12" s="1423"/>
      <c r="I12" s="1424"/>
      <c r="J12" s="373"/>
      <c r="K12" s="373"/>
      <c r="M12" s="182"/>
      <c r="N12" s="183"/>
    </row>
    <row r="13" spans="1:14" x14ac:dyDescent="0.25">
      <c r="A13" s="184" t="s">
        <v>582</v>
      </c>
      <c r="B13" s="171">
        <v>145500</v>
      </c>
      <c r="C13" s="171"/>
      <c r="D13" s="171"/>
      <c r="E13" s="172"/>
      <c r="F13" s="185">
        <f>SUM(B13:E13)</f>
        <v>145500</v>
      </c>
      <c r="G13" s="172"/>
      <c r="H13" s="149">
        <f>SUM(F13:G13)</f>
        <v>145500</v>
      </c>
      <c r="I13" s="368">
        <f>SUM(H13)*0.195</f>
        <v>28372.5</v>
      </c>
      <c r="J13" s="374">
        <v>145500</v>
      </c>
      <c r="K13" s="374">
        <v>28373</v>
      </c>
      <c r="N13" s="183"/>
    </row>
    <row r="14" spans="1:14" ht="15.75" thickBot="1" x14ac:dyDescent="0.3">
      <c r="A14" s="186" t="s">
        <v>577</v>
      </c>
      <c r="B14" s="187">
        <v>145500</v>
      </c>
      <c r="C14" s="187"/>
      <c r="D14" s="187"/>
      <c r="E14" s="188"/>
      <c r="F14" s="189">
        <v>145500</v>
      </c>
      <c r="G14" s="188"/>
      <c r="H14" s="274">
        <f t="shared" ref="H14" si="4">SUM(F14:G14)</f>
        <v>145500</v>
      </c>
      <c r="I14" s="367">
        <f>H14*0.195</f>
        <v>28372.5</v>
      </c>
      <c r="J14" s="374">
        <v>172867</v>
      </c>
      <c r="K14" s="374">
        <v>28373</v>
      </c>
      <c r="N14" s="183"/>
    </row>
    <row r="15" spans="1:14" x14ac:dyDescent="0.25">
      <c r="A15" s="181" t="s">
        <v>603</v>
      </c>
      <c r="B15" s="1422" t="s">
        <v>583</v>
      </c>
      <c r="C15" s="1423"/>
      <c r="D15" s="1423"/>
      <c r="E15" s="1423"/>
      <c r="F15" s="1423"/>
      <c r="G15" s="1423"/>
      <c r="H15" s="1423"/>
      <c r="I15" s="1424"/>
      <c r="J15" s="373"/>
      <c r="K15" s="373"/>
      <c r="M15" s="182"/>
      <c r="N15" s="183"/>
    </row>
    <row r="16" spans="1:14" x14ac:dyDescent="0.25">
      <c r="A16" s="184" t="s">
        <v>582</v>
      </c>
      <c r="B16" s="171">
        <v>448700</v>
      </c>
      <c r="C16" s="171"/>
      <c r="D16" s="171"/>
      <c r="E16" s="172"/>
      <c r="F16" s="185">
        <f>SUM(B16:E16)</f>
        <v>448700</v>
      </c>
      <c r="G16" s="172"/>
      <c r="H16" s="149">
        <f>SUM(F16:G16)</f>
        <v>448700</v>
      </c>
      <c r="I16" s="368">
        <f>SUM(H16)*0.195</f>
        <v>87496.5</v>
      </c>
      <c r="J16" s="374">
        <v>448700</v>
      </c>
      <c r="K16" s="374">
        <v>87497</v>
      </c>
      <c r="N16" s="183"/>
    </row>
    <row r="17" spans="1:19" ht="15" customHeight="1" thickBot="1" x14ac:dyDescent="0.3">
      <c r="A17" s="186" t="s">
        <v>604</v>
      </c>
      <c r="B17" s="187">
        <v>448700</v>
      </c>
      <c r="C17" s="187"/>
      <c r="D17" s="187"/>
      <c r="E17" s="188"/>
      <c r="F17" s="189">
        <f>SUM(B17:E17)</f>
        <v>448700</v>
      </c>
      <c r="G17" s="188"/>
      <c r="H17" s="276">
        <f t="shared" ref="H17" si="5">SUM(F17:G17)</f>
        <v>448700</v>
      </c>
      <c r="I17" s="367">
        <f>H17*0.195</f>
        <v>87496.5</v>
      </c>
      <c r="J17" s="374">
        <v>448700</v>
      </c>
      <c r="K17" s="374">
        <v>87497</v>
      </c>
      <c r="N17" s="183"/>
    </row>
    <row r="18" spans="1:19" ht="15" customHeight="1" thickBot="1" x14ac:dyDescent="0.3">
      <c r="A18" s="285" t="s">
        <v>605</v>
      </c>
      <c r="B18" s="286"/>
      <c r="C18" s="247"/>
      <c r="D18" s="247"/>
      <c r="E18" s="247"/>
      <c r="F18" s="255"/>
      <c r="G18" s="247"/>
      <c r="H18" s="287">
        <v>498600</v>
      </c>
      <c r="I18" s="365">
        <f>H18*0.195</f>
        <v>97227</v>
      </c>
      <c r="J18" s="374">
        <v>498600</v>
      </c>
      <c r="K18" s="374">
        <v>97227</v>
      </c>
      <c r="N18" s="183"/>
    </row>
    <row r="19" spans="1:19" ht="24.75" customHeight="1" x14ac:dyDescent="0.25">
      <c r="A19" s="181"/>
      <c r="B19" s="1422" t="s">
        <v>434</v>
      </c>
      <c r="C19" s="1423"/>
      <c r="D19" s="1423"/>
      <c r="E19" s="1423"/>
      <c r="F19" s="1423"/>
      <c r="G19" s="1423"/>
      <c r="H19" s="1423"/>
      <c r="I19" s="1424"/>
      <c r="J19" s="373"/>
      <c r="K19" s="373"/>
      <c r="M19" s="182"/>
      <c r="N19" s="183"/>
    </row>
    <row r="20" spans="1:19" ht="25.5" customHeight="1" thickBot="1" x14ac:dyDescent="0.3">
      <c r="A20" s="186"/>
      <c r="B20" s="187">
        <v>71200</v>
      </c>
      <c r="C20" s="187"/>
      <c r="D20" s="187"/>
      <c r="E20" s="188"/>
      <c r="F20" s="189">
        <f>SUM(B20:E20)</f>
        <v>71200</v>
      </c>
      <c r="G20" s="188"/>
      <c r="H20" s="190">
        <v>0</v>
      </c>
      <c r="I20" s="367">
        <f>H20*0.22</f>
        <v>0</v>
      </c>
      <c r="J20" s="374">
        <v>0</v>
      </c>
      <c r="K20" s="374">
        <v>0</v>
      </c>
      <c r="N20" s="183"/>
    </row>
    <row r="21" spans="1:19" x14ac:dyDescent="0.25">
      <c r="A21" s="191" t="s">
        <v>496</v>
      </c>
      <c r="B21" s="1425" t="s">
        <v>432</v>
      </c>
      <c r="C21" s="1427"/>
      <c r="D21" s="1427"/>
      <c r="E21" s="1427"/>
      <c r="F21" s="1427"/>
      <c r="G21" s="1427"/>
      <c r="H21" s="1427"/>
      <c r="I21" s="1428"/>
      <c r="J21" s="373"/>
      <c r="K21" s="373"/>
      <c r="M21" s="182"/>
      <c r="N21" s="183"/>
    </row>
    <row r="22" spans="1:19" x14ac:dyDescent="0.25">
      <c r="A22" s="184" t="s">
        <v>582</v>
      </c>
      <c r="B22" s="171">
        <v>179400</v>
      </c>
      <c r="C22" s="171"/>
      <c r="D22" s="171"/>
      <c r="E22" s="172"/>
      <c r="F22" s="185">
        <f>SUM(B22:E22)</f>
        <v>179400</v>
      </c>
      <c r="G22" s="172"/>
      <c r="H22" s="149">
        <f t="shared" si="3"/>
        <v>179400</v>
      </c>
      <c r="I22" s="368">
        <f>SUM(H22)*0.195</f>
        <v>34983</v>
      </c>
      <c r="J22" s="374">
        <v>179400</v>
      </c>
      <c r="K22" s="374">
        <v>34983</v>
      </c>
      <c r="N22" s="183"/>
    </row>
    <row r="23" spans="1:19" ht="14.25" customHeight="1" thickBot="1" x14ac:dyDescent="0.3">
      <c r="A23" s="192" t="s">
        <v>577</v>
      </c>
      <c r="B23" s="277">
        <f>138000*1.3</f>
        <v>179400</v>
      </c>
      <c r="C23" s="174"/>
      <c r="D23" s="174"/>
      <c r="E23" s="175"/>
      <c r="F23" s="193">
        <f>SUM(B23:E23)</f>
        <v>179400</v>
      </c>
      <c r="G23" s="175"/>
      <c r="H23" s="162">
        <f t="shared" si="3"/>
        <v>179400</v>
      </c>
      <c r="I23" s="370">
        <f>H23*0.195</f>
        <v>34983</v>
      </c>
      <c r="J23" s="374">
        <v>179400</v>
      </c>
      <c r="K23" s="374">
        <v>34983</v>
      </c>
      <c r="N23" s="183"/>
    </row>
    <row r="24" spans="1:19" ht="12" customHeight="1" x14ac:dyDescent="0.25">
      <c r="A24" s="181" t="s">
        <v>610</v>
      </c>
      <c r="B24" s="194" t="s">
        <v>435</v>
      </c>
      <c r="C24" s="271"/>
      <c r="D24" s="195"/>
      <c r="E24" s="195"/>
      <c r="F24" s="195"/>
      <c r="G24" s="195"/>
      <c r="H24" s="195"/>
      <c r="I24" s="195"/>
      <c r="J24" s="375"/>
      <c r="K24" s="375"/>
      <c r="M24" s="182"/>
      <c r="N24" s="183"/>
    </row>
    <row r="25" spans="1:19" ht="15" customHeight="1" x14ac:dyDescent="0.25">
      <c r="A25" s="184" t="s">
        <v>433</v>
      </c>
      <c r="B25" s="171">
        <v>81530</v>
      </c>
      <c r="C25" s="171"/>
      <c r="D25" s="171"/>
      <c r="E25" s="172"/>
      <c r="F25" s="185">
        <f>SUM(B25:E25)</f>
        <v>81530</v>
      </c>
      <c r="G25" s="172"/>
      <c r="H25" s="149">
        <v>0</v>
      </c>
      <c r="I25" s="368">
        <f t="shared" ref="I25" si="6">H25*0.22</f>
        <v>0</v>
      </c>
      <c r="J25" s="374">
        <v>0</v>
      </c>
      <c r="K25" s="374">
        <v>0</v>
      </c>
      <c r="N25" s="183"/>
    </row>
    <row r="26" spans="1:19" ht="24.75" customHeight="1" thickBot="1" x14ac:dyDescent="0.3">
      <c r="A26" s="186" t="s">
        <v>436</v>
      </c>
      <c r="B26" s="187">
        <v>81530</v>
      </c>
      <c r="C26" s="187"/>
      <c r="D26" s="187"/>
      <c r="E26" s="188"/>
      <c r="F26" s="189">
        <f>SUM(B26:E26)</f>
        <v>81530</v>
      </c>
      <c r="G26" s="188"/>
      <c r="H26" s="190">
        <v>0</v>
      </c>
      <c r="I26" s="367">
        <f>H26*0.195</f>
        <v>0</v>
      </c>
      <c r="J26" s="374">
        <v>0</v>
      </c>
      <c r="K26" s="374">
        <v>0</v>
      </c>
      <c r="N26" s="183"/>
    </row>
    <row r="27" spans="1:19" x14ac:dyDescent="0.25">
      <c r="A27" s="191" t="s">
        <v>498</v>
      </c>
      <c r="B27" s="196" t="s">
        <v>437</v>
      </c>
      <c r="C27" s="1422" t="s">
        <v>438</v>
      </c>
      <c r="D27" s="1423"/>
      <c r="E27" s="1423"/>
      <c r="F27" s="1423"/>
      <c r="G27" s="1423"/>
      <c r="H27" s="1423"/>
      <c r="I27" s="1424"/>
      <c r="J27" s="373"/>
      <c r="K27" s="373"/>
      <c r="M27" s="182">
        <v>32691</v>
      </c>
      <c r="N27" s="183">
        <f ca="1">($N$2-M27)/365</f>
        <v>30.734246575342464</v>
      </c>
      <c r="Q27" s="278" t="s">
        <v>439</v>
      </c>
      <c r="R27" s="278" t="s">
        <v>440</v>
      </c>
      <c r="S27" s="279"/>
    </row>
    <row r="28" spans="1:19" x14ac:dyDescent="0.25">
      <c r="A28" s="184" t="s">
        <v>582</v>
      </c>
      <c r="B28" s="171">
        <v>208225</v>
      </c>
      <c r="C28" s="171"/>
      <c r="D28" s="171">
        <v>46065</v>
      </c>
      <c r="E28" s="172">
        <v>-25</v>
      </c>
      <c r="F28" s="185">
        <f>SUM(B28:E28)</f>
        <v>254265</v>
      </c>
      <c r="G28" s="172"/>
      <c r="H28" s="149">
        <f t="shared" si="3"/>
        <v>254265</v>
      </c>
      <c r="I28" s="368">
        <f>SUM(H28)*0.195</f>
        <v>49581.675000000003</v>
      </c>
      <c r="J28" s="374">
        <v>254265</v>
      </c>
      <c r="K28" s="374">
        <v>49582</v>
      </c>
      <c r="M28" s="280" t="s">
        <v>584</v>
      </c>
      <c r="N28" s="281"/>
      <c r="Q28" s="278" t="s">
        <v>441</v>
      </c>
      <c r="R28" s="278" t="s">
        <v>442</v>
      </c>
      <c r="S28" s="279"/>
    </row>
    <row r="29" spans="1:19" ht="15.75" thickBot="1" x14ac:dyDescent="0.3">
      <c r="A29" s="192" t="s">
        <v>577</v>
      </c>
      <c r="B29" s="174">
        <v>208225</v>
      </c>
      <c r="C29" s="174"/>
      <c r="D29" s="174">
        <v>46065</v>
      </c>
      <c r="E29" s="175">
        <v>-25</v>
      </c>
      <c r="F29" s="185">
        <f>SUM(B29:E29)</f>
        <v>254265</v>
      </c>
      <c r="G29" s="175"/>
      <c r="H29" s="162">
        <f t="shared" si="3"/>
        <v>254265</v>
      </c>
      <c r="I29" s="370">
        <f>H29*0.195</f>
        <v>49581.675000000003</v>
      </c>
      <c r="J29" s="374">
        <v>254265</v>
      </c>
      <c r="K29" s="374">
        <v>49582</v>
      </c>
      <c r="N29" s="183"/>
      <c r="Q29" s="278" t="s">
        <v>443</v>
      </c>
      <c r="R29" s="278" t="s">
        <v>444</v>
      </c>
      <c r="S29" s="279"/>
    </row>
    <row r="30" spans="1:19" x14ac:dyDescent="0.25">
      <c r="A30" s="181" t="s">
        <v>500</v>
      </c>
      <c r="B30" s="1422" t="s">
        <v>432</v>
      </c>
      <c r="C30" s="1423"/>
      <c r="D30" s="1423"/>
      <c r="E30" s="1423"/>
      <c r="F30" s="1423"/>
      <c r="G30" s="1423"/>
      <c r="H30" s="1423"/>
      <c r="I30" s="1424"/>
      <c r="J30" s="373"/>
      <c r="K30" s="373"/>
      <c r="N30" s="183"/>
    </row>
    <row r="31" spans="1:19" x14ac:dyDescent="0.25">
      <c r="A31" s="184" t="s">
        <v>582</v>
      </c>
      <c r="B31" s="171">
        <v>207000</v>
      </c>
      <c r="C31" s="171"/>
      <c r="D31" s="171"/>
      <c r="E31" s="172"/>
      <c r="F31" s="185">
        <f>SUM(B31:E31)</f>
        <v>207000</v>
      </c>
      <c r="G31" s="172"/>
      <c r="H31" s="149">
        <f t="shared" si="3"/>
        <v>207000</v>
      </c>
      <c r="I31" s="368">
        <f>SUM(H31)*0.195</f>
        <v>40365</v>
      </c>
      <c r="J31" s="374">
        <v>207000</v>
      </c>
      <c r="K31" s="374">
        <v>40365</v>
      </c>
      <c r="M31" s="182"/>
      <c r="N31" s="183"/>
    </row>
    <row r="32" spans="1:19" ht="15.75" thickBot="1" x14ac:dyDescent="0.3">
      <c r="A32" s="186" t="s">
        <v>577</v>
      </c>
      <c r="B32" s="282">
        <v>207000</v>
      </c>
      <c r="C32" s="187"/>
      <c r="D32" s="187"/>
      <c r="E32" s="188"/>
      <c r="F32" s="189">
        <f>SUM(B32:E32)</f>
        <v>207000</v>
      </c>
      <c r="G32" s="188"/>
      <c r="H32" s="190">
        <f t="shared" si="3"/>
        <v>207000</v>
      </c>
      <c r="I32" s="367">
        <f>H32*0.195</f>
        <v>40365</v>
      </c>
      <c r="J32" s="374">
        <v>207000</v>
      </c>
      <c r="K32" s="374">
        <v>40365</v>
      </c>
      <c r="N32" s="183"/>
    </row>
    <row r="33" spans="1:14" x14ac:dyDescent="0.25">
      <c r="A33" s="283" t="s">
        <v>502</v>
      </c>
      <c r="B33" s="1422" t="s">
        <v>585</v>
      </c>
      <c r="C33" s="1423"/>
      <c r="D33" s="1423"/>
      <c r="E33" s="1423"/>
      <c r="F33" s="1423"/>
      <c r="G33" s="1423"/>
      <c r="H33" s="1423"/>
      <c r="I33" s="1424"/>
      <c r="J33" s="373"/>
      <c r="K33" s="373"/>
      <c r="N33" s="183"/>
    </row>
    <row r="34" spans="1:14" x14ac:dyDescent="0.25">
      <c r="A34" s="184" t="s">
        <v>582</v>
      </c>
      <c r="B34" s="171">
        <v>135420</v>
      </c>
      <c r="C34" s="171">
        <v>45080</v>
      </c>
      <c r="D34" s="171">
        <v>66150</v>
      </c>
      <c r="E34" s="172"/>
      <c r="F34" s="185">
        <f>SUM(B34:E34)</f>
        <v>246650</v>
      </c>
      <c r="G34" s="172"/>
      <c r="H34" s="149">
        <f t="shared" ref="H34:H35" si="7">SUM(F34:G34)</f>
        <v>246650</v>
      </c>
      <c r="I34" s="368">
        <f>SUM(H34)*0.195</f>
        <v>48096.75</v>
      </c>
      <c r="J34" s="374">
        <v>246650</v>
      </c>
      <c r="K34" s="374">
        <v>48097</v>
      </c>
      <c r="M34" s="182"/>
    </row>
    <row r="35" spans="1:14" ht="15.75" thickBot="1" x14ac:dyDescent="0.3">
      <c r="A35" s="186" t="s">
        <v>577</v>
      </c>
      <c r="B35" s="282">
        <v>135420</v>
      </c>
      <c r="C35" s="187">
        <v>59580</v>
      </c>
      <c r="D35" s="187">
        <v>66150</v>
      </c>
      <c r="E35" s="188"/>
      <c r="F35" s="189">
        <f>SUM(B35:E35)</f>
        <v>261150</v>
      </c>
      <c r="G35" s="188"/>
      <c r="H35" s="190">
        <f t="shared" si="7"/>
        <v>261150</v>
      </c>
      <c r="I35" s="367">
        <f>H35*0.195</f>
        <v>50924.25</v>
      </c>
      <c r="J35" s="374">
        <v>261150</v>
      </c>
      <c r="K35" s="374">
        <v>50924</v>
      </c>
    </row>
    <row r="36" spans="1:14" ht="24" customHeight="1" x14ac:dyDescent="0.25">
      <c r="A36" s="181" t="s">
        <v>561</v>
      </c>
      <c r="B36" s="1422" t="s">
        <v>435</v>
      </c>
      <c r="C36" s="1423"/>
      <c r="D36" s="1423"/>
      <c r="E36" s="1423"/>
      <c r="F36" s="1423"/>
      <c r="G36" s="1423"/>
      <c r="H36" s="1423"/>
      <c r="I36" s="1424"/>
      <c r="J36" s="373"/>
      <c r="K36" s="373"/>
      <c r="M36" s="182"/>
      <c r="N36" s="183"/>
    </row>
    <row r="37" spans="1:14" ht="15.75" thickBot="1" x14ac:dyDescent="0.3">
      <c r="A37" s="186" t="s">
        <v>562</v>
      </c>
      <c r="B37" s="187">
        <v>81530</v>
      </c>
      <c r="C37" s="187"/>
      <c r="D37" s="187"/>
      <c r="E37" s="188"/>
      <c r="F37" s="189">
        <f>SUM(B37:E37)</f>
        <v>81530</v>
      </c>
      <c r="G37" s="188"/>
      <c r="H37" s="190">
        <v>0</v>
      </c>
      <c r="I37" s="367">
        <f>H37*0.195</f>
        <v>0</v>
      </c>
      <c r="J37" s="380">
        <v>0</v>
      </c>
      <c r="K37" s="374">
        <v>0</v>
      </c>
      <c r="N37" s="183"/>
    </row>
    <row r="38" spans="1:14" ht="19.5" customHeight="1" x14ac:dyDescent="0.25">
      <c r="A38" s="181" t="s">
        <v>563</v>
      </c>
      <c r="B38" s="1422" t="s">
        <v>435</v>
      </c>
      <c r="C38" s="1423"/>
      <c r="D38" s="1423"/>
      <c r="E38" s="1423"/>
      <c r="F38" s="1423"/>
      <c r="G38" s="1423"/>
      <c r="H38" s="1423"/>
      <c r="I38" s="1424"/>
      <c r="J38" s="383"/>
      <c r="K38" s="373"/>
      <c r="L38" s="247">
        <f>SUM(J42-H42)</f>
        <v>0</v>
      </c>
      <c r="M38" s="182"/>
      <c r="N38" s="183"/>
    </row>
    <row r="39" spans="1:14" ht="15.75" customHeight="1" thickBot="1" x14ac:dyDescent="0.3">
      <c r="A39" s="186" t="s">
        <v>562</v>
      </c>
      <c r="B39" s="187">
        <v>81530</v>
      </c>
      <c r="C39" s="187"/>
      <c r="D39" s="187"/>
      <c r="E39" s="188"/>
      <c r="F39" s="189">
        <f>SUM(B39:E39)</f>
        <v>81530</v>
      </c>
      <c r="G39" s="188"/>
      <c r="H39" s="190">
        <v>0</v>
      </c>
      <c r="I39" s="367">
        <f>H39*0.195</f>
        <v>0</v>
      </c>
      <c r="J39" s="380">
        <v>0</v>
      </c>
      <c r="K39" s="374">
        <v>0</v>
      </c>
      <c r="N39" s="183"/>
    </row>
    <row r="40" spans="1:14" ht="15" customHeight="1" x14ac:dyDescent="0.25">
      <c r="A40" s="191" t="s">
        <v>445</v>
      </c>
      <c r="B40" s="1425" t="s">
        <v>434</v>
      </c>
      <c r="C40" s="1427"/>
      <c r="D40" s="1427"/>
      <c r="E40" s="1427"/>
      <c r="F40" s="1427"/>
      <c r="G40" s="1427"/>
      <c r="H40" s="1427"/>
      <c r="I40" s="1428"/>
      <c r="J40" s="383"/>
      <c r="K40" s="373"/>
      <c r="M40" s="182"/>
      <c r="N40" s="183"/>
    </row>
    <row r="41" spans="1:14" ht="18.75" customHeight="1" thickBot="1" x14ac:dyDescent="0.3">
      <c r="A41" s="192" t="s">
        <v>614</v>
      </c>
      <c r="B41" s="174">
        <f>138000/22*30-8182</f>
        <v>179999.81818181818</v>
      </c>
      <c r="C41" s="174"/>
      <c r="D41" s="174"/>
      <c r="E41" s="175"/>
      <c r="F41" s="193">
        <v>180000</v>
      </c>
      <c r="G41" s="175"/>
      <c r="H41" s="162">
        <v>180000</v>
      </c>
      <c r="I41" s="370">
        <f>H41*0.195</f>
        <v>35100</v>
      </c>
      <c r="J41" s="380">
        <v>179996</v>
      </c>
      <c r="K41" s="374">
        <v>35100</v>
      </c>
      <c r="N41" s="183"/>
    </row>
    <row r="42" spans="1:14" x14ac:dyDescent="0.25">
      <c r="A42" s="1429" t="s">
        <v>446</v>
      </c>
      <c r="B42" s="1430"/>
      <c r="C42" s="1430"/>
      <c r="D42" s="1430"/>
      <c r="E42" s="1430"/>
      <c r="F42" s="1430"/>
      <c r="G42" s="1430"/>
      <c r="H42" s="413">
        <f>SUM(H8+H11+H23+H29+H32)*12+H35*11+H34</f>
        <v>15416180</v>
      </c>
      <c r="I42" s="371">
        <f>SUM(H42)*0.195</f>
        <v>3006155.1</v>
      </c>
      <c r="J42" s="197">
        <f>SUM(J8+J11+J23+J29+J32)*12+J35*11+J34</f>
        <v>15416180</v>
      </c>
      <c r="K42" s="374">
        <f>(3006155)</f>
        <v>3006155</v>
      </c>
    </row>
    <row r="43" spans="1:14" ht="14.25" customHeight="1" x14ac:dyDescent="0.25">
      <c r="A43" s="1431" t="s">
        <v>758</v>
      </c>
      <c r="B43" s="1432"/>
      <c r="C43" s="1432"/>
      <c r="D43" s="1432"/>
      <c r="E43" s="1432"/>
      <c r="F43" s="1432"/>
      <c r="G43" s="1433"/>
      <c r="H43" s="414">
        <f>H25+H26*2+(H37+H39)*9</f>
        <v>0</v>
      </c>
      <c r="I43" s="372">
        <f>I25+I26*2+(I37+I39)*9</f>
        <v>0</v>
      </c>
      <c r="J43" s="374">
        <v>223500</v>
      </c>
      <c r="K43" s="374">
        <v>39112</v>
      </c>
    </row>
    <row r="44" spans="1:14" x14ac:dyDescent="0.25">
      <c r="A44" s="1431" t="s">
        <v>421</v>
      </c>
      <c r="B44" s="1432"/>
      <c r="C44" s="1432"/>
      <c r="D44" s="1432"/>
      <c r="E44" s="1432"/>
      <c r="F44" s="1432"/>
      <c r="G44" s="1432"/>
      <c r="H44" s="412">
        <f>SUM(H16+H17*3+H18*8)</f>
        <v>5783600</v>
      </c>
      <c r="I44" s="368">
        <f>SUM(H44)*0.195</f>
        <v>1127802</v>
      </c>
      <c r="J44" s="415">
        <v>5783600</v>
      </c>
      <c r="K44" s="374">
        <v>1127802</v>
      </c>
    </row>
    <row r="45" spans="1:14" ht="15.75" thickBot="1" x14ac:dyDescent="0.3">
      <c r="A45" s="1434" t="s">
        <v>447</v>
      </c>
      <c r="B45" s="1435"/>
      <c r="C45" s="1435"/>
      <c r="D45" s="1435"/>
      <c r="E45" s="1435"/>
      <c r="F45" s="1435"/>
      <c r="G45" s="1435"/>
      <c r="H45" s="284">
        <f>SUM(H5+H14)*12+H41</f>
        <v>2780400</v>
      </c>
      <c r="I45" s="367">
        <f>SUM(H45)*0.195</f>
        <v>542178</v>
      </c>
      <c r="J45" s="416">
        <f>SUM(J5+J14)*12+J41</f>
        <v>3271520</v>
      </c>
      <c r="K45" s="380">
        <v>542178</v>
      </c>
    </row>
    <row r="46" spans="1:14" s="150" customFormat="1" ht="15.75" customHeight="1" thickBot="1" x14ac:dyDescent="0.3">
      <c r="A46" s="1426" t="s">
        <v>373</v>
      </c>
      <c r="B46" s="1420"/>
      <c r="C46" s="1420"/>
      <c r="D46" s="1420"/>
      <c r="E46" s="1420"/>
      <c r="F46" s="1420"/>
      <c r="G46" s="1420"/>
      <c r="H46" s="198">
        <f>SUM(H42:H45)</f>
        <v>23980180</v>
      </c>
      <c r="I46" s="382">
        <f>SUM(I42+I44+I45)</f>
        <v>4676135.0999999996</v>
      </c>
      <c r="J46" s="168">
        <f>SUM(J42+J43+J44+J45)</f>
        <v>24694800</v>
      </c>
      <c r="K46" s="381">
        <f>SUM(K42+K43+K44+K45)</f>
        <v>4715247</v>
      </c>
      <c r="L46" s="249"/>
    </row>
    <row r="47" spans="1:14" x14ac:dyDescent="0.25">
      <c r="J47" s="377"/>
      <c r="K47" s="377"/>
      <c r="L47" s="377"/>
      <c r="M47" s="247">
        <f>SUM(J46-H46)+533149</f>
        <v>1247769</v>
      </c>
    </row>
    <row r="48" spans="1:14" x14ac:dyDescent="0.25">
      <c r="J48" s="365"/>
      <c r="K48" s="365"/>
      <c r="L48" s="377"/>
      <c r="M48" s="247">
        <f>SUM(K46-I46)+29328</f>
        <v>68439.900000000373</v>
      </c>
    </row>
    <row r="49" spans="10:12" x14ac:dyDescent="0.25">
      <c r="J49" s="365">
        <f>SUM(J46+'Egyéb juttatás'!N9)</f>
        <v>26520195</v>
      </c>
      <c r="K49" s="365"/>
      <c r="L49" s="377"/>
    </row>
    <row r="50" spans="10:12" x14ac:dyDescent="0.25">
      <c r="J50" s="377"/>
      <c r="K50" s="377"/>
      <c r="L50" s="377"/>
    </row>
    <row r="51" spans="10:12" x14ac:dyDescent="0.25">
      <c r="J51" s="377"/>
      <c r="K51" s="377"/>
      <c r="L51" s="377"/>
    </row>
    <row r="52" spans="10:12" x14ac:dyDescent="0.25">
      <c r="J52" s="377"/>
      <c r="K52" s="377"/>
      <c r="L52" s="377"/>
    </row>
    <row r="53" spans="10:12" x14ac:dyDescent="0.25">
      <c r="J53" s="377"/>
      <c r="K53" s="377"/>
      <c r="L53" s="377"/>
    </row>
    <row r="54" spans="10:12" x14ac:dyDescent="0.25">
      <c r="J54" s="377"/>
      <c r="K54" s="377"/>
      <c r="L54" s="377"/>
    </row>
    <row r="55" spans="10:12" x14ac:dyDescent="0.25">
      <c r="J55" s="377"/>
      <c r="K55" s="377"/>
      <c r="L55" s="377"/>
    </row>
    <row r="56" spans="10:12" x14ac:dyDescent="0.25">
      <c r="J56" s="377"/>
      <c r="K56" s="377"/>
      <c r="L56" s="377"/>
    </row>
    <row r="57" spans="10:12" x14ac:dyDescent="0.25">
      <c r="J57" s="377"/>
      <c r="K57" s="377"/>
      <c r="L57" s="377"/>
    </row>
    <row r="58" spans="10:12" x14ac:dyDescent="0.25">
      <c r="J58" s="377"/>
      <c r="K58" s="377"/>
      <c r="L58" s="377"/>
    </row>
    <row r="59" spans="10:12" x14ac:dyDescent="0.25">
      <c r="J59" s="377"/>
      <c r="K59" s="377"/>
      <c r="L59" s="377"/>
    </row>
    <row r="60" spans="10:12" x14ac:dyDescent="0.25">
      <c r="J60" s="377"/>
      <c r="K60" s="377"/>
      <c r="L60" s="377"/>
    </row>
    <row r="61" spans="10:12" x14ac:dyDescent="0.25">
      <c r="J61" s="377"/>
      <c r="K61" s="377"/>
      <c r="L61" s="377"/>
    </row>
    <row r="62" spans="10:12" x14ac:dyDescent="0.25">
      <c r="J62" s="377"/>
      <c r="K62" s="377"/>
      <c r="L62" s="377"/>
    </row>
    <row r="63" spans="10:12" x14ac:dyDescent="0.25">
      <c r="J63" s="377"/>
      <c r="K63" s="377"/>
      <c r="L63" s="377"/>
    </row>
    <row r="64" spans="10:12" x14ac:dyDescent="0.25">
      <c r="J64" s="377"/>
      <c r="K64" s="377"/>
      <c r="L64" s="377"/>
    </row>
    <row r="65" spans="10:12" x14ac:dyDescent="0.25">
      <c r="J65" s="377"/>
      <c r="K65" s="377"/>
      <c r="L65" s="377"/>
    </row>
    <row r="66" spans="10:12" x14ac:dyDescent="0.25">
      <c r="J66" s="377"/>
      <c r="K66" s="377"/>
      <c r="L66" s="377"/>
    </row>
    <row r="67" spans="10:12" x14ac:dyDescent="0.25">
      <c r="J67" s="377"/>
      <c r="K67" s="377"/>
      <c r="L67" s="377"/>
    </row>
    <row r="68" spans="10:12" x14ac:dyDescent="0.25">
      <c r="J68" s="377"/>
      <c r="K68" s="377"/>
      <c r="L68" s="377"/>
    </row>
    <row r="69" spans="10:12" x14ac:dyDescent="0.25">
      <c r="J69" s="377"/>
      <c r="K69" s="377"/>
      <c r="L69" s="377"/>
    </row>
    <row r="70" spans="10:12" x14ac:dyDescent="0.25">
      <c r="J70" s="377"/>
      <c r="K70" s="377"/>
      <c r="L70" s="377"/>
    </row>
    <row r="71" spans="10:12" x14ac:dyDescent="0.25">
      <c r="J71" s="377"/>
      <c r="K71" s="377"/>
      <c r="L71" s="377"/>
    </row>
    <row r="72" spans="10:12" x14ac:dyDescent="0.25">
      <c r="J72" s="377"/>
      <c r="K72" s="377"/>
      <c r="L72" s="377"/>
    </row>
    <row r="73" spans="10:12" x14ac:dyDescent="0.25">
      <c r="J73" s="377"/>
      <c r="K73" s="377"/>
      <c r="L73" s="377"/>
    </row>
    <row r="74" spans="10:12" x14ac:dyDescent="0.25">
      <c r="J74" s="377"/>
      <c r="K74" s="377"/>
      <c r="L74" s="377"/>
    </row>
    <row r="75" spans="10:12" x14ac:dyDescent="0.25">
      <c r="J75" s="377"/>
      <c r="K75" s="377"/>
      <c r="L75" s="377"/>
    </row>
    <row r="76" spans="10:12" x14ac:dyDescent="0.25">
      <c r="J76" s="377"/>
      <c r="K76" s="377"/>
      <c r="L76" s="377"/>
    </row>
    <row r="77" spans="10:12" x14ac:dyDescent="0.25">
      <c r="J77" s="377"/>
      <c r="K77" s="377"/>
      <c r="L77" s="377"/>
    </row>
    <row r="78" spans="10:12" x14ac:dyDescent="0.25">
      <c r="J78" s="377"/>
      <c r="K78" s="377"/>
      <c r="L78" s="377"/>
    </row>
    <row r="79" spans="10:12" x14ac:dyDescent="0.25">
      <c r="J79" s="377"/>
      <c r="K79" s="377"/>
      <c r="L79" s="377"/>
    </row>
    <row r="80" spans="10:12" x14ac:dyDescent="0.25">
      <c r="J80" s="377"/>
      <c r="K80" s="377"/>
      <c r="L80" s="377"/>
    </row>
    <row r="81" spans="10:12" x14ac:dyDescent="0.25">
      <c r="J81" s="377"/>
      <c r="K81" s="377"/>
      <c r="L81" s="377"/>
    </row>
    <row r="82" spans="10:12" x14ac:dyDescent="0.25">
      <c r="J82" s="377"/>
      <c r="K82" s="377"/>
      <c r="L82" s="377"/>
    </row>
    <row r="83" spans="10:12" x14ac:dyDescent="0.25">
      <c r="J83" s="377"/>
      <c r="K83" s="377"/>
      <c r="L83" s="377"/>
    </row>
    <row r="84" spans="10:12" x14ac:dyDescent="0.25">
      <c r="J84" s="377"/>
      <c r="K84" s="377"/>
      <c r="L84" s="377"/>
    </row>
    <row r="85" spans="10:12" x14ac:dyDescent="0.25">
      <c r="J85" s="377"/>
      <c r="K85" s="377"/>
      <c r="L85" s="377"/>
    </row>
    <row r="86" spans="10:12" x14ac:dyDescent="0.25">
      <c r="J86" s="377"/>
      <c r="K86" s="377"/>
      <c r="L86" s="377"/>
    </row>
    <row r="87" spans="10:12" x14ac:dyDescent="0.25">
      <c r="J87" s="377"/>
      <c r="K87" s="377"/>
      <c r="L87" s="377"/>
    </row>
    <row r="88" spans="10:12" x14ac:dyDescent="0.25">
      <c r="J88" s="377"/>
      <c r="K88" s="377"/>
      <c r="L88" s="377"/>
    </row>
    <row r="89" spans="10:12" x14ac:dyDescent="0.25">
      <c r="J89" s="377"/>
      <c r="K89" s="377"/>
      <c r="L89" s="377"/>
    </row>
    <row r="90" spans="10:12" x14ac:dyDescent="0.25">
      <c r="J90" s="377"/>
      <c r="K90" s="377"/>
      <c r="L90" s="377"/>
    </row>
    <row r="91" spans="10:12" x14ac:dyDescent="0.25">
      <c r="J91" s="377"/>
      <c r="K91" s="377"/>
      <c r="L91" s="377"/>
    </row>
    <row r="92" spans="10:12" x14ac:dyDescent="0.25">
      <c r="J92" s="377"/>
      <c r="K92" s="377"/>
      <c r="L92" s="377"/>
    </row>
    <row r="93" spans="10:12" x14ac:dyDescent="0.25">
      <c r="J93" s="377"/>
      <c r="K93" s="377"/>
      <c r="L93" s="377"/>
    </row>
    <row r="94" spans="10:12" x14ac:dyDescent="0.25">
      <c r="J94" s="377"/>
      <c r="K94" s="377"/>
      <c r="L94" s="377"/>
    </row>
    <row r="95" spans="10:12" x14ac:dyDescent="0.25">
      <c r="J95" s="377"/>
      <c r="K95" s="377"/>
      <c r="L95" s="377"/>
    </row>
    <row r="96" spans="10:12" x14ac:dyDescent="0.25">
      <c r="J96" s="377"/>
      <c r="K96" s="377"/>
      <c r="L96" s="377"/>
    </row>
    <row r="97" spans="10:12" x14ac:dyDescent="0.25">
      <c r="J97" s="377"/>
      <c r="K97" s="377"/>
      <c r="L97" s="377"/>
    </row>
    <row r="98" spans="10:12" x14ac:dyDescent="0.25">
      <c r="J98" s="377"/>
      <c r="K98" s="377"/>
      <c r="L98" s="377"/>
    </row>
    <row r="99" spans="10:12" x14ac:dyDescent="0.25">
      <c r="J99" s="377"/>
      <c r="K99" s="377"/>
      <c r="L99" s="377"/>
    </row>
    <row r="100" spans="10:12" x14ac:dyDescent="0.25">
      <c r="J100" s="377"/>
      <c r="K100" s="377"/>
      <c r="L100" s="377"/>
    </row>
    <row r="101" spans="10:12" x14ac:dyDescent="0.25">
      <c r="J101" s="377"/>
      <c r="K101" s="377"/>
      <c r="L101" s="377"/>
    </row>
    <row r="102" spans="10:12" x14ac:dyDescent="0.25">
      <c r="J102" s="377"/>
      <c r="K102" s="377"/>
      <c r="L102" s="377"/>
    </row>
    <row r="103" spans="10:12" x14ac:dyDescent="0.25">
      <c r="J103" s="377"/>
      <c r="K103" s="377"/>
      <c r="L103" s="377"/>
    </row>
    <row r="104" spans="10:12" x14ac:dyDescent="0.25">
      <c r="J104" s="377"/>
      <c r="K104" s="377"/>
      <c r="L104" s="377"/>
    </row>
    <row r="105" spans="10:12" x14ac:dyDescent="0.25">
      <c r="J105" s="377"/>
      <c r="K105" s="377"/>
      <c r="L105" s="377"/>
    </row>
    <row r="106" spans="10:12" x14ac:dyDescent="0.25">
      <c r="J106" s="377"/>
      <c r="K106" s="377"/>
      <c r="L106" s="377"/>
    </row>
    <row r="107" spans="10:12" x14ac:dyDescent="0.25">
      <c r="J107" s="377"/>
      <c r="K107" s="377"/>
      <c r="L107" s="377"/>
    </row>
    <row r="108" spans="10:12" x14ac:dyDescent="0.25">
      <c r="J108" s="377"/>
      <c r="K108" s="377"/>
      <c r="L108" s="377"/>
    </row>
    <row r="109" spans="10:12" x14ac:dyDescent="0.25">
      <c r="J109" s="377"/>
      <c r="K109" s="377"/>
      <c r="L109" s="377"/>
    </row>
    <row r="110" spans="10:12" x14ac:dyDescent="0.25">
      <c r="J110" s="377"/>
      <c r="K110" s="377"/>
      <c r="L110" s="377"/>
    </row>
    <row r="111" spans="10:12" x14ac:dyDescent="0.25">
      <c r="J111" s="377"/>
      <c r="K111" s="377"/>
      <c r="L111" s="377"/>
    </row>
    <row r="112" spans="10:12" x14ac:dyDescent="0.25">
      <c r="J112" s="377"/>
      <c r="K112" s="377"/>
      <c r="L112" s="377"/>
    </row>
    <row r="113" spans="10:12" x14ac:dyDescent="0.25">
      <c r="J113" s="377"/>
      <c r="K113" s="377"/>
      <c r="L113" s="377"/>
    </row>
    <row r="114" spans="10:12" x14ac:dyDescent="0.25">
      <c r="J114" s="377"/>
      <c r="K114" s="377"/>
      <c r="L114" s="377"/>
    </row>
    <row r="115" spans="10:12" x14ac:dyDescent="0.25">
      <c r="J115" s="377"/>
      <c r="K115" s="377"/>
      <c r="L115" s="377"/>
    </row>
    <row r="116" spans="10:12" x14ac:dyDescent="0.25">
      <c r="J116" s="377"/>
      <c r="K116" s="377"/>
      <c r="L116" s="377"/>
    </row>
    <row r="117" spans="10:12" x14ac:dyDescent="0.25">
      <c r="J117" s="377"/>
      <c r="K117" s="377"/>
      <c r="L117" s="377"/>
    </row>
    <row r="118" spans="10:12" x14ac:dyDescent="0.25">
      <c r="J118" s="377"/>
      <c r="K118" s="377"/>
      <c r="L118" s="377"/>
    </row>
    <row r="119" spans="10:12" x14ac:dyDescent="0.25">
      <c r="J119" s="377"/>
      <c r="K119" s="377"/>
      <c r="L119" s="377"/>
    </row>
    <row r="120" spans="10:12" x14ac:dyDescent="0.25">
      <c r="J120" s="377"/>
      <c r="K120" s="377"/>
      <c r="L120" s="377"/>
    </row>
    <row r="121" spans="10:12" x14ac:dyDescent="0.25">
      <c r="J121" s="377"/>
      <c r="K121" s="377"/>
      <c r="L121" s="377"/>
    </row>
    <row r="122" spans="10:12" x14ac:dyDescent="0.25">
      <c r="J122" s="377"/>
      <c r="K122" s="377"/>
      <c r="L122" s="377"/>
    </row>
    <row r="123" spans="10:12" x14ac:dyDescent="0.25">
      <c r="J123" s="377"/>
      <c r="K123" s="377"/>
      <c r="L123" s="377"/>
    </row>
    <row r="124" spans="10:12" x14ac:dyDescent="0.25">
      <c r="J124" s="377"/>
      <c r="K124" s="377"/>
      <c r="L124" s="377"/>
    </row>
    <row r="125" spans="10:12" x14ac:dyDescent="0.25">
      <c r="J125" s="377"/>
      <c r="K125" s="377"/>
      <c r="L125" s="377"/>
    </row>
    <row r="126" spans="10:12" x14ac:dyDescent="0.25">
      <c r="J126" s="377"/>
      <c r="K126" s="377"/>
      <c r="L126" s="377"/>
    </row>
    <row r="127" spans="10:12" x14ac:dyDescent="0.25">
      <c r="J127" s="377"/>
      <c r="K127" s="377"/>
      <c r="L127" s="377"/>
    </row>
    <row r="128" spans="10:12" x14ac:dyDescent="0.25">
      <c r="J128" s="377"/>
      <c r="K128" s="377"/>
      <c r="L128" s="377"/>
    </row>
    <row r="129" spans="10:12" x14ac:dyDescent="0.25">
      <c r="J129" s="377"/>
      <c r="K129" s="377"/>
      <c r="L129" s="377"/>
    </row>
    <row r="130" spans="10:12" x14ac:dyDescent="0.25">
      <c r="J130" s="377"/>
      <c r="K130" s="377"/>
      <c r="L130" s="377"/>
    </row>
    <row r="131" spans="10:12" x14ac:dyDescent="0.25">
      <c r="J131" s="377"/>
      <c r="K131" s="377"/>
      <c r="L131" s="377"/>
    </row>
    <row r="132" spans="10:12" x14ac:dyDescent="0.25">
      <c r="J132" s="377"/>
      <c r="K132" s="377"/>
      <c r="L132" s="377"/>
    </row>
    <row r="133" spans="10:12" x14ac:dyDescent="0.25">
      <c r="J133" s="377"/>
      <c r="K133" s="377"/>
      <c r="L133" s="377"/>
    </row>
    <row r="134" spans="10:12" x14ac:dyDescent="0.25">
      <c r="J134" s="377"/>
      <c r="K134" s="377"/>
      <c r="L134" s="377"/>
    </row>
    <row r="135" spans="10:12" x14ac:dyDescent="0.25">
      <c r="J135" s="377"/>
      <c r="K135" s="377"/>
      <c r="L135" s="377"/>
    </row>
    <row r="136" spans="10:12" x14ac:dyDescent="0.25">
      <c r="J136" s="377"/>
      <c r="K136" s="377"/>
      <c r="L136" s="377"/>
    </row>
    <row r="137" spans="10:12" x14ac:dyDescent="0.25">
      <c r="J137" s="377"/>
      <c r="K137" s="377"/>
      <c r="L137" s="377"/>
    </row>
    <row r="138" spans="10:12" x14ac:dyDescent="0.25">
      <c r="J138" s="377"/>
      <c r="K138" s="377"/>
      <c r="L138" s="377"/>
    </row>
    <row r="139" spans="10:12" x14ac:dyDescent="0.25">
      <c r="J139" s="377"/>
      <c r="K139" s="377"/>
      <c r="L139" s="377"/>
    </row>
    <row r="140" spans="10:12" x14ac:dyDescent="0.25">
      <c r="J140" s="377"/>
      <c r="K140" s="377"/>
      <c r="L140" s="377"/>
    </row>
    <row r="141" spans="10:12" x14ac:dyDescent="0.25">
      <c r="J141" s="377"/>
      <c r="K141" s="377"/>
      <c r="L141" s="377"/>
    </row>
    <row r="142" spans="10:12" x14ac:dyDescent="0.25">
      <c r="J142" s="377"/>
      <c r="K142" s="377"/>
      <c r="L142" s="377"/>
    </row>
    <row r="143" spans="10:12" x14ac:dyDescent="0.25">
      <c r="J143" s="377"/>
      <c r="K143" s="377"/>
      <c r="L143" s="377"/>
    </row>
    <row r="144" spans="10:12" x14ac:dyDescent="0.25">
      <c r="J144" s="377"/>
      <c r="K144" s="377"/>
      <c r="L144" s="377"/>
    </row>
    <row r="145" spans="10:12" x14ac:dyDescent="0.25">
      <c r="J145" s="377"/>
      <c r="K145" s="377"/>
      <c r="L145" s="377"/>
    </row>
    <row r="146" spans="10:12" x14ac:dyDescent="0.25">
      <c r="J146" s="377"/>
      <c r="K146" s="377"/>
      <c r="L146" s="377"/>
    </row>
    <row r="147" spans="10:12" x14ac:dyDescent="0.25">
      <c r="J147" s="377"/>
      <c r="K147" s="377"/>
      <c r="L147" s="377"/>
    </row>
    <row r="148" spans="10:12" x14ac:dyDescent="0.25">
      <c r="J148" s="377"/>
      <c r="K148" s="377"/>
      <c r="L148" s="377"/>
    </row>
    <row r="149" spans="10:12" x14ac:dyDescent="0.25">
      <c r="J149" s="377"/>
      <c r="K149" s="377"/>
      <c r="L149" s="377"/>
    </row>
    <row r="150" spans="10:12" x14ac:dyDescent="0.25">
      <c r="J150" s="377"/>
      <c r="K150" s="377"/>
      <c r="L150" s="377"/>
    </row>
    <row r="151" spans="10:12" x14ac:dyDescent="0.25">
      <c r="J151" s="377"/>
      <c r="K151" s="377"/>
      <c r="L151" s="377"/>
    </row>
    <row r="152" spans="10:12" x14ac:dyDescent="0.25">
      <c r="J152" s="377"/>
      <c r="K152" s="377"/>
      <c r="L152" s="377"/>
    </row>
    <row r="153" spans="10:12" x14ac:dyDescent="0.25">
      <c r="J153" s="377"/>
      <c r="K153" s="377"/>
      <c r="L153" s="377"/>
    </row>
    <row r="154" spans="10:12" x14ac:dyDescent="0.25">
      <c r="J154" s="377"/>
      <c r="K154" s="377"/>
      <c r="L154" s="377"/>
    </row>
    <row r="155" spans="10:12" x14ac:dyDescent="0.25">
      <c r="J155" s="377"/>
      <c r="K155" s="377"/>
      <c r="L155" s="377"/>
    </row>
    <row r="156" spans="10:12" x14ac:dyDescent="0.25">
      <c r="J156" s="377"/>
      <c r="K156" s="377"/>
      <c r="L156" s="377"/>
    </row>
    <row r="157" spans="10:12" x14ac:dyDescent="0.25">
      <c r="J157" s="377"/>
      <c r="K157" s="377"/>
      <c r="L157" s="377"/>
    </row>
    <row r="158" spans="10:12" x14ac:dyDescent="0.25">
      <c r="J158" s="377"/>
      <c r="K158" s="377"/>
      <c r="L158" s="377"/>
    </row>
    <row r="159" spans="10:12" x14ac:dyDescent="0.25">
      <c r="J159" s="377"/>
      <c r="K159" s="377"/>
      <c r="L159" s="377"/>
    </row>
    <row r="160" spans="10:12" x14ac:dyDescent="0.25">
      <c r="J160" s="377"/>
      <c r="K160" s="377"/>
      <c r="L160" s="377"/>
    </row>
    <row r="161" spans="10:12" x14ac:dyDescent="0.25">
      <c r="J161" s="377"/>
      <c r="K161" s="377"/>
      <c r="L161" s="377"/>
    </row>
    <row r="162" spans="10:12" x14ac:dyDescent="0.25">
      <c r="J162" s="377"/>
      <c r="K162" s="377"/>
      <c r="L162" s="377"/>
    </row>
    <row r="163" spans="10:12" x14ac:dyDescent="0.25">
      <c r="J163" s="377"/>
      <c r="K163" s="377"/>
      <c r="L163" s="377"/>
    </row>
    <row r="164" spans="10:12" x14ac:dyDescent="0.25">
      <c r="J164" s="377"/>
      <c r="K164" s="377"/>
      <c r="L164" s="377"/>
    </row>
    <row r="165" spans="10:12" x14ac:dyDescent="0.25">
      <c r="J165" s="377"/>
      <c r="K165" s="377"/>
      <c r="L165" s="377"/>
    </row>
    <row r="166" spans="10:12" x14ac:dyDescent="0.25">
      <c r="J166" s="377"/>
      <c r="K166" s="377"/>
      <c r="L166" s="377"/>
    </row>
    <row r="167" spans="10:12" x14ac:dyDescent="0.25">
      <c r="J167" s="377"/>
      <c r="K167" s="377"/>
      <c r="L167" s="377"/>
    </row>
    <row r="168" spans="10:12" x14ac:dyDescent="0.25">
      <c r="J168" s="377"/>
      <c r="K168" s="377"/>
      <c r="L168" s="377"/>
    </row>
    <row r="169" spans="10:12" x14ac:dyDescent="0.25">
      <c r="J169" s="377"/>
      <c r="K169" s="377"/>
      <c r="L169" s="377"/>
    </row>
    <row r="170" spans="10:12" x14ac:dyDescent="0.25">
      <c r="J170" s="377"/>
      <c r="K170" s="377"/>
      <c r="L170" s="377"/>
    </row>
    <row r="171" spans="10:12" x14ac:dyDescent="0.25">
      <c r="J171" s="377"/>
      <c r="K171" s="377"/>
      <c r="L171" s="377"/>
    </row>
    <row r="172" spans="10:12" x14ac:dyDescent="0.25">
      <c r="J172" s="377"/>
      <c r="K172" s="377"/>
      <c r="L172" s="377"/>
    </row>
    <row r="173" spans="10:12" x14ac:dyDescent="0.25">
      <c r="J173" s="377"/>
      <c r="K173" s="377"/>
      <c r="L173" s="377"/>
    </row>
    <row r="174" spans="10:12" x14ac:dyDescent="0.25">
      <c r="J174" s="377"/>
      <c r="K174" s="377"/>
      <c r="L174" s="377"/>
    </row>
    <row r="175" spans="10:12" x14ac:dyDescent="0.25">
      <c r="J175" s="377"/>
      <c r="K175" s="377"/>
      <c r="L175" s="377"/>
    </row>
    <row r="176" spans="10:12" x14ac:dyDescent="0.25">
      <c r="J176" s="377"/>
      <c r="K176" s="377"/>
      <c r="L176" s="377"/>
    </row>
    <row r="177" spans="10:12" x14ac:dyDescent="0.25">
      <c r="J177" s="377"/>
      <c r="K177" s="377"/>
      <c r="L177" s="377"/>
    </row>
    <row r="178" spans="10:12" x14ac:dyDescent="0.25">
      <c r="J178" s="377"/>
      <c r="K178" s="377"/>
      <c r="L178" s="377"/>
    </row>
    <row r="179" spans="10:12" x14ac:dyDescent="0.25">
      <c r="J179" s="377"/>
      <c r="K179" s="377"/>
      <c r="L179" s="377"/>
    </row>
    <row r="180" spans="10:12" x14ac:dyDescent="0.25">
      <c r="J180" s="377"/>
      <c r="K180" s="377"/>
      <c r="L180" s="377"/>
    </row>
    <row r="181" spans="10:12" x14ac:dyDescent="0.25">
      <c r="J181" s="377"/>
      <c r="K181" s="377"/>
      <c r="L181" s="377"/>
    </row>
    <row r="182" spans="10:12" x14ac:dyDescent="0.25">
      <c r="J182" s="377"/>
      <c r="K182" s="377"/>
      <c r="L182" s="377"/>
    </row>
    <row r="183" spans="10:12" x14ac:dyDescent="0.25">
      <c r="J183" s="377"/>
      <c r="K183" s="377"/>
      <c r="L183" s="377"/>
    </row>
    <row r="184" spans="10:12" x14ac:dyDescent="0.25">
      <c r="J184" s="377"/>
      <c r="K184" s="377"/>
      <c r="L184" s="377"/>
    </row>
    <row r="185" spans="10:12" x14ac:dyDescent="0.25">
      <c r="J185" s="377"/>
      <c r="K185" s="377"/>
      <c r="L185" s="377"/>
    </row>
    <row r="186" spans="10:12" x14ac:dyDescent="0.25">
      <c r="J186" s="377"/>
      <c r="K186" s="377"/>
      <c r="L186" s="377"/>
    </row>
    <row r="187" spans="10:12" x14ac:dyDescent="0.25">
      <c r="J187" s="377"/>
      <c r="K187" s="377"/>
      <c r="L187" s="377"/>
    </row>
    <row r="188" spans="10:12" x14ac:dyDescent="0.25">
      <c r="J188" s="377"/>
      <c r="K188" s="377"/>
      <c r="L188" s="377"/>
    </row>
    <row r="189" spans="10:12" x14ac:dyDescent="0.25">
      <c r="J189" s="377"/>
      <c r="K189" s="377"/>
      <c r="L189" s="377"/>
    </row>
    <row r="190" spans="10:12" x14ac:dyDescent="0.25">
      <c r="J190" s="377"/>
      <c r="K190" s="377"/>
      <c r="L190" s="377"/>
    </row>
    <row r="191" spans="10:12" x14ac:dyDescent="0.25">
      <c r="J191" s="377"/>
      <c r="K191" s="377"/>
      <c r="L191" s="377"/>
    </row>
    <row r="192" spans="10:12" x14ac:dyDescent="0.25">
      <c r="J192" s="377"/>
      <c r="K192" s="377"/>
      <c r="L192" s="377"/>
    </row>
    <row r="193" spans="10:12" x14ac:dyDescent="0.25">
      <c r="J193" s="377"/>
      <c r="K193" s="377"/>
      <c r="L193" s="377"/>
    </row>
    <row r="194" spans="10:12" x14ac:dyDescent="0.25">
      <c r="J194" s="377"/>
      <c r="K194" s="377"/>
      <c r="L194" s="377"/>
    </row>
    <row r="195" spans="10:12" x14ac:dyDescent="0.25">
      <c r="J195" s="377"/>
      <c r="K195" s="377"/>
      <c r="L195" s="377"/>
    </row>
    <row r="196" spans="10:12" x14ac:dyDescent="0.25">
      <c r="J196" s="377"/>
      <c r="K196" s="377"/>
      <c r="L196" s="377"/>
    </row>
    <row r="197" spans="10:12" x14ac:dyDescent="0.25">
      <c r="J197" s="377"/>
      <c r="K197" s="377"/>
      <c r="L197" s="377"/>
    </row>
    <row r="198" spans="10:12" x14ac:dyDescent="0.25">
      <c r="J198" s="377"/>
      <c r="K198" s="377"/>
      <c r="L198" s="377"/>
    </row>
    <row r="199" spans="10:12" x14ac:dyDescent="0.25">
      <c r="J199" s="377"/>
      <c r="K199" s="377"/>
      <c r="L199" s="377"/>
    </row>
    <row r="200" spans="10:12" x14ac:dyDescent="0.25">
      <c r="J200" s="377"/>
      <c r="K200" s="377"/>
      <c r="L200" s="377"/>
    </row>
    <row r="201" spans="10:12" x14ac:dyDescent="0.25">
      <c r="J201" s="377"/>
      <c r="K201" s="377"/>
      <c r="L201" s="377"/>
    </row>
    <row r="202" spans="10:12" x14ac:dyDescent="0.25">
      <c r="J202" s="377"/>
      <c r="K202" s="377"/>
      <c r="L202" s="377"/>
    </row>
    <row r="203" spans="10:12" x14ac:dyDescent="0.25">
      <c r="J203" s="377"/>
      <c r="K203" s="377"/>
      <c r="L203" s="377"/>
    </row>
    <row r="204" spans="10:12" x14ac:dyDescent="0.25">
      <c r="J204" s="377"/>
      <c r="K204" s="377"/>
      <c r="L204" s="377"/>
    </row>
    <row r="205" spans="10:12" x14ac:dyDescent="0.25">
      <c r="J205" s="377"/>
      <c r="K205" s="377"/>
      <c r="L205" s="377"/>
    </row>
    <row r="206" spans="10:12" x14ac:dyDescent="0.25">
      <c r="J206" s="377"/>
      <c r="K206" s="377"/>
      <c r="L206" s="377"/>
    </row>
    <row r="207" spans="10:12" x14ac:dyDescent="0.25">
      <c r="J207" s="377"/>
      <c r="K207" s="377"/>
      <c r="L207" s="377"/>
    </row>
    <row r="208" spans="10:12" x14ac:dyDescent="0.25">
      <c r="J208" s="377"/>
      <c r="K208" s="377"/>
      <c r="L208" s="377"/>
    </row>
    <row r="209" spans="10:12" x14ac:dyDescent="0.25">
      <c r="J209" s="377"/>
      <c r="K209" s="377"/>
      <c r="L209" s="377"/>
    </row>
    <row r="210" spans="10:12" x14ac:dyDescent="0.25">
      <c r="J210" s="377"/>
      <c r="K210" s="377"/>
      <c r="L210" s="377"/>
    </row>
    <row r="211" spans="10:12" x14ac:dyDescent="0.25">
      <c r="J211" s="377"/>
      <c r="K211" s="377"/>
      <c r="L211" s="377"/>
    </row>
    <row r="212" spans="10:12" x14ac:dyDescent="0.25">
      <c r="J212" s="377"/>
      <c r="K212" s="377"/>
      <c r="L212" s="377"/>
    </row>
    <row r="213" spans="10:12" x14ac:dyDescent="0.25">
      <c r="J213" s="377"/>
      <c r="K213" s="377"/>
      <c r="L213" s="377"/>
    </row>
    <row r="214" spans="10:12" x14ac:dyDescent="0.25">
      <c r="J214" s="377"/>
      <c r="K214" s="377"/>
      <c r="L214" s="377"/>
    </row>
    <row r="215" spans="10:12" x14ac:dyDescent="0.25">
      <c r="J215" s="377"/>
      <c r="K215" s="377"/>
      <c r="L215" s="377"/>
    </row>
    <row r="216" spans="10:12" x14ac:dyDescent="0.25">
      <c r="J216" s="377"/>
      <c r="K216" s="377"/>
      <c r="L216" s="377"/>
    </row>
    <row r="217" spans="10:12" x14ac:dyDescent="0.25">
      <c r="J217" s="377"/>
      <c r="K217" s="377"/>
      <c r="L217" s="377"/>
    </row>
    <row r="218" spans="10:12" x14ac:dyDescent="0.25">
      <c r="J218" s="377"/>
      <c r="K218" s="377"/>
      <c r="L218" s="377"/>
    </row>
    <row r="219" spans="10:12" x14ac:dyDescent="0.25">
      <c r="J219" s="377"/>
      <c r="K219" s="377"/>
      <c r="L219" s="377"/>
    </row>
    <row r="220" spans="10:12" x14ac:dyDescent="0.25">
      <c r="J220" s="377"/>
      <c r="K220" s="377"/>
      <c r="L220" s="377"/>
    </row>
    <row r="221" spans="10:12" x14ac:dyDescent="0.25">
      <c r="J221" s="377"/>
      <c r="K221" s="377"/>
      <c r="L221" s="377"/>
    </row>
    <row r="222" spans="10:12" x14ac:dyDescent="0.25">
      <c r="J222" s="377"/>
      <c r="K222" s="377"/>
      <c r="L222" s="377"/>
    </row>
    <row r="223" spans="10:12" x14ac:dyDescent="0.25">
      <c r="J223" s="377"/>
      <c r="K223" s="377"/>
      <c r="L223" s="377"/>
    </row>
    <row r="224" spans="10:12" x14ac:dyDescent="0.25">
      <c r="J224" s="377"/>
      <c r="K224" s="377"/>
      <c r="L224" s="377"/>
    </row>
    <row r="225" spans="10:12" x14ac:dyDescent="0.25">
      <c r="J225" s="377"/>
      <c r="K225" s="377"/>
      <c r="L225" s="377"/>
    </row>
    <row r="226" spans="10:12" x14ac:dyDescent="0.25">
      <c r="J226" s="377"/>
      <c r="K226" s="377"/>
      <c r="L226" s="377"/>
    </row>
    <row r="227" spans="10:12" x14ac:dyDescent="0.25">
      <c r="J227" s="377"/>
      <c r="K227" s="377"/>
      <c r="L227" s="377"/>
    </row>
    <row r="228" spans="10:12" x14ac:dyDescent="0.25">
      <c r="J228" s="377"/>
      <c r="K228" s="377"/>
      <c r="L228" s="377"/>
    </row>
    <row r="229" spans="10:12" x14ac:dyDescent="0.25">
      <c r="J229" s="377"/>
      <c r="K229" s="377"/>
      <c r="L229" s="377"/>
    </row>
    <row r="230" spans="10:12" x14ac:dyDescent="0.25">
      <c r="J230" s="377"/>
      <c r="K230" s="377"/>
      <c r="L230" s="377"/>
    </row>
    <row r="231" spans="10:12" x14ac:dyDescent="0.25">
      <c r="J231" s="377"/>
      <c r="K231" s="377"/>
      <c r="L231" s="377"/>
    </row>
    <row r="232" spans="10:12" x14ac:dyDescent="0.25">
      <c r="J232" s="377"/>
      <c r="K232" s="377"/>
      <c r="L232" s="377"/>
    </row>
    <row r="233" spans="10:12" x14ac:dyDescent="0.25">
      <c r="J233" s="377"/>
      <c r="K233" s="377"/>
      <c r="L233" s="377"/>
    </row>
    <row r="234" spans="10:12" x14ac:dyDescent="0.25">
      <c r="J234" s="377"/>
      <c r="K234" s="377"/>
      <c r="L234" s="377"/>
    </row>
    <row r="235" spans="10:12" x14ac:dyDescent="0.25">
      <c r="J235" s="377"/>
      <c r="K235" s="377"/>
      <c r="L235" s="377"/>
    </row>
    <row r="236" spans="10:12" x14ac:dyDescent="0.25">
      <c r="J236" s="377"/>
      <c r="K236" s="377"/>
      <c r="L236" s="377"/>
    </row>
    <row r="237" spans="10:12" x14ac:dyDescent="0.25">
      <c r="J237" s="377"/>
      <c r="K237" s="377"/>
      <c r="L237" s="377"/>
    </row>
    <row r="238" spans="10:12" x14ac:dyDescent="0.25">
      <c r="J238" s="377"/>
      <c r="K238" s="377"/>
      <c r="L238" s="377"/>
    </row>
    <row r="239" spans="10:12" x14ac:dyDescent="0.25">
      <c r="J239" s="377"/>
      <c r="K239" s="377"/>
      <c r="L239" s="377"/>
    </row>
    <row r="240" spans="10:12" x14ac:dyDescent="0.25">
      <c r="J240" s="377"/>
      <c r="K240" s="377"/>
      <c r="L240" s="377"/>
    </row>
    <row r="241" spans="10:12" x14ac:dyDescent="0.25">
      <c r="J241" s="377"/>
      <c r="K241" s="377"/>
      <c r="L241" s="377"/>
    </row>
    <row r="242" spans="10:12" x14ac:dyDescent="0.25">
      <c r="J242" s="377"/>
      <c r="K242" s="377"/>
      <c r="L242" s="377"/>
    </row>
    <row r="243" spans="10:12" x14ac:dyDescent="0.25">
      <c r="J243" s="377"/>
      <c r="K243" s="377"/>
      <c r="L243" s="377"/>
    </row>
    <row r="244" spans="10:12" x14ac:dyDescent="0.25">
      <c r="J244" s="377"/>
      <c r="K244" s="377"/>
      <c r="L244" s="377"/>
    </row>
    <row r="245" spans="10:12" x14ac:dyDescent="0.25">
      <c r="J245" s="377"/>
      <c r="K245" s="377"/>
      <c r="L245" s="377"/>
    </row>
    <row r="246" spans="10:12" x14ac:dyDescent="0.25">
      <c r="J246" s="377"/>
      <c r="K246" s="377"/>
      <c r="L246" s="377"/>
    </row>
    <row r="247" spans="10:12" x14ac:dyDescent="0.25">
      <c r="J247" s="377"/>
      <c r="K247" s="377"/>
      <c r="L247" s="377"/>
    </row>
  </sheetData>
  <mergeCells count="21">
    <mergeCell ref="A46:G46"/>
    <mergeCell ref="B21:I21"/>
    <mergeCell ref="C27:I27"/>
    <mergeCell ref="B30:I30"/>
    <mergeCell ref="B33:I33"/>
    <mergeCell ref="B36:I36"/>
    <mergeCell ref="B38:I38"/>
    <mergeCell ref="B40:I40"/>
    <mergeCell ref="A42:G42"/>
    <mergeCell ref="A43:G43"/>
    <mergeCell ref="A44:G44"/>
    <mergeCell ref="A45:G45"/>
    <mergeCell ref="A1:A2"/>
    <mergeCell ref="J1:K1"/>
    <mergeCell ref="B1:I1"/>
    <mergeCell ref="B19:I19"/>
    <mergeCell ref="B3:I3"/>
    <mergeCell ref="B6:I6"/>
    <mergeCell ref="B9:I9"/>
    <mergeCell ref="B12:I12"/>
    <mergeCell ref="B15:I15"/>
  </mergeCells>
  <pageMargins left="0.7" right="0.7" top="0.75" bottom="0.75" header="0.3" footer="0.3"/>
  <pageSetup paperSize="8" scale="87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R13"/>
  <sheetViews>
    <sheetView workbookViewId="0">
      <selection sqref="A1:S15"/>
    </sheetView>
  </sheetViews>
  <sheetFormatPr defaultRowHeight="15" x14ac:dyDescent="0.25"/>
  <cols>
    <col min="1" max="1" width="34.5703125" style="169" bestFit="1" customWidth="1"/>
    <col min="2" max="3" width="7.28515625" style="169" bestFit="1" customWidth="1"/>
    <col min="4" max="4" width="8.42578125" style="169" customWidth="1"/>
    <col min="5" max="5" width="7.28515625" style="169" bestFit="1" customWidth="1"/>
    <col min="6" max="6" width="10.85546875" style="169" customWidth="1"/>
    <col min="7" max="7" width="8.42578125" style="169" bestFit="1" customWidth="1"/>
    <col min="8" max="8" width="8.7109375" style="169" customWidth="1"/>
    <col min="9" max="9" width="8.42578125" style="169" customWidth="1"/>
    <col min="10" max="10" width="8.5703125" style="169" customWidth="1"/>
    <col min="11" max="11" width="8.7109375" style="169" customWidth="1"/>
    <col min="12" max="12" width="9.140625" style="169" customWidth="1"/>
    <col min="13" max="13" width="8.7109375" style="169" customWidth="1"/>
    <col min="14" max="14" width="10" style="419" bestFit="1" customWidth="1"/>
    <col min="15" max="15" width="11.140625" style="169" customWidth="1"/>
    <col min="16" max="16" width="10" style="419" bestFit="1" customWidth="1"/>
    <col min="17" max="16384" width="9.140625" style="169"/>
  </cols>
  <sheetData>
    <row r="1" spans="1:18" s="147" customFormat="1" thickBot="1" x14ac:dyDescent="0.3">
      <c r="A1" s="143"/>
      <c r="B1" s="144" t="s">
        <v>409</v>
      </c>
      <c r="C1" s="145" t="s">
        <v>410</v>
      </c>
      <c r="D1" s="145" t="s">
        <v>411</v>
      </c>
      <c r="E1" s="145" t="s">
        <v>412</v>
      </c>
      <c r="F1" s="145" t="s">
        <v>413</v>
      </c>
      <c r="G1" s="145" t="s">
        <v>414</v>
      </c>
      <c r="H1" s="145" t="s">
        <v>415</v>
      </c>
      <c r="I1" s="145" t="s">
        <v>416</v>
      </c>
      <c r="J1" s="145" t="s">
        <v>417</v>
      </c>
      <c r="K1" s="145" t="s">
        <v>418</v>
      </c>
      <c r="L1" s="145" t="s">
        <v>419</v>
      </c>
      <c r="M1" s="146" t="s">
        <v>420</v>
      </c>
      <c r="N1" s="420" t="s">
        <v>373</v>
      </c>
      <c r="O1" s="431" t="s">
        <v>544</v>
      </c>
      <c r="P1" s="437" t="s">
        <v>373</v>
      </c>
    </row>
    <row r="2" spans="1:18" s="419" customFormat="1" thickBot="1" x14ac:dyDescent="0.3">
      <c r="A2" s="417" t="s">
        <v>408</v>
      </c>
      <c r="B2" s="418">
        <f>SUM(B3:B4)</f>
        <v>7000</v>
      </c>
      <c r="C2" s="418">
        <f t="shared" ref="C2:M2" si="0">SUM(C3:C4)</f>
        <v>7000</v>
      </c>
      <c r="D2" s="418">
        <f t="shared" si="0"/>
        <v>7000</v>
      </c>
      <c r="E2" s="418">
        <f t="shared" si="0"/>
        <v>7000</v>
      </c>
      <c r="F2" s="418">
        <f t="shared" si="0"/>
        <v>7000</v>
      </c>
      <c r="G2" s="418">
        <f t="shared" si="0"/>
        <v>7000</v>
      </c>
      <c r="H2" s="418">
        <f t="shared" si="0"/>
        <v>769795</v>
      </c>
      <c r="I2" s="418">
        <f t="shared" si="0"/>
        <v>7000</v>
      </c>
      <c r="J2" s="418">
        <f t="shared" si="0"/>
        <v>7000</v>
      </c>
      <c r="K2" s="418">
        <f t="shared" si="0"/>
        <v>7000</v>
      </c>
      <c r="L2" s="418">
        <f t="shared" si="0"/>
        <v>7000</v>
      </c>
      <c r="M2" s="418">
        <f t="shared" si="0"/>
        <v>7000</v>
      </c>
      <c r="N2" s="421">
        <f t="shared" ref="N2:N12" si="1">SUM(B2:M2)</f>
        <v>846795</v>
      </c>
      <c r="O2" s="430">
        <f>SUM(O3:O5)</f>
        <v>533149</v>
      </c>
      <c r="P2" s="427">
        <f>SUM(N2+O2)</f>
        <v>1379944</v>
      </c>
    </row>
    <row r="3" spans="1:18" s="156" customFormat="1" ht="51" x14ac:dyDescent="0.25">
      <c r="A3" s="151" t="s">
        <v>753</v>
      </c>
      <c r="B3" s="152">
        <v>7000</v>
      </c>
      <c r="C3" s="152">
        <v>7000</v>
      </c>
      <c r="D3" s="152">
        <v>7000</v>
      </c>
      <c r="E3" s="152">
        <v>7000</v>
      </c>
      <c r="F3" s="152">
        <v>7000</v>
      </c>
      <c r="G3" s="152">
        <v>7000</v>
      </c>
      <c r="H3" s="152">
        <v>7000</v>
      </c>
      <c r="I3" s="152">
        <v>7000</v>
      </c>
      <c r="J3" s="152">
        <v>7000</v>
      </c>
      <c r="K3" s="152">
        <v>7000</v>
      </c>
      <c r="L3" s="152">
        <v>7000</v>
      </c>
      <c r="M3" s="152">
        <v>7000</v>
      </c>
      <c r="N3" s="422">
        <f t="shared" si="1"/>
        <v>84000</v>
      </c>
      <c r="O3" s="428">
        <v>85775</v>
      </c>
      <c r="P3" s="438">
        <f>SUM(N3+O3)</f>
        <v>169775</v>
      </c>
    </row>
    <row r="4" spans="1:18" s="156" customFormat="1" ht="12.75" x14ac:dyDescent="0.25">
      <c r="A4" s="291" t="s">
        <v>611</v>
      </c>
      <c r="B4" s="292"/>
      <c r="C4" s="293"/>
      <c r="D4" s="293"/>
      <c r="E4" s="293"/>
      <c r="F4" s="293"/>
      <c r="G4" s="293"/>
      <c r="H4" s="293">
        <v>762795</v>
      </c>
      <c r="I4" s="294"/>
      <c r="J4" s="294"/>
      <c r="K4" s="294"/>
      <c r="L4" s="294"/>
      <c r="M4" s="295"/>
      <c r="N4" s="423">
        <f>SUM(B4:M4)</f>
        <v>762795</v>
      </c>
      <c r="O4" s="428">
        <v>247374</v>
      </c>
      <c r="P4" s="439">
        <f>SUM(N4+O4)</f>
        <v>1010169</v>
      </c>
    </row>
    <row r="5" spans="1:18" s="156" customFormat="1" ht="12.75" x14ac:dyDescent="0.25">
      <c r="A5" s="291" t="s">
        <v>752</v>
      </c>
      <c r="B5" s="292"/>
      <c r="C5" s="293"/>
      <c r="D5" s="293"/>
      <c r="E5" s="293"/>
      <c r="F5" s="293"/>
      <c r="G5" s="293"/>
      <c r="H5" s="293"/>
      <c r="I5" s="294"/>
      <c r="J5" s="294"/>
      <c r="K5" s="294"/>
      <c r="L5" s="294"/>
      <c r="M5" s="295"/>
      <c r="N5" s="423">
        <f>SUM(B5:M5)</f>
        <v>0</v>
      </c>
      <c r="O5" s="428">
        <v>200000</v>
      </c>
      <c r="P5" s="439">
        <f>SUM(D5:O5)</f>
        <v>200000</v>
      </c>
    </row>
    <row r="6" spans="1:18" s="150" customFormat="1" ht="14.25" x14ac:dyDescent="0.25">
      <c r="A6" s="157" t="s">
        <v>421</v>
      </c>
      <c r="B6" s="158">
        <f t="shared" ref="B6:M6" si="2">SUM(B7:B8)</f>
        <v>67300</v>
      </c>
      <c r="C6" s="159">
        <f t="shared" si="2"/>
        <v>67300</v>
      </c>
      <c r="D6" s="159">
        <f t="shared" si="2"/>
        <v>67300</v>
      </c>
      <c r="E6" s="159">
        <f t="shared" si="2"/>
        <v>67300</v>
      </c>
      <c r="F6" s="159">
        <f t="shared" si="2"/>
        <v>74800</v>
      </c>
      <c r="G6" s="159">
        <f t="shared" si="2"/>
        <v>185800</v>
      </c>
      <c r="H6" s="159">
        <f t="shared" si="2"/>
        <v>74800</v>
      </c>
      <c r="I6" s="159">
        <f t="shared" si="2"/>
        <v>74800</v>
      </c>
      <c r="J6" s="160">
        <f t="shared" si="2"/>
        <v>74800</v>
      </c>
      <c r="K6" s="160">
        <f t="shared" si="2"/>
        <v>74800</v>
      </c>
      <c r="L6" s="160">
        <f t="shared" si="2"/>
        <v>74800</v>
      </c>
      <c r="M6" s="161">
        <f t="shared" si="2"/>
        <v>74800</v>
      </c>
      <c r="N6" s="424">
        <f t="shared" si="1"/>
        <v>978600</v>
      </c>
      <c r="O6" s="429"/>
      <c r="P6" s="440">
        <f>SUM(N6+O6)</f>
        <v>978600</v>
      </c>
    </row>
    <row r="7" spans="1:18" s="156" customFormat="1" ht="12.75" x14ac:dyDescent="0.25">
      <c r="A7" s="163" t="s">
        <v>586</v>
      </c>
      <c r="B7" s="152"/>
      <c r="C7" s="153"/>
      <c r="D7" s="153"/>
      <c r="E7" s="153"/>
      <c r="F7" s="153"/>
      <c r="G7" s="153">
        <v>111000</v>
      </c>
      <c r="H7" s="153"/>
      <c r="I7" s="154"/>
      <c r="J7" s="154"/>
      <c r="K7" s="154"/>
      <c r="L7" s="154"/>
      <c r="M7" s="155"/>
      <c r="N7" s="422">
        <f>SUM(B7:M7)</f>
        <v>111000</v>
      </c>
      <c r="O7" s="428"/>
      <c r="P7" s="438">
        <f>SUM(N7+O7)</f>
        <v>111000</v>
      </c>
    </row>
    <row r="8" spans="1:18" s="156" customFormat="1" ht="13.5" thickBot="1" x14ac:dyDescent="0.3">
      <c r="A8" s="288" t="s">
        <v>606</v>
      </c>
      <c r="B8" s="289">
        <v>67300</v>
      </c>
      <c r="C8" s="290">
        <v>67300</v>
      </c>
      <c r="D8" s="290">
        <v>67300</v>
      </c>
      <c r="E8" s="290">
        <v>67300</v>
      </c>
      <c r="F8" s="290">
        <v>74800</v>
      </c>
      <c r="G8" s="290">
        <v>74800</v>
      </c>
      <c r="H8" s="290">
        <v>74800</v>
      </c>
      <c r="I8" s="290">
        <v>74800</v>
      </c>
      <c r="J8" s="290">
        <v>74800</v>
      </c>
      <c r="K8" s="290">
        <v>74800</v>
      </c>
      <c r="L8" s="290">
        <v>74800</v>
      </c>
      <c r="M8" s="290">
        <v>74800</v>
      </c>
      <c r="N8" s="425">
        <f>SUM(B8:M8)</f>
        <v>867600</v>
      </c>
      <c r="O8" s="436"/>
      <c r="P8" s="441">
        <f>SUM(N8+O8)</f>
        <v>867600</v>
      </c>
    </row>
    <row r="9" spans="1:18" ht="15.75" thickBot="1" x14ac:dyDescent="0.3">
      <c r="A9" s="143" t="s">
        <v>373</v>
      </c>
      <c r="B9" s="164">
        <f>SUM(B2+B6)</f>
        <v>74300</v>
      </c>
      <c r="C9" s="165">
        <f>SUM(C2+C6)</f>
        <v>74300</v>
      </c>
      <c r="D9" s="165">
        <f t="shared" ref="D9:M9" si="3">D2+D6</f>
        <v>74300</v>
      </c>
      <c r="E9" s="165">
        <f t="shared" si="3"/>
        <v>74300</v>
      </c>
      <c r="F9" s="165">
        <f t="shared" si="3"/>
        <v>81800</v>
      </c>
      <c r="G9" s="165">
        <f t="shared" si="3"/>
        <v>192800</v>
      </c>
      <c r="H9" s="165">
        <f t="shared" si="3"/>
        <v>844595</v>
      </c>
      <c r="I9" s="165">
        <f t="shared" si="3"/>
        <v>81800</v>
      </c>
      <c r="J9" s="166">
        <f t="shared" si="3"/>
        <v>81800</v>
      </c>
      <c r="K9" s="166">
        <f t="shared" si="3"/>
        <v>81800</v>
      </c>
      <c r="L9" s="166">
        <f t="shared" si="3"/>
        <v>81800</v>
      </c>
      <c r="M9" s="167">
        <f t="shared" si="3"/>
        <v>81800</v>
      </c>
      <c r="N9" s="426">
        <f t="shared" si="1"/>
        <v>1825395</v>
      </c>
      <c r="O9" s="435"/>
      <c r="P9" s="442">
        <f>SUM(P2+P6)</f>
        <v>2358544</v>
      </c>
      <c r="R9" s="247">
        <f>SUM(P9-N9)</f>
        <v>533149</v>
      </c>
    </row>
    <row r="10" spans="1:18" x14ac:dyDescent="0.25">
      <c r="A10" s="148" t="s">
        <v>613</v>
      </c>
      <c r="B10" s="170">
        <f t="shared" ref="B10:M10" si="4">(B6*0.195)+(B4*0.15)</f>
        <v>13123.5</v>
      </c>
      <c r="C10" s="170">
        <f t="shared" si="4"/>
        <v>13123.5</v>
      </c>
      <c r="D10" s="170">
        <f t="shared" si="4"/>
        <v>13123.5</v>
      </c>
      <c r="E10" s="170">
        <f t="shared" si="4"/>
        <v>13123.5</v>
      </c>
      <c r="F10" s="170">
        <f t="shared" si="4"/>
        <v>14586</v>
      </c>
      <c r="G10" s="170">
        <f t="shared" si="4"/>
        <v>36231</v>
      </c>
      <c r="H10" s="170">
        <f t="shared" si="4"/>
        <v>129005.25</v>
      </c>
      <c r="I10" s="170">
        <f t="shared" si="4"/>
        <v>14586</v>
      </c>
      <c r="J10" s="170">
        <f t="shared" si="4"/>
        <v>14586</v>
      </c>
      <c r="K10" s="170">
        <f t="shared" si="4"/>
        <v>14586</v>
      </c>
      <c r="L10" s="170">
        <f t="shared" si="4"/>
        <v>14586</v>
      </c>
      <c r="M10" s="170">
        <f t="shared" si="4"/>
        <v>14586</v>
      </c>
      <c r="N10" s="421">
        <f t="shared" si="1"/>
        <v>305246.25</v>
      </c>
      <c r="O10" s="432"/>
      <c r="P10" s="427">
        <f>SUM(N10+O10)</f>
        <v>305246.25</v>
      </c>
    </row>
    <row r="11" spans="1:18" ht="15.75" thickBot="1" x14ac:dyDescent="0.3">
      <c r="A11" s="157" t="s">
        <v>422</v>
      </c>
      <c r="B11" s="173">
        <f>(B7*0.15)+(B4*0.15)</f>
        <v>0</v>
      </c>
      <c r="C11" s="173">
        <f t="shared" ref="C11:M11" si="5">C7*0.15</f>
        <v>0</v>
      </c>
      <c r="D11" s="173">
        <f t="shared" si="5"/>
        <v>0</v>
      </c>
      <c r="E11" s="173">
        <f t="shared" si="5"/>
        <v>0</v>
      </c>
      <c r="F11" s="173">
        <f t="shared" si="5"/>
        <v>0</v>
      </c>
      <c r="G11" s="173">
        <f t="shared" si="5"/>
        <v>16650</v>
      </c>
      <c r="H11" s="173">
        <f t="shared" si="5"/>
        <v>0</v>
      </c>
      <c r="I11" s="173">
        <f t="shared" si="5"/>
        <v>0</v>
      </c>
      <c r="J11" s="173">
        <f t="shared" si="5"/>
        <v>0</v>
      </c>
      <c r="K11" s="173">
        <v>0</v>
      </c>
      <c r="L11" s="173">
        <f t="shared" si="5"/>
        <v>0</v>
      </c>
      <c r="M11" s="173">
        <f t="shared" si="5"/>
        <v>0</v>
      </c>
      <c r="N11" s="424">
        <f t="shared" si="1"/>
        <v>16650</v>
      </c>
      <c r="O11" s="433">
        <v>0</v>
      </c>
      <c r="P11" s="440">
        <f>SUM(N11+O11)</f>
        <v>16650</v>
      </c>
    </row>
    <row r="12" spans="1:18" s="150" customFormat="1" thickBot="1" x14ac:dyDescent="0.3">
      <c r="A12" s="143" t="s">
        <v>373</v>
      </c>
      <c r="B12" s="164">
        <f t="shared" ref="B12:M12" si="6">SUM(B10:B11)</f>
        <v>13123.5</v>
      </c>
      <c r="C12" s="165">
        <f t="shared" si="6"/>
        <v>13123.5</v>
      </c>
      <c r="D12" s="165">
        <f t="shared" si="6"/>
        <v>13123.5</v>
      </c>
      <c r="E12" s="165">
        <f t="shared" si="6"/>
        <v>13123.5</v>
      </c>
      <c r="F12" s="165">
        <f t="shared" si="6"/>
        <v>14586</v>
      </c>
      <c r="G12" s="165">
        <f t="shared" si="6"/>
        <v>52881</v>
      </c>
      <c r="H12" s="165">
        <f t="shared" si="6"/>
        <v>129005.25</v>
      </c>
      <c r="I12" s="165">
        <f t="shared" si="6"/>
        <v>14586</v>
      </c>
      <c r="J12" s="166">
        <f t="shared" si="6"/>
        <v>14586</v>
      </c>
      <c r="K12" s="166">
        <f t="shared" si="6"/>
        <v>14586</v>
      </c>
      <c r="L12" s="166">
        <f t="shared" si="6"/>
        <v>14586</v>
      </c>
      <c r="M12" s="167">
        <f t="shared" si="6"/>
        <v>14586</v>
      </c>
      <c r="N12" s="426">
        <f t="shared" si="1"/>
        <v>321896.25</v>
      </c>
      <c r="O12" s="434"/>
      <c r="P12" s="442">
        <f>SUM(P10:P11)</f>
        <v>321896.25</v>
      </c>
      <c r="R12" s="249">
        <f>SUM(P12-N12)</f>
        <v>0</v>
      </c>
    </row>
    <row r="13" spans="1:18" s="150" customFormat="1" thickBot="1" x14ac:dyDescent="0.3">
      <c r="A13" s="143" t="s">
        <v>423</v>
      </c>
      <c r="B13" s="164">
        <f t="shared" ref="B13:M13" si="7">B9+B12</f>
        <v>87423.5</v>
      </c>
      <c r="C13" s="165">
        <f t="shared" si="7"/>
        <v>87423.5</v>
      </c>
      <c r="D13" s="165">
        <f t="shared" si="7"/>
        <v>87423.5</v>
      </c>
      <c r="E13" s="165">
        <f t="shared" si="7"/>
        <v>87423.5</v>
      </c>
      <c r="F13" s="165">
        <f t="shared" si="7"/>
        <v>96386</v>
      </c>
      <c r="G13" s="165">
        <f t="shared" si="7"/>
        <v>245681</v>
      </c>
      <c r="H13" s="165">
        <f t="shared" si="7"/>
        <v>973600.25</v>
      </c>
      <c r="I13" s="165">
        <f t="shared" si="7"/>
        <v>96386</v>
      </c>
      <c r="J13" s="166">
        <f t="shared" si="7"/>
        <v>96386</v>
      </c>
      <c r="K13" s="166">
        <f t="shared" si="7"/>
        <v>96386</v>
      </c>
      <c r="L13" s="166">
        <f t="shared" si="7"/>
        <v>96386</v>
      </c>
      <c r="M13" s="167">
        <f t="shared" si="7"/>
        <v>96386</v>
      </c>
      <c r="N13" s="426">
        <f t="shared" ref="N13" si="8">SUM(B13:M13)</f>
        <v>2147291.25</v>
      </c>
      <c r="O13" s="434"/>
      <c r="P13" s="442">
        <f>SUM(P9+P12)</f>
        <v>2680440.25</v>
      </c>
    </row>
  </sheetData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R570"/>
  <sheetViews>
    <sheetView workbookViewId="0">
      <pane xSplit="4" ySplit="3" topLeftCell="F4" activePane="bottomRight" state="frozen"/>
      <selection pane="topRight" activeCell="E1" sqref="E1"/>
      <selection pane="bottomLeft" activeCell="A4" sqref="A4"/>
      <selection pane="bottomRight" activeCell="G71" sqref="G71"/>
    </sheetView>
  </sheetViews>
  <sheetFormatPr defaultRowHeight="15.75" x14ac:dyDescent="0.25"/>
  <cols>
    <col min="1" max="1" width="0" style="525" hidden="1" customWidth="1"/>
    <col min="2" max="2" width="5.85546875" style="525" bestFit="1" customWidth="1"/>
    <col min="3" max="3" width="3.28515625" style="525" customWidth="1"/>
    <col min="4" max="4" width="55.85546875" style="525" customWidth="1"/>
    <col min="5" max="5" width="10.140625" style="527" customWidth="1"/>
    <col min="6" max="9" width="14.85546875" style="627" customWidth="1"/>
    <col min="10" max="10" width="40.140625" style="575" customWidth="1"/>
    <col min="11" max="11" width="9.7109375" style="525" hidden="1" customWidth="1"/>
    <col min="12" max="12" width="9.85546875" style="525" hidden="1" customWidth="1"/>
    <col min="13" max="14" width="0" style="525" hidden="1" customWidth="1"/>
    <col min="15" max="15" width="12" style="587" hidden="1" customWidth="1"/>
    <col min="16" max="16" width="11" style="587" hidden="1" customWidth="1"/>
    <col min="17" max="17" width="0" style="587" hidden="1" customWidth="1"/>
    <col min="18" max="18" width="11" style="587" bestFit="1" customWidth="1"/>
    <col min="19" max="16384" width="9.140625" style="525"/>
  </cols>
  <sheetData>
    <row r="1" spans="1:12" ht="16.5" thickBot="1" x14ac:dyDescent="0.3">
      <c r="D1" s="526" t="s">
        <v>768</v>
      </c>
      <c r="F1" s="585"/>
      <c r="G1" s="585"/>
      <c r="H1" s="585"/>
      <c r="I1" s="585"/>
      <c r="J1" s="586" t="s">
        <v>2</v>
      </c>
    </row>
    <row r="2" spans="1:12" ht="15" customHeight="1" thickBot="1" x14ac:dyDescent="0.3">
      <c r="B2" s="1440" t="s">
        <v>0</v>
      </c>
      <c r="C2" s="1441"/>
      <c r="D2" s="1442"/>
      <c r="E2" s="1454" t="s">
        <v>769</v>
      </c>
      <c r="F2" s="1455"/>
      <c r="G2" s="1455"/>
      <c r="H2" s="1455"/>
      <c r="I2" s="1456"/>
      <c r="J2" s="1436" t="s">
        <v>279</v>
      </c>
    </row>
    <row r="3" spans="1:12" ht="32.25" thickBot="1" x14ac:dyDescent="0.3">
      <c r="B3" s="1443"/>
      <c r="C3" s="1444"/>
      <c r="D3" s="1445"/>
      <c r="E3" s="704" t="s">
        <v>33</v>
      </c>
      <c r="F3" s="703" t="s">
        <v>846</v>
      </c>
      <c r="G3" s="703" t="s">
        <v>847</v>
      </c>
      <c r="H3" s="703" t="s">
        <v>848</v>
      </c>
      <c r="I3" s="703" t="s">
        <v>373</v>
      </c>
      <c r="J3" s="1437"/>
    </row>
    <row r="4" spans="1:12" ht="16.5" thickBot="1" x14ac:dyDescent="0.3">
      <c r="B4" s="532" t="s">
        <v>3</v>
      </c>
      <c r="C4" s="1448" t="s">
        <v>4</v>
      </c>
      <c r="D4" s="1449"/>
      <c r="E4" s="588"/>
      <c r="F4" s="534">
        <f>F5+F13+F35+F95+F102</f>
        <v>33647207.333333336</v>
      </c>
      <c r="G4" s="534">
        <f>SUM(G102+G95+G35+G13+G5)</f>
        <v>1470000</v>
      </c>
      <c r="H4" s="534">
        <v>0</v>
      </c>
      <c r="I4" s="534">
        <f>SUM(F4:H4)</f>
        <v>35117207.333333336</v>
      </c>
      <c r="J4" s="535"/>
      <c r="L4" s="589">
        <f>SUM(F4:F4)</f>
        <v>33647207.333333336</v>
      </c>
    </row>
    <row r="5" spans="1:12" x14ac:dyDescent="0.25">
      <c r="B5" s="590" t="s">
        <v>5</v>
      </c>
      <c r="C5" s="1450" t="s">
        <v>6</v>
      </c>
      <c r="D5" s="1451"/>
      <c r="E5" s="591"/>
      <c r="F5" s="592">
        <f>F6+F7</f>
        <v>2800000</v>
      </c>
      <c r="G5" s="592">
        <v>0</v>
      </c>
      <c r="H5" s="592">
        <v>0</v>
      </c>
      <c r="I5" s="592">
        <f>SUM(F5:H5)</f>
        <v>2800000</v>
      </c>
      <c r="J5" s="593"/>
    </row>
    <row r="6" spans="1:12" x14ac:dyDescent="0.25">
      <c r="A6" s="536" t="s">
        <v>37</v>
      </c>
      <c r="B6" s="594" t="s">
        <v>38</v>
      </c>
      <c r="C6" s="1446" t="s">
        <v>39</v>
      </c>
      <c r="D6" s="1447"/>
      <c r="E6" s="595">
        <v>5</v>
      </c>
      <c r="F6" s="596">
        <v>500000</v>
      </c>
      <c r="G6" s="596"/>
      <c r="H6" s="596"/>
      <c r="I6" s="596"/>
      <c r="J6" s="597"/>
      <c r="K6" s="541">
        <v>450904</v>
      </c>
      <c r="L6" s="589">
        <f>SUM(L4-52965263)</f>
        <v>-19318055.666666664</v>
      </c>
    </row>
    <row r="7" spans="1:12" x14ac:dyDescent="0.25">
      <c r="A7" s="536" t="s">
        <v>40</v>
      </c>
      <c r="B7" s="594" t="s">
        <v>7</v>
      </c>
      <c r="C7" s="1446" t="s">
        <v>8</v>
      </c>
      <c r="D7" s="1447"/>
      <c r="E7" s="595" t="s">
        <v>274</v>
      </c>
      <c r="F7" s="598">
        <v>2300000</v>
      </c>
      <c r="G7" s="598"/>
      <c r="H7" s="598"/>
      <c r="I7" s="598"/>
      <c r="J7" s="597" t="s">
        <v>765</v>
      </c>
      <c r="K7" s="599">
        <v>3846288</v>
      </c>
    </row>
    <row r="8" spans="1:12" hidden="1" x14ac:dyDescent="0.25">
      <c r="A8" s="536"/>
      <c r="B8" s="594"/>
      <c r="C8" s="600"/>
      <c r="D8" s="601" t="s">
        <v>812</v>
      </c>
      <c r="E8" s="595"/>
      <c r="F8" s="598">
        <v>250000</v>
      </c>
      <c r="G8" s="598"/>
      <c r="H8" s="598"/>
      <c r="I8" s="598"/>
      <c r="J8" s="597"/>
      <c r="K8" s="599"/>
    </row>
    <row r="9" spans="1:12" hidden="1" x14ac:dyDescent="0.25">
      <c r="A9" s="536"/>
      <c r="B9" s="594"/>
      <c r="C9" s="600"/>
      <c r="D9" s="601" t="s">
        <v>813</v>
      </c>
      <c r="E9" s="595"/>
      <c r="F9" s="598">
        <v>250000</v>
      </c>
      <c r="G9" s="598"/>
      <c r="H9" s="598"/>
      <c r="I9" s="598"/>
      <c r="J9" s="597"/>
      <c r="K9" s="599"/>
    </row>
    <row r="10" spans="1:12" hidden="1" x14ac:dyDescent="0.25">
      <c r="A10" s="536"/>
      <c r="B10" s="594"/>
      <c r="C10" s="600"/>
      <c r="D10" s="601" t="s">
        <v>814</v>
      </c>
      <c r="E10" s="595"/>
      <c r="F10" s="598">
        <v>300000</v>
      </c>
      <c r="G10" s="598"/>
      <c r="H10" s="598"/>
      <c r="I10" s="598"/>
      <c r="J10" s="597"/>
      <c r="K10" s="599"/>
    </row>
    <row r="11" spans="1:12" hidden="1" x14ac:dyDescent="0.25">
      <c r="A11" s="536"/>
      <c r="B11" s="594"/>
      <c r="C11" s="600"/>
      <c r="D11" s="601" t="s">
        <v>816</v>
      </c>
      <c r="E11" s="595"/>
      <c r="F11" s="598">
        <v>2500000</v>
      </c>
      <c r="G11" s="598"/>
      <c r="H11" s="598"/>
      <c r="I11" s="598"/>
      <c r="J11" s="597"/>
      <c r="K11" s="599"/>
    </row>
    <row r="12" spans="1:12" hidden="1" x14ac:dyDescent="0.25">
      <c r="A12" s="536"/>
      <c r="B12" s="594"/>
      <c r="C12" s="600"/>
      <c r="D12" s="601" t="s">
        <v>815</v>
      </c>
      <c r="E12" s="595"/>
      <c r="F12" s="598">
        <v>50000</v>
      </c>
      <c r="G12" s="598"/>
      <c r="H12" s="598"/>
      <c r="I12" s="598"/>
      <c r="J12" s="597"/>
      <c r="K12" s="599"/>
    </row>
    <row r="13" spans="1:12" x14ac:dyDescent="0.25">
      <c r="B13" s="543" t="s">
        <v>9</v>
      </c>
      <c r="C13" s="1452" t="s">
        <v>10</v>
      </c>
      <c r="D13" s="1453"/>
      <c r="E13" s="602"/>
      <c r="F13" s="539">
        <f>F14+F24</f>
        <v>2800000</v>
      </c>
      <c r="G13" s="539">
        <v>0</v>
      </c>
      <c r="H13" s="539">
        <v>0</v>
      </c>
      <c r="I13" s="539">
        <f>SUM(F13:H13)</f>
        <v>2800000</v>
      </c>
      <c r="J13" s="545"/>
    </row>
    <row r="14" spans="1:12" x14ac:dyDescent="0.25">
      <c r="A14" s="536" t="s">
        <v>41</v>
      </c>
      <c r="B14" s="594" t="s">
        <v>11</v>
      </c>
      <c r="C14" s="1446" t="s">
        <v>574</v>
      </c>
      <c r="D14" s="1447"/>
      <c r="E14" s="595"/>
      <c r="F14" s="596">
        <f>SUM(F15:F22)</f>
        <v>1910000</v>
      </c>
      <c r="G14" s="596"/>
      <c r="H14" s="596"/>
      <c r="I14" s="596"/>
      <c r="J14" s="597"/>
      <c r="K14" s="541">
        <v>1251058</v>
      </c>
    </row>
    <row r="15" spans="1:12" hidden="1" x14ac:dyDescent="0.25">
      <c r="B15" s="603"/>
      <c r="C15" s="604"/>
      <c r="D15" s="605" t="s">
        <v>272</v>
      </c>
      <c r="E15" s="606" t="s">
        <v>36</v>
      </c>
      <c r="F15" s="607">
        <v>100000</v>
      </c>
      <c r="G15" s="607"/>
      <c r="H15" s="607"/>
      <c r="I15" s="607"/>
      <c r="J15" s="608" t="s">
        <v>286</v>
      </c>
    </row>
    <row r="16" spans="1:12" hidden="1" x14ac:dyDescent="0.25">
      <c r="B16" s="603"/>
      <c r="C16" s="604"/>
      <c r="D16" s="605" t="s">
        <v>278</v>
      </c>
      <c r="E16" s="606">
        <v>27</v>
      </c>
      <c r="F16" s="607">
        <v>360000</v>
      </c>
      <c r="G16" s="607"/>
      <c r="H16" s="607"/>
      <c r="I16" s="607"/>
      <c r="J16" s="608" t="s">
        <v>286</v>
      </c>
      <c r="L16" s="525">
        <v>1679704</v>
      </c>
    </row>
    <row r="17" spans="1:12" hidden="1" x14ac:dyDescent="0.25">
      <c r="B17" s="603"/>
      <c r="C17" s="604"/>
      <c r="D17" s="605" t="s">
        <v>309</v>
      </c>
      <c r="E17" s="606" t="s">
        <v>36</v>
      </c>
      <c r="F17" s="607">
        <v>100000</v>
      </c>
      <c r="G17" s="607"/>
      <c r="H17" s="607"/>
      <c r="I17" s="607"/>
      <c r="J17" s="608" t="s">
        <v>311</v>
      </c>
      <c r="L17" s="589">
        <f>SUM(L16-F14)</f>
        <v>-230296</v>
      </c>
    </row>
    <row r="18" spans="1:12" hidden="1" x14ac:dyDescent="0.25">
      <c r="B18" s="603"/>
      <c r="C18" s="604"/>
      <c r="D18" s="605" t="s">
        <v>302</v>
      </c>
      <c r="E18" s="606" t="s">
        <v>36</v>
      </c>
      <c r="F18" s="607">
        <v>100000</v>
      </c>
      <c r="G18" s="607"/>
      <c r="H18" s="607"/>
      <c r="I18" s="607"/>
      <c r="J18" s="608" t="s">
        <v>294</v>
      </c>
    </row>
    <row r="19" spans="1:12" hidden="1" x14ac:dyDescent="0.25">
      <c r="B19" s="603"/>
      <c r="C19" s="604"/>
      <c r="D19" s="605" t="s">
        <v>303</v>
      </c>
      <c r="E19" s="606" t="s">
        <v>36</v>
      </c>
      <c r="F19" s="607">
        <v>100000</v>
      </c>
      <c r="G19" s="607"/>
      <c r="H19" s="607"/>
      <c r="I19" s="607"/>
      <c r="J19" s="608" t="s">
        <v>284</v>
      </c>
    </row>
    <row r="20" spans="1:12" hidden="1" x14ac:dyDescent="0.25">
      <c r="B20" s="603"/>
      <c r="C20" s="604"/>
      <c r="D20" s="605" t="s">
        <v>374</v>
      </c>
      <c r="E20" s="606">
        <v>27</v>
      </c>
      <c r="F20" s="607">
        <v>100000</v>
      </c>
      <c r="G20" s="607"/>
      <c r="H20" s="607"/>
      <c r="I20" s="607"/>
      <c r="J20" s="608" t="s">
        <v>284</v>
      </c>
    </row>
    <row r="21" spans="1:12" hidden="1" x14ac:dyDescent="0.25">
      <c r="B21" s="603"/>
      <c r="C21" s="604"/>
      <c r="D21" s="605" t="s">
        <v>834</v>
      </c>
      <c r="E21" s="606" t="s">
        <v>35</v>
      </c>
      <c r="F21" s="607">
        <v>1000000</v>
      </c>
      <c r="G21" s="607"/>
      <c r="H21" s="607"/>
      <c r="I21" s="607"/>
      <c r="J21" s="608" t="s">
        <v>286</v>
      </c>
    </row>
    <row r="22" spans="1:12" hidden="1" x14ac:dyDescent="0.25">
      <c r="B22" s="603"/>
      <c r="C22" s="604"/>
      <c r="D22" s="605" t="s">
        <v>42</v>
      </c>
      <c r="E22" s="606" t="s">
        <v>274</v>
      </c>
      <c r="F22" s="607">
        <v>50000</v>
      </c>
      <c r="G22" s="607"/>
      <c r="H22" s="607"/>
      <c r="I22" s="607"/>
      <c r="J22" s="608" t="s">
        <v>286</v>
      </c>
    </row>
    <row r="23" spans="1:12" hidden="1" x14ac:dyDescent="0.25">
      <c r="B23" s="603"/>
      <c r="C23" s="604"/>
      <c r="D23" s="605" t="s">
        <v>817</v>
      </c>
      <c r="E23" s="606"/>
      <c r="F23" s="607">
        <v>1000000</v>
      </c>
      <c r="G23" s="607"/>
      <c r="H23" s="607"/>
      <c r="I23" s="607"/>
      <c r="J23" s="608" t="s">
        <v>286</v>
      </c>
    </row>
    <row r="24" spans="1:12" x14ac:dyDescent="0.25">
      <c r="A24" s="536" t="s">
        <v>43</v>
      </c>
      <c r="B24" s="594" t="s">
        <v>12</v>
      </c>
      <c r="C24" s="1446" t="s">
        <v>13</v>
      </c>
      <c r="D24" s="1447"/>
      <c r="E24" s="595"/>
      <c r="F24" s="596">
        <f>SUM(F25:F34)</f>
        <v>890000</v>
      </c>
      <c r="G24" s="596"/>
      <c r="H24" s="596"/>
      <c r="I24" s="596"/>
      <c r="J24" s="597"/>
      <c r="K24" s="541">
        <v>302818</v>
      </c>
    </row>
    <row r="25" spans="1:12" hidden="1" x14ac:dyDescent="0.25">
      <c r="A25" s="536"/>
      <c r="B25" s="603"/>
      <c r="C25" s="604"/>
      <c r="D25" s="609" t="s">
        <v>273</v>
      </c>
      <c r="E25" s="606" t="s">
        <v>274</v>
      </c>
      <c r="F25" s="607">
        <v>50000</v>
      </c>
      <c r="G25" s="607"/>
      <c r="H25" s="607"/>
      <c r="I25" s="607"/>
      <c r="J25" s="608" t="s">
        <v>286</v>
      </c>
    </row>
    <row r="26" spans="1:12" hidden="1" x14ac:dyDescent="0.25">
      <c r="A26" s="536"/>
      <c r="B26" s="603"/>
      <c r="C26" s="604"/>
      <c r="D26" s="605" t="s">
        <v>612</v>
      </c>
      <c r="E26" s="606"/>
      <c r="F26" s="607">
        <v>0</v>
      </c>
      <c r="G26" s="607"/>
      <c r="H26" s="607"/>
      <c r="I26" s="607"/>
      <c r="J26" s="608"/>
    </row>
    <row r="27" spans="1:12" hidden="1" x14ac:dyDescent="0.25">
      <c r="A27" s="536"/>
      <c r="B27" s="603"/>
      <c r="C27" s="604"/>
      <c r="D27" s="605" t="s">
        <v>310</v>
      </c>
      <c r="E27" s="606" t="s">
        <v>274</v>
      </c>
      <c r="F27" s="607">
        <v>50000</v>
      </c>
      <c r="G27" s="607"/>
      <c r="H27" s="607"/>
      <c r="I27" s="607"/>
      <c r="J27" s="608" t="s">
        <v>311</v>
      </c>
    </row>
    <row r="28" spans="1:12" hidden="1" x14ac:dyDescent="0.25">
      <c r="A28" s="536"/>
      <c r="B28" s="603"/>
      <c r="C28" s="604"/>
      <c r="D28" s="605" t="s">
        <v>304</v>
      </c>
      <c r="E28" s="606" t="s">
        <v>274</v>
      </c>
      <c r="F28" s="607">
        <v>50000</v>
      </c>
      <c r="G28" s="607"/>
      <c r="H28" s="607"/>
      <c r="I28" s="607"/>
      <c r="J28" s="608" t="s">
        <v>294</v>
      </c>
    </row>
    <row r="29" spans="1:12" hidden="1" x14ac:dyDescent="0.25">
      <c r="A29" s="536"/>
      <c r="B29" s="603"/>
      <c r="C29" s="604"/>
      <c r="D29" s="609" t="s">
        <v>305</v>
      </c>
      <c r="E29" s="606" t="s">
        <v>274</v>
      </c>
      <c r="F29" s="607">
        <v>100000</v>
      </c>
      <c r="G29" s="607"/>
      <c r="H29" s="607"/>
      <c r="I29" s="607"/>
      <c r="J29" s="608" t="s">
        <v>284</v>
      </c>
    </row>
    <row r="30" spans="1:12" hidden="1" x14ac:dyDescent="0.25">
      <c r="A30" s="536"/>
      <c r="B30" s="603"/>
      <c r="C30" s="604"/>
      <c r="D30" s="605" t="s">
        <v>822</v>
      </c>
      <c r="E30" s="606"/>
      <c r="F30" s="607">
        <v>100000</v>
      </c>
      <c r="G30" s="607"/>
      <c r="H30" s="607"/>
      <c r="I30" s="607"/>
      <c r="J30" s="608" t="s">
        <v>284</v>
      </c>
    </row>
    <row r="31" spans="1:12" hidden="1" x14ac:dyDescent="0.25">
      <c r="A31" s="536"/>
      <c r="B31" s="603"/>
      <c r="C31" s="604"/>
      <c r="D31" s="605" t="s">
        <v>818</v>
      </c>
      <c r="E31" s="606"/>
      <c r="F31" s="607">
        <v>100000</v>
      </c>
      <c r="G31" s="607"/>
      <c r="H31" s="607"/>
      <c r="I31" s="607"/>
      <c r="J31" s="608" t="s">
        <v>773</v>
      </c>
    </row>
    <row r="32" spans="1:12" hidden="1" x14ac:dyDescent="0.25">
      <c r="A32" s="536"/>
      <c r="B32" s="603"/>
      <c r="C32" s="604"/>
      <c r="D32" s="605" t="s">
        <v>819</v>
      </c>
      <c r="E32" s="606"/>
      <c r="F32" s="607">
        <v>100000</v>
      </c>
      <c r="G32" s="607"/>
      <c r="H32" s="607"/>
      <c r="I32" s="607"/>
      <c r="J32" s="608" t="s">
        <v>299</v>
      </c>
    </row>
    <row r="33" spans="1:11" hidden="1" x14ac:dyDescent="0.25">
      <c r="A33" s="536"/>
      <c r="B33" s="603"/>
      <c r="C33" s="604"/>
      <c r="D33" s="605" t="s">
        <v>820</v>
      </c>
      <c r="E33" s="606"/>
      <c r="F33" s="607">
        <v>160000</v>
      </c>
      <c r="G33" s="607"/>
      <c r="H33" s="607"/>
      <c r="I33" s="607"/>
      <c r="J33" s="608" t="s">
        <v>286</v>
      </c>
    </row>
    <row r="34" spans="1:11" hidden="1" x14ac:dyDescent="0.25">
      <c r="A34" s="536"/>
      <c r="B34" s="603"/>
      <c r="C34" s="604"/>
      <c r="D34" s="605" t="s">
        <v>821</v>
      </c>
      <c r="E34" s="606"/>
      <c r="F34" s="607">
        <v>180000</v>
      </c>
      <c r="G34" s="607"/>
      <c r="H34" s="607"/>
      <c r="I34" s="607"/>
      <c r="J34" s="608" t="s">
        <v>286</v>
      </c>
    </row>
    <row r="35" spans="1:11" x14ac:dyDescent="0.25">
      <c r="B35" s="543" t="s">
        <v>14</v>
      </c>
      <c r="C35" s="1452" t="s">
        <v>15</v>
      </c>
      <c r="D35" s="1453"/>
      <c r="E35" s="602"/>
      <c r="F35" s="539">
        <f>F36+F60+F65+F71+F75+F83</f>
        <v>20173000</v>
      </c>
      <c r="G35" s="539">
        <v>0</v>
      </c>
      <c r="H35" s="539">
        <v>0</v>
      </c>
      <c r="I35" s="539">
        <f>SUM(F35:H35)</f>
        <v>20173000</v>
      </c>
      <c r="J35" s="545"/>
    </row>
    <row r="36" spans="1:11" x14ac:dyDescent="0.25">
      <c r="A36" s="536" t="s">
        <v>44</v>
      </c>
      <c r="B36" s="594" t="s">
        <v>45</v>
      </c>
      <c r="C36" s="1446" t="s">
        <v>46</v>
      </c>
      <c r="D36" s="1447"/>
      <c r="E36" s="595"/>
      <c r="F36" s="596">
        <f>SUM(F37:F59)</f>
        <v>8553000</v>
      </c>
      <c r="G36" s="596"/>
      <c r="H36" s="596"/>
      <c r="I36" s="596"/>
      <c r="J36" s="597"/>
      <c r="K36" s="541">
        <v>6088496</v>
      </c>
    </row>
    <row r="37" spans="1:11" hidden="1" x14ac:dyDescent="0.25">
      <c r="A37" s="536"/>
      <c r="B37" s="603"/>
      <c r="C37" s="604"/>
      <c r="D37" s="605" t="s">
        <v>275</v>
      </c>
      <c r="E37" s="606">
        <v>27</v>
      </c>
      <c r="F37" s="607">
        <v>550000</v>
      </c>
      <c r="G37" s="607"/>
      <c r="H37" s="607"/>
      <c r="I37" s="607"/>
      <c r="J37" s="608" t="s">
        <v>306</v>
      </c>
      <c r="K37" s="589">
        <f>SUM(K36-F36)</f>
        <v>-2464504</v>
      </c>
    </row>
    <row r="38" spans="1:11" hidden="1" x14ac:dyDescent="0.25">
      <c r="A38" s="536"/>
      <c r="B38" s="603"/>
      <c r="C38" s="604"/>
      <c r="D38" s="605" t="s">
        <v>275</v>
      </c>
      <c r="E38" s="606" t="s">
        <v>34</v>
      </c>
      <c r="F38" s="607">
        <v>80000</v>
      </c>
      <c r="G38" s="607"/>
      <c r="H38" s="607"/>
      <c r="I38" s="607"/>
      <c r="J38" s="608" t="s">
        <v>306</v>
      </c>
    </row>
    <row r="39" spans="1:11" hidden="1" x14ac:dyDescent="0.25">
      <c r="A39" s="536"/>
      <c r="B39" s="603"/>
      <c r="C39" s="604"/>
      <c r="D39" s="605" t="s">
        <v>587</v>
      </c>
      <c r="E39" s="606">
        <v>27</v>
      </c>
      <c r="F39" s="607">
        <v>2000</v>
      </c>
      <c r="G39" s="607"/>
      <c r="H39" s="607"/>
      <c r="I39" s="607"/>
      <c r="J39" s="608" t="s">
        <v>296</v>
      </c>
    </row>
    <row r="40" spans="1:11" hidden="1" x14ac:dyDescent="0.25">
      <c r="A40" s="536"/>
      <c r="B40" s="603"/>
      <c r="C40" s="604"/>
      <c r="D40" s="605" t="s">
        <v>588</v>
      </c>
      <c r="E40" s="606">
        <v>27</v>
      </c>
      <c r="F40" s="607">
        <v>650000</v>
      </c>
      <c r="G40" s="607"/>
      <c r="H40" s="607"/>
      <c r="I40" s="607"/>
      <c r="J40" s="608" t="s">
        <v>294</v>
      </c>
    </row>
    <row r="41" spans="1:11" hidden="1" x14ac:dyDescent="0.25">
      <c r="A41" s="536"/>
      <c r="B41" s="603"/>
      <c r="C41" s="604"/>
      <c r="D41" s="605" t="s">
        <v>307</v>
      </c>
      <c r="E41" s="606">
        <v>27</v>
      </c>
      <c r="F41" s="607">
        <v>1100000</v>
      </c>
      <c r="G41" s="607"/>
      <c r="H41" s="607"/>
      <c r="I41" s="607"/>
      <c r="J41" s="608" t="s">
        <v>308</v>
      </c>
    </row>
    <row r="42" spans="1:11" hidden="1" x14ac:dyDescent="0.25">
      <c r="A42" s="536"/>
      <c r="B42" s="603"/>
      <c r="C42" s="604"/>
      <c r="D42" s="605" t="s">
        <v>307</v>
      </c>
      <c r="E42" s="606" t="s">
        <v>34</v>
      </c>
      <c r="F42" s="607">
        <v>100000</v>
      </c>
      <c r="G42" s="607"/>
      <c r="H42" s="607"/>
      <c r="I42" s="607"/>
      <c r="J42" s="608" t="s">
        <v>308</v>
      </c>
    </row>
    <row r="43" spans="1:11" hidden="1" x14ac:dyDescent="0.25">
      <c r="A43" s="536"/>
      <c r="B43" s="603"/>
      <c r="C43" s="604"/>
      <c r="D43" s="605" t="s">
        <v>589</v>
      </c>
      <c r="E43" s="606">
        <v>27</v>
      </c>
      <c r="F43" s="607">
        <v>25000</v>
      </c>
      <c r="G43" s="607"/>
      <c r="H43" s="607"/>
      <c r="I43" s="607"/>
      <c r="J43" s="608" t="s">
        <v>299</v>
      </c>
    </row>
    <row r="44" spans="1:11" hidden="1" x14ac:dyDescent="0.25">
      <c r="A44" s="536"/>
      <c r="B44" s="603"/>
      <c r="C44" s="604"/>
      <c r="D44" s="605" t="s">
        <v>590</v>
      </c>
      <c r="E44" s="606">
        <v>27</v>
      </c>
      <c r="F44" s="607">
        <v>3500</v>
      </c>
      <c r="G44" s="607"/>
      <c r="H44" s="607"/>
      <c r="I44" s="607"/>
      <c r="J44" s="608" t="s">
        <v>311</v>
      </c>
    </row>
    <row r="45" spans="1:11" hidden="1" x14ac:dyDescent="0.25">
      <c r="A45" s="536"/>
      <c r="B45" s="603"/>
      <c r="C45" s="604"/>
      <c r="D45" s="605" t="s">
        <v>591</v>
      </c>
      <c r="E45" s="606">
        <v>27</v>
      </c>
      <c r="F45" s="607">
        <v>5500</v>
      </c>
      <c r="G45" s="607"/>
      <c r="H45" s="607"/>
      <c r="I45" s="607"/>
      <c r="J45" s="608" t="s">
        <v>299</v>
      </c>
    </row>
    <row r="46" spans="1:11" hidden="1" x14ac:dyDescent="0.25">
      <c r="A46" s="536"/>
      <c r="B46" s="603"/>
      <c r="C46" s="604"/>
      <c r="D46" s="605" t="s">
        <v>592</v>
      </c>
      <c r="E46" s="606">
        <v>27</v>
      </c>
      <c r="F46" s="607">
        <v>25000</v>
      </c>
      <c r="G46" s="607"/>
      <c r="H46" s="607"/>
      <c r="I46" s="607"/>
      <c r="J46" s="608" t="s">
        <v>292</v>
      </c>
    </row>
    <row r="47" spans="1:11" hidden="1" x14ac:dyDescent="0.25">
      <c r="A47" s="536"/>
      <c r="B47" s="603"/>
      <c r="C47" s="604"/>
      <c r="D47" s="605" t="s">
        <v>593</v>
      </c>
      <c r="E47" s="606">
        <v>27</v>
      </c>
      <c r="F47" s="607">
        <v>90000</v>
      </c>
      <c r="G47" s="607"/>
      <c r="H47" s="607"/>
      <c r="I47" s="607"/>
      <c r="J47" s="608" t="s">
        <v>286</v>
      </c>
    </row>
    <row r="48" spans="1:11" hidden="1" x14ac:dyDescent="0.25">
      <c r="A48" s="536"/>
      <c r="B48" s="603"/>
      <c r="C48" s="604"/>
      <c r="D48" s="605" t="s">
        <v>594</v>
      </c>
      <c r="E48" s="606">
        <v>27</v>
      </c>
      <c r="F48" s="607">
        <v>75000</v>
      </c>
      <c r="G48" s="607"/>
      <c r="H48" s="607"/>
      <c r="I48" s="607"/>
      <c r="J48" s="608" t="s">
        <v>312</v>
      </c>
    </row>
    <row r="49" spans="1:11" hidden="1" x14ac:dyDescent="0.25">
      <c r="A49" s="536"/>
      <c r="B49" s="603"/>
      <c r="C49" s="604"/>
      <c r="D49" s="605" t="s">
        <v>595</v>
      </c>
      <c r="E49" s="606" t="s">
        <v>274</v>
      </c>
      <c r="F49" s="607">
        <v>2500000</v>
      </c>
      <c r="G49" s="607"/>
      <c r="H49" s="607"/>
      <c r="I49" s="607"/>
      <c r="J49" s="608" t="s">
        <v>294</v>
      </c>
    </row>
    <row r="50" spans="1:11" hidden="1" x14ac:dyDescent="0.25">
      <c r="A50" s="536"/>
      <c r="B50" s="603"/>
      <c r="C50" s="604"/>
      <c r="D50" s="605" t="s">
        <v>596</v>
      </c>
      <c r="E50" s="606" t="s">
        <v>274</v>
      </c>
      <c r="F50" s="607">
        <v>400000</v>
      </c>
      <c r="G50" s="607"/>
      <c r="H50" s="607"/>
      <c r="I50" s="607"/>
      <c r="J50" s="608" t="s">
        <v>312</v>
      </c>
    </row>
    <row r="51" spans="1:11" hidden="1" x14ac:dyDescent="0.25">
      <c r="A51" s="536"/>
      <c r="B51" s="603"/>
      <c r="C51" s="604"/>
      <c r="D51" s="605" t="s">
        <v>597</v>
      </c>
      <c r="E51" s="606" t="s">
        <v>274</v>
      </c>
      <c r="F51" s="607">
        <v>450000</v>
      </c>
      <c r="G51" s="607"/>
      <c r="H51" s="607"/>
      <c r="I51" s="607"/>
      <c r="J51" s="608" t="s">
        <v>311</v>
      </c>
    </row>
    <row r="52" spans="1:11" hidden="1" x14ac:dyDescent="0.25">
      <c r="A52" s="536"/>
      <c r="B52" s="603"/>
      <c r="C52" s="604"/>
      <c r="D52" s="605" t="s">
        <v>598</v>
      </c>
      <c r="E52" s="606" t="s">
        <v>274</v>
      </c>
      <c r="F52" s="607">
        <v>600000</v>
      </c>
      <c r="G52" s="607"/>
      <c r="H52" s="607"/>
      <c r="I52" s="607"/>
      <c r="J52" s="608" t="s">
        <v>292</v>
      </c>
    </row>
    <row r="53" spans="1:11" hidden="1" x14ac:dyDescent="0.25">
      <c r="A53" s="536"/>
      <c r="B53" s="603"/>
      <c r="C53" s="604"/>
      <c r="D53" s="605" t="s">
        <v>599</v>
      </c>
      <c r="E53" s="606" t="s">
        <v>274</v>
      </c>
      <c r="F53" s="607">
        <v>1200000</v>
      </c>
      <c r="G53" s="607"/>
      <c r="H53" s="607"/>
      <c r="I53" s="607"/>
      <c r="J53" s="608" t="s">
        <v>286</v>
      </c>
    </row>
    <row r="54" spans="1:11" hidden="1" x14ac:dyDescent="0.25">
      <c r="A54" s="536"/>
      <c r="B54" s="603"/>
      <c r="C54" s="604"/>
      <c r="D54" s="605" t="s">
        <v>317</v>
      </c>
      <c r="E54" s="606">
        <v>27</v>
      </c>
      <c r="F54" s="607">
        <v>350000</v>
      </c>
      <c r="G54" s="607"/>
      <c r="H54" s="607"/>
      <c r="I54" s="607"/>
      <c r="J54" s="608" t="s">
        <v>294</v>
      </c>
    </row>
    <row r="55" spans="1:11" hidden="1" x14ac:dyDescent="0.25">
      <c r="A55" s="536"/>
      <c r="B55" s="603"/>
      <c r="C55" s="604"/>
      <c r="D55" s="605" t="s">
        <v>347</v>
      </c>
      <c r="E55" s="606">
        <v>27</v>
      </c>
      <c r="F55" s="607">
        <v>17000</v>
      </c>
      <c r="G55" s="607"/>
      <c r="H55" s="607"/>
      <c r="I55" s="607"/>
      <c r="J55" s="608" t="s">
        <v>299</v>
      </c>
    </row>
    <row r="56" spans="1:11" hidden="1" x14ac:dyDescent="0.25">
      <c r="A56" s="536"/>
      <c r="B56" s="603"/>
      <c r="C56" s="604"/>
      <c r="D56" s="605" t="s">
        <v>314</v>
      </c>
      <c r="E56" s="606">
        <v>27</v>
      </c>
      <c r="F56" s="607">
        <v>50000</v>
      </c>
      <c r="G56" s="607"/>
      <c r="H56" s="607"/>
      <c r="I56" s="607"/>
      <c r="J56" s="608" t="s">
        <v>312</v>
      </c>
    </row>
    <row r="57" spans="1:11" hidden="1" x14ac:dyDescent="0.25">
      <c r="A57" s="536"/>
      <c r="B57" s="603"/>
      <c r="C57" s="604"/>
      <c r="D57" s="605" t="s">
        <v>315</v>
      </c>
      <c r="E57" s="606">
        <v>27</v>
      </c>
      <c r="F57" s="607">
        <v>100000</v>
      </c>
      <c r="G57" s="607"/>
      <c r="H57" s="607"/>
      <c r="I57" s="607"/>
      <c r="J57" s="608" t="s">
        <v>311</v>
      </c>
    </row>
    <row r="58" spans="1:11" hidden="1" x14ac:dyDescent="0.25">
      <c r="A58" s="536"/>
      <c r="B58" s="603"/>
      <c r="C58" s="604"/>
      <c r="D58" s="605" t="s">
        <v>316</v>
      </c>
      <c r="E58" s="606">
        <v>27</v>
      </c>
      <c r="F58" s="607">
        <v>30000</v>
      </c>
      <c r="G58" s="607"/>
      <c r="H58" s="607"/>
      <c r="I58" s="607"/>
      <c r="J58" s="608" t="s">
        <v>292</v>
      </c>
    </row>
    <row r="59" spans="1:11" hidden="1" x14ac:dyDescent="0.25">
      <c r="A59" s="536"/>
      <c r="B59" s="603"/>
      <c r="C59" s="604"/>
      <c r="D59" s="605" t="s">
        <v>313</v>
      </c>
      <c r="E59" s="606">
        <v>27</v>
      </c>
      <c r="F59" s="610">
        <v>150000</v>
      </c>
      <c r="G59" s="610"/>
      <c r="H59" s="610"/>
      <c r="I59" s="610"/>
      <c r="J59" s="608" t="s">
        <v>286</v>
      </c>
    </row>
    <row r="60" spans="1:11" x14ac:dyDescent="0.25">
      <c r="A60" s="536" t="s">
        <v>47</v>
      </c>
      <c r="B60" s="594" t="s">
        <v>16</v>
      </c>
      <c r="C60" s="1446" t="s">
        <v>48</v>
      </c>
      <c r="D60" s="1447"/>
      <c r="E60" s="595"/>
      <c r="F60" s="596">
        <f>SUM(F61:F64)</f>
        <v>1170000</v>
      </c>
      <c r="G60" s="596"/>
      <c r="H60" s="596"/>
      <c r="I60" s="596"/>
      <c r="J60" s="597"/>
      <c r="K60" s="541">
        <v>449143</v>
      </c>
    </row>
    <row r="61" spans="1:11" hidden="1" x14ac:dyDescent="0.25">
      <c r="A61" s="536"/>
      <c r="B61" s="603"/>
      <c r="C61" s="604"/>
      <c r="D61" s="605" t="s">
        <v>318</v>
      </c>
      <c r="E61" s="606">
        <v>27</v>
      </c>
      <c r="F61" s="610">
        <v>50000</v>
      </c>
      <c r="G61" s="610"/>
      <c r="H61" s="610"/>
      <c r="I61" s="610"/>
      <c r="J61" s="608" t="s">
        <v>286</v>
      </c>
    </row>
    <row r="62" spans="1:11" hidden="1" x14ac:dyDescent="0.25">
      <c r="A62" s="536"/>
      <c r="B62" s="603"/>
      <c r="C62" s="604"/>
      <c r="D62" s="605" t="s">
        <v>319</v>
      </c>
      <c r="E62" s="606">
        <v>27</v>
      </c>
      <c r="F62" s="610">
        <v>20000</v>
      </c>
      <c r="G62" s="610"/>
      <c r="H62" s="610"/>
      <c r="I62" s="610"/>
      <c r="J62" s="608" t="s">
        <v>311</v>
      </c>
    </row>
    <row r="63" spans="1:11" hidden="1" x14ac:dyDescent="0.25">
      <c r="A63" s="536"/>
      <c r="B63" s="603"/>
      <c r="C63" s="604"/>
      <c r="D63" s="605" t="s">
        <v>320</v>
      </c>
      <c r="E63" s="606" t="s">
        <v>35</v>
      </c>
      <c r="F63" s="610">
        <v>500000</v>
      </c>
      <c r="G63" s="610"/>
      <c r="H63" s="610"/>
      <c r="I63" s="610"/>
      <c r="J63" s="608" t="s">
        <v>286</v>
      </c>
    </row>
    <row r="64" spans="1:11" hidden="1" x14ac:dyDescent="0.25">
      <c r="A64" s="536"/>
      <c r="B64" s="603"/>
      <c r="C64" s="604"/>
      <c r="D64" s="605" t="s">
        <v>321</v>
      </c>
      <c r="E64" s="606">
        <v>27</v>
      </c>
      <c r="F64" s="610">
        <v>600000</v>
      </c>
      <c r="G64" s="610"/>
      <c r="H64" s="610"/>
      <c r="I64" s="610"/>
      <c r="J64" s="608" t="s">
        <v>296</v>
      </c>
    </row>
    <row r="65" spans="1:12" x14ac:dyDescent="0.25">
      <c r="A65" s="536" t="s">
        <v>49</v>
      </c>
      <c r="B65" s="594" t="s">
        <v>50</v>
      </c>
      <c r="C65" s="1446" t="s">
        <v>51</v>
      </c>
      <c r="D65" s="1447"/>
      <c r="E65" s="595" t="s">
        <v>274</v>
      </c>
      <c r="F65" s="596">
        <f>SUM(F66:F70)</f>
        <v>1350000</v>
      </c>
      <c r="G65" s="596"/>
      <c r="H65" s="596"/>
      <c r="I65" s="596"/>
      <c r="J65" s="597" t="s">
        <v>306</v>
      </c>
      <c r="K65" s="525">
        <v>2024046</v>
      </c>
    </row>
    <row r="66" spans="1:12" hidden="1" x14ac:dyDescent="0.25">
      <c r="A66" s="536"/>
      <c r="B66" s="594"/>
      <c r="C66" s="600"/>
      <c r="D66" s="605" t="s">
        <v>842</v>
      </c>
      <c r="E66" s="595"/>
      <c r="F66" s="610">
        <v>200000</v>
      </c>
      <c r="G66" s="610"/>
      <c r="H66" s="610"/>
      <c r="I66" s="610"/>
      <c r="J66" s="608" t="s">
        <v>286</v>
      </c>
    </row>
    <row r="67" spans="1:12" hidden="1" x14ac:dyDescent="0.25">
      <c r="A67" s="536"/>
      <c r="B67" s="594"/>
      <c r="C67" s="600"/>
      <c r="D67" s="605" t="s">
        <v>843</v>
      </c>
      <c r="E67" s="595"/>
      <c r="F67" s="610">
        <v>500000</v>
      </c>
      <c r="G67" s="610"/>
      <c r="H67" s="610"/>
      <c r="I67" s="610"/>
      <c r="J67" s="608" t="s">
        <v>841</v>
      </c>
    </row>
    <row r="68" spans="1:12" hidden="1" x14ac:dyDescent="0.25">
      <c r="A68" s="536"/>
      <c r="B68" s="594"/>
      <c r="C68" s="600"/>
      <c r="D68" s="605" t="s">
        <v>844</v>
      </c>
      <c r="E68" s="595"/>
      <c r="F68" s="610">
        <v>200000</v>
      </c>
      <c r="G68" s="610"/>
      <c r="H68" s="610"/>
      <c r="I68" s="610"/>
      <c r="J68" s="608" t="s">
        <v>299</v>
      </c>
    </row>
    <row r="69" spans="1:12" hidden="1" x14ac:dyDescent="0.25">
      <c r="A69" s="536"/>
      <c r="B69" s="594"/>
      <c r="C69" s="600"/>
      <c r="D69" s="605" t="s">
        <v>845</v>
      </c>
      <c r="E69" s="595"/>
      <c r="F69" s="610">
        <v>200000</v>
      </c>
      <c r="G69" s="610"/>
      <c r="H69" s="610"/>
      <c r="I69" s="610"/>
      <c r="J69" s="608" t="s">
        <v>294</v>
      </c>
    </row>
    <row r="70" spans="1:12" hidden="1" x14ac:dyDescent="0.25">
      <c r="A70" s="536"/>
      <c r="B70" s="594"/>
      <c r="C70" s="600"/>
      <c r="D70" s="605" t="s">
        <v>823</v>
      </c>
      <c r="E70" s="595"/>
      <c r="F70" s="610">
        <v>250000</v>
      </c>
      <c r="G70" s="610"/>
      <c r="H70" s="610"/>
      <c r="I70" s="610"/>
      <c r="J70" s="608" t="s">
        <v>286</v>
      </c>
    </row>
    <row r="71" spans="1:12" x14ac:dyDescent="0.25">
      <c r="A71" s="536" t="s">
        <v>52</v>
      </c>
      <c r="B71" s="594" t="s">
        <v>1</v>
      </c>
      <c r="C71" s="1446" t="s">
        <v>17</v>
      </c>
      <c r="D71" s="1447"/>
      <c r="E71" s="595"/>
      <c r="F71" s="596">
        <f>SUM(F72:F74)</f>
        <v>350000</v>
      </c>
      <c r="G71" s="596"/>
      <c r="H71" s="596"/>
      <c r="I71" s="596"/>
      <c r="J71" s="597" t="s">
        <v>286</v>
      </c>
      <c r="K71" s="541">
        <v>72301</v>
      </c>
    </row>
    <row r="72" spans="1:12" hidden="1" x14ac:dyDescent="0.25">
      <c r="A72" s="536"/>
      <c r="B72" s="603"/>
      <c r="C72" s="604"/>
      <c r="D72" s="605" t="s">
        <v>322</v>
      </c>
      <c r="E72" s="606" t="s">
        <v>35</v>
      </c>
      <c r="F72" s="610">
        <v>100000</v>
      </c>
      <c r="G72" s="610"/>
      <c r="H72" s="610"/>
      <c r="I72" s="610"/>
      <c r="J72" s="608"/>
    </row>
    <row r="73" spans="1:12" hidden="1" x14ac:dyDescent="0.25">
      <c r="B73" s="603"/>
      <c r="C73" s="611"/>
      <c r="D73" s="612" t="s">
        <v>276</v>
      </c>
      <c r="E73" s="606">
        <v>27</v>
      </c>
      <c r="F73" s="610">
        <v>250000</v>
      </c>
      <c r="G73" s="610"/>
      <c r="H73" s="610"/>
      <c r="I73" s="610"/>
      <c r="J73" s="608"/>
    </row>
    <row r="74" spans="1:12" hidden="1" x14ac:dyDescent="0.25">
      <c r="B74" s="603"/>
      <c r="C74" s="611"/>
      <c r="D74" s="612" t="s">
        <v>277</v>
      </c>
      <c r="E74" s="606" t="s">
        <v>35</v>
      </c>
      <c r="F74" s="610">
        <v>0</v>
      </c>
      <c r="G74" s="610"/>
      <c r="H74" s="610"/>
      <c r="I74" s="610"/>
      <c r="J74" s="608"/>
    </row>
    <row r="75" spans="1:12" x14ac:dyDescent="0.25">
      <c r="A75" s="536" t="s">
        <v>53</v>
      </c>
      <c r="B75" s="594" t="s">
        <v>18</v>
      </c>
      <c r="C75" s="1438" t="s">
        <v>19</v>
      </c>
      <c r="D75" s="1439"/>
      <c r="E75" s="595"/>
      <c r="F75" s="613">
        <f>SUM(F76:F82)</f>
        <v>4700000</v>
      </c>
      <c r="G75" s="613"/>
      <c r="H75" s="613"/>
      <c r="I75" s="613"/>
      <c r="J75" s="597" t="s">
        <v>286</v>
      </c>
      <c r="K75" s="541">
        <v>4572734</v>
      </c>
      <c r="L75" s="525">
        <v>4614746</v>
      </c>
    </row>
    <row r="76" spans="1:12" hidden="1" x14ac:dyDescent="0.25">
      <c r="B76" s="603"/>
      <c r="C76" s="611"/>
      <c r="D76" s="612" t="s">
        <v>54</v>
      </c>
      <c r="E76" s="606" t="s">
        <v>35</v>
      </c>
      <c r="F76" s="607">
        <v>400000</v>
      </c>
      <c r="G76" s="607"/>
      <c r="H76" s="607"/>
      <c r="I76" s="607"/>
      <c r="J76" s="608"/>
      <c r="L76" s="589">
        <f>SUM(F75-L75)</f>
        <v>85254</v>
      </c>
    </row>
    <row r="77" spans="1:12" hidden="1" x14ac:dyDescent="0.25">
      <c r="B77" s="603"/>
      <c r="C77" s="611"/>
      <c r="D77" s="612" t="s">
        <v>55</v>
      </c>
      <c r="E77" s="606">
        <v>27</v>
      </c>
      <c r="F77" s="607">
        <v>0</v>
      </c>
      <c r="G77" s="607"/>
      <c r="H77" s="607"/>
      <c r="I77" s="607"/>
      <c r="J77" s="608"/>
    </row>
    <row r="78" spans="1:12" hidden="1" x14ac:dyDescent="0.25">
      <c r="B78" s="603"/>
      <c r="C78" s="611"/>
      <c r="D78" s="612" t="s">
        <v>56</v>
      </c>
      <c r="E78" s="606" t="s">
        <v>35</v>
      </c>
      <c r="F78" s="607">
        <v>3000000</v>
      </c>
      <c r="G78" s="607"/>
      <c r="H78" s="607"/>
      <c r="I78" s="607"/>
      <c r="J78" s="608"/>
    </row>
    <row r="79" spans="1:12" hidden="1" x14ac:dyDescent="0.25">
      <c r="B79" s="603"/>
      <c r="C79" s="611"/>
      <c r="D79" s="612" t="s">
        <v>57</v>
      </c>
      <c r="E79" s="606">
        <v>27</v>
      </c>
      <c r="F79" s="607">
        <v>0</v>
      </c>
      <c r="G79" s="607"/>
      <c r="H79" s="607"/>
      <c r="I79" s="607"/>
      <c r="J79" s="608"/>
    </row>
    <row r="80" spans="1:12" hidden="1" x14ac:dyDescent="0.25">
      <c r="B80" s="603"/>
      <c r="C80" s="611"/>
      <c r="D80" s="612" t="s">
        <v>20</v>
      </c>
      <c r="E80" s="606" t="s">
        <v>35</v>
      </c>
      <c r="F80" s="607">
        <v>100000</v>
      </c>
      <c r="G80" s="607"/>
      <c r="H80" s="607"/>
      <c r="I80" s="607"/>
      <c r="J80" s="608"/>
    </row>
    <row r="81" spans="1:16" hidden="1" x14ac:dyDescent="0.25">
      <c r="B81" s="603"/>
      <c r="C81" s="611"/>
      <c r="D81" s="612" t="s">
        <v>58</v>
      </c>
      <c r="E81" s="606" t="s">
        <v>35</v>
      </c>
      <c r="F81" s="607">
        <v>200000</v>
      </c>
      <c r="G81" s="607"/>
      <c r="H81" s="607"/>
      <c r="I81" s="607"/>
      <c r="J81" s="608"/>
    </row>
    <row r="82" spans="1:16" hidden="1" x14ac:dyDescent="0.25">
      <c r="B82" s="603"/>
      <c r="C82" s="611"/>
      <c r="D82" s="612" t="s">
        <v>619</v>
      </c>
      <c r="E82" s="606">
        <v>27</v>
      </c>
      <c r="F82" s="610">
        <v>1000000</v>
      </c>
      <c r="G82" s="610"/>
      <c r="H82" s="610"/>
      <c r="I82" s="610"/>
      <c r="J82" s="608"/>
      <c r="L82" s="589"/>
    </row>
    <row r="83" spans="1:16" x14ac:dyDescent="0.25">
      <c r="A83" s="536" t="s">
        <v>59</v>
      </c>
      <c r="B83" s="594" t="s">
        <v>21</v>
      </c>
      <c r="C83" s="1438" t="s">
        <v>22</v>
      </c>
      <c r="D83" s="1439"/>
      <c r="E83" s="595"/>
      <c r="F83" s="613">
        <f>SUM(F84:F94)</f>
        <v>4050000</v>
      </c>
      <c r="G83" s="613"/>
      <c r="H83" s="613"/>
      <c r="I83" s="613"/>
      <c r="J83" s="597"/>
      <c r="K83" s="525">
        <v>5083662</v>
      </c>
      <c r="L83" s="525">
        <v>5520533</v>
      </c>
    </row>
    <row r="84" spans="1:16" hidden="1" x14ac:dyDescent="0.25">
      <c r="B84" s="603"/>
      <c r="C84" s="611"/>
      <c r="D84" s="612" t="s">
        <v>23</v>
      </c>
      <c r="E84" s="606" t="s">
        <v>35</v>
      </c>
      <c r="F84" s="607">
        <v>1800000</v>
      </c>
      <c r="G84" s="607"/>
      <c r="H84" s="607"/>
      <c r="I84" s="607"/>
      <c r="J84" s="608" t="s">
        <v>286</v>
      </c>
      <c r="L84" s="589">
        <f>SUM(F83-L83)</f>
        <v>-1470533</v>
      </c>
    </row>
    <row r="85" spans="1:16" hidden="1" x14ac:dyDescent="0.25">
      <c r="B85" s="603"/>
      <c r="C85" s="611"/>
      <c r="D85" s="612" t="s">
        <v>323</v>
      </c>
      <c r="E85" s="606" t="s">
        <v>35</v>
      </c>
      <c r="F85" s="607">
        <v>650000</v>
      </c>
      <c r="G85" s="607"/>
      <c r="H85" s="607"/>
      <c r="I85" s="607"/>
      <c r="J85" s="608" t="s">
        <v>306</v>
      </c>
      <c r="O85" s="587">
        <v>774704</v>
      </c>
      <c r="P85" s="587">
        <v>865254</v>
      </c>
    </row>
    <row r="86" spans="1:16" hidden="1" x14ac:dyDescent="0.25">
      <c r="B86" s="603"/>
      <c r="C86" s="611"/>
      <c r="D86" s="612" t="s">
        <v>325</v>
      </c>
      <c r="E86" s="606">
        <v>27</v>
      </c>
      <c r="F86" s="607">
        <v>250000</v>
      </c>
      <c r="G86" s="607"/>
      <c r="H86" s="607"/>
      <c r="I86" s="607"/>
      <c r="J86" s="608" t="s">
        <v>294</v>
      </c>
      <c r="O86" s="587">
        <v>2200000</v>
      </c>
      <c r="P86" s="587">
        <v>2725067</v>
      </c>
    </row>
    <row r="87" spans="1:16" hidden="1" x14ac:dyDescent="0.25">
      <c r="B87" s="603"/>
      <c r="C87" s="611"/>
      <c r="D87" s="612" t="s">
        <v>60</v>
      </c>
      <c r="E87" s="606">
        <v>27</v>
      </c>
      <c r="F87" s="607">
        <v>300000</v>
      </c>
      <c r="G87" s="607"/>
      <c r="H87" s="607"/>
      <c r="I87" s="607"/>
      <c r="J87" s="608" t="s">
        <v>286</v>
      </c>
      <c r="O87" s="587">
        <v>325028</v>
      </c>
      <c r="P87" s="587">
        <v>5787</v>
      </c>
    </row>
    <row r="88" spans="1:16" hidden="1" x14ac:dyDescent="0.25">
      <c r="B88" s="603"/>
      <c r="C88" s="611"/>
      <c r="D88" s="612" t="s">
        <v>326</v>
      </c>
      <c r="E88" s="606">
        <v>27</v>
      </c>
      <c r="F88" s="607">
        <v>230000</v>
      </c>
      <c r="G88" s="607"/>
      <c r="H88" s="607"/>
      <c r="I88" s="607"/>
      <c r="J88" s="608" t="s">
        <v>294</v>
      </c>
      <c r="O88" s="587">
        <v>31128</v>
      </c>
      <c r="P88" s="587">
        <v>187180</v>
      </c>
    </row>
    <row r="89" spans="1:16" hidden="1" x14ac:dyDescent="0.25">
      <c r="B89" s="603"/>
      <c r="C89" s="611"/>
      <c r="D89" s="612" t="s">
        <v>600</v>
      </c>
      <c r="E89" s="606">
        <v>27</v>
      </c>
      <c r="F89" s="607">
        <v>200000</v>
      </c>
      <c r="G89" s="607"/>
      <c r="H89" s="607"/>
      <c r="I89" s="607"/>
      <c r="J89" s="608" t="s">
        <v>312</v>
      </c>
      <c r="O89" s="587">
        <v>12292000</v>
      </c>
      <c r="P89" s="587">
        <v>2248</v>
      </c>
    </row>
    <row r="90" spans="1:16" hidden="1" x14ac:dyDescent="0.25">
      <c r="B90" s="603"/>
      <c r="C90" s="611"/>
      <c r="D90" s="612" t="s">
        <v>607</v>
      </c>
      <c r="E90" s="606"/>
      <c r="F90" s="607">
        <v>0</v>
      </c>
      <c r="G90" s="607"/>
      <c r="H90" s="607"/>
      <c r="I90" s="607"/>
      <c r="J90" s="608"/>
      <c r="O90" s="587">
        <f>SUM(O85:O89)</f>
        <v>15622860</v>
      </c>
      <c r="P90" s="587">
        <f>SUM(P85:P89)</f>
        <v>3785536</v>
      </c>
    </row>
    <row r="91" spans="1:16" hidden="1" x14ac:dyDescent="0.25">
      <c r="B91" s="603"/>
      <c r="C91" s="611"/>
      <c r="D91" s="612" t="s">
        <v>825</v>
      </c>
      <c r="E91" s="606">
        <v>27</v>
      </c>
      <c r="F91" s="607">
        <v>250000</v>
      </c>
      <c r="G91" s="607"/>
      <c r="H91" s="607"/>
      <c r="I91" s="607"/>
      <c r="J91" s="608" t="s">
        <v>286</v>
      </c>
      <c r="O91" s="587">
        <f>SUM(O90-P90)</f>
        <v>11837324</v>
      </c>
    </row>
    <row r="92" spans="1:16" hidden="1" x14ac:dyDescent="0.25">
      <c r="B92" s="603"/>
      <c r="C92" s="611"/>
      <c r="D92" s="612" t="s">
        <v>375</v>
      </c>
      <c r="E92" s="606">
        <v>27</v>
      </c>
      <c r="F92" s="607">
        <v>100000</v>
      </c>
      <c r="G92" s="607"/>
      <c r="H92" s="607"/>
      <c r="I92" s="607"/>
      <c r="J92" s="608" t="s">
        <v>286</v>
      </c>
    </row>
    <row r="93" spans="1:16" hidden="1" x14ac:dyDescent="0.25">
      <c r="B93" s="603"/>
      <c r="C93" s="611"/>
      <c r="D93" s="612" t="s">
        <v>324</v>
      </c>
      <c r="E93" s="606">
        <v>27</v>
      </c>
      <c r="F93" s="607">
        <v>70000</v>
      </c>
      <c r="G93" s="607"/>
      <c r="H93" s="607"/>
      <c r="I93" s="607"/>
      <c r="J93" s="608" t="s">
        <v>311</v>
      </c>
      <c r="M93" s="525">
        <v>46128</v>
      </c>
    </row>
    <row r="94" spans="1:16" hidden="1" x14ac:dyDescent="0.25">
      <c r="B94" s="603"/>
      <c r="C94" s="611"/>
      <c r="D94" s="612" t="s">
        <v>824</v>
      </c>
      <c r="E94" s="606">
        <v>27</v>
      </c>
      <c r="F94" s="607">
        <v>200000</v>
      </c>
      <c r="G94" s="607"/>
      <c r="H94" s="607"/>
      <c r="I94" s="607"/>
      <c r="J94" s="608"/>
      <c r="M94" s="589">
        <f>SUM(M93-F96)</f>
        <v>26128</v>
      </c>
    </row>
    <row r="95" spans="1:16" x14ac:dyDescent="0.25">
      <c r="B95" s="543" t="s">
        <v>24</v>
      </c>
      <c r="C95" s="1457" t="s">
        <v>25</v>
      </c>
      <c r="D95" s="1458"/>
      <c r="E95" s="602"/>
      <c r="F95" s="614">
        <f>F96+F97</f>
        <v>1520000</v>
      </c>
      <c r="G95" s="614">
        <f>SUM(G96:G97)</f>
        <v>1400000</v>
      </c>
      <c r="H95" s="614">
        <v>0</v>
      </c>
      <c r="I95" s="614">
        <f>SUM(F95:H95)</f>
        <v>2920000</v>
      </c>
      <c r="J95" s="545"/>
      <c r="K95" s="589" t="e">
        <f>SUM(F95+#REF!)</f>
        <v>#REF!</v>
      </c>
    </row>
    <row r="96" spans="1:16" x14ac:dyDescent="0.25">
      <c r="A96" s="536" t="s">
        <v>61</v>
      </c>
      <c r="B96" s="594" t="s">
        <v>26</v>
      </c>
      <c r="C96" s="1438" t="s">
        <v>835</v>
      </c>
      <c r="D96" s="1439"/>
      <c r="E96" s="595" t="s">
        <v>376</v>
      </c>
      <c r="F96" s="615">
        <v>20000</v>
      </c>
      <c r="G96" s="615"/>
      <c r="H96" s="615"/>
      <c r="I96" s="615"/>
      <c r="J96" s="597" t="s">
        <v>290</v>
      </c>
      <c r="K96" s="541">
        <v>15765</v>
      </c>
      <c r="M96" s="525">
        <v>794213</v>
      </c>
    </row>
    <row r="97" spans="1:13" x14ac:dyDescent="0.25">
      <c r="A97" s="536" t="s">
        <v>62</v>
      </c>
      <c r="B97" s="594" t="s">
        <v>63</v>
      </c>
      <c r="C97" s="1438" t="s">
        <v>64</v>
      </c>
      <c r="D97" s="1439"/>
      <c r="E97" s="595"/>
      <c r="F97" s="613">
        <f>SUM(F98:F100)</f>
        <v>1500000</v>
      </c>
      <c r="G97" s="613">
        <f>SUM(G98)</f>
        <v>1400000</v>
      </c>
      <c r="H97" s="613"/>
      <c r="I97" s="613">
        <f>SUM(F97:H97)</f>
        <v>2900000</v>
      </c>
      <c r="J97" s="597"/>
      <c r="K97" s="616">
        <v>1824066</v>
      </c>
      <c r="M97" s="589">
        <f>SUM(F97-M96)</f>
        <v>705787</v>
      </c>
    </row>
    <row r="98" spans="1:13" x14ac:dyDescent="0.25">
      <c r="B98" s="603"/>
      <c r="C98" s="611"/>
      <c r="D98" s="612" t="s">
        <v>65</v>
      </c>
      <c r="E98" s="606">
        <v>5</v>
      </c>
      <c r="F98" s="607">
        <v>0</v>
      </c>
      <c r="G98" s="607">
        <v>1400000</v>
      </c>
      <c r="H98" s="607"/>
      <c r="I98" s="607">
        <f>SUM(F98:H98)</f>
        <v>1400000</v>
      </c>
      <c r="J98" s="608" t="s">
        <v>286</v>
      </c>
    </row>
    <row r="99" spans="1:13" x14ac:dyDescent="0.25">
      <c r="B99" s="603"/>
      <c r="C99" s="611"/>
      <c r="D99" s="612" t="s">
        <v>327</v>
      </c>
      <c r="E99" s="606">
        <v>27</v>
      </c>
      <c r="F99" s="610">
        <v>0</v>
      </c>
      <c r="G99" s="610"/>
      <c r="H99" s="610"/>
      <c r="I99" s="610"/>
      <c r="J99" s="608" t="s">
        <v>286</v>
      </c>
      <c r="K99" s="525" t="s">
        <v>575</v>
      </c>
    </row>
    <row r="100" spans="1:13" x14ac:dyDescent="0.25">
      <c r="B100" s="603"/>
      <c r="C100" s="611"/>
      <c r="D100" s="617" t="s">
        <v>840</v>
      </c>
      <c r="E100" s="606">
        <v>27</v>
      </c>
      <c r="F100" s="610">
        <v>1500000</v>
      </c>
      <c r="G100" s="610"/>
      <c r="H100" s="610"/>
      <c r="I100" s="610"/>
      <c r="J100" s="608" t="s">
        <v>292</v>
      </c>
      <c r="K100" s="525" t="s">
        <v>575</v>
      </c>
    </row>
    <row r="101" spans="1:13" x14ac:dyDescent="0.25">
      <c r="B101" s="603"/>
      <c r="C101" s="611"/>
      <c r="D101" s="612" t="s">
        <v>764</v>
      </c>
      <c r="E101" s="606"/>
      <c r="F101" s="610">
        <v>400000</v>
      </c>
      <c r="G101" s="610"/>
      <c r="H101" s="610"/>
      <c r="I101" s="610"/>
      <c r="J101" s="608"/>
    </row>
    <row r="102" spans="1:13" x14ac:dyDescent="0.25">
      <c r="B102" s="543" t="s">
        <v>27</v>
      </c>
      <c r="C102" s="1457" t="s">
        <v>28</v>
      </c>
      <c r="D102" s="1458"/>
      <c r="E102" s="602"/>
      <c r="F102" s="539">
        <f>SUM(F103:F106)</f>
        <v>6354207.333333333</v>
      </c>
      <c r="G102" s="539">
        <f>SUM(G103)</f>
        <v>70000</v>
      </c>
      <c r="H102" s="539">
        <v>0</v>
      </c>
      <c r="I102" s="539">
        <f>SUM(F102:H102)</f>
        <v>6424207.333333333</v>
      </c>
      <c r="J102" s="545"/>
      <c r="K102" s="589" t="e">
        <f>SUM(F102+#REF!)</f>
        <v>#REF!</v>
      </c>
    </row>
    <row r="103" spans="1:13" x14ac:dyDescent="0.25">
      <c r="A103" s="536" t="s">
        <v>66</v>
      </c>
      <c r="B103" s="594" t="s">
        <v>29</v>
      </c>
      <c r="C103" s="1438" t="s">
        <v>30</v>
      </c>
      <c r="D103" s="1439"/>
      <c r="E103" s="595"/>
      <c r="F103" s="596">
        <f>(F7+F16+F20+F21+F22+F24+F37+F39+F40+F41+F43+F44+F45+F46+F47+F48+F49+F50+F51+F52+F53+F54+F55+F56+F57+F58+F59+F61+F62+F64+F65+F73+F77+F79+F82+F86+F87+F88+F89+F90+F91+F92+F93+F94+F99+F100)*0.27+(F15+F17+F18+F19)/12*0.18+(F6+(F15+F17+F18+F19+F98)/12*11)*0.05</f>
        <v>5298943.333333333</v>
      </c>
      <c r="G103" s="598">
        <f>SUM(G98*0.05)</f>
        <v>70000</v>
      </c>
      <c r="H103" s="598">
        <v>0</v>
      </c>
      <c r="I103" s="598">
        <f>SUM(F103:H103)</f>
        <v>5368943.333333333</v>
      </c>
      <c r="J103" s="597"/>
      <c r="K103" s="525">
        <v>5192620</v>
      </c>
      <c r="L103" s="525" t="b">
        <f>-224034+238680=14646</f>
        <v>1</v>
      </c>
    </row>
    <row r="104" spans="1:13" x14ac:dyDescent="0.25">
      <c r="A104" s="536" t="s">
        <v>67</v>
      </c>
      <c r="B104" s="594" t="s">
        <v>68</v>
      </c>
      <c r="C104" s="1438" t="s">
        <v>601</v>
      </c>
      <c r="D104" s="1439"/>
      <c r="E104" s="595"/>
      <c r="F104" s="598">
        <v>1000000</v>
      </c>
      <c r="G104" s="598"/>
      <c r="H104" s="598"/>
      <c r="I104" s="598"/>
      <c r="J104" s="597" t="s">
        <v>295</v>
      </c>
      <c r="K104" s="541">
        <v>19369000</v>
      </c>
    </row>
    <row r="105" spans="1:13" x14ac:dyDescent="0.25">
      <c r="A105" s="536"/>
      <c r="B105" s="618" t="s">
        <v>673</v>
      </c>
      <c r="C105" s="1438" t="s">
        <v>674</v>
      </c>
      <c r="D105" s="1461"/>
      <c r="E105" s="619"/>
      <c r="F105" s="620">
        <v>0</v>
      </c>
      <c r="G105" s="620"/>
      <c r="H105" s="620"/>
      <c r="I105" s="620"/>
      <c r="J105" s="621"/>
      <c r="K105" s="541">
        <v>2248</v>
      </c>
    </row>
    <row r="106" spans="1:13" ht="16.5" thickBot="1" x14ac:dyDescent="0.3">
      <c r="A106" s="536" t="s">
        <v>69</v>
      </c>
      <c r="B106" s="622" t="s">
        <v>31</v>
      </c>
      <c r="C106" s="1459" t="s">
        <v>32</v>
      </c>
      <c r="D106" s="1460"/>
      <c r="E106" s="623" t="s">
        <v>376</v>
      </c>
      <c r="F106" s="624">
        <v>55264</v>
      </c>
      <c r="G106" s="624"/>
      <c r="H106" s="624"/>
      <c r="I106" s="624"/>
      <c r="J106" s="625" t="s">
        <v>286</v>
      </c>
      <c r="K106" s="541">
        <v>6782</v>
      </c>
    </row>
    <row r="107" spans="1:13" x14ac:dyDescent="0.25">
      <c r="B107" s="626"/>
      <c r="C107" s="578"/>
      <c r="D107" s="578"/>
    </row>
    <row r="108" spans="1:13" x14ac:dyDescent="0.25">
      <c r="B108" s="628"/>
      <c r="C108" s="582"/>
      <c r="D108" s="582"/>
    </row>
    <row r="109" spans="1:13" x14ac:dyDescent="0.25">
      <c r="B109" s="572"/>
      <c r="C109" s="573"/>
      <c r="D109" s="573"/>
    </row>
    <row r="110" spans="1:13" x14ac:dyDescent="0.25">
      <c r="B110" s="572"/>
      <c r="C110" s="573"/>
      <c r="D110" s="573"/>
    </row>
    <row r="111" spans="1:13" x14ac:dyDescent="0.25">
      <c r="B111" s="572"/>
      <c r="C111" s="573"/>
      <c r="D111" s="573"/>
    </row>
    <row r="112" spans="1:13" x14ac:dyDescent="0.25">
      <c r="B112" s="572"/>
      <c r="C112" s="573"/>
      <c r="D112" s="573"/>
    </row>
    <row r="113" spans="1:4" x14ac:dyDescent="0.25">
      <c r="B113" s="572"/>
      <c r="C113" s="573"/>
      <c r="D113" s="573"/>
    </row>
    <row r="114" spans="1:4" x14ac:dyDescent="0.25">
      <c r="B114" s="572"/>
      <c r="C114" s="573"/>
      <c r="D114" s="573"/>
    </row>
    <row r="115" spans="1:4" x14ac:dyDescent="0.25">
      <c r="B115" s="572"/>
      <c r="C115" s="576"/>
      <c r="D115" s="576"/>
    </row>
    <row r="116" spans="1:4" x14ac:dyDescent="0.25">
      <c r="B116" s="572"/>
      <c r="C116" s="576"/>
      <c r="D116" s="576"/>
    </row>
    <row r="117" spans="1:4" x14ac:dyDescent="0.25">
      <c r="B117" s="572"/>
      <c r="C117" s="576"/>
      <c r="D117" s="576"/>
    </row>
    <row r="118" spans="1:4" x14ac:dyDescent="0.25">
      <c r="B118" s="572"/>
      <c r="C118" s="573"/>
      <c r="D118" s="573"/>
    </row>
    <row r="119" spans="1:4" x14ac:dyDescent="0.25">
      <c r="B119" s="572"/>
      <c r="C119" s="573"/>
      <c r="D119" s="573"/>
    </row>
    <row r="120" spans="1:4" x14ac:dyDescent="0.25">
      <c r="B120" s="572"/>
      <c r="C120" s="573"/>
      <c r="D120" s="573"/>
    </row>
    <row r="121" spans="1:4" x14ac:dyDescent="0.25">
      <c r="A121" s="571"/>
      <c r="B121" s="572"/>
      <c r="C121" s="573"/>
      <c r="D121" s="573"/>
    </row>
    <row r="122" spans="1:4" x14ac:dyDescent="0.25">
      <c r="A122" s="571"/>
      <c r="B122" s="572"/>
      <c r="C122" s="573"/>
      <c r="D122" s="573"/>
    </row>
    <row r="123" spans="1:4" x14ac:dyDescent="0.25">
      <c r="A123" s="571"/>
      <c r="B123" s="572"/>
      <c r="C123" s="573"/>
      <c r="D123" s="573"/>
    </row>
    <row r="124" spans="1:4" x14ac:dyDescent="0.25">
      <c r="A124" s="571"/>
      <c r="B124" s="572"/>
      <c r="C124" s="573"/>
      <c r="D124" s="573"/>
    </row>
    <row r="125" spans="1:4" x14ac:dyDescent="0.25">
      <c r="A125" s="571"/>
      <c r="B125" s="572"/>
      <c r="C125" s="573"/>
      <c r="D125" s="573"/>
    </row>
    <row r="126" spans="1:4" x14ac:dyDescent="0.25">
      <c r="A126" s="571"/>
      <c r="B126" s="572"/>
      <c r="C126" s="573"/>
      <c r="D126" s="573"/>
    </row>
    <row r="127" spans="1:4" x14ac:dyDescent="0.25">
      <c r="A127" s="571"/>
      <c r="B127" s="572"/>
      <c r="C127" s="573"/>
      <c r="D127" s="573"/>
    </row>
    <row r="128" spans="1:4" x14ac:dyDescent="0.25">
      <c r="A128" s="571"/>
      <c r="B128" s="572"/>
      <c r="C128" s="576"/>
      <c r="D128" s="576"/>
    </row>
    <row r="129" spans="1:4" x14ac:dyDescent="0.25">
      <c r="A129" s="571"/>
      <c r="B129" s="572"/>
      <c r="C129" s="573"/>
      <c r="D129" s="573"/>
    </row>
    <row r="130" spans="1:4" x14ac:dyDescent="0.25">
      <c r="A130" s="571"/>
      <c r="B130" s="572"/>
      <c r="C130" s="573"/>
      <c r="D130" s="573"/>
    </row>
    <row r="131" spans="1:4" x14ac:dyDescent="0.25">
      <c r="A131" s="571"/>
      <c r="B131" s="572"/>
      <c r="C131" s="573"/>
      <c r="D131" s="573"/>
    </row>
    <row r="132" spans="1:4" x14ac:dyDescent="0.25">
      <c r="A132" s="571"/>
      <c r="B132" s="572"/>
      <c r="C132" s="573"/>
      <c r="D132" s="573"/>
    </row>
    <row r="133" spans="1:4" x14ac:dyDescent="0.25">
      <c r="A133" s="571"/>
      <c r="B133" s="572"/>
      <c r="C133" s="573"/>
      <c r="D133" s="573"/>
    </row>
    <row r="134" spans="1:4" x14ac:dyDescent="0.25">
      <c r="A134" s="571"/>
      <c r="B134" s="572"/>
      <c r="C134" s="573"/>
      <c r="D134" s="573"/>
    </row>
    <row r="135" spans="1:4" x14ac:dyDescent="0.25">
      <c r="A135" s="571"/>
      <c r="B135" s="572"/>
      <c r="C135" s="573"/>
      <c r="D135" s="573"/>
    </row>
    <row r="136" spans="1:4" x14ac:dyDescent="0.25">
      <c r="A136" s="571"/>
      <c r="B136" s="572"/>
      <c r="C136" s="573"/>
      <c r="D136" s="573"/>
    </row>
    <row r="137" spans="1:4" x14ac:dyDescent="0.25">
      <c r="A137" s="571"/>
      <c r="B137" s="572"/>
      <c r="C137" s="573"/>
      <c r="D137" s="573"/>
    </row>
    <row r="138" spans="1:4" x14ac:dyDescent="0.25">
      <c r="A138" s="571"/>
      <c r="B138" s="572"/>
      <c r="C138" s="573"/>
      <c r="D138" s="573"/>
    </row>
    <row r="139" spans="1:4" x14ac:dyDescent="0.25">
      <c r="A139" s="571"/>
      <c r="B139" s="572"/>
      <c r="C139" s="576"/>
      <c r="D139" s="576"/>
    </row>
    <row r="140" spans="1:4" x14ac:dyDescent="0.25">
      <c r="A140" s="571"/>
      <c r="B140" s="572"/>
      <c r="C140" s="573"/>
      <c r="D140" s="573"/>
    </row>
    <row r="141" spans="1:4" x14ac:dyDescent="0.25">
      <c r="A141" s="571"/>
      <c r="B141" s="572"/>
      <c r="C141" s="573"/>
      <c r="D141" s="573"/>
    </row>
    <row r="142" spans="1:4" x14ac:dyDescent="0.25">
      <c r="A142" s="571"/>
      <c r="B142" s="572"/>
      <c r="C142" s="573"/>
      <c r="D142" s="573"/>
    </row>
    <row r="143" spans="1:4" x14ac:dyDescent="0.25">
      <c r="A143" s="571"/>
      <c r="B143" s="572"/>
      <c r="C143" s="573"/>
      <c r="D143" s="573"/>
    </row>
    <row r="144" spans="1:4" x14ac:dyDescent="0.25">
      <c r="A144" s="571"/>
      <c r="B144" s="572"/>
      <c r="C144" s="573"/>
      <c r="D144" s="573"/>
    </row>
    <row r="145" spans="1:4" x14ac:dyDescent="0.25">
      <c r="A145" s="571"/>
      <c r="B145" s="572"/>
      <c r="C145" s="573"/>
      <c r="D145" s="573"/>
    </row>
    <row r="146" spans="1:4" x14ac:dyDescent="0.25">
      <c r="A146" s="571"/>
      <c r="B146" s="572"/>
      <c r="C146" s="573"/>
      <c r="D146" s="573"/>
    </row>
    <row r="147" spans="1:4" x14ac:dyDescent="0.25">
      <c r="A147" s="571"/>
      <c r="B147" s="572"/>
      <c r="C147" s="573"/>
      <c r="D147" s="573"/>
    </row>
    <row r="148" spans="1:4" x14ac:dyDescent="0.25">
      <c r="A148" s="571"/>
      <c r="B148" s="572"/>
      <c r="C148" s="573"/>
      <c r="D148" s="573"/>
    </row>
    <row r="149" spans="1:4" x14ac:dyDescent="0.25">
      <c r="A149" s="571"/>
      <c r="B149" s="572"/>
      <c r="C149" s="573"/>
      <c r="D149" s="573"/>
    </row>
    <row r="150" spans="1:4" x14ac:dyDescent="0.25">
      <c r="A150" s="571"/>
      <c r="B150" s="577"/>
      <c r="C150" s="578"/>
      <c r="D150" s="578"/>
    </row>
    <row r="151" spans="1:4" x14ac:dyDescent="0.25">
      <c r="A151" s="571"/>
      <c r="B151" s="572"/>
      <c r="C151" s="576"/>
      <c r="D151" s="576"/>
    </row>
    <row r="152" spans="1:4" x14ac:dyDescent="0.25">
      <c r="A152" s="571"/>
      <c r="B152" s="572"/>
      <c r="C152" s="576"/>
      <c r="D152" s="576"/>
    </row>
    <row r="153" spans="1:4" x14ac:dyDescent="0.25">
      <c r="A153" s="571"/>
      <c r="B153" s="572"/>
      <c r="C153" s="576"/>
      <c r="D153" s="576"/>
    </row>
    <row r="154" spans="1:4" x14ac:dyDescent="0.25">
      <c r="A154" s="571"/>
      <c r="B154" s="572"/>
      <c r="C154" s="573"/>
      <c r="D154" s="573"/>
    </row>
    <row r="155" spans="1:4" x14ac:dyDescent="0.25">
      <c r="A155" s="571"/>
      <c r="B155" s="572"/>
      <c r="C155" s="573"/>
      <c r="D155" s="573"/>
    </row>
    <row r="156" spans="1:4" x14ac:dyDescent="0.25">
      <c r="A156" s="571"/>
      <c r="B156" s="572"/>
      <c r="C156" s="573"/>
      <c r="D156" s="573"/>
    </row>
    <row r="157" spans="1:4" x14ac:dyDescent="0.25">
      <c r="A157" s="571"/>
      <c r="B157" s="572"/>
      <c r="C157" s="573"/>
      <c r="D157" s="573"/>
    </row>
    <row r="158" spans="1:4" x14ac:dyDescent="0.25">
      <c r="A158" s="571"/>
      <c r="B158" s="572"/>
      <c r="C158" s="573"/>
      <c r="D158" s="573"/>
    </row>
    <row r="159" spans="1:4" x14ac:dyDescent="0.25">
      <c r="A159" s="571"/>
      <c r="B159" s="572"/>
      <c r="C159" s="573"/>
      <c r="D159" s="573"/>
    </row>
    <row r="160" spans="1:4" x14ac:dyDescent="0.25">
      <c r="A160" s="571"/>
      <c r="B160" s="572"/>
      <c r="C160" s="573"/>
      <c r="D160" s="573"/>
    </row>
    <row r="161" spans="1:4" x14ac:dyDescent="0.25">
      <c r="A161" s="571"/>
      <c r="B161" s="572"/>
      <c r="C161" s="573"/>
      <c r="D161" s="573"/>
    </row>
    <row r="162" spans="1:4" x14ac:dyDescent="0.25">
      <c r="A162" s="571"/>
      <c r="B162" s="572"/>
      <c r="C162" s="573"/>
      <c r="D162" s="573"/>
    </row>
    <row r="163" spans="1:4" x14ac:dyDescent="0.25">
      <c r="A163" s="571"/>
      <c r="B163" s="572"/>
      <c r="C163" s="573"/>
      <c r="D163" s="573"/>
    </row>
    <row r="164" spans="1:4" x14ac:dyDescent="0.25">
      <c r="A164" s="571"/>
      <c r="B164" s="572"/>
      <c r="C164" s="576"/>
      <c r="D164" s="576"/>
    </row>
    <row r="165" spans="1:4" x14ac:dyDescent="0.25">
      <c r="A165" s="571"/>
      <c r="B165" s="572"/>
      <c r="C165" s="573"/>
      <c r="D165" s="573"/>
    </row>
    <row r="166" spans="1:4" x14ac:dyDescent="0.25">
      <c r="A166" s="571"/>
      <c r="B166" s="572"/>
      <c r="C166" s="573"/>
      <c r="D166" s="573"/>
    </row>
    <row r="167" spans="1:4" x14ac:dyDescent="0.25">
      <c r="A167" s="571"/>
      <c r="B167" s="572"/>
      <c r="C167" s="573"/>
      <c r="D167" s="573"/>
    </row>
    <row r="168" spans="1:4" x14ac:dyDescent="0.25">
      <c r="A168" s="571"/>
      <c r="B168" s="572"/>
      <c r="C168" s="573"/>
      <c r="D168" s="573"/>
    </row>
    <row r="169" spans="1:4" x14ac:dyDescent="0.25">
      <c r="B169" s="572"/>
      <c r="C169" s="573"/>
      <c r="D169" s="573"/>
    </row>
    <row r="170" spans="1:4" x14ac:dyDescent="0.25">
      <c r="A170" s="583"/>
      <c r="B170" s="572"/>
      <c r="C170" s="573"/>
      <c r="D170" s="573"/>
    </row>
    <row r="171" spans="1:4" x14ac:dyDescent="0.25">
      <c r="A171" s="583"/>
      <c r="B171" s="572"/>
      <c r="C171" s="573"/>
      <c r="D171" s="573"/>
    </row>
    <row r="172" spans="1:4" x14ac:dyDescent="0.25">
      <c r="A172" s="583"/>
      <c r="B172" s="572"/>
      <c r="C172" s="573"/>
      <c r="D172" s="573"/>
    </row>
    <row r="173" spans="1:4" x14ac:dyDescent="0.25">
      <c r="A173" s="583"/>
      <c r="B173" s="572"/>
      <c r="C173" s="573"/>
      <c r="D173" s="573"/>
    </row>
    <row r="174" spans="1:4" x14ac:dyDescent="0.25">
      <c r="A174" s="583"/>
      <c r="B174" s="572"/>
      <c r="C174" s="573"/>
      <c r="D174" s="573"/>
    </row>
    <row r="175" spans="1:4" x14ac:dyDescent="0.25">
      <c r="A175" s="583"/>
      <c r="B175" s="572"/>
      <c r="C175" s="576"/>
      <c r="D175" s="576"/>
    </row>
    <row r="176" spans="1:4" x14ac:dyDescent="0.25">
      <c r="A176" s="583"/>
      <c r="B176" s="572"/>
      <c r="C176" s="573"/>
      <c r="D176" s="573"/>
    </row>
    <row r="177" spans="1:4" x14ac:dyDescent="0.25">
      <c r="A177" s="583"/>
      <c r="B177" s="572"/>
      <c r="C177" s="573"/>
      <c r="D177" s="573"/>
    </row>
    <row r="178" spans="1:4" x14ac:dyDescent="0.25">
      <c r="A178" s="583"/>
      <c r="B178" s="572"/>
      <c r="C178" s="573"/>
      <c r="D178" s="573"/>
    </row>
    <row r="179" spans="1:4" x14ac:dyDescent="0.25">
      <c r="A179" s="583"/>
      <c r="B179" s="572"/>
      <c r="C179" s="573"/>
      <c r="D179" s="573"/>
    </row>
    <row r="180" spans="1:4" x14ac:dyDescent="0.25">
      <c r="A180" s="583"/>
      <c r="B180" s="572"/>
      <c r="C180" s="573"/>
      <c r="D180" s="573"/>
    </row>
    <row r="181" spans="1:4" x14ac:dyDescent="0.25">
      <c r="A181" s="583"/>
      <c r="B181" s="572"/>
      <c r="C181" s="573"/>
      <c r="D181" s="573"/>
    </row>
    <row r="182" spans="1:4" x14ac:dyDescent="0.25">
      <c r="A182" s="583"/>
      <c r="B182" s="572"/>
      <c r="C182" s="573"/>
      <c r="D182" s="573"/>
    </row>
    <row r="183" spans="1:4" x14ac:dyDescent="0.25">
      <c r="A183" s="583"/>
      <c r="B183" s="572"/>
      <c r="C183" s="573"/>
      <c r="D183" s="573"/>
    </row>
    <row r="184" spans="1:4" x14ac:dyDescent="0.25">
      <c r="A184" s="583"/>
      <c r="B184" s="572"/>
      <c r="C184" s="573"/>
      <c r="D184" s="573"/>
    </row>
    <row r="185" spans="1:4" x14ac:dyDescent="0.25">
      <c r="A185" s="583"/>
      <c r="B185" s="572"/>
      <c r="C185" s="573"/>
      <c r="D185" s="573"/>
    </row>
    <row r="186" spans="1:4" x14ac:dyDescent="0.25">
      <c r="B186" s="577"/>
      <c r="C186" s="578"/>
      <c r="D186" s="578"/>
    </row>
    <row r="187" spans="1:4" x14ac:dyDescent="0.25">
      <c r="B187" s="581"/>
      <c r="C187" s="582"/>
      <c r="D187" s="582"/>
    </row>
    <row r="188" spans="1:4" x14ac:dyDescent="0.25">
      <c r="B188" s="572"/>
      <c r="C188" s="573"/>
      <c r="D188" s="573"/>
    </row>
    <row r="189" spans="1:4" x14ac:dyDescent="0.25">
      <c r="B189" s="572"/>
      <c r="C189" s="576"/>
      <c r="D189" s="576"/>
    </row>
    <row r="190" spans="1:4" x14ac:dyDescent="0.25">
      <c r="B190" s="572"/>
      <c r="C190" s="573"/>
      <c r="D190" s="573"/>
    </row>
    <row r="191" spans="1:4" x14ac:dyDescent="0.25">
      <c r="B191" s="572"/>
      <c r="C191" s="573"/>
      <c r="D191" s="573"/>
    </row>
    <row r="192" spans="1:4" x14ac:dyDescent="0.25">
      <c r="B192" s="572"/>
      <c r="C192" s="573"/>
      <c r="D192" s="573"/>
    </row>
    <row r="193" spans="1:4" x14ac:dyDescent="0.25">
      <c r="B193" s="572"/>
      <c r="C193" s="573"/>
      <c r="D193" s="573"/>
    </row>
    <row r="194" spans="1:4" x14ac:dyDescent="0.25">
      <c r="B194" s="572"/>
      <c r="C194" s="576"/>
      <c r="D194" s="576"/>
    </row>
    <row r="195" spans="1:4" x14ac:dyDescent="0.25">
      <c r="B195" s="572"/>
      <c r="C195" s="573"/>
      <c r="D195" s="573"/>
    </row>
    <row r="196" spans="1:4" x14ac:dyDescent="0.25">
      <c r="B196" s="572"/>
      <c r="C196" s="573"/>
      <c r="D196" s="573"/>
    </row>
    <row r="197" spans="1:4" x14ac:dyDescent="0.25">
      <c r="B197" s="572"/>
      <c r="C197" s="576"/>
      <c r="D197" s="576"/>
    </row>
    <row r="198" spans="1:4" x14ac:dyDescent="0.25">
      <c r="B198" s="572"/>
      <c r="C198" s="576"/>
      <c r="D198" s="576"/>
    </row>
    <row r="199" spans="1:4" x14ac:dyDescent="0.25">
      <c r="B199" s="572"/>
      <c r="C199" s="573"/>
      <c r="D199" s="573"/>
    </row>
    <row r="200" spans="1:4" x14ac:dyDescent="0.25">
      <c r="B200" s="572"/>
      <c r="C200" s="573"/>
      <c r="D200" s="573"/>
    </row>
    <row r="201" spans="1:4" x14ac:dyDescent="0.25">
      <c r="A201" s="571"/>
      <c r="B201" s="572"/>
      <c r="C201" s="573"/>
      <c r="D201" s="573"/>
    </row>
    <row r="202" spans="1:4" x14ac:dyDescent="0.25">
      <c r="A202" s="571"/>
      <c r="B202" s="572"/>
      <c r="C202" s="576"/>
      <c r="D202" s="576"/>
    </row>
    <row r="203" spans="1:4" x14ac:dyDescent="0.25">
      <c r="A203" s="571"/>
      <c r="B203" s="572"/>
      <c r="C203" s="573"/>
      <c r="D203" s="573"/>
    </row>
    <row r="204" spans="1:4" x14ac:dyDescent="0.25">
      <c r="A204" s="571"/>
      <c r="B204" s="572"/>
      <c r="C204" s="573"/>
      <c r="D204" s="573"/>
    </row>
    <row r="205" spans="1:4" x14ac:dyDescent="0.25">
      <c r="A205" s="571"/>
      <c r="B205" s="572"/>
      <c r="C205" s="573"/>
      <c r="D205" s="573"/>
    </row>
    <row r="206" spans="1:4" x14ac:dyDescent="0.25">
      <c r="A206" s="571"/>
      <c r="B206" s="572"/>
      <c r="C206" s="573"/>
      <c r="D206" s="573"/>
    </row>
    <row r="207" spans="1:4" x14ac:dyDescent="0.25">
      <c r="A207" s="571"/>
      <c r="B207" s="572"/>
      <c r="C207" s="573"/>
      <c r="D207" s="573"/>
    </row>
    <row r="208" spans="1:4" x14ac:dyDescent="0.25">
      <c r="A208" s="571"/>
      <c r="B208" s="572"/>
      <c r="C208" s="573"/>
      <c r="D208" s="573"/>
    </row>
    <row r="209" spans="1:4" x14ac:dyDescent="0.25">
      <c r="A209" s="571"/>
      <c r="B209" s="572"/>
      <c r="C209" s="573"/>
      <c r="D209" s="573"/>
    </row>
    <row r="210" spans="1:4" x14ac:dyDescent="0.25">
      <c r="A210" s="571"/>
      <c r="B210" s="572"/>
      <c r="C210" s="573"/>
      <c r="D210" s="573"/>
    </row>
    <row r="211" spans="1:4" x14ac:dyDescent="0.25">
      <c r="A211" s="571"/>
      <c r="B211" s="572"/>
      <c r="C211" s="573"/>
      <c r="D211" s="573"/>
    </row>
    <row r="212" spans="1:4" x14ac:dyDescent="0.25">
      <c r="A212" s="571"/>
      <c r="B212" s="572"/>
      <c r="C212" s="573"/>
      <c r="D212" s="573"/>
    </row>
    <row r="213" spans="1:4" x14ac:dyDescent="0.25">
      <c r="A213" s="571"/>
      <c r="B213" s="577"/>
      <c r="C213" s="578"/>
      <c r="D213" s="578"/>
    </row>
    <row r="214" spans="1:4" x14ac:dyDescent="0.25">
      <c r="A214" s="571"/>
      <c r="B214" s="572"/>
      <c r="C214" s="576"/>
      <c r="D214" s="576"/>
    </row>
    <row r="215" spans="1:4" x14ac:dyDescent="0.25">
      <c r="A215" s="571"/>
      <c r="B215" s="572"/>
      <c r="C215" s="576"/>
      <c r="D215" s="576"/>
    </row>
    <row r="216" spans="1:4" x14ac:dyDescent="0.25">
      <c r="A216" s="571"/>
      <c r="B216" s="572"/>
      <c r="C216" s="573"/>
      <c r="D216" s="573"/>
    </row>
    <row r="217" spans="1:4" x14ac:dyDescent="0.25">
      <c r="A217" s="571"/>
      <c r="B217" s="572"/>
      <c r="C217" s="573"/>
      <c r="D217" s="573"/>
    </row>
    <row r="218" spans="1:4" x14ac:dyDescent="0.25">
      <c r="A218" s="571"/>
      <c r="B218" s="572"/>
      <c r="C218" s="573"/>
      <c r="D218" s="573"/>
    </row>
    <row r="219" spans="1:4" x14ac:dyDescent="0.25">
      <c r="A219" s="571"/>
      <c r="B219" s="572"/>
      <c r="C219" s="576"/>
      <c r="D219" s="576"/>
    </row>
    <row r="220" spans="1:4" x14ac:dyDescent="0.25">
      <c r="A220" s="571"/>
      <c r="B220" s="572"/>
      <c r="C220" s="573"/>
      <c r="D220" s="573"/>
    </row>
    <row r="221" spans="1:4" x14ac:dyDescent="0.25">
      <c r="A221" s="571"/>
      <c r="B221" s="572"/>
      <c r="C221" s="573"/>
      <c r="D221" s="573"/>
    </row>
    <row r="222" spans="1:4" x14ac:dyDescent="0.25">
      <c r="A222" s="571"/>
      <c r="B222" s="572"/>
      <c r="C222" s="576"/>
      <c r="D222" s="576"/>
    </row>
    <row r="223" spans="1:4" x14ac:dyDescent="0.25">
      <c r="A223" s="571"/>
      <c r="B223" s="572"/>
      <c r="C223" s="573"/>
      <c r="D223" s="573"/>
    </row>
    <row r="224" spans="1:4" x14ac:dyDescent="0.25">
      <c r="A224" s="571"/>
      <c r="B224" s="572"/>
      <c r="C224" s="573"/>
      <c r="D224" s="573"/>
    </row>
    <row r="225" spans="1:4" x14ac:dyDescent="0.25">
      <c r="A225" s="571"/>
      <c r="B225" s="572"/>
      <c r="C225" s="573"/>
      <c r="D225" s="573"/>
    </row>
    <row r="226" spans="1:4" x14ac:dyDescent="0.25">
      <c r="A226" s="571"/>
      <c r="B226" s="572"/>
      <c r="C226" s="573"/>
      <c r="D226" s="573"/>
    </row>
    <row r="227" spans="1:4" x14ac:dyDescent="0.25">
      <c r="A227" s="571"/>
      <c r="B227" s="572"/>
      <c r="C227" s="573"/>
      <c r="D227" s="573"/>
    </row>
    <row r="228" spans="1:4" x14ac:dyDescent="0.25">
      <c r="A228" s="571"/>
      <c r="B228" s="572"/>
      <c r="C228" s="573"/>
      <c r="D228" s="573"/>
    </row>
    <row r="229" spans="1:4" x14ac:dyDescent="0.25">
      <c r="A229" s="571"/>
      <c r="B229" s="572"/>
      <c r="C229" s="573"/>
      <c r="D229" s="573"/>
    </row>
    <row r="230" spans="1:4" x14ac:dyDescent="0.25">
      <c r="A230" s="571"/>
      <c r="B230" s="572"/>
      <c r="C230" s="576"/>
      <c r="D230" s="576"/>
    </row>
    <row r="231" spans="1:4" x14ac:dyDescent="0.25">
      <c r="A231" s="571"/>
      <c r="B231" s="572"/>
      <c r="C231" s="576"/>
      <c r="D231" s="576"/>
    </row>
    <row r="232" spans="1:4" x14ac:dyDescent="0.25">
      <c r="A232" s="571"/>
      <c r="B232" s="572"/>
      <c r="C232" s="576"/>
      <c r="D232" s="576"/>
    </row>
    <row r="233" spans="1:4" x14ac:dyDescent="0.25">
      <c r="A233" s="571"/>
      <c r="B233" s="572"/>
      <c r="C233" s="576"/>
      <c r="D233" s="576"/>
    </row>
    <row r="234" spans="1:4" x14ac:dyDescent="0.25">
      <c r="A234" s="571"/>
      <c r="B234" s="572"/>
      <c r="C234" s="573"/>
      <c r="D234" s="573"/>
    </row>
    <row r="235" spans="1:4" x14ac:dyDescent="0.25">
      <c r="A235" s="571"/>
      <c r="B235" s="572"/>
      <c r="C235" s="573"/>
      <c r="D235" s="573"/>
    </row>
    <row r="236" spans="1:4" x14ac:dyDescent="0.25">
      <c r="A236" s="571"/>
      <c r="B236" s="572"/>
      <c r="C236" s="573"/>
      <c r="D236" s="573"/>
    </row>
    <row r="237" spans="1:4" x14ac:dyDescent="0.25">
      <c r="A237" s="571"/>
      <c r="B237" s="572"/>
      <c r="C237" s="573"/>
      <c r="D237" s="573"/>
    </row>
    <row r="238" spans="1:4" x14ac:dyDescent="0.25">
      <c r="A238" s="571"/>
      <c r="B238" s="572"/>
      <c r="C238" s="576"/>
      <c r="D238" s="576"/>
    </row>
    <row r="239" spans="1:4" x14ac:dyDescent="0.25">
      <c r="A239" s="571"/>
      <c r="B239" s="572"/>
      <c r="C239" s="573"/>
      <c r="D239" s="573"/>
    </row>
    <row r="240" spans="1:4" x14ac:dyDescent="0.25">
      <c r="A240" s="571"/>
      <c r="B240" s="572"/>
      <c r="C240" s="573"/>
      <c r="D240" s="573"/>
    </row>
    <row r="241" spans="1:4" x14ac:dyDescent="0.25">
      <c r="A241" s="571"/>
      <c r="B241" s="572"/>
      <c r="C241" s="573"/>
      <c r="D241" s="573"/>
    </row>
    <row r="242" spans="1:4" x14ac:dyDescent="0.25">
      <c r="A242" s="571"/>
      <c r="B242" s="572"/>
      <c r="C242" s="573"/>
      <c r="D242" s="573"/>
    </row>
    <row r="243" spans="1:4" x14ac:dyDescent="0.25">
      <c r="A243" s="571"/>
      <c r="B243" s="572"/>
      <c r="C243" s="573"/>
      <c r="D243" s="573"/>
    </row>
    <row r="244" spans="1:4" x14ac:dyDescent="0.25">
      <c r="A244" s="571"/>
      <c r="B244" s="572"/>
      <c r="C244" s="576"/>
      <c r="D244" s="576"/>
    </row>
    <row r="245" spans="1:4" x14ac:dyDescent="0.25">
      <c r="A245" s="571"/>
      <c r="B245" s="572"/>
      <c r="C245" s="576"/>
      <c r="D245" s="576"/>
    </row>
    <row r="246" spans="1:4" x14ac:dyDescent="0.25">
      <c r="A246" s="571"/>
      <c r="B246" s="572"/>
      <c r="C246" s="573"/>
      <c r="D246" s="573"/>
    </row>
    <row r="247" spans="1:4" x14ac:dyDescent="0.25">
      <c r="A247" s="571"/>
      <c r="B247" s="572"/>
      <c r="C247" s="573"/>
      <c r="D247" s="573"/>
    </row>
    <row r="248" spans="1:4" x14ac:dyDescent="0.25">
      <c r="A248" s="571"/>
      <c r="B248" s="572"/>
      <c r="C248" s="573"/>
      <c r="D248" s="573"/>
    </row>
    <row r="249" spans="1:4" x14ac:dyDescent="0.25">
      <c r="A249" s="571"/>
      <c r="B249" s="577"/>
      <c r="C249" s="578"/>
      <c r="D249" s="578"/>
    </row>
    <row r="250" spans="1:4" x14ac:dyDescent="0.25">
      <c r="A250" s="571"/>
      <c r="B250" s="572"/>
      <c r="C250" s="576"/>
      <c r="D250" s="576"/>
    </row>
    <row r="251" spans="1:4" x14ac:dyDescent="0.25">
      <c r="A251" s="571"/>
      <c r="B251" s="572"/>
      <c r="C251" s="576"/>
      <c r="D251" s="576"/>
    </row>
    <row r="252" spans="1:4" x14ac:dyDescent="0.25">
      <c r="A252" s="571"/>
      <c r="B252" s="572"/>
      <c r="C252" s="573"/>
      <c r="D252" s="573"/>
    </row>
    <row r="253" spans="1:4" x14ac:dyDescent="0.25">
      <c r="A253" s="571"/>
      <c r="B253" s="572"/>
      <c r="C253" s="573"/>
      <c r="D253" s="573"/>
    </row>
    <row r="254" spans="1:4" x14ac:dyDescent="0.25">
      <c r="A254" s="571"/>
      <c r="B254" s="572"/>
      <c r="C254" s="576"/>
      <c r="D254" s="576"/>
    </row>
    <row r="255" spans="1:4" x14ac:dyDescent="0.25">
      <c r="A255" s="571"/>
      <c r="B255" s="572"/>
      <c r="C255" s="576"/>
      <c r="D255" s="576"/>
    </row>
    <row r="256" spans="1:4" x14ac:dyDescent="0.25">
      <c r="A256" s="571"/>
      <c r="B256" s="572"/>
      <c r="C256" s="573"/>
      <c r="D256" s="573"/>
    </row>
    <row r="257" spans="1:4" x14ac:dyDescent="0.25">
      <c r="A257" s="571"/>
      <c r="B257" s="572"/>
      <c r="C257" s="573"/>
      <c r="D257" s="573"/>
    </row>
    <row r="258" spans="1:4" x14ac:dyDescent="0.25">
      <c r="A258" s="571"/>
      <c r="B258" s="572"/>
      <c r="C258" s="576"/>
      <c r="D258" s="576"/>
    </row>
    <row r="259" spans="1:4" x14ac:dyDescent="0.25">
      <c r="A259" s="571"/>
      <c r="B259" s="577"/>
      <c r="C259" s="578"/>
      <c r="D259" s="578"/>
    </row>
    <row r="260" spans="1:4" x14ac:dyDescent="0.25">
      <c r="A260" s="571"/>
      <c r="B260" s="572"/>
      <c r="C260" s="576"/>
      <c r="D260" s="576"/>
    </row>
    <row r="261" spans="1:4" x14ac:dyDescent="0.25">
      <c r="A261" s="571"/>
      <c r="B261" s="572"/>
      <c r="C261" s="576"/>
      <c r="D261" s="576"/>
    </row>
    <row r="262" spans="1:4" x14ac:dyDescent="0.25">
      <c r="A262" s="571"/>
      <c r="B262" s="572"/>
      <c r="C262" s="576"/>
      <c r="D262" s="576"/>
    </row>
    <row r="263" spans="1:4" x14ac:dyDescent="0.25">
      <c r="A263" s="571"/>
      <c r="B263" s="572"/>
      <c r="C263" s="576"/>
      <c r="D263" s="576"/>
    </row>
    <row r="264" spans="1:4" x14ac:dyDescent="0.25">
      <c r="A264" s="571"/>
      <c r="B264" s="572"/>
      <c r="C264" s="573"/>
      <c r="D264" s="573"/>
    </row>
    <row r="265" spans="1:4" x14ac:dyDescent="0.25">
      <c r="A265" s="571"/>
      <c r="B265" s="572"/>
      <c r="C265" s="573"/>
      <c r="D265" s="573"/>
    </row>
    <row r="266" spans="1:4" x14ac:dyDescent="0.25">
      <c r="A266" s="571"/>
      <c r="B266" s="572"/>
      <c r="C266" s="573"/>
      <c r="D266" s="573"/>
    </row>
    <row r="267" spans="1:4" x14ac:dyDescent="0.25">
      <c r="A267" s="571"/>
      <c r="B267" s="572"/>
      <c r="C267" s="573"/>
      <c r="D267" s="573"/>
    </row>
    <row r="268" spans="1:4" x14ac:dyDescent="0.25">
      <c r="A268" s="571"/>
      <c r="B268" s="572"/>
      <c r="C268" s="573"/>
      <c r="D268" s="573"/>
    </row>
    <row r="269" spans="1:4" x14ac:dyDescent="0.25">
      <c r="A269" s="571"/>
      <c r="B269" s="572"/>
      <c r="C269" s="573"/>
      <c r="D269" s="573"/>
    </row>
    <row r="270" spans="1:4" x14ac:dyDescent="0.25">
      <c r="A270" s="571"/>
      <c r="B270" s="572"/>
      <c r="C270" s="573"/>
      <c r="D270" s="573"/>
    </row>
    <row r="271" spans="1:4" x14ac:dyDescent="0.25">
      <c r="A271" s="571"/>
      <c r="B271" s="572"/>
      <c r="C271" s="573"/>
      <c r="D271" s="573"/>
    </row>
    <row r="272" spans="1:4" x14ac:dyDescent="0.25">
      <c r="A272" s="571"/>
      <c r="B272" s="572"/>
      <c r="C272" s="573"/>
      <c r="D272" s="573"/>
    </row>
    <row r="273" spans="1:4" x14ac:dyDescent="0.25">
      <c r="A273" s="571"/>
      <c r="B273" s="572"/>
      <c r="C273" s="576"/>
      <c r="D273" s="576"/>
    </row>
    <row r="274" spans="1:4" x14ac:dyDescent="0.25">
      <c r="A274" s="571"/>
      <c r="B274" s="572"/>
      <c r="C274" s="573"/>
      <c r="D274" s="573"/>
    </row>
    <row r="275" spans="1:4" x14ac:dyDescent="0.25">
      <c r="A275" s="571"/>
      <c r="B275" s="572"/>
      <c r="C275" s="573"/>
      <c r="D275" s="573"/>
    </row>
    <row r="276" spans="1:4" x14ac:dyDescent="0.25">
      <c r="A276" s="571"/>
      <c r="B276" s="572"/>
      <c r="C276" s="573"/>
      <c r="D276" s="573"/>
    </row>
    <row r="277" spans="1:4" x14ac:dyDescent="0.25">
      <c r="A277" s="571"/>
      <c r="B277" s="572"/>
      <c r="C277" s="573"/>
      <c r="D277" s="573"/>
    </row>
    <row r="278" spans="1:4" x14ac:dyDescent="0.25">
      <c r="A278" s="571"/>
      <c r="B278" s="572"/>
      <c r="C278" s="573"/>
      <c r="D278" s="573"/>
    </row>
    <row r="279" spans="1:4" x14ac:dyDescent="0.25">
      <c r="A279" s="571"/>
      <c r="B279" s="572"/>
      <c r="C279" s="573"/>
      <c r="D279" s="573"/>
    </row>
    <row r="280" spans="1:4" x14ac:dyDescent="0.25">
      <c r="A280" s="571"/>
      <c r="B280" s="572"/>
      <c r="C280" s="573"/>
      <c r="D280" s="573"/>
    </row>
    <row r="281" spans="1:4" x14ac:dyDescent="0.25">
      <c r="A281" s="571"/>
      <c r="B281" s="572"/>
      <c r="C281" s="573"/>
      <c r="D281" s="573"/>
    </row>
    <row r="282" spans="1:4" x14ac:dyDescent="0.25">
      <c r="A282" s="571"/>
      <c r="B282" s="572"/>
      <c r="C282" s="573"/>
      <c r="D282" s="573"/>
    </row>
    <row r="283" spans="1:4" x14ac:dyDescent="0.25">
      <c r="A283" s="571"/>
      <c r="B283" s="572"/>
      <c r="C283" s="573"/>
      <c r="D283" s="573"/>
    </row>
    <row r="284" spans="1:4" x14ac:dyDescent="0.25">
      <c r="A284" s="571"/>
      <c r="B284" s="572"/>
      <c r="C284" s="573"/>
      <c r="D284" s="573"/>
    </row>
    <row r="285" spans="1:4" x14ac:dyDescent="0.25">
      <c r="A285" s="571"/>
      <c r="B285" s="577"/>
      <c r="C285" s="578"/>
      <c r="D285" s="578"/>
    </row>
    <row r="286" spans="1:4" x14ac:dyDescent="0.25">
      <c r="A286" s="571"/>
      <c r="B286" s="572"/>
      <c r="C286" s="576"/>
      <c r="D286" s="576"/>
    </row>
    <row r="287" spans="1:4" x14ac:dyDescent="0.25">
      <c r="A287" s="571"/>
      <c r="B287" s="572"/>
      <c r="C287" s="576"/>
      <c r="D287" s="576"/>
    </row>
    <row r="288" spans="1:4" x14ac:dyDescent="0.25">
      <c r="A288" s="571"/>
      <c r="B288" s="572"/>
      <c r="C288" s="576"/>
      <c r="D288" s="576"/>
    </row>
    <row r="289" spans="1:4" x14ac:dyDescent="0.25">
      <c r="A289" s="571"/>
      <c r="B289" s="572"/>
      <c r="C289" s="576"/>
      <c r="D289" s="576"/>
    </row>
    <row r="290" spans="1:4" x14ac:dyDescent="0.25">
      <c r="A290" s="571"/>
      <c r="B290" s="572"/>
      <c r="C290" s="573"/>
      <c r="D290" s="573"/>
    </row>
    <row r="291" spans="1:4" x14ac:dyDescent="0.25">
      <c r="A291" s="571"/>
      <c r="B291" s="572"/>
      <c r="C291" s="573"/>
      <c r="D291" s="573"/>
    </row>
    <row r="292" spans="1:4" x14ac:dyDescent="0.25">
      <c r="A292" s="571"/>
      <c r="B292" s="572"/>
      <c r="C292" s="573"/>
      <c r="D292" s="573"/>
    </row>
    <row r="293" spans="1:4" x14ac:dyDescent="0.25">
      <c r="A293" s="571"/>
      <c r="B293" s="572"/>
      <c r="C293" s="573"/>
      <c r="D293" s="573"/>
    </row>
    <row r="294" spans="1:4" x14ac:dyDescent="0.25">
      <c r="A294" s="571"/>
      <c r="B294" s="572"/>
      <c r="C294" s="573"/>
      <c r="D294" s="573"/>
    </row>
    <row r="295" spans="1:4" x14ac:dyDescent="0.25">
      <c r="A295" s="571"/>
      <c r="B295" s="572"/>
      <c r="C295" s="573"/>
      <c r="D295" s="573"/>
    </row>
    <row r="296" spans="1:4" x14ac:dyDescent="0.25">
      <c r="A296" s="571"/>
      <c r="B296" s="572"/>
      <c r="C296" s="573"/>
      <c r="D296" s="573"/>
    </row>
    <row r="297" spans="1:4" x14ac:dyDescent="0.25">
      <c r="A297" s="571"/>
      <c r="B297" s="572"/>
      <c r="C297" s="573"/>
      <c r="D297" s="573"/>
    </row>
    <row r="298" spans="1:4" x14ac:dyDescent="0.25">
      <c r="A298" s="571"/>
      <c r="B298" s="572"/>
      <c r="C298" s="573"/>
      <c r="D298" s="573"/>
    </row>
    <row r="299" spans="1:4" x14ac:dyDescent="0.25">
      <c r="A299" s="571"/>
      <c r="B299" s="572"/>
      <c r="C299" s="576"/>
      <c r="D299" s="576"/>
    </row>
    <row r="300" spans="1:4" x14ac:dyDescent="0.25">
      <c r="A300" s="571"/>
      <c r="B300" s="572"/>
      <c r="C300" s="573"/>
      <c r="D300" s="573"/>
    </row>
    <row r="301" spans="1:4" x14ac:dyDescent="0.25">
      <c r="A301" s="571"/>
      <c r="B301" s="572"/>
      <c r="C301" s="573"/>
      <c r="D301" s="573"/>
    </row>
    <row r="302" spans="1:4" x14ac:dyDescent="0.25">
      <c r="A302" s="571"/>
      <c r="B302" s="572"/>
      <c r="C302" s="573"/>
      <c r="D302" s="573"/>
    </row>
    <row r="303" spans="1:4" x14ac:dyDescent="0.25">
      <c r="A303" s="571"/>
      <c r="B303" s="572"/>
      <c r="C303" s="573"/>
      <c r="D303" s="573"/>
    </row>
    <row r="304" spans="1:4" x14ac:dyDescent="0.25">
      <c r="A304" s="571"/>
      <c r="B304" s="572"/>
      <c r="C304" s="573"/>
      <c r="D304" s="573"/>
    </row>
    <row r="305" spans="1:4" x14ac:dyDescent="0.25">
      <c r="A305" s="571"/>
      <c r="B305" s="572"/>
      <c r="C305" s="573"/>
      <c r="D305" s="573"/>
    </row>
    <row r="306" spans="1:4" x14ac:dyDescent="0.25">
      <c r="A306" s="571"/>
      <c r="B306" s="572"/>
      <c r="C306" s="573"/>
      <c r="D306" s="573"/>
    </row>
    <row r="307" spans="1:4" x14ac:dyDescent="0.25">
      <c r="A307" s="571"/>
      <c r="B307" s="572"/>
      <c r="C307" s="573"/>
      <c r="D307" s="573"/>
    </row>
    <row r="308" spans="1:4" x14ac:dyDescent="0.25">
      <c r="A308" s="571"/>
      <c r="B308" s="572"/>
      <c r="C308" s="573"/>
      <c r="D308" s="573"/>
    </row>
    <row r="309" spans="1:4" x14ac:dyDescent="0.25">
      <c r="A309" s="571"/>
      <c r="B309" s="572"/>
      <c r="C309" s="573"/>
      <c r="D309" s="573"/>
    </row>
    <row r="310" spans="1:4" x14ac:dyDescent="0.25">
      <c r="A310" s="571"/>
      <c r="B310" s="572"/>
      <c r="C310" s="573"/>
      <c r="D310" s="573"/>
    </row>
    <row r="311" spans="1:4" x14ac:dyDescent="0.25">
      <c r="A311" s="571"/>
      <c r="B311" s="577"/>
      <c r="C311" s="578"/>
      <c r="D311" s="578"/>
    </row>
    <row r="312" spans="1:4" x14ac:dyDescent="0.25">
      <c r="A312" s="571"/>
      <c r="B312" s="579"/>
      <c r="C312" s="580"/>
      <c r="D312" s="580"/>
    </row>
    <row r="313" spans="1:4" x14ac:dyDescent="0.25">
      <c r="A313" s="571"/>
      <c r="B313" s="581"/>
      <c r="C313" s="582"/>
      <c r="D313" s="582"/>
    </row>
    <row r="314" spans="1:4" x14ac:dyDescent="0.25">
      <c r="A314" s="571"/>
      <c r="B314" s="572"/>
      <c r="C314" s="576"/>
      <c r="D314" s="576"/>
    </row>
    <row r="315" spans="1:4" x14ac:dyDescent="0.25">
      <c r="A315" s="571"/>
      <c r="B315" s="572"/>
      <c r="C315" s="576"/>
      <c r="D315" s="576"/>
    </row>
    <row r="316" spans="1:4" x14ac:dyDescent="0.25">
      <c r="A316" s="571"/>
      <c r="B316" s="572"/>
      <c r="C316" s="576"/>
      <c r="D316" s="576"/>
    </row>
    <row r="317" spans="1:4" x14ac:dyDescent="0.25">
      <c r="A317" s="571"/>
      <c r="B317" s="581"/>
      <c r="C317" s="582"/>
      <c r="D317" s="582"/>
    </row>
    <row r="318" spans="1:4" x14ac:dyDescent="0.25">
      <c r="A318" s="571"/>
      <c r="B318" s="572"/>
      <c r="C318" s="576"/>
      <c r="D318" s="576"/>
    </row>
    <row r="319" spans="1:4" x14ac:dyDescent="0.25">
      <c r="A319" s="571"/>
      <c r="B319" s="572"/>
      <c r="C319" s="573"/>
      <c r="D319" s="573"/>
    </row>
    <row r="320" spans="1:4" x14ac:dyDescent="0.25">
      <c r="A320" s="571"/>
      <c r="B320" s="572"/>
      <c r="C320" s="573"/>
      <c r="D320" s="573"/>
    </row>
    <row r="321" spans="1:4" x14ac:dyDescent="0.25">
      <c r="A321" s="571"/>
      <c r="B321" s="572"/>
      <c r="C321" s="573"/>
      <c r="D321" s="573"/>
    </row>
    <row r="322" spans="1:4" x14ac:dyDescent="0.25">
      <c r="A322" s="571"/>
      <c r="B322" s="572"/>
      <c r="C322" s="573"/>
      <c r="D322" s="573"/>
    </row>
    <row r="323" spans="1:4" x14ac:dyDescent="0.25">
      <c r="A323" s="571"/>
      <c r="B323" s="572"/>
      <c r="C323" s="573"/>
      <c r="D323" s="573"/>
    </row>
    <row r="324" spans="1:4" x14ac:dyDescent="0.25">
      <c r="A324" s="571"/>
      <c r="B324" s="572"/>
      <c r="C324" s="573"/>
      <c r="D324" s="573"/>
    </row>
    <row r="325" spans="1:4" x14ac:dyDescent="0.25">
      <c r="A325" s="571"/>
      <c r="B325" s="581"/>
      <c r="C325" s="582"/>
      <c r="D325" s="582"/>
    </row>
    <row r="326" spans="1:4" x14ac:dyDescent="0.25">
      <c r="A326" s="571"/>
      <c r="B326" s="572"/>
      <c r="C326" s="576"/>
      <c r="D326" s="576"/>
    </row>
    <row r="327" spans="1:4" x14ac:dyDescent="0.25">
      <c r="A327" s="571"/>
      <c r="B327" s="572"/>
      <c r="C327" s="576"/>
      <c r="D327" s="576"/>
    </row>
    <row r="328" spans="1:4" x14ac:dyDescent="0.25">
      <c r="A328" s="571"/>
      <c r="B328" s="572"/>
      <c r="C328" s="576"/>
      <c r="D328" s="576"/>
    </row>
    <row r="329" spans="1:4" x14ac:dyDescent="0.25">
      <c r="B329" s="572"/>
      <c r="C329" s="576"/>
      <c r="D329" s="576"/>
    </row>
    <row r="330" spans="1:4" x14ac:dyDescent="0.25">
      <c r="A330" s="583"/>
      <c r="B330" s="572"/>
      <c r="C330" s="576"/>
      <c r="D330" s="576"/>
    </row>
    <row r="331" spans="1:4" x14ac:dyDescent="0.25">
      <c r="A331" s="583"/>
      <c r="B331" s="579"/>
      <c r="C331" s="580"/>
      <c r="D331" s="580"/>
    </row>
    <row r="332" spans="1:4" x14ac:dyDescent="0.25">
      <c r="A332" s="583"/>
      <c r="B332" s="572"/>
      <c r="C332" s="576"/>
      <c r="D332" s="576"/>
    </row>
    <row r="333" spans="1:4" x14ac:dyDescent="0.25">
      <c r="A333" s="583"/>
      <c r="B333" s="572"/>
      <c r="C333" s="576"/>
      <c r="D333" s="576"/>
    </row>
    <row r="334" spans="1:4" x14ac:dyDescent="0.25">
      <c r="A334" s="583"/>
      <c r="B334" s="572"/>
      <c r="C334" s="576"/>
      <c r="D334" s="576"/>
    </row>
    <row r="335" spans="1:4" x14ac:dyDescent="0.25">
      <c r="A335" s="583"/>
      <c r="B335" s="572"/>
      <c r="C335" s="576"/>
      <c r="D335" s="576"/>
    </row>
    <row r="336" spans="1:4" x14ac:dyDescent="0.25">
      <c r="A336" s="583"/>
      <c r="B336" s="572"/>
      <c r="C336" s="576"/>
      <c r="D336" s="576"/>
    </row>
    <row r="337" spans="1:4" x14ac:dyDescent="0.25">
      <c r="A337" s="583"/>
      <c r="B337" s="572"/>
      <c r="C337" s="576"/>
      <c r="D337" s="576"/>
    </row>
    <row r="338" spans="1:4" x14ac:dyDescent="0.25">
      <c r="A338" s="571"/>
      <c r="B338" s="584"/>
      <c r="C338" s="584"/>
      <c r="D338" s="584"/>
    </row>
    <row r="339" spans="1:4" x14ac:dyDescent="0.25">
      <c r="A339" s="571"/>
      <c r="B339" s="584"/>
      <c r="C339" s="584"/>
      <c r="D339" s="584"/>
    </row>
    <row r="340" spans="1:4" x14ac:dyDescent="0.25">
      <c r="A340" s="571"/>
      <c r="B340" s="584"/>
      <c r="C340" s="584"/>
      <c r="D340" s="584"/>
    </row>
    <row r="341" spans="1:4" x14ac:dyDescent="0.25">
      <c r="A341" s="571"/>
      <c r="B341" s="584"/>
      <c r="C341" s="584"/>
      <c r="D341" s="584"/>
    </row>
    <row r="342" spans="1:4" x14ac:dyDescent="0.25">
      <c r="A342" s="571"/>
      <c r="B342" s="584"/>
      <c r="C342" s="584"/>
      <c r="D342" s="584"/>
    </row>
    <row r="343" spans="1:4" x14ac:dyDescent="0.25">
      <c r="A343" s="571"/>
      <c r="B343" s="584"/>
      <c r="C343" s="584"/>
      <c r="D343" s="584"/>
    </row>
    <row r="344" spans="1:4" x14ac:dyDescent="0.25">
      <c r="A344" s="571"/>
      <c r="B344" s="584"/>
      <c r="C344" s="584"/>
      <c r="D344" s="584"/>
    </row>
    <row r="345" spans="1:4" x14ac:dyDescent="0.25">
      <c r="A345" s="571"/>
      <c r="B345" s="584"/>
      <c r="C345" s="584"/>
      <c r="D345" s="584"/>
    </row>
    <row r="346" spans="1:4" x14ac:dyDescent="0.25">
      <c r="A346" s="571"/>
      <c r="B346" s="584"/>
      <c r="C346" s="584"/>
      <c r="D346" s="584"/>
    </row>
    <row r="347" spans="1:4" x14ac:dyDescent="0.25">
      <c r="A347" s="571"/>
      <c r="B347" s="584"/>
      <c r="C347" s="584"/>
      <c r="D347" s="584"/>
    </row>
    <row r="348" spans="1:4" x14ac:dyDescent="0.25">
      <c r="A348" s="571"/>
      <c r="B348" s="584"/>
      <c r="C348" s="584"/>
      <c r="D348" s="584"/>
    </row>
    <row r="349" spans="1:4" x14ac:dyDescent="0.25">
      <c r="A349" s="571"/>
      <c r="B349" s="584"/>
      <c r="C349" s="584"/>
      <c r="D349" s="584"/>
    </row>
    <row r="350" spans="1:4" x14ac:dyDescent="0.25">
      <c r="A350" s="571"/>
      <c r="B350" s="584"/>
      <c r="C350" s="584"/>
      <c r="D350" s="584"/>
    </row>
    <row r="351" spans="1:4" x14ac:dyDescent="0.25">
      <c r="A351" s="571"/>
      <c r="B351" s="584"/>
      <c r="C351" s="584"/>
      <c r="D351" s="584"/>
    </row>
    <row r="352" spans="1:4" x14ac:dyDescent="0.25">
      <c r="A352" s="571"/>
      <c r="B352" s="584"/>
      <c r="C352" s="584"/>
      <c r="D352" s="584"/>
    </row>
    <row r="353" spans="1:4" x14ac:dyDescent="0.25">
      <c r="A353" s="571"/>
      <c r="B353" s="584"/>
      <c r="C353" s="584"/>
      <c r="D353" s="584"/>
    </row>
    <row r="354" spans="1:4" x14ac:dyDescent="0.25">
      <c r="A354" s="571"/>
      <c r="B354" s="584"/>
      <c r="C354" s="584"/>
      <c r="D354" s="584"/>
    </row>
    <row r="355" spans="1:4" x14ac:dyDescent="0.25">
      <c r="A355" s="571"/>
      <c r="B355" s="584"/>
      <c r="C355" s="584"/>
      <c r="D355" s="584"/>
    </row>
    <row r="356" spans="1:4" x14ac:dyDescent="0.25">
      <c r="A356" s="571"/>
      <c r="B356" s="584"/>
      <c r="C356" s="584"/>
      <c r="D356" s="584"/>
    </row>
    <row r="357" spans="1:4" x14ac:dyDescent="0.25">
      <c r="A357" s="571"/>
      <c r="B357" s="584"/>
      <c r="C357" s="584"/>
      <c r="D357" s="584"/>
    </row>
    <row r="358" spans="1:4" x14ac:dyDescent="0.25">
      <c r="A358" s="571"/>
      <c r="B358" s="584"/>
      <c r="C358" s="584"/>
      <c r="D358" s="584"/>
    </row>
    <row r="359" spans="1:4" x14ac:dyDescent="0.25">
      <c r="A359" s="571"/>
      <c r="B359" s="584"/>
      <c r="C359" s="584"/>
      <c r="D359" s="584"/>
    </row>
    <row r="360" spans="1:4" x14ac:dyDescent="0.25">
      <c r="A360" s="571"/>
      <c r="B360" s="584"/>
      <c r="C360" s="584"/>
      <c r="D360" s="584"/>
    </row>
    <row r="361" spans="1:4" x14ac:dyDescent="0.25">
      <c r="A361" s="571"/>
      <c r="B361" s="584"/>
      <c r="C361" s="584"/>
      <c r="D361" s="584"/>
    </row>
    <row r="362" spans="1:4" x14ac:dyDescent="0.25">
      <c r="A362" s="571"/>
      <c r="B362" s="584"/>
      <c r="C362" s="584"/>
      <c r="D362" s="584"/>
    </row>
    <row r="363" spans="1:4" x14ac:dyDescent="0.25">
      <c r="A363" s="571"/>
      <c r="B363" s="584"/>
      <c r="C363" s="584"/>
      <c r="D363" s="584"/>
    </row>
    <row r="364" spans="1:4" x14ac:dyDescent="0.25">
      <c r="A364" s="571"/>
      <c r="B364" s="584"/>
      <c r="C364" s="584"/>
      <c r="D364" s="584"/>
    </row>
    <row r="365" spans="1:4" x14ac:dyDescent="0.25">
      <c r="A365" s="571"/>
      <c r="B365" s="584"/>
      <c r="C365" s="584"/>
      <c r="D365" s="584"/>
    </row>
    <row r="366" spans="1:4" x14ac:dyDescent="0.25">
      <c r="A366" s="571"/>
      <c r="B366" s="584"/>
      <c r="C366" s="584"/>
      <c r="D366" s="584"/>
    </row>
    <row r="367" spans="1:4" x14ac:dyDescent="0.25">
      <c r="A367" s="571"/>
      <c r="B367" s="584"/>
      <c r="C367" s="584"/>
      <c r="D367" s="584"/>
    </row>
    <row r="368" spans="1:4" x14ac:dyDescent="0.25">
      <c r="A368" s="571"/>
      <c r="B368" s="584"/>
      <c r="C368" s="584"/>
      <c r="D368" s="584"/>
    </row>
    <row r="369" spans="1:4" x14ac:dyDescent="0.25">
      <c r="A369" s="571"/>
      <c r="B369" s="584"/>
      <c r="C369" s="584"/>
      <c r="D369" s="584"/>
    </row>
    <row r="370" spans="1:4" x14ac:dyDescent="0.25">
      <c r="A370" s="571"/>
      <c r="B370" s="584"/>
      <c r="C370" s="584"/>
      <c r="D370" s="584"/>
    </row>
    <row r="371" spans="1:4" x14ac:dyDescent="0.25">
      <c r="A371" s="571"/>
      <c r="B371" s="584"/>
      <c r="C371" s="584"/>
      <c r="D371" s="584"/>
    </row>
    <row r="372" spans="1:4" x14ac:dyDescent="0.25">
      <c r="A372" s="571"/>
      <c r="B372" s="584"/>
      <c r="C372" s="584"/>
      <c r="D372" s="584"/>
    </row>
    <row r="373" spans="1:4" x14ac:dyDescent="0.25">
      <c r="A373" s="571"/>
      <c r="B373" s="584"/>
      <c r="C373" s="584"/>
      <c r="D373" s="584"/>
    </row>
    <row r="374" spans="1:4" x14ac:dyDescent="0.25">
      <c r="A374" s="571"/>
      <c r="B374" s="584"/>
      <c r="C374" s="584"/>
      <c r="D374" s="584"/>
    </row>
    <row r="375" spans="1:4" x14ac:dyDescent="0.25">
      <c r="A375" s="571"/>
      <c r="B375" s="584"/>
      <c r="C375" s="584"/>
      <c r="D375" s="584"/>
    </row>
    <row r="376" spans="1:4" x14ac:dyDescent="0.25">
      <c r="A376" s="571"/>
      <c r="B376" s="584"/>
      <c r="C376" s="584"/>
      <c r="D376" s="584"/>
    </row>
    <row r="377" spans="1:4" x14ac:dyDescent="0.25">
      <c r="A377" s="571"/>
      <c r="B377" s="584"/>
      <c r="C377" s="584"/>
      <c r="D377" s="584"/>
    </row>
    <row r="378" spans="1:4" x14ac:dyDescent="0.25">
      <c r="A378" s="571"/>
      <c r="B378" s="584"/>
      <c r="C378" s="584"/>
      <c r="D378" s="584"/>
    </row>
    <row r="379" spans="1:4" x14ac:dyDescent="0.25">
      <c r="A379" s="571"/>
      <c r="B379" s="584"/>
      <c r="C379" s="584"/>
      <c r="D379" s="584"/>
    </row>
    <row r="380" spans="1:4" x14ac:dyDescent="0.25">
      <c r="A380" s="571"/>
      <c r="B380" s="584"/>
      <c r="C380" s="584"/>
      <c r="D380" s="584"/>
    </row>
    <row r="381" spans="1:4" x14ac:dyDescent="0.25">
      <c r="A381" s="571"/>
      <c r="B381" s="584"/>
      <c r="C381" s="584"/>
      <c r="D381" s="584"/>
    </row>
    <row r="382" spans="1:4" x14ac:dyDescent="0.25">
      <c r="A382" s="571"/>
      <c r="B382" s="584"/>
      <c r="C382" s="584"/>
      <c r="D382" s="584"/>
    </row>
    <row r="383" spans="1:4" x14ac:dyDescent="0.25">
      <c r="A383" s="571"/>
      <c r="B383" s="584"/>
      <c r="C383" s="584"/>
      <c r="D383" s="584"/>
    </row>
    <row r="384" spans="1:4" x14ac:dyDescent="0.25">
      <c r="A384" s="571"/>
      <c r="B384" s="584"/>
      <c r="C384" s="584"/>
      <c r="D384" s="584"/>
    </row>
    <row r="385" spans="1:4" x14ac:dyDescent="0.25">
      <c r="A385" s="571"/>
      <c r="B385" s="584"/>
      <c r="C385" s="584"/>
      <c r="D385" s="584"/>
    </row>
    <row r="386" spans="1:4" x14ac:dyDescent="0.25">
      <c r="A386" s="571"/>
      <c r="B386" s="584"/>
      <c r="C386" s="584"/>
      <c r="D386" s="584"/>
    </row>
    <row r="387" spans="1:4" x14ac:dyDescent="0.25">
      <c r="A387" s="571"/>
      <c r="B387" s="584"/>
      <c r="C387" s="584"/>
      <c r="D387" s="584"/>
    </row>
    <row r="388" spans="1:4" x14ac:dyDescent="0.25">
      <c r="A388" s="571"/>
      <c r="B388" s="584"/>
      <c r="C388" s="584"/>
      <c r="D388" s="584"/>
    </row>
    <row r="389" spans="1:4" x14ac:dyDescent="0.25">
      <c r="A389" s="571"/>
      <c r="B389" s="584"/>
      <c r="C389" s="584"/>
      <c r="D389" s="584"/>
    </row>
    <row r="390" spans="1:4" x14ac:dyDescent="0.25">
      <c r="A390" s="571"/>
      <c r="B390" s="584"/>
      <c r="C390" s="584"/>
      <c r="D390" s="584"/>
    </row>
    <row r="391" spans="1:4" x14ac:dyDescent="0.25">
      <c r="A391" s="571"/>
      <c r="B391" s="584"/>
      <c r="C391" s="584"/>
      <c r="D391" s="584"/>
    </row>
    <row r="392" spans="1:4" x14ac:dyDescent="0.25">
      <c r="A392" s="571"/>
      <c r="B392" s="584"/>
      <c r="C392" s="584"/>
      <c r="D392" s="584"/>
    </row>
    <row r="393" spans="1:4" x14ac:dyDescent="0.25">
      <c r="A393" s="571"/>
      <c r="B393" s="584"/>
      <c r="C393" s="584"/>
      <c r="D393" s="584"/>
    </row>
    <row r="394" spans="1:4" x14ac:dyDescent="0.25">
      <c r="A394" s="571"/>
      <c r="B394" s="584"/>
      <c r="C394" s="584"/>
      <c r="D394" s="584"/>
    </row>
    <row r="395" spans="1:4" x14ac:dyDescent="0.25">
      <c r="A395" s="571"/>
      <c r="B395" s="584"/>
      <c r="C395" s="584"/>
      <c r="D395" s="584"/>
    </row>
    <row r="396" spans="1:4" x14ac:dyDescent="0.25">
      <c r="A396" s="571"/>
      <c r="B396" s="584"/>
      <c r="C396" s="584"/>
      <c r="D396" s="584"/>
    </row>
    <row r="397" spans="1:4" x14ac:dyDescent="0.25">
      <c r="A397" s="571"/>
      <c r="B397" s="584"/>
      <c r="C397" s="584"/>
      <c r="D397" s="584"/>
    </row>
    <row r="398" spans="1:4" x14ac:dyDescent="0.25">
      <c r="A398" s="571"/>
      <c r="B398" s="584"/>
      <c r="C398" s="584"/>
      <c r="D398" s="584"/>
    </row>
    <row r="399" spans="1:4" x14ac:dyDescent="0.25">
      <c r="A399" s="571"/>
      <c r="B399" s="584"/>
      <c r="C399" s="584"/>
      <c r="D399" s="584"/>
    </row>
    <row r="400" spans="1:4" x14ac:dyDescent="0.25">
      <c r="A400" s="571"/>
      <c r="B400" s="584"/>
      <c r="C400" s="584"/>
      <c r="D400" s="584"/>
    </row>
    <row r="401" spans="1:4" x14ac:dyDescent="0.25">
      <c r="A401" s="571"/>
      <c r="B401" s="584"/>
      <c r="C401" s="584"/>
      <c r="D401" s="584"/>
    </row>
    <row r="402" spans="1:4" x14ac:dyDescent="0.25">
      <c r="A402" s="571"/>
      <c r="B402" s="584"/>
      <c r="C402" s="584"/>
      <c r="D402" s="584"/>
    </row>
    <row r="403" spans="1:4" x14ac:dyDescent="0.25">
      <c r="A403" s="571"/>
      <c r="B403" s="584"/>
      <c r="C403" s="584"/>
      <c r="D403" s="584"/>
    </row>
    <row r="404" spans="1:4" x14ac:dyDescent="0.25">
      <c r="A404" s="571"/>
      <c r="B404" s="584"/>
      <c r="C404" s="584"/>
      <c r="D404" s="584"/>
    </row>
    <row r="405" spans="1:4" x14ac:dyDescent="0.25">
      <c r="A405" s="571"/>
      <c r="B405" s="584"/>
      <c r="C405" s="584"/>
      <c r="D405" s="584"/>
    </row>
    <row r="406" spans="1:4" x14ac:dyDescent="0.25">
      <c r="A406" s="571"/>
      <c r="B406" s="584"/>
      <c r="C406" s="584"/>
      <c r="D406" s="584"/>
    </row>
    <row r="407" spans="1:4" x14ac:dyDescent="0.25">
      <c r="A407" s="571"/>
      <c r="B407" s="584"/>
      <c r="C407" s="584"/>
      <c r="D407" s="584"/>
    </row>
    <row r="408" spans="1:4" x14ac:dyDescent="0.25">
      <c r="A408" s="571"/>
      <c r="B408" s="584"/>
      <c r="C408" s="584"/>
      <c r="D408" s="584"/>
    </row>
    <row r="409" spans="1:4" x14ac:dyDescent="0.25">
      <c r="A409" s="571"/>
      <c r="B409" s="584"/>
      <c r="C409" s="584"/>
      <c r="D409" s="584"/>
    </row>
    <row r="410" spans="1:4" x14ac:dyDescent="0.25">
      <c r="A410" s="571"/>
      <c r="B410" s="584"/>
      <c r="C410" s="584"/>
      <c r="D410" s="584"/>
    </row>
    <row r="411" spans="1:4" x14ac:dyDescent="0.25">
      <c r="A411" s="571"/>
      <c r="B411" s="584"/>
      <c r="C411" s="584"/>
      <c r="D411" s="584"/>
    </row>
    <row r="412" spans="1:4" x14ac:dyDescent="0.25">
      <c r="A412" s="571"/>
      <c r="B412" s="584"/>
      <c r="C412" s="584"/>
      <c r="D412" s="584"/>
    </row>
    <row r="413" spans="1:4" x14ac:dyDescent="0.25">
      <c r="A413" s="571"/>
      <c r="B413" s="584"/>
      <c r="C413" s="584"/>
      <c r="D413" s="584"/>
    </row>
    <row r="414" spans="1:4" x14ac:dyDescent="0.25">
      <c r="A414" s="571"/>
      <c r="B414" s="584"/>
      <c r="C414" s="584"/>
      <c r="D414" s="584"/>
    </row>
    <row r="415" spans="1:4" x14ac:dyDescent="0.25">
      <c r="A415" s="571"/>
      <c r="B415" s="584"/>
      <c r="C415" s="584"/>
      <c r="D415" s="584"/>
    </row>
    <row r="416" spans="1:4" x14ac:dyDescent="0.25">
      <c r="A416" s="571"/>
      <c r="B416" s="584"/>
      <c r="C416" s="584"/>
      <c r="D416" s="584"/>
    </row>
    <row r="417" spans="1:4" x14ac:dyDescent="0.25">
      <c r="A417" s="571"/>
      <c r="B417" s="584"/>
      <c r="C417" s="584"/>
      <c r="D417" s="584"/>
    </row>
    <row r="418" spans="1:4" x14ac:dyDescent="0.25">
      <c r="A418" s="571"/>
      <c r="B418" s="584"/>
      <c r="C418" s="584"/>
      <c r="D418" s="584"/>
    </row>
    <row r="419" spans="1:4" x14ac:dyDescent="0.25">
      <c r="A419" s="571"/>
      <c r="B419" s="584"/>
      <c r="C419" s="584"/>
      <c r="D419" s="584"/>
    </row>
    <row r="420" spans="1:4" x14ac:dyDescent="0.25">
      <c r="A420" s="571"/>
      <c r="B420" s="584"/>
      <c r="C420" s="584"/>
      <c r="D420" s="584"/>
    </row>
    <row r="421" spans="1:4" x14ac:dyDescent="0.25">
      <c r="A421" s="571"/>
      <c r="B421" s="584"/>
      <c r="C421" s="584"/>
      <c r="D421" s="584"/>
    </row>
    <row r="422" spans="1:4" x14ac:dyDescent="0.25">
      <c r="A422" s="571"/>
      <c r="B422" s="584"/>
      <c r="C422" s="584"/>
      <c r="D422" s="584"/>
    </row>
    <row r="423" spans="1:4" x14ac:dyDescent="0.25">
      <c r="A423" s="571"/>
      <c r="B423" s="584"/>
      <c r="C423" s="584"/>
      <c r="D423" s="584"/>
    </row>
    <row r="424" spans="1:4" x14ac:dyDescent="0.25">
      <c r="A424" s="571"/>
      <c r="B424" s="584"/>
      <c r="C424" s="584"/>
      <c r="D424" s="584"/>
    </row>
    <row r="425" spans="1:4" x14ac:dyDescent="0.25">
      <c r="A425" s="571"/>
      <c r="B425" s="584"/>
      <c r="C425" s="584"/>
      <c r="D425" s="584"/>
    </row>
    <row r="426" spans="1:4" x14ac:dyDescent="0.25">
      <c r="A426" s="571"/>
      <c r="B426" s="584"/>
      <c r="C426" s="584"/>
      <c r="D426" s="584"/>
    </row>
    <row r="427" spans="1:4" x14ac:dyDescent="0.25">
      <c r="A427" s="571"/>
      <c r="B427" s="584"/>
      <c r="C427" s="584"/>
      <c r="D427" s="584"/>
    </row>
    <row r="428" spans="1:4" x14ac:dyDescent="0.25">
      <c r="A428" s="571"/>
      <c r="B428" s="584"/>
      <c r="C428" s="584"/>
      <c r="D428" s="584"/>
    </row>
    <row r="429" spans="1:4" x14ac:dyDescent="0.25">
      <c r="A429" s="571"/>
      <c r="B429" s="584"/>
      <c r="C429" s="584"/>
      <c r="D429" s="584"/>
    </row>
    <row r="430" spans="1:4" x14ac:dyDescent="0.25">
      <c r="A430" s="571"/>
      <c r="B430" s="584"/>
      <c r="C430" s="584"/>
      <c r="D430" s="584"/>
    </row>
    <row r="431" spans="1:4" x14ac:dyDescent="0.25">
      <c r="A431" s="571"/>
      <c r="B431" s="584"/>
      <c r="C431" s="584"/>
      <c r="D431" s="584"/>
    </row>
    <row r="432" spans="1:4" x14ac:dyDescent="0.25">
      <c r="A432" s="571"/>
      <c r="B432" s="584"/>
      <c r="C432" s="584"/>
      <c r="D432" s="584"/>
    </row>
    <row r="433" spans="1:4" x14ac:dyDescent="0.25">
      <c r="A433" s="571"/>
      <c r="B433" s="584"/>
      <c r="C433" s="584"/>
      <c r="D433" s="584"/>
    </row>
    <row r="434" spans="1:4" x14ac:dyDescent="0.25">
      <c r="A434" s="571"/>
      <c r="B434" s="584"/>
      <c r="C434" s="584"/>
      <c r="D434" s="584"/>
    </row>
    <row r="435" spans="1:4" x14ac:dyDescent="0.25">
      <c r="A435" s="571"/>
      <c r="B435" s="584"/>
      <c r="C435" s="584"/>
      <c r="D435" s="584"/>
    </row>
    <row r="436" spans="1:4" x14ac:dyDescent="0.25">
      <c r="A436" s="571"/>
      <c r="B436" s="584"/>
      <c r="C436" s="584"/>
      <c r="D436" s="584"/>
    </row>
    <row r="437" spans="1:4" x14ac:dyDescent="0.25">
      <c r="A437" s="571"/>
      <c r="B437" s="584"/>
      <c r="C437" s="584"/>
      <c r="D437" s="584"/>
    </row>
    <row r="438" spans="1:4" x14ac:dyDescent="0.25">
      <c r="A438" s="571"/>
      <c r="B438" s="584"/>
      <c r="C438" s="584"/>
      <c r="D438" s="584"/>
    </row>
    <row r="439" spans="1:4" x14ac:dyDescent="0.25">
      <c r="A439" s="571"/>
      <c r="B439" s="584"/>
      <c r="C439" s="584"/>
      <c r="D439" s="584"/>
    </row>
    <row r="440" spans="1:4" x14ac:dyDescent="0.25">
      <c r="A440" s="571"/>
      <c r="B440" s="584"/>
      <c r="C440" s="584"/>
      <c r="D440" s="584"/>
    </row>
    <row r="441" spans="1:4" x14ac:dyDescent="0.25">
      <c r="A441" s="571"/>
      <c r="B441" s="584"/>
      <c r="C441" s="584"/>
      <c r="D441" s="584"/>
    </row>
    <row r="442" spans="1:4" x14ac:dyDescent="0.25">
      <c r="A442" s="571"/>
      <c r="B442" s="584"/>
      <c r="C442" s="584"/>
      <c r="D442" s="584"/>
    </row>
    <row r="443" spans="1:4" x14ac:dyDescent="0.25">
      <c r="A443" s="571"/>
      <c r="B443" s="584"/>
      <c r="C443" s="584"/>
      <c r="D443" s="584"/>
    </row>
    <row r="444" spans="1:4" x14ac:dyDescent="0.25">
      <c r="A444" s="571"/>
      <c r="B444" s="584"/>
      <c r="C444" s="584"/>
      <c r="D444" s="584"/>
    </row>
    <row r="445" spans="1:4" x14ac:dyDescent="0.25">
      <c r="A445" s="571"/>
      <c r="B445" s="584"/>
      <c r="C445" s="584"/>
      <c r="D445" s="584"/>
    </row>
    <row r="446" spans="1:4" x14ac:dyDescent="0.25">
      <c r="A446" s="571"/>
      <c r="B446" s="584"/>
      <c r="C446" s="584"/>
      <c r="D446" s="584"/>
    </row>
    <row r="447" spans="1:4" x14ac:dyDescent="0.25">
      <c r="A447" s="571"/>
      <c r="B447" s="584"/>
      <c r="C447" s="584"/>
      <c r="D447" s="584"/>
    </row>
    <row r="448" spans="1:4" x14ac:dyDescent="0.25">
      <c r="A448" s="571"/>
      <c r="B448" s="584"/>
      <c r="C448" s="584"/>
      <c r="D448" s="584"/>
    </row>
    <row r="449" spans="1:4" x14ac:dyDescent="0.25">
      <c r="A449" s="571"/>
      <c r="B449" s="584"/>
      <c r="C449" s="584"/>
      <c r="D449" s="584"/>
    </row>
    <row r="450" spans="1:4" x14ac:dyDescent="0.25">
      <c r="A450" s="571"/>
      <c r="B450" s="584"/>
      <c r="C450" s="584"/>
      <c r="D450" s="584"/>
    </row>
    <row r="451" spans="1:4" x14ac:dyDescent="0.25">
      <c r="A451" s="571"/>
      <c r="B451" s="584"/>
      <c r="C451" s="584"/>
      <c r="D451" s="584"/>
    </row>
    <row r="452" spans="1:4" x14ac:dyDescent="0.25">
      <c r="A452" s="571"/>
      <c r="B452" s="584"/>
      <c r="C452" s="584"/>
      <c r="D452" s="584"/>
    </row>
    <row r="453" spans="1:4" x14ac:dyDescent="0.25">
      <c r="A453" s="571"/>
      <c r="B453" s="584"/>
      <c r="C453" s="584"/>
      <c r="D453" s="584"/>
    </row>
    <row r="454" spans="1:4" x14ac:dyDescent="0.25">
      <c r="A454" s="571"/>
      <c r="B454" s="584"/>
      <c r="C454" s="584"/>
      <c r="D454" s="584"/>
    </row>
    <row r="455" spans="1:4" x14ac:dyDescent="0.25">
      <c r="A455" s="571"/>
      <c r="B455" s="584"/>
      <c r="C455" s="584"/>
      <c r="D455" s="584"/>
    </row>
    <row r="456" spans="1:4" x14ac:dyDescent="0.25">
      <c r="A456" s="571"/>
      <c r="B456" s="584"/>
      <c r="C456" s="584"/>
      <c r="D456" s="584"/>
    </row>
    <row r="457" spans="1:4" x14ac:dyDescent="0.25">
      <c r="A457" s="571"/>
      <c r="B457" s="584"/>
      <c r="C457" s="584"/>
      <c r="D457" s="584"/>
    </row>
    <row r="458" spans="1:4" x14ac:dyDescent="0.25">
      <c r="A458" s="571"/>
      <c r="B458" s="584"/>
      <c r="C458" s="584"/>
      <c r="D458" s="584"/>
    </row>
    <row r="459" spans="1:4" x14ac:dyDescent="0.25">
      <c r="A459" s="571"/>
      <c r="B459" s="584"/>
      <c r="C459" s="584"/>
      <c r="D459" s="584"/>
    </row>
    <row r="460" spans="1:4" x14ac:dyDescent="0.25">
      <c r="A460" s="571"/>
      <c r="B460" s="584"/>
      <c r="C460" s="584"/>
      <c r="D460" s="584"/>
    </row>
    <row r="461" spans="1:4" x14ac:dyDescent="0.25">
      <c r="A461" s="571"/>
      <c r="B461" s="584"/>
      <c r="C461" s="584"/>
      <c r="D461" s="584"/>
    </row>
    <row r="462" spans="1:4" x14ac:dyDescent="0.25">
      <c r="A462" s="571"/>
      <c r="B462" s="584"/>
      <c r="C462" s="584"/>
      <c r="D462" s="584"/>
    </row>
    <row r="463" spans="1:4" x14ac:dyDescent="0.25">
      <c r="A463" s="571"/>
      <c r="B463" s="584"/>
      <c r="C463" s="584"/>
      <c r="D463" s="584"/>
    </row>
    <row r="464" spans="1:4" x14ac:dyDescent="0.25">
      <c r="A464" s="571"/>
      <c r="B464" s="584"/>
      <c r="C464" s="584"/>
      <c r="D464" s="584"/>
    </row>
    <row r="465" spans="1:4" x14ac:dyDescent="0.25">
      <c r="A465" s="571"/>
      <c r="B465" s="584"/>
      <c r="C465" s="584"/>
      <c r="D465" s="584"/>
    </row>
    <row r="466" spans="1:4" x14ac:dyDescent="0.25">
      <c r="A466" s="571"/>
      <c r="B466" s="584"/>
      <c r="C466" s="584"/>
      <c r="D466" s="584"/>
    </row>
    <row r="467" spans="1:4" x14ac:dyDescent="0.25">
      <c r="A467" s="571"/>
      <c r="B467" s="584"/>
      <c r="C467" s="584"/>
      <c r="D467" s="584"/>
    </row>
    <row r="468" spans="1:4" x14ac:dyDescent="0.25">
      <c r="A468" s="571"/>
      <c r="B468" s="584"/>
      <c r="C468" s="584"/>
      <c r="D468" s="584"/>
    </row>
    <row r="469" spans="1:4" x14ac:dyDescent="0.25">
      <c r="A469" s="571"/>
      <c r="B469" s="584"/>
      <c r="C469" s="584"/>
      <c r="D469" s="584"/>
    </row>
    <row r="470" spans="1:4" x14ac:dyDescent="0.25">
      <c r="A470" s="571"/>
      <c r="B470" s="584"/>
      <c r="C470" s="584"/>
      <c r="D470" s="584"/>
    </row>
    <row r="471" spans="1:4" x14ac:dyDescent="0.25">
      <c r="A471" s="571"/>
      <c r="B471" s="584"/>
      <c r="C471" s="584"/>
      <c r="D471" s="584"/>
    </row>
    <row r="472" spans="1:4" x14ac:dyDescent="0.25">
      <c r="A472" s="571"/>
      <c r="B472" s="584"/>
      <c r="C472" s="584"/>
      <c r="D472" s="584"/>
    </row>
    <row r="473" spans="1:4" x14ac:dyDescent="0.25">
      <c r="A473" s="571"/>
      <c r="B473" s="584"/>
      <c r="C473" s="584"/>
      <c r="D473" s="584"/>
    </row>
    <row r="474" spans="1:4" x14ac:dyDescent="0.25">
      <c r="A474" s="571"/>
      <c r="B474" s="584"/>
      <c r="C474" s="584"/>
      <c r="D474" s="584"/>
    </row>
    <row r="475" spans="1:4" x14ac:dyDescent="0.25">
      <c r="A475" s="571"/>
      <c r="B475" s="584"/>
      <c r="C475" s="584"/>
      <c r="D475" s="584"/>
    </row>
    <row r="476" spans="1:4" x14ac:dyDescent="0.25">
      <c r="A476" s="571"/>
      <c r="B476" s="584"/>
      <c r="C476" s="584"/>
      <c r="D476" s="584"/>
    </row>
    <row r="477" spans="1:4" x14ac:dyDescent="0.25">
      <c r="A477" s="571"/>
      <c r="B477" s="584"/>
      <c r="C477" s="584"/>
      <c r="D477" s="584"/>
    </row>
    <row r="478" spans="1:4" x14ac:dyDescent="0.25">
      <c r="A478" s="571"/>
      <c r="B478" s="584"/>
      <c r="C478" s="584"/>
      <c r="D478" s="584"/>
    </row>
    <row r="479" spans="1:4" x14ac:dyDescent="0.25">
      <c r="A479" s="571"/>
      <c r="B479" s="584"/>
      <c r="C479" s="584"/>
      <c r="D479" s="584"/>
    </row>
    <row r="480" spans="1:4" x14ac:dyDescent="0.25">
      <c r="A480" s="571"/>
      <c r="B480" s="584"/>
      <c r="C480" s="584"/>
      <c r="D480" s="584"/>
    </row>
    <row r="481" spans="1:4" x14ac:dyDescent="0.25">
      <c r="A481" s="571"/>
      <c r="B481" s="584"/>
      <c r="C481" s="584"/>
      <c r="D481" s="584"/>
    </row>
    <row r="482" spans="1:4" x14ac:dyDescent="0.25">
      <c r="A482" s="571"/>
      <c r="B482" s="584"/>
      <c r="C482" s="584"/>
      <c r="D482" s="584"/>
    </row>
    <row r="483" spans="1:4" x14ac:dyDescent="0.25">
      <c r="A483" s="571"/>
      <c r="B483" s="584"/>
      <c r="C483" s="584"/>
      <c r="D483" s="584"/>
    </row>
    <row r="484" spans="1:4" x14ac:dyDescent="0.25">
      <c r="A484" s="571"/>
      <c r="B484" s="584"/>
      <c r="C484" s="584"/>
      <c r="D484" s="584"/>
    </row>
    <row r="485" spans="1:4" x14ac:dyDescent="0.25">
      <c r="A485" s="571"/>
      <c r="B485" s="584"/>
      <c r="C485" s="584"/>
      <c r="D485" s="584"/>
    </row>
    <row r="486" spans="1:4" x14ac:dyDescent="0.25">
      <c r="A486" s="571"/>
      <c r="B486" s="584"/>
      <c r="C486" s="584"/>
      <c r="D486" s="584"/>
    </row>
    <row r="487" spans="1:4" x14ac:dyDescent="0.25">
      <c r="A487" s="571"/>
      <c r="B487" s="584"/>
      <c r="C487" s="584"/>
      <c r="D487" s="584"/>
    </row>
    <row r="488" spans="1:4" x14ac:dyDescent="0.25">
      <c r="A488" s="571"/>
      <c r="B488" s="584"/>
      <c r="C488" s="584"/>
      <c r="D488" s="584"/>
    </row>
    <row r="489" spans="1:4" x14ac:dyDescent="0.25">
      <c r="A489" s="571"/>
      <c r="B489" s="584"/>
      <c r="C489" s="584"/>
      <c r="D489" s="584"/>
    </row>
    <row r="490" spans="1:4" x14ac:dyDescent="0.25">
      <c r="A490" s="571"/>
      <c r="B490" s="584"/>
      <c r="C490" s="584"/>
      <c r="D490" s="584"/>
    </row>
    <row r="491" spans="1:4" x14ac:dyDescent="0.25">
      <c r="A491" s="571"/>
      <c r="B491" s="584"/>
      <c r="C491" s="584"/>
      <c r="D491" s="584"/>
    </row>
    <row r="492" spans="1:4" x14ac:dyDescent="0.25">
      <c r="A492" s="571"/>
      <c r="B492" s="584"/>
      <c r="C492" s="584"/>
      <c r="D492" s="584"/>
    </row>
    <row r="493" spans="1:4" x14ac:dyDescent="0.25">
      <c r="A493" s="571"/>
      <c r="B493" s="584"/>
      <c r="C493" s="584"/>
      <c r="D493" s="584"/>
    </row>
    <row r="494" spans="1:4" x14ac:dyDescent="0.25">
      <c r="A494" s="571"/>
      <c r="B494" s="584"/>
      <c r="C494" s="584"/>
      <c r="D494" s="584"/>
    </row>
    <row r="495" spans="1:4" x14ac:dyDescent="0.25">
      <c r="A495" s="571"/>
      <c r="B495" s="584"/>
      <c r="C495" s="584"/>
      <c r="D495" s="584"/>
    </row>
    <row r="496" spans="1:4" x14ac:dyDescent="0.25">
      <c r="A496" s="571"/>
      <c r="B496" s="584"/>
      <c r="C496" s="584"/>
      <c r="D496" s="584"/>
    </row>
    <row r="497" spans="1:4" x14ac:dyDescent="0.25">
      <c r="A497" s="571"/>
      <c r="B497" s="584"/>
      <c r="C497" s="584"/>
      <c r="D497" s="584"/>
    </row>
    <row r="498" spans="1:4" x14ac:dyDescent="0.25">
      <c r="A498" s="571"/>
      <c r="B498" s="584"/>
      <c r="C498" s="584"/>
      <c r="D498" s="584"/>
    </row>
    <row r="499" spans="1:4" x14ac:dyDescent="0.25">
      <c r="A499" s="571"/>
      <c r="B499" s="584"/>
      <c r="C499" s="584"/>
      <c r="D499" s="584"/>
    </row>
    <row r="500" spans="1:4" x14ac:dyDescent="0.25">
      <c r="A500" s="571"/>
      <c r="B500" s="584"/>
      <c r="C500" s="584"/>
      <c r="D500" s="584"/>
    </row>
    <row r="501" spans="1:4" x14ac:dyDescent="0.25">
      <c r="A501" s="571"/>
      <c r="B501" s="584"/>
      <c r="C501" s="584"/>
      <c r="D501" s="584"/>
    </row>
    <row r="502" spans="1:4" x14ac:dyDescent="0.25">
      <c r="A502" s="571"/>
      <c r="B502" s="584"/>
      <c r="C502" s="584"/>
      <c r="D502" s="584"/>
    </row>
    <row r="503" spans="1:4" x14ac:dyDescent="0.25">
      <c r="A503" s="571"/>
      <c r="B503" s="584"/>
      <c r="C503" s="584"/>
      <c r="D503" s="584"/>
    </row>
    <row r="504" spans="1:4" x14ac:dyDescent="0.25">
      <c r="A504" s="571"/>
      <c r="B504" s="584"/>
      <c r="C504" s="584"/>
      <c r="D504" s="584"/>
    </row>
    <row r="505" spans="1:4" x14ac:dyDescent="0.25">
      <c r="A505" s="571"/>
      <c r="B505" s="584"/>
      <c r="C505" s="584"/>
      <c r="D505" s="584"/>
    </row>
    <row r="506" spans="1:4" x14ac:dyDescent="0.25">
      <c r="A506" s="571"/>
      <c r="B506" s="584"/>
      <c r="C506" s="584"/>
      <c r="D506" s="584"/>
    </row>
    <row r="507" spans="1:4" x14ac:dyDescent="0.25">
      <c r="A507" s="571"/>
      <c r="B507" s="584"/>
      <c r="C507" s="584"/>
      <c r="D507" s="584"/>
    </row>
    <row r="508" spans="1:4" x14ac:dyDescent="0.25">
      <c r="A508" s="571"/>
      <c r="B508" s="584"/>
      <c r="C508" s="584"/>
      <c r="D508" s="584"/>
    </row>
    <row r="509" spans="1:4" x14ac:dyDescent="0.25">
      <c r="A509" s="571"/>
      <c r="B509" s="584"/>
      <c r="C509" s="584"/>
      <c r="D509" s="584"/>
    </row>
    <row r="510" spans="1:4" x14ac:dyDescent="0.25">
      <c r="A510" s="571"/>
      <c r="B510" s="584"/>
      <c r="C510" s="584"/>
      <c r="D510" s="584"/>
    </row>
    <row r="511" spans="1:4" x14ac:dyDescent="0.25">
      <c r="A511" s="571"/>
      <c r="B511" s="584"/>
      <c r="C511" s="584"/>
      <c r="D511" s="584"/>
    </row>
    <row r="512" spans="1:4" x14ac:dyDescent="0.25">
      <c r="A512" s="571"/>
      <c r="B512" s="584"/>
      <c r="C512" s="584"/>
      <c r="D512" s="584"/>
    </row>
    <row r="513" spans="1:4" x14ac:dyDescent="0.25">
      <c r="A513" s="571"/>
      <c r="B513" s="584"/>
      <c r="C513" s="584"/>
      <c r="D513" s="584"/>
    </row>
    <row r="514" spans="1:4" x14ac:dyDescent="0.25">
      <c r="A514" s="571"/>
      <c r="B514" s="584"/>
      <c r="C514" s="584"/>
      <c r="D514" s="584"/>
    </row>
    <row r="515" spans="1:4" x14ac:dyDescent="0.25">
      <c r="A515" s="571"/>
      <c r="B515" s="584"/>
      <c r="C515" s="584"/>
      <c r="D515" s="584"/>
    </row>
    <row r="516" spans="1:4" x14ac:dyDescent="0.25">
      <c r="A516" s="571"/>
      <c r="B516" s="584"/>
      <c r="C516" s="584"/>
      <c r="D516" s="584"/>
    </row>
    <row r="517" spans="1:4" x14ac:dyDescent="0.25">
      <c r="A517" s="571"/>
      <c r="B517" s="584"/>
      <c r="C517" s="584"/>
      <c r="D517" s="584"/>
    </row>
    <row r="518" spans="1:4" x14ac:dyDescent="0.25">
      <c r="A518" s="571"/>
      <c r="B518" s="584"/>
      <c r="C518" s="584"/>
      <c r="D518" s="584"/>
    </row>
    <row r="519" spans="1:4" x14ac:dyDescent="0.25">
      <c r="A519" s="571"/>
      <c r="B519" s="584"/>
      <c r="C519" s="584"/>
      <c r="D519" s="584"/>
    </row>
    <row r="520" spans="1:4" x14ac:dyDescent="0.25">
      <c r="A520" s="571"/>
      <c r="B520" s="584"/>
      <c r="C520" s="584"/>
      <c r="D520" s="584"/>
    </row>
    <row r="521" spans="1:4" x14ac:dyDescent="0.25">
      <c r="A521" s="571"/>
      <c r="B521" s="584"/>
      <c r="C521" s="584"/>
      <c r="D521" s="584"/>
    </row>
    <row r="522" spans="1:4" x14ac:dyDescent="0.25">
      <c r="A522" s="571"/>
      <c r="B522" s="584"/>
      <c r="C522" s="584"/>
      <c r="D522" s="584"/>
    </row>
    <row r="523" spans="1:4" x14ac:dyDescent="0.25">
      <c r="A523" s="571"/>
      <c r="B523" s="584"/>
      <c r="C523" s="584"/>
      <c r="D523" s="584"/>
    </row>
    <row r="524" spans="1:4" x14ac:dyDescent="0.25">
      <c r="A524" s="571"/>
      <c r="B524" s="584"/>
      <c r="C524" s="584"/>
      <c r="D524" s="584"/>
    </row>
    <row r="525" spans="1:4" x14ac:dyDescent="0.25">
      <c r="A525" s="571"/>
      <c r="B525" s="584"/>
      <c r="C525" s="584"/>
      <c r="D525" s="584"/>
    </row>
    <row r="526" spans="1:4" x14ac:dyDescent="0.25">
      <c r="A526" s="571"/>
      <c r="B526" s="584"/>
      <c r="C526" s="584"/>
      <c r="D526" s="584"/>
    </row>
    <row r="527" spans="1:4" x14ac:dyDescent="0.25">
      <c r="A527" s="571"/>
      <c r="B527" s="584"/>
      <c r="C527" s="584"/>
      <c r="D527" s="584"/>
    </row>
    <row r="528" spans="1:4" x14ac:dyDescent="0.25">
      <c r="A528" s="571"/>
      <c r="B528" s="584"/>
      <c r="C528" s="584"/>
      <c r="D528" s="584"/>
    </row>
    <row r="529" spans="1:4" x14ac:dyDescent="0.25">
      <c r="A529" s="571"/>
      <c r="B529" s="584"/>
      <c r="C529" s="584"/>
      <c r="D529" s="584"/>
    </row>
    <row r="530" spans="1:4" x14ac:dyDescent="0.25">
      <c r="A530" s="571"/>
      <c r="B530" s="584"/>
      <c r="C530" s="584"/>
      <c r="D530" s="584"/>
    </row>
    <row r="531" spans="1:4" x14ac:dyDescent="0.25">
      <c r="A531" s="571"/>
      <c r="B531" s="584"/>
      <c r="C531" s="584"/>
      <c r="D531" s="584"/>
    </row>
    <row r="532" spans="1:4" x14ac:dyDescent="0.25">
      <c r="A532" s="571"/>
      <c r="B532" s="584"/>
      <c r="C532" s="584"/>
      <c r="D532" s="584"/>
    </row>
    <row r="533" spans="1:4" x14ac:dyDescent="0.25">
      <c r="A533" s="571"/>
      <c r="B533" s="584"/>
      <c r="C533" s="584"/>
      <c r="D533" s="584"/>
    </row>
    <row r="534" spans="1:4" x14ac:dyDescent="0.25">
      <c r="A534" s="571"/>
      <c r="B534" s="584"/>
      <c r="C534" s="584"/>
      <c r="D534" s="584"/>
    </row>
    <row r="535" spans="1:4" x14ac:dyDescent="0.25">
      <c r="A535" s="571"/>
      <c r="B535" s="584"/>
      <c r="C535" s="584"/>
      <c r="D535" s="584"/>
    </row>
    <row r="536" spans="1:4" x14ac:dyDescent="0.25">
      <c r="A536" s="571"/>
      <c r="B536" s="584"/>
      <c r="C536" s="584"/>
      <c r="D536" s="584"/>
    </row>
    <row r="537" spans="1:4" x14ac:dyDescent="0.25">
      <c r="A537" s="571"/>
      <c r="B537" s="584"/>
      <c r="C537" s="584"/>
      <c r="D537" s="584"/>
    </row>
    <row r="538" spans="1:4" x14ac:dyDescent="0.25">
      <c r="A538" s="571"/>
      <c r="B538" s="584"/>
      <c r="C538" s="584"/>
      <c r="D538" s="584"/>
    </row>
    <row r="539" spans="1:4" x14ac:dyDescent="0.25">
      <c r="A539" s="571"/>
      <c r="B539" s="584"/>
      <c r="C539" s="584"/>
      <c r="D539" s="584"/>
    </row>
    <row r="540" spans="1:4" x14ac:dyDescent="0.25">
      <c r="A540" s="571"/>
      <c r="B540" s="584"/>
      <c r="C540" s="584"/>
      <c r="D540" s="584"/>
    </row>
    <row r="541" spans="1:4" x14ac:dyDescent="0.25">
      <c r="A541" s="571"/>
      <c r="B541" s="584"/>
      <c r="C541" s="584"/>
      <c r="D541" s="584"/>
    </row>
    <row r="542" spans="1:4" x14ac:dyDescent="0.25">
      <c r="A542" s="571"/>
      <c r="B542" s="584"/>
      <c r="C542" s="584"/>
      <c r="D542" s="584"/>
    </row>
    <row r="543" spans="1:4" x14ac:dyDescent="0.25">
      <c r="A543" s="571"/>
      <c r="B543" s="584"/>
      <c r="C543" s="584"/>
      <c r="D543" s="584"/>
    </row>
    <row r="544" spans="1:4" x14ac:dyDescent="0.25">
      <c r="A544" s="571"/>
      <c r="B544" s="584"/>
      <c r="C544" s="584"/>
      <c r="D544" s="584"/>
    </row>
    <row r="545" spans="1:4" x14ac:dyDescent="0.25">
      <c r="A545" s="571"/>
      <c r="B545" s="584"/>
      <c r="C545" s="584"/>
      <c r="D545" s="584"/>
    </row>
    <row r="546" spans="1:4" x14ac:dyDescent="0.25">
      <c r="A546" s="571"/>
      <c r="B546" s="584"/>
      <c r="C546" s="584"/>
      <c r="D546" s="584"/>
    </row>
    <row r="547" spans="1:4" x14ac:dyDescent="0.25">
      <c r="A547" s="571"/>
      <c r="B547" s="584"/>
      <c r="C547" s="584"/>
      <c r="D547" s="584"/>
    </row>
    <row r="548" spans="1:4" x14ac:dyDescent="0.25">
      <c r="A548" s="571"/>
      <c r="B548" s="584"/>
      <c r="C548" s="584"/>
      <c r="D548" s="584"/>
    </row>
    <row r="549" spans="1:4" x14ac:dyDescent="0.25">
      <c r="A549" s="571"/>
      <c r="B549" s="584"/>
      <c r="C549" s="584"/>
      <c r="D549" s="584"/>
    </row>
    <row r="550" spans="1:4" x14ac:dyDescent="0.25">
      <c r="A550" s="571"/>
      <c r="B550" s="584"/>
      <c r="C550" s="584"/>
      <c r="D550" s="584"/>
    </row>
    <row r="551" spans="1:4" x14ac:dyDescent="0.25">
      <c r="A551" s="571"/>
      <c r="B551" s="584"/>
      <c r="C551" s="584"/>
      <c r="D551" s="584"/>
    </row>
    <row r="552" spans="1:4" x14ac:dyDescent="0.25">
      <c r="A552" s="571"/>
      <c r="B552" s="584"/>
      <c r="C552" s="584"/>
      <c r="D552" s="584"/>
    </row>
    <row r="553" spans="1:4" x14ac:dyDescent="0.25">
      <c r="A553" s="571"/>
      <c r="B553" s="584"/>
      <c r="C553" s="584"/>
      <c r="D553" s="584"/>
    </row>
    <row r="554" spans="1:4" x14ac:dyDescent="0.25">
      <c r="A554" s="571"/>
      <c r="B554" s="584"/>
      <c r="C554" s="584"/>
      <c r="D554" s="584"/>
    </row>
    <row r="555" spans="1:4" x14ac:dyDescent="0.25">
      <c r="A555" s="571"/>
      <c r="B555" s="584"/>
      <c r="C555" s="584"/>
      <c r="D555" s="584"/>
    </row>
    <row r="556" spans="1:4" x14ac:dyDescent="0.25">
      <c r="A556" s="571"/>
      <c r="B556" s="584"/>
      <c r="C556" s="584"/>
      <c r="D556" s="584"/>
    </row>
    <row r="557" spans="1:4" x14ac:dyDescent="0.25">
      <c r="A557" s="571"/>
      <c r="B557" s="584"/>
      <c r="C557" s="584"/>
      <c r="D557" s="584"/>
    </row>
    <row r="558" spans="1:4" x14ac:dyDescent="0.25">
      <c r="A558" s="571"/>
      <c r="B558" s="584"/>
      <c r="C558" s="584"/>
      <c r="D558" s="584"/>
    </row>
    <row r="559" spans="1:4" x14ac:dyDescent="0.25">
      <c r="A559" s="571"/>
      <c r="B559" s="584"/>
      <c r="C559" s="584"/>
      <c r="D559" s="584"/>
    </row>
    <row r="560" spans="1:4" x14ac:dyDescent="0.25">
      <c r="A560" s="571"/>
      <c r="B560" s="584"/>
      <c r="C560" s="584"/>
      <c r="D560" s="584"/>
    </row>
    <row r="561" spans="1:4" x14ac:dyDescent="0.25">
      <c r="A561" s="571"/>
      <c r="B561" s="584"/>
      <c r="C561" s="584"/>
      <c r="D561" s="584"/>
    </row>
    <row r="562" spans="1:4" x14ac:dyDescent="0.25">
      <c r="A562" s="571"/>
      <c r="B562" s="584"/>
      <c r="C562" s="584"/>
      <c r="D562" s="584"/>
    </row>
    <row r="563" spans="1:4" x14ac:dyDescent="0.25">
      <c r="A563" s="571"/>
      <c r="B563" s="584"/>
      <c r="C563" s="584"/>
      <c r="D563" s="584"/>
    </row>
    <row r="564" spans="1:4" x14ac:dyDescent="0.25">
      <c r="A564" s="571"/>
      <c r="B564" s="584"/>
      <c r="C564" s="584"/>
      <c r="D564" s="584"/>
    </row>
    <row r="565" spans="1:4" x14ac:dyDescent="0.25">
      <c r="A565" s="571"/>
      <c r="B565" s="584"/>
      <c r="C565" s="584"/>
      <c r="D565" s="584"/>
    </row>
    <row r="566" spans="1:4" x14ac:dyDescent="0.25">
      <c r="A566" s="571"/>
      <c r="B566" s="584"/>
      <c r="C566" s="584"/>
      <c r="D566" s="584"/>
    </row>
    <row r="567" spans="1:4" x14ac:dyDescent="0.25">
      <c r="A567" s="571"/>
      <c r="B567" s="584"/>
      <c r="C567" s="584"/>
      <c r="D567" s="584"/>
    </row>
    <row r="568" spans="1:4" x14ac:dyDescent="0.25">
      <c r="A568" s="571"/>
      <c r="B568" s="584"/>
      <c r="C568" s="584"/>
      <c r="D568" s="584"/>
    </row>
    <row r="569" spans="1:4" x14ac:dyDescent="0.25">
      <c r="A569" s="571"/>
      <c r="B569" s="584"/>
      <c r="C569" s="584"/>
      <c r="D569" s="584"/>
    </row>
    <row r="570" spans="1:4" x14ac:dyDescent="0.25">
      <c r="A570" s="571"/>
      <c r="B570" s="584"/>
      <c r="C570" s="584"/>
      <c r="D570" s="584"/>
    </row>
  </sheetData>
  <sortState xmlns:xlrd2="http://schemas.microsoft.com/office/spreadsheetml/2017/richdata2" ref="B37:J59">
    <sortCondition ref="D37:D59"/>
  </sortState>
  <mergeCells count="25">
    <mergeCell ref="C102:D102"/>
    <mergeCell ref="C103:D103"/>
    <mergeCell ref="C104:D104"/>
    <mergeCell ref="C106:D106"/>
    <mergeCell ref="C36:D36"/>
    <mergeCell ref="C75:D75"/>
    <mergeCell ref="C83:D83"/>
    <mergeCell ref="C95:D95"/>
    <mergeCell ref="C97:D97"/>
    <mergeCell ref="C105:D105"/>
    <mergeCell ref="J2:J3"/>
    <mergeCell ref="C96:D96"/>
    <mergeCell ref="B2:D3"/>
    <mergeCell ref="C24:D24"/>
    <mergeCell ref="C4:D4"/>
    <mergeCell ref="C5:D5"/>
    <mergeCell ref="C6:D6"/>
    <mergeCell ref="C7:D7"/>
    <mergeCell ref="C60:D60"/>
    <mergeCell ref="C65:D65"/>
    <mergeCell ref="C71:D71"/>
    <mergeCell ref="C13:D13"/>
    <mergeCell ref="C14:D14"/>
    <mergeCell ref="C35:D35"/>
    <mergeCell ref="E2:I2"/>
  </mergeCells>
  <pageMargins left="0.70866141732283472" right="0.70866141732283472" top="0.74803149606299213" bottom="0.74803149606299213" header="0.31496062992125984" footer="0.31496062992125984"/>
  <pageSetup paperSize="9" scale="60" orientation="portrait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N363"/>
  <sheetViews>
    <sheetView topLeftCell="B1" zoomScale="90" zoomScaleNormal="90" workbookViewId="0">
      <selection activeCell="H2" sqref="H2:H3"/>
    </sheetView>
  </sheetViews>
  <sheetFormatPr defaultRowHeight="15.75" x14ac:dyDescent="0.25"/>
  <cols>
    <col min="1" max="1" width="0" style="525" hidden="1" customWidth="1"/>
    <col min="2" max="2" width="5.28515625" style="525" customWidth="1"/>
    <col min="3" max="4" width="3.28515625" style="525" customWidth="1"/>
    <col min="5" max="5" width="51" style="525" customWidth="1"/>
    <col min="6" max="6" width="10.140625" style="527" customWidth="1"/>
    <col min="7" max="7" width="15.28515625" style="574" customWidth="1"/>
    <col min="8" max="8" width="12.85546875" style="575" customWidth="1"/>
    <col min="9" max="13" width="9.140625" style="525" hidden="1" customWidth="1"/>
    <col min="14" max="16384" width="9.140625" style="525"/>
  </cols>
  <sheetData>
    <row r="1" spans="1:14" ht="16.5" thickBot="1" x14ac:dyDescent="0.3">
      <c r="E1" s="526" t="s">
        <v>768</v>
      </c>
      <c r="G1" s="528"/>
      <c r="H1" s="529" t="s">
        <v>2</v>
      </c>
    </row>
    <row r="2" spans="1:14" ht="15" customHeight="1" thickBot="1" x14ac:dyDescent="0.3">
      <c r="B2" s="1440" t="s">
        <v>0</v>
      </c>
      <c r="C2" s="1441"/>
      <c r="D2" s="1441"/>
      <c r="E2" s="1442"/>
      <c r="F2" s="1454" t="s">
        <v>769</v>
      </c>
      <c r="G2" s="1455"/>
      <c r="H2" s="1436" t="s">
        <v>279</v>
      </c>
      <c r="K2" s="1462" t="s">
        <v>747</v>
      </c>
      <c r="L2" s="1462"/>
      <c r="M2" s="1462"/>
    </row>
    <row r="3" spans="1:14" ht="32.25" thickBot="1" x14ac:dyDescent="0.3">
      <c r="B3" s="1443"/>
      <c r="C3" s="1444"/>
      <c r="D3" s="1444"/>
      <c r="E3" s="1445"/>
      <c r="F3" s="530" t="s">
        <v>33</v>
      </c>
      <c r="G3" s="531" t="s">
        <v>846</v>
      </c>
      <c r="H3" s="1437"/>
    </row>
    <row r="4" spans="1:14" ht="16.5" thickBot="1" x14ac:dyDescent="0.3">
      <c r="B4" s="532" t="s">
        <v>70</v>
      </c>
      <c r="C4" s="1465" t="s">
        <v>71</v>
      </c>
      <c r="D4" s="1466"/>
      <c r="E4" s="1466"/>
      <c r="F4" s="533"/>
      <c r="G4" s="534">
        <f>G5+G6</f>
        <v>6760000</v>
      </c>
      <c r="H4" s="535"/>
    </row>
    <row r="5" spans="1:14" x14ac:dyDescent="0.25">
      <c r="A5" s="536" t="s">
        <v>377</v>
      </c>
      <c r="B5" s="537" t="s">
        <v>72</v>
      </c>
      <c r="C5" s="1463" t="s">
        <v>73</v>
      </c>
      <c r="D5" s="1464"/>
      <c r="E5" s="1464"/>
      <c r="F5" s="538"/>
      <c r="G5" s="539">
        <v>160000</v>
      </c>
      <c r="H5" s="540">
        <v>104051</v>
      </c>
      <c r="I5" s="541">
        <v>68500</v>
      </c>
      <c r="K5" s="542">
        <v>6807486</v>
      </c>
      <c r="M5" s="542"/>
    </row>
    <row r="6" spans="1:14" x14ac:dyDescent="0.25">
      <c r="A6" s="536" t="s">
        <v>74</v>
      </c>
      <c r="B6" s="543" t="s">
        <v>75</v>
      </c>
      <c r="C6" s="1457" t="s">
        <v>76</v>
      </c>
      <c r="D6" s="1458"/>
      <c r="E6" s="1458"/>
      <c r="F6" s="544"/>
      <c r="G6" s="539">
        <f>G7+G8+G15</f>
        <v>6600000</v>
      </c>
      <c r="H6" s="545" t="s">
        <v>334</v>
      </c>
      <c r="I6" s="541">
        <v>3880916</v>
      </c>
    </row>
    <row r="7" spans="1:14" s="546" customFormat="1" x14ac:dyDescent="0.25">
      <c r="B7" s="547"/>
      <c r="C7" s="548"/>
      <c r="D7" s="549" t="s">
        <v>77</v>
      </c>
      <c r="E7" s="549"/>
      <c r="F7" s="550" t="s">
        <v>34</v>
      </c>
      <c r="G7" s="551">
        <v>300000</v>
      </c>
      <c r="H7" s="552"/>
    </row>
    <row r="8" spans="1:14" s="546" customFormat="1" x14ac:dyDescent="0.25">
      <c r="B8" s="547"/>
      <c r="C8" s="548"/>
      <c r="D8" s="549" t="s">
        <v>78</v>
      </c>
      <c r="E8" s="549"/>
      <c r="F8" s="550"/>
      <c r="G8" s="551">
        <f>SUM(G9:G14)</f>
        <v>6300000</v>
      </c>
      <c r="H8" s="552"/>
      <c r="I8" s="546">
        <v>6507486</v>
      </c>
      <c r="K8" s="553"/>
      <c r="L8" s="554"/>
    </row>
    <row r="9" spans="1:14" x14ac:dyDescent="0.25">
      <c r="B9" s="555"/>
      <c r="C9" s="556"/>
      <c r="D9" s="557"/>
      <c r="E9" s="558" t="s">
        <v>328</v>
      </c>
      <c r="F9" s="559" t="s">
        <v>34</v>
      </c>
      <c r="G9" s="560">
        <v>1000000</v>
      </c>
      <c r="H9" s="561"/>
      <c r="L9" s="562">
        <v>560000</v>
      </c>
    </row>
    <row r="10" spans="1:14" x14ac:dyDescent="0.25">
      <c r="B10" s="555"/>
      <c r="C10" s="556"/>
      <c r="D10" s="557"/>
      <c r="E10" s="558" t="s">
        <v>329</v>
      </c>
      <c r="F10" s="559" t="s">
        <v>34</v>
      </c>
      <c r="G10" s="560">
        <v>1000000</v>
      </c>
      <c r="H10" s="561"/>
      <c r="L10" s="562">
        <v>744035</v>
      </c>
    </row>
    <row r="11" spans="1:14" x14ac:dyDescent="0.25">
      <c r="B11" s="555"/>
      <c r="C11" s="556"/>
      <c r="D11" s="557"/>
      <c r="E11" s="558" t="s">
        <v>330</v>
      </c>
      <c r="F11" s="559" t="s">
        <v>34</v>
      </c>
      <c r="G11" s="560">
        <v>1400000</v>
      </c>
      <c r="H11" s="561"/>
      <c r="L11" s="562">
        <v>1014000</v>
      </c>
      <c r="N11" s="563"/>
    </row>
    <row r="12" spans="1:14" x14ac:dyDescent="0.25">
      <c r="B12" s="555"/>
      <c r="C12" s="556"/>
      <c r="D12" s="557"/>
      <c r="E12" s="558" t="s">
        <v>332</v>
      </c>
      <c r="F12" s="559" t="s">
        <v>34</v>
      </c>
      <c r="G12" s="560">
        <v>950000</v>
      </c>
      <c r="H12" s="561"/>
      <c r="L12" s="562">
        <v>412500</v>
      </c>
    </row>
    <row r="13" spans="1:14" x14ac:dyDescent="0.25">
      <c r="B13" s="555"/>
      <c r="C13" s="556"/>
      <c r="D13" s="557"/>
      <c r="E13" s="558" t="s">
        <v>333</v>
      </c>
      <c r="F13" s="559" t="s">
        <v>34</v>
      </c>
      <c r="G13" s="560">
        <v>700000</v>
      </c>
      <c r="H13" s="561"/>
      <c r="L13" s="562">
        <v>250000</v>
      </c>
    </row>
    <row r="14" spans="1:14" x14ac:dyDescent="0.25">
      <c r="B14" s="555"/>
      <c r="C14" s="556"/>
      <c r="D14" s="558"/>
      <c r="E14" s="558" t="s">
        <v>331</v>
      </c>
      <c r="F14" s="559" t="s">
        <v>34</v>
      </c>
      <c r="G14" s="560">
        <v>1250000</v>
      </c>
      <c r="H14" s="561"/>
      <c r="L14" s="562">
        <v>658000</v>
      </c>
    </row>
    <row r="15" spans="1:14" s="546" customFormat="1" ht="16.5" thickBot="1" x14ac:dyDescent="0.3">
      <c r="B15" s="564"/>
      <c r="C15" s="565"/>
      <c r="D15" s="566" t="s">
        <v>79</v>
      </c>
      <c r="E15" s="566"/>
      <c r="F15" s="567" t="s">
        <v>34</v>
      </c>
      <c r="G15" s="568">
        <v>0</v>
      </c>
      <c r="H15" s="569"/>
      <c r="L15" s="570">
        <v>148750</v>
      </c>
    </row>
    <row r="16" spans="1:14" x14ac:dyDescent="0.25">
      <c r="A16" s="571"/>
      <c r="B16" s="572"/>
      <c r="C16" s="573"/>
      <c r="D16" s="573"/>
      <c r="E16" s="573"/>
      <c r="L16" s="562"/>
    </row>
    <row r="17" spans="1:12" x14ac:dyDescent="0.25">
      <c r="A17" s="571"/>
      <c r="B17" s="572"/>
      <c r="C17" s="573"/>
      <c r="D17" s="573"/>
      <c r="E17" s="573"/>
      <c r="L17" s="563">
        <f>SUM(L9:L16)</f>
        <v>3787285</v>
      </c>
    </row>
    <row r="18" spans="1:12" x14ac:dyDescent="0.25">
      <c r="A18" s="571"/>
      <c r="B18" s="572"/>
      <c r="C18" s="573"/>
      <c r="D18" s="573"/>
      <c r="E18" s="573"/>
    </row>
    <row r="19" spans="1:12" x14ac:dyDescent="0.25">
      <c r="A19" s="571"/>
      <c r="B19" s="572"/>
      <c r="C19" s="573"/>
      <c r="D19" s="573"/>
      <c r="E19" s="573"/>
    </row>
    <row r="20" spans="1:12" x14ac:dyDescent="0.25">
      <c r="A20" s="571"/>
      <c r="B20" s="572"/>
      <c r="C20" s="573"/>
      <c r="D20" s="573"/>
      <c r="E20" s="573"/>
    </row>
    <row r="21" spans="1:12" x14ac:dyDescent="0.25">
      <c r="A21" s="571"/>
      <c r="B21" s="572"/>
      <c r="C21" s="573"/>
      <c r="D21" s="573"/>
      <c r="E21" s="573"/>
    </row>
    <row r="22" spans="1:12" x14ac:dyDescent="0.25">
      <c r="A22" s="571"/>
      <c r="B22" s="572"/>
      <c r="C22" s="573"/>
      <c r="D22" s="573"/>
      <c r="E22" s="573"/>
    </row>
    <row r="23" spans="1:12" x14ac:dyDescent="0.25">
      <c r="A23" s="571"/>
      <c r="B23" s="572"/>
      <c r="C23" s="576"/>
      <c r="D23" s="576"/>
      <c r="E23" s="576"/>
    </row>
    <row r="24" spans="1:12" x14ac:dyDescent="0.25">
      <c r="A24" s="571"/>
      <c r="B24" s="572"/>
      <c r="C24" s="576"/>
      <c r="D24" s="576"/>
      <c r="E24" s="576"/>
    </row>
    <row r="25" spans="1:12" x14ac:dyDescent="0.25">
      <c r="A25" s="571"/>
      <c r="B25" s="572"/>
      <c r="C25" s="576"/>
      <c r="D25" s="576"/>
      <c r="E25" s="576"/>
    </row>
    <row r="26" spans="1:12" x14ac:dyDescent="0.25">
      <c r="A26" s="571"/>
      <c r="B26" s="572"/>
      <c r="C26" s="576"/>
      <c r="D26" s="576"/>
      <c r="E26" s="576"/>
    </row>
    <row r="27" spans="1:12" x14ac:dyDescent="0.25">
      <c r="A27" s="571"/>
      <c r="B27" s="572"/>
      <c r="C27" s="573"/>
      <c r="D27" s="573"/>
      <c r="E27" s="573"/>
    </row>
    <row r="28" spans="1:12" x14ac:dyDescent="0.25">
      <c r="A28" s="571"/>
      <c r="B28" s="572"/>
      <c r="C28" s="573"/>
      <c r="D28" s="573"/>
      <c r="E28" s="573"/>
    </row>
    <row r="29" spans="1:12" x14ac:dyDescent="0.25">
      <c r="A29" s="571"/>
      <c r="B29" s="572"/>
      <c r="C29" s="573"/>
      <c r="D29" s="573"/>
      <c r="E29" s="573"/>
    </row>
    <row r="30" spans="1:12" x14ac:dyDescent="0.25">
      <c r="A30" s="571"/>
      <c r="B30" s="572"/>
      <c r="C30" s="573"/>
      <c r="D30" s="573"/>
      <c r="E30" s="573"/>
    </row>
    <row r="31" spans="1:12" x14ac:dyDescent="0.25">
      <c r="A31" s="571"/>
      <c r="B31" s="572"/>
      <c r="C31" s="576"/>
      <c r="D31" s="576"/>
      <c r="E31" s="576"/>
    </row>
    <row r="32" spans="1:12" x14ac:dyDescent="0.25">
      <c r="A32" s="571"/>
      <c r="B32" s="572"/>
      <c r="C32" s="573"/>
      <c r="D32" s="573"/>
      <c r="E32" s="573"/>
    </row>
    <row r="33" spans="1:5" x14ac:dyDescent="0.25">
      <c r="A33" s="571"/>
      <c r="B33" s="572"/>
      <c r="C33" s="573"/>
      <c r="D33" s="573"/>
      <c r="E33" s="573"/>
    </row>
    <row r="34" spans="1:5" x14ac:dyDescent="0.25">
      <c r="A34" s="571"/>
      <c r="B34" s="572"/>
      <c r="C34" s="573"/>
      <c r="D34" s="573"/>
      <c r="E34" s="573"/>
    </row>
    <row r="35" spans="1:5" x14ac:dyDescent="0.25">
      <c r="A35" s="571"/>
      <c r="B35" s="572"/>
      <c r="C35" s="573"/>
      <c r="D35" s="573"/>
      <c r="E35" s="573"/>
    </row>
    <row r="36" spans="1:5" x14ac:dyDescent="0.25">
      <c r="A36" s="571"/>
      <c r="B36" s="572"/>
      <c r="C36" s="573"/>
      <c r="D36" s="573"/>
      <c r="E36" s="573"/>
    </row>
    <row r="37" spans="1:5" x14ac:dyDescent="0.25">
      <c r="A37" s="571"/>
      <c r="B37" s="572"/>
      <c r="C37" s="576"/>
      <c r="D37" s="576"/>
      <c r="E37" s="576"/>
    </row>
    <row r="38" spans="1:5" x14ac:dyDescent="0.25">
      <c r="A38" s="571"/>
      <c r="B38" s="572"/>
      <c r="C38" s="576"/>
      <c r="D38" s="576"/>
      <c r="E38" s="576"/>
    </row>
    <row r="39" spans="1:5" x14ac:dyDescent="0.25">
      <c r="A39" s="571"/>
      <c r="B39" s="572"/>
      <c r="C39" s="573"/>
      <c r="D39" s="573"/>
      <c r="E39" s="573"/>
    </row>
    <row r="40" spans="1:5" x14ac:dyDescent="0.25">
      <c r="A40" s="571"/>
      <c r="B40" s="572"/>
      <c r="C40" s="573"/>
      <c r="D40" s="573"/>
      <c r="E40" s="573"/>
    </row>
    <row r="41" spans="1:5" x14ac:dyDescent="0.25">
      <c r="A41" s="571"/>
      <c r="B41" s="572"/>
      <c r="C41" s="573"/>
      <c r="D41" s="573"/>
      <c r="E41" s="573"/>
    </row>
    <row r="42" spans="1:5" x14ac:dyDescent="0.25">
      <c r="A42" s="571"/>
      <c r="B42" s="577"/>
      <c r="C42" s="578"/>
      <c r="D42" s="578"/>
      <c r="E42" s="578"/>
    </row>
    <row r="43" spans="1:5" x14ac:dyDescent="0.25">
      <c r="A43" s="571"/>
      <c r="B43" s="572"/>
      <c r="C43" s="576"/>
      <c r="D43" s="576"/>
      <c r="E43" s="576"/>
    </row>
    <row r="44" spans="1:5" x14ac:dyDescent="0.25">
      <c r="A44" s="571"/>
      <c r="B44" s="572"/>
      <c r="C44" s="576"/>
      <c r="D44" s="576"/>
      <c r="E44" s="576"/>
    </row>
    <row r="45" spans="1:5" x14ac:dyDescent="0.25">
      <c r="A45" s="571"/>
      <c r="B45" s="572"/>
      <c r="C45" s="573"/>
      <c r="D45" s="573"/>
      <c r="E45" s="573"/>
    </row>
    <row r="46" spans="1:5" x14ac:dyDescent="0.25">
      <c r="A46" s="571"/>
      <c r="B46" s="572"/>
      <c r="C46" s="573"/>
      <c r="D46" s="573"/>
      <c r="E46" s="573"/>
    </row>
    <row r="47" spans="1:5" x14ac:dyDescent="0.25">
      <c r="A47" s="571"/>
      <c r="B47" s="572"/>
      <c r="C47" s="576"/>
      <c r="D47" s="576"/>
      <c r="E47" s="576"/>
    </row>
    <row r="48" spans="1:5" x14ac:dyDescent="0.25">
      <c r="A48" s="571"/>
      <c r="B48" s="572"/>
      <c r="C48" s="576"/>
      <c r="D48" s="576"/>
      <c r="E48" s="576"/>
    </row>
    <row r="49" spans="1:5" x14ac:dyDescent="0.25">
      <c r="A49" s="571"/>
      <c r="B49" s="572"/>
      <c r="C49" s="573"/>
      <c r="D49" s="573"/>
      <c r="E49" s="573"/>
    </row>
    <row r="50" spans="1:5" x14ac:dyDescent="0.25">
      <c r="A50" s="571"/>
      <c r="B50" s="572"/>
      <c r="C50" s="573"/>
      <c r="D50" s="573"/>
      <c r="E50" s="573"/>
    </row>
    <row r="51" spans="1:5" x14ac:dyDescent="0.25">
      <c r="A51" s="571"/>
      <c r="B51" s="572"/>
      <c r="C51" s="576"/>
      <c r="D51" s="576"/>
      <c r="E51" s="576"/>
    </row>
    <row r="52" spans="1:5" x14ac:dyDescent="0.25">
      <c r="A52" s="571"/>
      <c r="B52" s="577"/>
      <c r="C52" s="578"/>
      <c r="D52" s="578"/>
      <c r="E52" s="578"/>
    </row>
    <row r="53" spans="1:5" x14ac:dyDescent="0.25">
      <c r="A53" s="571"/>
      <c r="B53" s="572"/>
      <c r="C53" s="576"/>
      <c r="D53" s="576"/>
      <c r="E53" s="576"/>
    </row>
    <row r="54" spans="1:5" x14ac:dyDescent="0.25">
      <c r="A54" s="571"/>
      <c r="B54" s="572"/>
      <c r="C54" s="576"/>
      <c r="D54" s="576"/>
      <c r="E54" s="576"/>
    </row>
    <row r="55" spans="1:5" x14ac:dyDescent="0.25">
      <c r="A55" s="571"/>
      <c r="B55" s="572"/>
      <c r="C55" s="576"/>
      <c r="D55" s="576"/>
      <c r="E55" s="576"/>
    </row>
    <row r="56" spans="1:5" x14ac:dyDescent="0.25">
      <c r="A56" s="571"/>
      <c r="B56" s="572"/>
      <c r="C56" s="576"/>
      <c r="D56" s="576"/>
      <c r="E56" s="576"/>
    </row>
    <row r="57" spans="1:5" x14ac:dyDescent="0.25">
      <c r="A57" s="571"/>
      <c r="B57" s="572"/>
      <c r="C57" s="573"/>
      <c r="D57" s="573"/>
      <c r="E57" s="573"/>
    </row>
    <row r="58" spans="1:5" x14ac:dyDescent="0.25">
      <c r="A58" s="571"/>
      <c r="B58" s="572"/>
      <c r="C58" s="573"/>
      <c r="D58" s="573"/>
      <c r="E58" s="573"/>
    </row>
    <row r="59" spans="1:5" x14ac:dyDescent="0.25">
      <c r="A59" s="571"/>
      <c r="B59" s="572"/>
      <c r="C59" s="573"/>
      <c r="D59" s="573"/>
      <c r="E59" s="573"/>
    </row>
    <row r="60" spans="1:5" x14ac:dyDescent="0.25">
      <c r="A60" s="571"/>
      <c r="B60" s="572"/>
      <c r="C60" s="573"/>
      <c r="D60" s="573"/>
      <c r="E60" s="573"/>
    </row>
    <row r="61" spans="1:5" x14ac:dyDescent="0.25">
      <c r="A61" s="571"/>
      <c r="B61" s="572"/>
      <c r="C61" s="573"/>
      <c r="D61" s="573"/>
      <c r="E61" s="573"/>
    </row>
    <row r="62" spans="1:5" x14ac:dyDescent="0.25">
      <c r="A62" s="571"/>
      <c r="B62" s="572"/>
      <c r="C62" s="573"/>
      <c r="D62" s="573"/>
      <c r="E62" s="573"/>
    </row>
    <row r="63" spans="1:5" x14ac:dyDescent="0.25">
      <c r="A63" s="571"/>
      <c r="B63" s="572"/>
      <c r="C63" s="573"/>
      <c r="D63" s="573"/>
      <c r="E63" s="573"/>
    </row>
    <row r="64" spans="1:5" x14ac:dyDescent="0.25">
      <c r="A64" s="571"/>
      <c r="B64" s="572"/>
      <c r="C64" s="573"/>
      <c r="D64" s="573"/>
      <c r="E64" s="573"/>
    </row>
    <row r="65" spans="1:5" x14ac:dyDescent="0.25">
      <c r="A65" s="571"/>
      <c r="B65" s="572"/>
      <c r="C65" s="573"/>
      <c r="D65" s="573"/>
      <c r="E65" s="573"/>
    </row>
    <row r="66" spans="1:5" x14ac:dyDescent="0.25">
      <c r="A66" s="571"/>
      <c r="B66" s="572"/>
      <c r="C66" s="576"/>
      <c r="D66" s="576"/>
      <c r="E66" s="576"/>
    </row>
    <row r="67" spans="1:5" x14ac:dyDescent="0.25">
      <c r="A67" s="571"/>
      <c r="B67" s="572"/>
      <c r="C67" s="573"/>
      <c r="D67" s="573"/>
      <c r="E67" s="573"/>
    </row>
    <row r="68" spans="1:5" x14ac:dyDescent="0.25">
      <c r="A68" s="571"/>
      <c r="B68" s="572"/>
      <c r="C68" s="573"/>
      <c r="D68" s="573"/>
      <c r="E68" s="573"/>
    </row>
    <row r="69" spans="1:5" x14ac:dyDescent="0.25">
      <c r="A69" s="571"/>
      <c r="B69" s="572"/>
      <c r="C69" s="573"/>
      <c r="D69" s="573"/>
      <c r="E69" s="573"/>
    </row>
    <row r="70" spans="1:5" x14ac:dyDescent="0.25">
      <c r="A70" s="571"/>
      <c r="B70" s="572"/>
      <c r="C70" s="573"/>
      <c r="D70" s="573"/>
      <c r="E70" s="573"/>
    </row>
    <row r="71" spans="1:5" x14ac:dyDescent="0.25">
      <c r="A71" s="571"/>
      <c r="B71" s="572"/>
      <c r="C71" s="573"/>
      <c r="D71" s="573"/>
      <c r="E71" s="573"/>
    </row>
    <row r="72" spans="1:5" x14ac:dyDescent="0.25">
      <c r="A72" s="571"/>
      <c r="B72" s="572"/>
      <c r="C72" s="573"/>
      <c r="D72" s="573"/>
      <c r="E72" s="573"/>
    </row>
    <row r="73" spans="1:5" x14ac:dyDescent="0.25">
      <c r="A73" s="571"/>
      <c r="B73" s="572"/>
      <c r="C73" s="573"/>
      <c r="D73" s="573"/>
      <c r="E73" s="573"/>
    </row>
    <row r="74" spans="1:5" x14ac:dyDescent="0.25">
      <c r="A74" s="571"/>
      <c r="B74" s="572"/>
      <c r="C74" s="573"/>
      <c r="D74" s="573"/>
      <c r="E74" s="573"/>
    </row>
    <row r="75" spans="1:5" x14ac:dyDescent="0.25">
      <c r="A75" s="571"/>
      <c r="B75" s="572"/>
      <c r="C75" s="573"/>
      <c r="D75" s="573"/>
      <c r="E75" s="573"/>
    </row>
    <row r="76" spans="1:5" x14ac:dyDescent="0.25">
      <c r="A76" s="571"/>
      <c r="B76" s="572"/>
      <c r="C76" s="573"/>
      <c r="D76" s="573"/>
      <c r="E76" s="573"/>
    </row>
    <row r="77" spans="1:5" x14ac:dyDescent="0.25">
      <c r="A77" s="571"/>
      <c r="B77" s="572"/>
      <c r="C77" s="573"/>
      <c r="D77" s="573"/>
      <c r="E77" s="573"/>
    </row>
    <row r="78" spans="1:5" x14ac:dyDescent="0.25">
      <c r="A78" s="571"/>
      <c r="B78" s="577"/>
      <c r="C78" s="578"/>
      <c r="D78" s="578"/>
      <c r="E78" s="578"/>
    </row>
    <row r="79" spans="1:5" x14ac:dyDescent="0.25">
      <c r="A79" s="571"/>
      <c r="B79" s="572"/>
      <c r="C79" s="576"/>
      <c r="D79" s="576"/>
      <c r="E79" s="576"/>
    </row>
    <row r="80" spans="1:5" x14ac:dyDescent="0.25">
      <c r="A80" s="571"/>
      <c r="B80" s="572"/>
      <c r="C80" s="576"/>
      <c r="D80" s="576"/>
      <c r="E80" s="576"/>
    </row>
    <row r="81" spans="1:5" x14ac:dyDescent="0.25">
      <c r="A81" s="571"/>
      <c r="B81" s="572"/>
      <c r="C81" s="576"/>
      <c r="D81" s="576"/>
      <c r="E81" s="576"/>
    </row>
    <row r="82" spans="1:5" x14ac:dyDescent="0.25">
      <c r="A82" s="571"/>
      <c r="B82" s="572"/>
      <c r="C82" s="576"/>
      <c r="D82" s="576"/>
      <c r="E82" s="576"/>
    </row>
    <row r="83" spans="1:5" x14ac:dyDescent="0.25">
      <c r="A83" s="571"/>
      <c r="B83" s="572"/>
      <c r="C83" s="573"/>
      <c r="D83" s="573"/>
      <c r="E83" s="573"/>
    </row>
    <row r="84" spans="1:5" x14ac:dyDescent="0.25">
      <c r="A84" s="571"/>
      <c r="B84" s="572"/>
      <c r="C84" s="573"/>
      <c r="D84" s="573"/>
      <c r="E84" s="573"/>
    </row>
    <row r="85" spans="1:5" x14ac:dyDescent="0.25">
      <c r="A85" s="571"/>
      <c r="B85" s="572"/>
      <c r="C85" s="573"/>
      <c r="D85" s="573"/>
      <c r="E85" s="573"/>
    </row>
    <row r="86" spans="1:5" x14ac:dyDescent="0.25">
      <c r="A86" s="571"/>
      <c r="B86" s="572"/>
      <c r="C86" s="573"/>
      <c r="D86" s="573"/>
      <c r="E86" s="573"/>
    </row>
    <row r="87" spans="1:5" x14ac:dyDescent="0.25">
      <c r="A87" s="571"/>
      <c r="B87" s="572"/>
      <c r="C87" s="573"/>
      <c r="D87" s="573"/>
      <c r="E87" s="573"/>
    </row>
    <row r="88" spans="1:5" x14ac:dyDescent="0.25">
      <c r="A88" s="571"/>
      <c r="B88" s="572"/>
      <c r="C88" s="573"/>
      <c r="D88" s="573"/>
      <c r="E88" s="573"/>
    </row>
    <row r="89" spans="1:5" x14ac:dyDescent="0.25">
      <c r="A89" s="571"/>
      <c r="B89" s="572"/>
      <c r="C89" s="573"/>
      <c r="D89" s="573"/>
      <c r="E89" s="573"/>
    </row>
    <row r="90" spans="1:5" x14ac:dyDescent="0.25">
      <c r="A90" s="571"/>
      <c r="B90" s="572"/>
      <c r="C90" s="573"/>
      <c r="D90" s="573"/>
      <c r="E90" s="573"/>
    </row>
    <row r="91" spans="1:5" x14ac:dyDescent="0.25">
      <c r="A91" s="571"/>
      <c r="B91" s="572"/>
      <c r="C91" s="573"/>
      <c r="D91" s="573"/>
      <c r="E91" s="573"/>
    </row>
    <row r="92" spans="1:5" x14ac:dyDescent="0.25">
      <c r="A92" s="571"/>
      <c r="B92" s="572"/>
      <c r="C92" s="576"/>
      <c r="D92" s="576"/>
      <c r="E92" s="576"/>
    </row>
    <row r="93" spans="1:5" x14ac:dyDescent="0.25">
      <c r="A93" s="571"/>
      <c r="B93" s="572"/>
      <c r="C93" s="573"/>
      <c r="D93" s="573"/>
      <c r="E93" s="573"/>
    </row>
    <row r="94" spans="1:5" x14ac:dyDescent="0.25">
      <c r="A94" s="571"/>
      <c r="B94" s="572"/>
      <c r="C94" s="573"/>
      <c r="D94" s="573"/>
      <c r="E94" s="573"/>
    </row>
    <row r="95" spans="1:5" x14ac:dyDescent="0.25">
      <c r="A95" s="571"/>
      <c r="B95" s="572"/>
      <c r="C95" s="573"/>
      <c r="D95" s="573"/>
      <c r="E95" s="573"/>
    </row>
    <row r="96" spans="1:5" x14ac:dyDescent="0.25">
      <c r="A96" s="571"/>
      <c r="B96" s="572"/>
      <c r="C96" s="573"/>
      <c r="D96" s="573"/>
      <c r="E96" s="573"/>
    </row>
    <row r="97" spans="1:5" x14ac:dyDescent="0.25">
      <c r="A97" s="571"/>
      <c r="B97" s="572"/>
      <c r="C97" s="573"/>
      <c r="D97" s="573"/>
      <c r="E97" s="573"/>
    </row>
    <row r="98" spans="1:5" x14ac:dyDescent="0.25">
      <c r="A98" s="571"/>
      <c r="B98" s="572"/>
      <c r="C98" s="573"/>
      <c r="D98" s="573"/>
      <c r="E98" s="573"/>
    </row>
    <row r="99" spans="1:5" x14ac:dyDescent="0.25">
      <c r="A99" s="571"/>
      <c r="B99" s="572"/>
      <c r="C99" s="573"/>
      <c r="D99" s="573"/>
      <c r="E99" s="573"/>
    </row>
    <row r="100" spans="1:5" x14ac:dyDescent="0.25">
      <c r="A100" s="571"/>
      <c r="B100" s="572"/>
      <c r="C100" s="573"/>
      <c r="D100" s="573"/>
      <c r="E100" s="573"/>
    </row>
    <row r="101" spans="1:5" x14ac:dyDescent="0.25">
      <c r="A101" s="571"/>
      <c r="B101" s="572"/>
      <c r="C101" s="573"/>
      <c r="D101" s="573"/>
      <c r="E101" s="573"/>
    </row>
    <row r="102" spans="1:5" x14ac:dyDescent="0.25">
      <c r="A102" s="571"/>
      <c r="B102" s="572"/>
      <c r="C102" s="573"/>
      <c r="D102" s="573"/>
      <c r="E102" s="573"/>
    </row>
    <row r="103" spans="1:5" x14ac:dyDescent="0.25">
      <c r="A103" s="571"/>
      <c r="B103" s="572"/>
      <c r="C103" s="573"/>
      <c r="D103" s="573"/>
      <c r="E103" s="573"/>
    </row>
    <row r="104" spans="1:5" x14ac:dyDescent="0.25">
      <c r="A104" s="571"/>
      <c r="B104" s="577"/>
      <c r="C104" s="578"/>
      <c r="D104" s="578"/>
      <c r="E104" s="578"/>
    </row>
    <row r="105" spans="1:5" x14ac:dyDescent="0.25">
      <c r="A105" s="571"/>
      <c r="B105" s="579"/>
      <c r="C105" s="580"/>
      <c r="D105" s="580"/>
      <c r="E105" s="580"/>
    </row>
    <row r="106" spans="1:5" x14ac:dyDescent="0.25">
      <c r="A106" s="571"/>
      <c r="B106" s="581"/>
      <c r="C106" s="582"/>
      <c r="D106" s="582"/>
      <c r="E106" s="582"/>
    </row>
    <row r="107" spans="1:5" x14ac:dyDescent="0.25">
      <c r="A107" s="571"/>
      <c r="B107" s="572"/>
      <c r="C107" s="576"/>
      <c r="D107" s="576"/>
      <c r="E107" s="576"/>
    </row>
    <row r="108" spans="1:5" x14ac:dyDescent="0.25">
      <c r="A108" s="571"/>
      <c r="B108" s="572"/>
      <c r="C108" s="576"/>
      <c r="D108" s="576"/>
      <c r="E108" s="576"/>
    </row>
    <row r="109" spans="1:5" x14ac:dyDescent="0.25">
      <c r="A109" s="571"/>
      <c r="B109" s="572"/>
      <c r="C109" s="576"/>
      <c r="D109" s="576"/>
      <c r="E109" s="576"/>
    </row>
    <row r="110" spans="1:5" x14ac:dyDescent="0.25">
      <c r="A110" s="571"/>
      <c r="B110" s="581"/>
      <c r="C110" s="582"/>
      <c r="D110" s="582"/>
      <c r="E110" s="582"/>
    </row>
    <row r="111" spans="1:5" x14ac:dyDescent="0.25">
      <c r="A111" s="571"/>
      <c r="B111" s="572"/>
      <c r="C111" s="576"/>
      <c r="D111" s="576"/>
      <c r="E111" s="576"/>
    </row>
    <row r="112" spans="1:5" x14ac:dyDescent="0.25">
      <c r="A112" s="571"/>
      <c r="B112" s="572"/>
      <c r="C112" s="573"/>
      <c r="D112" s="573"/>
      <c r="E112" s="573"/>
    </row>
    <row r="113" spans="1:5" x14ac:dyDescent="0.25">
      <c r="A113" s="571"/>
      <c r="B113" s="572"/>
      <c r="C113" s="573"/>
      <c r="D113" s="573"/>
      <c r="E113" s="573"/>
    </row>
    <row r="114" spans="1:5" x14ac:dyDescent="0.25">
      <c r="A114" s="571"/>
      <c r="B114" s="572"/>
      <c r="C114" s="573"/>
      <c r="D114" s="573"/>
      <c r="E114" s="573"/>
    </row>
    <row r="115" spans="1:5" x14ac:dyDescent="0.25">
      <c r="A115" s="571"/>
      <c r="B115" s="572"/>
      <c r="C115" s="573"/>
      <c r="D115" s="573"/>
      <c r="E115" s="573"/>
    </row>
    <row r="116" spans="1:5" x14ac:dyDescent="0.25">
      <c r="A116" s="571"/>
      <c r="B116" s="572"/>
      <c r="C116" s="573"/>
      <c r="D116" s="573"/>
      <c r="E116" s="573"/>
    </row>
    <row r="117" spans="1:5" x14ac:dyDescent="0.25">
      <c r="A117" s="571"/>
      <c r="B117" s="572"/>
      <c r="C117" s="573"/>
      <c r="D117" s="573"/>
      <c r="E117" s="573"/>
    </row>
    <row r="118" spans="1:5" x14ac:dyDescent="0.25">
      <c r="A118" s="571"/>
      <c r="B118" s="581"/>
      <c r="C118" s="582"/>
      <c r="D118" s="582"/>
      <c r="E118" s="582"/>
    </row>
    <row r="119" spans="1:5" x14ac:dyDescent="0.25">
      <c r="A119" s="571"/>
      <c r="B119" s="572"/>
      <c r="C119" s="576"/>
      <c r="D119" s="576"/>
      <c r="E119" s="576"/>
    </row>
    <row r="120" spans="1:5" x14ac:dyDescent="0.25">
      <c r="A120" s="571"/>
      <c r="B120" s="572"/>
      <c r="C120" s="576"/>
      <c r="D120" s="576"/>
      <c r="E120" s="576"/>
    </row>
    <row r="121" spans="1:5" x14ac:dyDescent="0.25">
      <c r="A121" s="571"/>
      <c r="B121" s="572"/>
      <c r="C121" s="576"/>
      <c r="D121" s="576"/>
      <c r="E121" s="576"/>
    </row>
    <row r="122" spans="1:5" x14ac:dyDescent="0.25">
      <c r="B122" s="572"/>
      <c r="C122" s="576"/>
      <c r="D122" s="576"/>
      <c r="E122" s="576"/>
    </row>
    <row r="123" spans="1:5" x14ac:dyDescent="0.25">
      <c r="A123" s="583"/>
      <c r="B123" s="572"/>
      <c r="C123" s="576"/>
      <c r="D123" s="576"/>
      <c r="E123" s="576"/>
    </row>
    <row r="124" spans="1:5" x14ac:dyDescent="0.25">
      <c r="A124" s="583"/>
      <c r="B124" s="579"/>
      <c r="C124" s="580"/>
      <c r="D124" s="580"/>
      <c r="E124" s="580"/>
    </row>
    <row r="125" spans="1:5" x14ac:dyDescent="0.25">
      <c r="A125" s="583"/>
      <c r="B125" s="572"/>
      <c r="C125" s="576"/>
      <c r="D125" s="576"/>
      <c r="E125" s="576"/>
    </row>
    <row r="126" spans="1:5" x14ac:dyDescent="0.25">
      <c r="A126" s="583"/>
      <c r="B126" s="572"/>
      <c r="C126" s="576"/>
      <c r="D126" s="576"/>
      <c r="E126" s="576"/>
    </row>
    <row r="127" spans="1:5" x14ac:dyDescent="0.25">
      <c r="A127" s="583"/>
      <c r="B127" s="572"/>
      <c r="C127" s="576"/>
      <c r="D127" s="576"/>
      <c r="E127" s="576"/>
    </row>
    <row r="128" spans="1:5" x14ac:dyDescent="0.25">
      <c r="A128" s="583"/>
      <c r="B128" s="572"/>
      <c r="C128" s="576"/>
      <c r="D128" s="576"/>
      <c r="E128" s="576"/>
    </row>
    <row r="129" spans="1:5" x14ac:dyDescent="0.25">
      <c r="A129" s="583"/>
      <c r="B129" s="572"/>
      <c r="C129" s="576"/>
      <c r="D129" s="576"/>
      <c r="E129" s="576"/>
    </row>
    <row r="130" spans="1:5" x14ac:dyDescent="0.25">
      <c r="A130" s="583"/>
      <c r="B130" s="572"/>
      <c r="C130" s="576"/>
      <c r="D130" s="576"/>
      <c r="E130" s="576"/>
    </row>
    <row r="131" spans="1:5" x14ac:dyDescent="0.25">
      <c r="A131" s="571"/>
      <c r="B131" s="584"/>
      <c r="C131" s="584"/>
      <c r="D131" s="584"/>
      <c r="E131" s="584"/>
    </row>
    <row r="132" spans="1:5" x14ac:dyDescent="0.25">
      <c r="A132" s="571"/>
      <c r="B132" s="584"/>
      <c r="C132" s="584"/>
      <c r="D132" s="584"/>
      <c r="E132" s="584"/>
    </row>
    <row r="133" spans="1:5" x14ac:dyDescent="0.25">
      <c r="A133" s="571"/>
      <c r="B133" s="584"/>
      <c r="C133" s="584"/>
      <c r="D133" s="584"/>
      <c r="E133" s="584"/>
    </row>
    <row r="134" spans="1:5" x14ac:dyDescent="0.25">
      <c r="A134" s="571"/>
      <c r="B134" s="584"/>
      <c r="C134" s="584"/>
      <c r="D134" s="584"/>
      <c r="E134" s="584"/>
    </row>
    <row r="135" spans="1:5" x14ac:dyDescent="0.25">
      <c r="A135" s="571"/>
      <c r="B135" s="584"/>
      <c r="C135" s="584"/>
      <c r="D135" s="584"/>
      <c r="E135" s="584"/>
    </row>
    <row r="136" spans="1:5" x14ac:dyDescent="0.25">
      <c r="A136" s="571"/>
      <c r="B136" s="584"/>
      <c r="C136" s="584"/>
      <c r="D136" s="584"/>
      <c r="E136" s="584"/>
    </row>
    <row r="137" spans="1:5" x14ac:dyDescent="0.25">
      <c r="A137" s="571"/>
      <c r="B137" s="584"/>
      <c r="C137" s="584"/>
      <c r="D137" s="584"/>
      <c r="E137" s="584"/>
    </row>
    <row r="138" spans="1:5" x14ac:dyDescent="0.25">
      <c r="A138" s="571"/>
      <c r="B138" s="584"/>
      <c r="C138" s="584"/>
      <c r="D138" s="584"/>
      <c r="E138" s="584"/>
    </row>
    <row r="139" spans="1:5" x14ac:dyDescent="0.25">
      <c r="A139" s="571"/>
      <c r="B139" s="584"/>
      <c r="C139" s="584"/>
      <c r="D139" s="584"/>
      <c r="E139" s="584"/>
    </row>
    <row r="140" spans="1:5" x14ac:dyDescent="0.25">
      <c r="A140" s="571"/>
      <c r="B140" s="584"/>
      <c r="C140" s="584"/>
      <c r="D140" s="584"/>
      <c r="E140" s="584"/>
    </row>
    <row r="141" spans="1:5" x14ac:dyDescent="0.25">
      <c r="A141" s="571"/>
      <c r="B141" s="584"/>
      <c r="C141" s="584"/>
      <c r="D141" s="584"/>
      <c r="E141" s="584"/>
    </row>
    <row r="142" spans="1:5" x14ac:dyDescent="0.25">
      <c r="A142" s="571"/>
      <c r="B142" s="584"/>
      <c r="C142" s="584"/>
      <c r="D142" s="584"/>
      <c r="E142" s="584"/>
    </row>
    <row r="143" spans="1:5" x14ac:dyDescent="0.25">
      <c r="A143" s="571"/>
      <c r="B143" s="584"/>
      <c r="C143" s="584"/>
      <c r="D143" s="584"/>
      <c r="E143" s="584"/>
    </row>
    <row r="144" spans="1:5" x14ac:dyDescent="0.25">
      <c r="A144" s="571"/>
      <c r="B144" s="584"/>
      <c r="C144" s="584"/>
      <c r="D144" s="584"/>
      <c r="E144" s="584"/>
    </row>
    <row r="145" spans="1:5" x14ac:dyDescent="0.25">
      <c r="A145" s="571"/>
      <c r="B145" s="584"/>
      <c r="C145" s="584"/>
      <c r="D145" s="584"/>
      <c r="E145" s="584"/>
    </row>
    <row r="146" spans="1:5" x14ac:dyDescent="0.25">
      <c r="A146" s="571"/>
      <c r="B146" s="584"/>
      <c r="C146" s="584"/>
      <c r="D146" s="584"/>
      <c r="E146" s="584"/>
    </row>
    <row r="147" spans="1:5" x14ac:dyDescent="0.25">
      <c r="A147" s="571"/>
      <c r="B147" s="584"/>
      <c r="C147" s="584"/>
      <c r="D147" s="584"/>
      <c r="E147" s="584"/>
    </row>
    <row r="148" spans="1:5" x14ac:dyDescent="0.25">
      <c r="A148" s="571"/>
      <c r="B148" s="584"/>
      <c r="C148" s="584"/>
      <c r="D148" s="584"/>
      <c r="E148" s="584"/>
    </row>
    <row r="149" spans="1:5" x14ac:dyDescent="0.25">
      <c r="A149" s="571"/>
      <c r="B149" s="584"/>
      <c r="C149" s="584"/>
      <c r="D149" s="584"/>
      <c r="E149" s="584"/>
    </row>
    <row r="150" spans="1:5" x14ac:dyDescent="0.25">
      <c r="A150" s="571"/>
      <c r="B150" s="584"/>
      <c r="C150" s="584"/>
      <c r="D150" s="584"/>
      <c r="E150" s="584"/>
    </row>
    <row r="151" spans="1:5" x14ac:dyDescent="0.25">
      <c r="A151" s="571"/>
      <c r="B151" s="584"/>
      <c r="C151" s="584"/>
      <c r="D151" s="584"/>
      <c r="E151" s="584"/>
    </row>
    <row r="152" spans="1:5" x14ac:dyDescent="0.25">
      <c r="A152" s="571"/>
      <c r="B152" s="584"/>
      <c r="C152" s="584"/>
      <c r="D152" s="584"/>
      <c r="E152" s="584"/>
    </row>
    <row r="153" spans="1:5" x14ac:dyDescent="0.25">
      <c r="A153" s="571"/>
      <c r="B153" s="584"/>
      <c r="C153" s="584"/>
      <c r="D153" s="584"/>
      <c r="E153" s="584"/>
    </row>
    <row r="154" spans="1:5" x14ac:dyDescent="0.25">
      <c r="A154" s="571"/>
      <c r="B154" s="584"/>
      <c r="C154" s="584"/>
      <c r="D154" s="584"/>
      <c r="E154" s="584"/>
    </row>
    <row r="155" spans="1:5" x14ac:dyDescent="0.25">
      <c r="A155" s="571"/>
      <c r="B155" s="584"/>
      <c r="C155" s="584"/>
      <c r="D155" s="584"/>
      <c r="E155" s="584"/>
    </row>
    <row r="156" spans="1:5" x14ac:dyDescent="0.25">
      <c r="A156" s="571"/>
      <c r="B156" s="584"/>
      <c r="C156" s="584"/>
      <c r="D156" s="584"/>
      <c r="E156" s="584"/>
    </row>
    <row r="157" spans="1:5" x14ac:dyDescent="0.25">
      <c r="A157" s="571"/>
      <c r="B157" s="584"/>
      <c r="C157" s="584"/>
      <c r="D157" s="584"/>
      <c r="E157" s="584"/>
    </row>
    <row r="158" spans="1:5" x14ac:dyDescent="0.25">
      <c r="A158" s="571"/>
      <c r="B158" s="584"/>
      <c r="C158" s="584"/>
      <c r="D158" s="584"/>
      <c r="E158" s="584"/>
    </row>
    <row r="159" spans="1:5" x14ac:dyDescent="0.25">
      <c r="A159" s="571"/>
      <c r="B159" s="584"/>
      <c r="C159" s="584"/>
      <c r="D159" s="584"/>
      <c r="E159" s="584"/>
    </row>
    <row r="160" spans="1:5" x14ac:dyDescent="0.25">
      <c r="A160" s="571"/>
      <c r="B160" s="584"/>
      <c r="C160" s="584"/>
      <c r="D160" s="584"/>
      <c r="E160" s="584"/>
    </row>
    <row r="161" spans="1:5" x14ac:dyDescent="0.25">
      <c r="A161" s="571"/>
      <c r="B161" s="584"/>
      <c r="C161" s="584"/>
      <c r="D161" s="584"/>
      <c r="E161" s="584"/>
    </row>
    <row r="162" spans="1:5" x14ac:dyDescent="0.25">
      <c r="A162" s="571"/>
      <c r="B162" s="584"/>
      <c r="C162" s="584"/>
      <c r="D162" s="584"/>
      <c r="E162" s="584"/>
    </row>
    <row r="163" spans="1:5" x14ac:dyDescent="0.25">
      <c r="A163" s="571"/>
      <c r="B163" s="584"/>
      <c r="C163" s="584"/>
      <c r="D163" s="584"/>
      <c r="E163" s="584"/>
    </row>
    <row r="164" spans="1:5" x14ac:dyDescent="0.25">
      <c r="A164" s="571"/>
      <c r="B164" s="584"/>
      <c r="C164" s="584"/>
      <c r="D164" s="584"/>
      <c r="E164" s="584"/>
    </row>
    <row r="165" spans="1:5" x14ac:dyDescent="0.25">
      <c r="A165" s="571"/>
      <c r="B165" s="584"/>
      <c r="C165" s="584"/>
      <c r="D165" s="584"/>
      <c r="E165" s="584"/>
    </row>
    <row r="166" spans="1:5" x14ac:dyDescent="0.25">
      <c r="A166" s="571"/>
      <c r="B166" s="584"/>
      <c r="C166" s="584"/>
      <c r="D166" s="584"/>
      <c r="E166" s="584"/>
    </row>
    <row r="167" spans="1:5" x14ac:dyDescent="0.25">
      <c r="A167" s="571"/>
      <c r="B167" s="584"/>
      <c r="C167" s="584"/>
      <c r="D167" s="584"/>
      <c r="E167" s="584"/>
    </row>
    <row r="168" spans="1:5" x14ac:dyDescent="0.25">
      <c r="A168" s="571"/>
      <c r="B168" s="584"/>
      <c r="C168" s="584"/>
      <c r="D168" s="584"/>
      <c r="E168" s="584"/>
    </row>
    <row r="169" spans="1:5" x14ac:dyDescent="0.25">
      <c r="A169" s="571"/>
      <c r="B169" s="584"/>
      <c r="C169" s="584"/>
      <c r="D169" s="584"/>
      <c r="E169" s="584"/>
    </row>
    <row r="170" spans="1:5" x14ac:dyDescent="0.25">
      <c r="A170" s="571"/>
      <c r="B170" s="584"/>
      <c r="C170" s="584"/>
      <c r="D170" s="584"/>
      <c r="E170" s="584"/>
    </row>
    <row r="171" spans="1:5" x14ac:dyDescent="0.25">
      <c r="A171" s="571"/>
      <c r="B171" s="584"/>
      <c r="C171" s="584"/>
      <c r="D171" s="584"/>
      <c r="E171" s="584"/>
    </row>
    <row r="172" spans="1:5" x14ac:dyDescent="0.25">
      <c r="A172" s="571"/>
      <c r="B172" s="584"/>
      <c r="C172" s="584"/>
      <c r="D172" s="584"/>
      <c r="E172" s="584"/>
    </row>
    <row r="173" spans="1:5" x14ac:dyDescent="0.25">
      <c r="A173" s="571"/>
      <c r="B173" s="584"/>
      <c r="C173" s="584"/>
      <c r="D173" s="584"/>
      <c r="E173" s="584"/>
    </row>
    <row r="174" spans="1:5" x14ac:dyDescent="0.25">
      <c r="A174" s="571"/>
      <c r="B174" s="584"/>
      <c r="C174" s="584"/>
      <c r="D174" s="584"/>
      <c r="E174" s="584"/>
    </row>
    <row r="175" spans="1:5" x14ac:dyDescent="0.25">
      <c r="A175" s="571"/>
      <c r="B175" s="584"/>
      <c r="C175" s="584"/>
      <c r="D175" s="584"/>
      <c r="E175" s="584"/>
    </row>
    <row r="176" spans="1:5" x14ac:dyDescent="0.25">
      <c r="A176" s="571"/>
      <c r="B176" s="584"/>
      <c r="C176" s="584"/>
      <c r="D176" s="584"/>
      <c r="E176" s="584"/>
    </row>
    <row r="177" spans="1:5" x14ac:dyDescent="0.25">
      <c r="A177" s="571"/>
      <c r="B177" s="584"/>
      <c r="C177" s="584"/>
      <c r="D177" s="584"/>
      <c r="E177" s="584"/>
    </row>
    <row r="178" spans="1:5" x14ac:dyDescent="0.25">
      <c r="A178" s="571"/>
      <c r="B178" s="584"/>
      <c r="C178" s="584"/>
      <c r="D178" s="584"/>
      <c r="E178" s="584"/>
    </row>
    <row r="179" spans="1:5" x14ac:dyDescent="0.25">
      <c r="A179" s="571"/>
      <c r="B179" s="584"/>
      <c r="C179" s="584"/>
      <c r="D179" s="584"/>
      <c r="E179" s="584"/>
    </row>
    <row r="180" spans="1:5" x14ac:dyDescent="0.25">
      <c r="A180" s="571"/>
      <c r="B180" s="584"/>
      <c r="C180" s="584"/>
      <c r="D180" s="584"/>
      <c r="E180" s="584"/>
    </row>
    <row r="181" spans="1:5" x14ac:dyDescent="0.25">
      <c r="A181" s="571"/>
      <c r="B181" s="584"/>
      <c r="C181" s="584"/>
      <c r="D181" s="584"/>
      <c r="E181" s="584"/>
    </row>
    <row r="182" spans="1:5" x14ac:dyDescent="0.25">
      <c r="A182" s="571"/>
      <c r="B182" s="584"/>
      <c r="C182" s="584"/>
      <c r="D182" s="584"/>
      <c r="E182" s="584"/>
    </row>
    <row r="183" spans="1:5" x14ac:dyDescent="0.25">
      <c r="A183" s="571"/>
      <c r="B183" s="584"/>
      <c r="C183" s="584"/>
      <c r="D183" s="584"/>
      <c r="E183" s="584"/>
    </row>
    <row r="184" spans="1:5" x14ac:dyDescent="0.25">
      <c r="A184" s="571"/>
      <c r="B184" s="584"/>
      <c r="C184" s="584"/>
      <c r="D184" s="584"/>
      <c r="E184" s="584"/>
    </row>
    <row r="185" spans="1:5" x14ac:dyDescent="0.25">
      <c r="A185" s="571"/>
      <c r="B185" s="584"/>
      <c r="C185" s="584"/>
      <c r="D185" s="584"/>
      <c r="E185" s="584"/>
    </row>
    <row r="186" spans="1:5" x14ac:dyDescent="0.25">
      <c r="A186" s="571"/>
      <c r="B186" s="584"/>
      <c r="C186" s="584"/>
      <c r="D186" s="584"/>
      <c r="E186" s="584"/>
    </row>
    <row r="187" spans="1:5" x14ac:dyDescent="0.25">
      <c r="A187" s="571"/>
      <c r="B187" s="584"/>
      <c r="C187" s="584"/>
      <c r="D187" s="584"/>
      <c r="E187" s="584"/>
    </row>
    <row r="188" spans="1:5" x14ac:dyDescent="0.25">
      <c r="A188" s="571"/>
      <c r="B188" s="584"/>
      <c r="C188" s="584"/>
      <c r="D188" s="584"/>
      <c r="E188" s="584"/>
    </row>
    <row r="189" spans="1:5" x14ac:dyDescent="0.25">
      <c r="A189" s="571"/>
      <c r="B189" s="584"/>
      <c r="C189" s="584"/>
      <c r="D189" s="584"/>
      <c r="E189" s="584"/>
    </row>
    <row r="190" spans="1:5" x14ac:dyDescent="0.25">
      <c r="A190" s="571"/>
      <c r="B190" s="584"/>
      <c r="C190" s="584"/>
      <c r="D190" s="584"/>
      <c r="E190" s="584"/>
    </row>
    <row r="191" spans="1:5" x14ac:dyDescent="0.25">
      <c r="A191" s="571"/>
      <c r="B191" s="584"/>
      <c r="C191" s="584"/>
      <c r="D191" s="584"/>
      <c r="E191" s="584"/>
    </row>
    <row r="192" spans="1:5" x14ac:dyDescent="0.25">
      <c r="A192" s="571"/>
      <c r="B192" s="584"/>
      <c r="C192" s="584"/>
      <c r="D192" s="584"/>
      <c r="E192" s="584"/>
    </row>
    <row r="193" spans="1:5" x14ac:dyDescent="0.25">
      <c r="A193" s="571"/>
      <c r="B193" s="584"/>
      <c r="C193" s="584"/>
      <c r="D193" s="584"/>
      <c r="E193" s="584"/>
    </row>
    <row r="194" spans="1:5" x14ac:dyDescent="0.25">
      <c r="A194" s="571"/>
      <c r="B194" s="584"/>
      <c r="C194" s="584"/>
      <c r="D194" s="584"/>
      <c r="E194" s="584"/>
    </row>
    <row r="195" spans="1:5" x14ac:dyDescent="0.25">
      <c r="A195" s="571"/>
      <c r="B195" s="584"/>
      <c r="C195" s="584"/>
      <c r="D195" s="584"/>
      <c r="E195" s="584"/>
    </row>
    <row r="196" spans="1:5" x14ac:dyDescent="0.25">
      <c r="A196" s="571"/>
      <c r="B196" s="584"/>
      <c r="C196" s="584"/>
      <c r="D196" s="584"/>
      <c r="E196" s="584"/>
    </row>
    <row r="197" spans="1:5" x14ac:dyDescent="0.25">
      <c r="A197" s="571"/>
      <c r="B197" s="584"/>
      <c r="C197" s="584"/>
      <c r="D197" s="584"/>
      <c r="E197" s="584"/>
    </row>
    <row r="198" spans="1:5" x14ac:dyDescent="0.25">
      <c r="A198" s="571"/>
      <c r="B198" s="584"/>
      <c r="C198" s="584"/>
      <c r="D198" s="584"/>
      <c r="E198" s="584"/>
    </row>
    <row r="199" spans="1:5" x14ac:dyDescent="0.25">
      <c r="A199" s="571"/>
      <c r="B199" s="584"/>
      <c r="C199" s="584"/>
      <c r="D199" s="584"/>
      <c r="E199" s="584"/>
    </row>
    <row r="200" spans="1:5" x14ac:dyDescent="0.25">
      <c r="A200" s="571"/>
      <c r="B200" s="584"/>
      <c r="C200" s="584"/>
      <c r="D200" s="584"/>
      <c r="E200" s="584"/>
    </row>
    <row r="201" spans="1:5" x14ac:dyDescent="0.25">
      <c r="A201" s="571"/>
      <c r="B201" s="584"/>
      <c r="C201" s="584"/>
      <c r="D201" s="584"/>
      <c r="E201" s="584"/>
    </row>
    <row r="202" spans="1:5" x14ac:dyDescent="0.25">
      <c r="A202" s="571"/>
      <c r="B202" s="584"/>
      <c r="C202" s="584"/>
      <c r="D202" s="584"/>
      <c r="E202" s="584"/>
    </row>
    <row r="203" spans="1:5" x14ac:dyDescent="0.25">
      <c r="A203" s="571"/>
      <c r="B203" s="584"/>
      <c r="C203" s="584"/>
      <c r="D203" s="584"/>
      <c r="E203" s="584"/>
    </row>
    <row r="204" spans="1:5" x14ac:dyDescent="0.25">
      <c r="A204" s="571"/>
      <c r="B204" s="584"/>
      <c r="C204" s="584"/>
      <c r="D204" s="584"/>
      <c r="E204" s="584"/>
    </row>
    <row r="205" spans="1:5" x14ac:dyDescent="0.25">
      <c r="A205" s="571"/>
      <c r="B205" s="584"/>
      <c r="C205" s="584"/>
      <c r="D205" s="584"/>
      <c r="E205" s="584"/>
    </row>
    <row r="206" spans="1:5" x14ac:dyDescent="0.25">
      <c r="A206" s="571"/>
      <c r="B206" s="584"/>
      <c r="C206" s="584"/>
      <c r="D206" s="584"/>
      <c r="E206" s="584"/>
    </row>
    <row r="207" spans="1:5" x14ac:dyDescent="0.25">
      <c r="A207" s="571"/>
      <c r="B207" s="584"/>
      <c r="C207" s="584"/>
      <c r="D207" s="584"/>
      <c r="E207" s="584"/>
    </row>
    <row r="208" spans="1:5" x14ac:dyDescent="0.25">
      <c r="A208" s="571"/>
      <c r="B208" s="584"/>
      <c r="C208" s="584"/>
      <c r="D208" s="584"/>
      <c r="E208" s="584"/>
    </row>
    <row r="209" spans="1:5" x14ac:dyDescent="0.25">
      <c r="A209" s="571"/>
      <c r="B209" s="584"/>
      <c r="C209" s="584"/>
      <c r="D209" s="584"/>
      <c r="E209" s="584"/>
    </row>
    <row r="210" spans="1:5" x14ac:dyDescent="0.25">
      <c r="A210" s="571"/>
      <c r="B210" s="584"/>
      <c r="C210" s="584"/>
      <c r="D210" s="584"/>
      <c r="E210" s="584"/>
    </row>
    <row r="211" spans="1:5" x14ac:dyDescent="0.25">
      <c r="A211" s="571"/>
      <c r="B211" s="584"/>
      <c r="C211" s="584"/>
      <c r="D211" s="584"/>
      <c r="E211" s="584"/>
    </row>
    <row r="212" spans="1:5" x14ac:dyDescent="0.25">
      <c r="A212" s="571"/>
      <c r="B212" s="584"/>
      <c r="C212" s="584"/>
      <c r="D212" s="584"/>
      <c r="E212" s="584"/>
    </row>
    <row r="213" spans="1:5" x14ac:dyDescent="0.25">
      <c r="A213" s="571"/>
      <c r="B213" s="584"/>
      <c r="C213" s="584"/>
      <c r="D213" s="584"/>
      <c r="E213" s="584"/>
    </row>
    <row r="214" spans="1:5" x14ac:dyDescent="0.25">
      <c r="A214" s="571"/>
      <c r="B214" s="584"/>
      <c r="C214" s="584"/>
      <c r="D214" s="584"/>
      <c r="E214" s="584"/>
    </row>
    <row r="215" spans="1:5" x14ac:dyDescent="0.25">
      <c r="A215" s="571"/>
      <c r="B215" s="584"/>
      <c r="C215" s="584"/>
      <c r="D215" s="584"/>
      <c r="E215" s="584"/>
    </row>
    <row r="216" spans="1:5" x14ac:dyDescent="0.25">
      <c r="A216" s="571"/>
      <c r="B216" s="584"/>
      <c r="C216" s="584"/>
      <c r="D216" s="584"/>
      <c r="E216" s="584"/>
    </row>
    <row r="217" spans="1:5" x14ac:dyDescent="0.25">
      <c r="A217" s="571"/>
      <c r="B217" s="584"/>
      <c r="C217" s="584"/>
      <c r="D217" s="584"/>
      <c r="E217" s="584"/>
    </row>
    <row r="218" spans="1:5" x14ac:dyDescent="0.25">
      <c r="A218" s="571"/>
      <c r="B218" s="584"/>
      <c r="C218" s="584"/>
      <c r="D218" s="584"/>
      <c r="E218" s="584"/>
    </row>
    <row r="219" spans="1:5" x14ac:dyDescent="0.25">
      <c r="A219" s="571"/>
      <c r="B219" s="584"/>
      <c r="C219" s="584"/>
      <c r="D219" s="584"/>
      <c r="E219" s="584"/>
    </row>
    <row r="220" spans="1:5" x14ac:dyDescent="0.25">
      <c r="A220" s="571"/>
      <c r="B220" s="584"/>
      <c r="C220" s="584"/>
      <c r="D220" s="584"/>
      <c r="E220" s="584"/>
    </row>
    <row r="221" spans="1:5" x14ac:dyDescent="0.25">
      <c r="A221" s="571"/>
      <c r="B221" s="584"/>
      <c r="C221" s="584"/>
      <c r="D221" s="584"/>
      <c r="E221" s="584"/>
    </row>
    <row r="222" spans="1:5" x14ac:dyDescent="0.25">
      <c r="A222" s="571"/>
      <c r="B222" s="584"/>
      <c r="C222" s="584"/>
      <c r="D222" s="584"/>
      <c r="E222" s="584"/>
    </row>
    <row r="223" spans="1:5" x14ac:dyDescent="0.25">
      <c r="A223" s="571"/>
      <c r="B223" s="584"/>
      <c r="C223" s="584"/>
      <c r="D223" s="584"/>
      <c r="E223" s="584"/>
    </row>
    <row r="224" spans="1:5" x14ac:dyDescent="0.25">
      <c r="A224" s="571"/>
      <c r="B224" s="584"/>
      <c r="C224" s="584"/>
      <c r="D224" s="584"/>
      <c r="E224" s="584"/>
    </row>
    <row r="225" spans="1:5" x14ac:dyDescent="0.25">
      <c r="A225" s="571"/>
      <c r="B225" s="584"/>
      <c r="C225" s="584"/>
      <c r="D225" s="584"/>
      <c r="E225" s="584"/>
    </row>
    <row r="226" spans="1:5" x14ac:dyDescent="0.25">
      <c r="A226" s="571"/>
      <c r="B226" s="584"/>
      <c r="C226" s="584"/>
      <c r="D226" s="584"/>
      <c r="E226" s="584"/>
    </row>
    <row r="227" spans="1:5" x14ac:dyDescent="0.25">
      <c r="A227" s="571"/>
      <c r="B227" s="584"/>
      <c r="C227" s="584"/>
      <c r="D227" s="584"/>
      <c r="E227" s="584"/>
    </row>
    <row r="228" spans="1:5" x14ac:dyDescent="0.25">
      <c r="A228" s="571"/>
      <c r="B228" s="584"/>
      <c r="C228" s="584"/>
      <c r="D228" s="584"/>
      <c r="E228" s="584"/>
    </row>
    <row r="229" spans="1:5" x14ac:dyDescent="0.25">
      <c r="A229" s="571"/>
      <c r="B229" s="584"/>
      <c r="C229" s="584"/>
      <c r="D229" s="584"/>
      <c r="E229" s="584"/>
    </row>
    <row r="230" spans="1:5" x14ac:dyDescent="0.25">
      <c r="A230" s="571"/>
      <c r="B230" s="584"/>
      <c r="C230" s="584"/>
      <c r="D230" s="584"/>
      <c r="E230" s="584"/>
    </row>
    <row r="231" spans="1:5" x14ac:dyDescent="0.25">
      <c r="A231" s="571"/>
      <c r="B231" s="584"/>
      <c r="C231" s="584"/>
      <c r="D231" s="584"/>
      <c r="E231" s="584"/>
    </row>
    <row r="232" spans="1:5" x14ac:dyDescent="0.25">
      <c r="A232" s="571"/>
      <c r="B232" s="584"/>
      <c r="C232" s="584"/>
      <c r="D232" s="584"/>
      <c r="E232" s="584"/>
    </row>
    <row r="233" spans="1:5" x14ac:dyDescent="0.25">
      <c r="A233" s="571"/>
      <c r="B233" s="584"/>
      <c r="C233" s="584"/>
      <c r="D233" s="584"/>
      <c r="E233" s="584"/>
    </row>
    <row r="234" spans="1:5" x14ac:dyDescent="0.25">
      <c r="A234" s="571"/>
      <c r="B234" s="584"/>
      <c r="C234" s="584"/>
      <c r="D234" s="584"/>
      <c r="E234" s="584"/>
    </row>
    <row r="235" spans="1:5" x14ac:dyDescent="0.25">
      <c r="A235" s="571"/>
      <c r="B235" s="584"/>
      <c r="C235" s="584"/>
      <c r="D235" s="584"/>
      <c r="E235" s="584"/>
    </row>
    <row r="236" spans="1:5" x14ac:dyDescent="0.25">
      <c r="A236" s="571"/>
      <c r="B236" s="584"/>
      <c r="C236" s="584"/>
      <c r="D236" s="584"/>
      <c r="E236" s="584"/>
    </row>
    <row r="237" spans="1:5" x14ac:dyDescent="0.25">
      <c r="A237" s="571"/>
      <c r="B237" s="584"/>
      <c r="C237" s="584"/>
      <c r="D237" s="584"/>
      <c r="E237" s="584"/>
    </row>
    <row r="238" spans="1:5" x14ac:dyDescent="0.25">
      <c r="A238" s="571"/>
      <c r="B238" s="584"/>
      <c r="C238" s="584"/>
      <c r="D238" s="584"/>
      <c r="E238" s="584"/>
    </row>
    <row r="239" spans="1:5" x14ac:dyDescent="0.25">
      <c r="A239" s="571"/>
      <c r="B239" s="584"/>
      <c r="C239" s="584"/>
      <c r="D239" s="584"/>
      <c r="E239" s="584"/>
    </row>
    <row r="240" spans="1:5" x14ac:dyDescent="0.25">
      <c r="A240" s="571"/>
      <c r="B240" s="584"/>
      <c r="C240" s="584"/>
      <c r="D240" s="584"/>
      <c r="E240" s="584"/>
    </row>
    <row r="241" spans="1:5" x14ac:dyDescent="0.25">
      <c r="A241" s="571"/>
      <c r="B241" s="584"/>
      <c r="C241" s="584"/>
      <c r="D241" s="584"/>
      <c r="E241" s="584"/>
    </row>
    <row r="242" spans="1:5" x14ac:dyDescent="0.25">
      <c r="A242" s="571"/>
      <c r="B242" s="584"/>
      <c r="C242" s="584"/>
      <c r="D242" s="584"/>
      <c r="E242" s="584"/>
    </row>
    <row r="243" spans="1:5" x14ac:dyDescent="0.25">
      <c r="A243" s="571"/>
      <c r="B243" s="584"/>
      <c r="C243" s="584"/>
      <c r="D243" s="584"/>
      <c r="E243" s="584"/>
    </row>
    <row r="244" spans="1:5" x14ac:dyDescent="0.25">
      <c r="A244" s="571"/>
      <c r="B244" s="584"/>
      <c r="C244" s="584"/>
      <c r="D244" s="584"/>
      <c r="E244" s="584"/>
    </row>
    <row r="245" spans="1:5" x14ac:dyDescent="0.25">
      <c r="A245" s="571"/>
      <c r="B245" s="584"/>
      <c r="C245" s="584"/>
      <c r="D245" s="584"/>
      <c r="E245" s="584"/>
    </row>
    <row r="246" spans="1:5" x14ac:dyDescent="0.25">
      <c r="A246" s="571"/>
      <c r="B246" s="584"/>
      <c r="C246" s="584"/>
      <c r="D246" s="584"/>
      <c r="E246" s="584"/>
    </row>
    <row r="247" spans="1:5" x14ac:dyDescent="0.25">
      <c r="A247" s="571"/>
      <c r="B247" s="584"/>
      <c r="C247" s="584"/>
      <c r="D247" s="584"/>
      <c r="E247" s="584"/>
    </row>
    <row r="248" spans="1:5" x14ac:dyDescent="0.25">
      <c r="A248" s="571"/>
      <c r="B248" s="584"/>
      <c r="C248" s="584"/>
      <c r="D248" s="584"/>
      <c r="E248" s="584"/>
    </row>
    <row r="249" spans="1:5" x14ac:dyDescent="0.25">
      <c r="A249" s="571"/>
      <c r="B249" s="584"/>
      <c r="C249" s="584"/>
      <c r="D249" s="584"/>
      <c r="E249" s="584"/>
    </row>
    <row r="250" spans="1:5" x14ac:dyDescent="0.25">
      <c r="A250" s="571"/>
      <c r="B250" s="584"/>
      <c r="C250" s="584"/>
      <c r="D250" s="584"/>
      <c r="E250" s="584"/>
    </row>
    <row r="251" spans="1:5" x14ac:dyDescent="0.25">
      <c r="A251" s="571"/>
      <c r="B251" s="584"/>
      <c r="C251" s="584"/>
      <c r="D251" s="584"/>
      <c r="E251" s="584"/>
    </row>
    <row r="252" spans="1:5" x14ac:dyDescent="0.25">
      <c r="A252" s="571"/>
      <c r="B252" s="584"/>
      <c r="C252" s="584"/>
      <c r="D252" s="584"/>
      <c r="E252" s="584"/>
    </row>
    <row r="253" spans="1:5" x14ac:dyDescent="0.25">
      <c r="A253" s="571"/>
      <c r="B253" s="584"/>
      <c r="C253" s="584"/>
      <c r="D253" s="584"/>
      <c r="E253" s="584"/>
    </row>
    <row r="254" spans="1:5" x14ac:dyDescent="0.25">
      <c r="A254" s="571"/>
      <c r="B254" s="584"/>
      <c r="C254" s="584"/>
      <c r="D254" s="584"/>
      <c r="E254" s="584"/>
    </row>
    <row r="255" spans="1:5" x14ac:dyDescent="0.25">
      <c r="A255" s="571"/>
      <c r="B255" s="584"/>
      <c r="C255" s="584"/>
      <c r="D255" s="584"/>
      <c r="E255" s="584"/>
    </row>
    <row r="256" spans="1:5" x14ac:dyDescent="0.25">
      <c r="A256" s="571"/>
      <c r="B256" s="584"/>
      <c r="C256" s="584"/>
      <c r="D256" s="584"/>
      <c r="E256" s="584"/>
    </row>
    <row r="257" spans="1:5" x14ac:dyDescent="0.25">
      <c r="A257" s="571"/>
      <c r="B257" s="584"/>
      <c r="C257" s="584"/>
      <c r="D257" s="584"/>
      <c r="E257" s="584"/>
    </row>
    <row r="258" spans="1:5" x14ac:dyDescent="0.25">
      <c r="A258" s="571"/>
      <c r="B258" s="584"/>
      <c r="C258" s="584"/>
      <c r="D258" s="584"/>
      <c r="E258" s="584"/>
    </row>
    <row r="259" spans="1:5" x14ac:dyDescent="0.25">
      <c r="A259" s="571"/>
      <c r="B259" s="584"/>
      <c r="C259" s="584"/>
      <c r="D259" s="584"/>
      <c r="E259" s="584"/>
    </row>
    <row r="260" spans="1:5" x14ac:dyDescent="0.25">
      <c r="A260" s="571"/>
      <c r="B260" s="584"/>
      <c r="C260" s="584"/>
      <c r="D260" s="584"/>
      <c r="E260" s="584"/>
    </row>
    <row r="261" spans="1:5" x14ac:dyDescent="0.25">
      <c r="A261" s="571"/>
      <c r="B261" s="584"/>
      <c r="C261" s="584"/>
      <c r="D261" s="584"/>
      <c r="E261" s="584"/>
    </row>
    <row r="262" spans="1:5" x14ac:dyDescent="0.25">
      <c r="A262" s="571"/>
      <c r="B262" s="584"/>
      <c r="C262" s="584"/>
      <c r="D262" s="584"/>
      <c r="E262" s="584"/>
    </row>
    <row r="263" spans="1:5" x14ac:dyDescent="0.25">
      <c r="A263" s="571"/>
      <c r="B263" s="584"/>
      <c r="C263" s="584"/>
      <c r="D263" s="584"/>
      <c r="E263" s="584"/>
    </row>
    <row r="264" spans="1:5" x14ac:dyDescent="0.25">
      <c r="A264" s="571"/>
      <c r="B264" s="584"/>
      <c r="C264" s="584"/>
      <c r="D264" s="584"/>
      <c r="E264" s="584"/>
    </row>
    <row r="265" spans="1:5" x14ac:dyDescent="0.25">
      <c r="A265" s="571"/>
      <c r="B265" s="584"/>
      <c r="C265" s="584"/>
      <c r="D265" s="584"/>
      <c r="E265" s="584"/>
    </row>
    <row r="266" spans="1:5" x14ac:dyDescent="0.25">
      <c r="A266" s="571"/>
      <c r="B266" s="584"/>
      <c r="C266" s="584"/>
      <c r="D266" s="584"/>
      <c r="E266" s="584"/>
    </row>
    <row r="267" spans="1:5" x14ac:dyDescent="0.25">
      <c r="A267" s="571"/>
      <c r="B267" s="584"/>
      <c r="C267" s="584"/>
      <c r="D267" s="584"/>
      <c r="E267" s="584"/>
    </row>
    <row r="268" spans="1:5" x14ac:dyDescent="0.25">
      <c r="A268" s="571"/>
      <c r="B268" s="584"/>
      <c r="C268" s="584"/>
      <c r="D268" s="584"/>
      <c r="E268" s="584"/>
    </row>
    <row r="269" spans="1:5" x14ac:dyDescent="0.25">
      <c r="A269" s="571"/>
      <c r="B269" s="584"/>
      <c r="C269" s="584"/>
      <c r="D269" s="584"/>
      <c r="E269" s="584"/>
    </row>
    <row r="270" spans="1:5" x14ac:dyDescent="0.25">
      <c r="A270" s="571"/>
      <c r="B270" s="584"/>
      <c r="C270" s="584"/>
      <c r="D270" s="584"/>
      <c r="E270" s="584"/>
    </row>
    <row r="271" spans="1:5" x14ac:dyDescent="0.25">
      <c r="A271" s="571"/>
      <c r="B271" s="584"/>
      <c r="C271" s="584"/>
      <c r="D271" s="584"/>
      <c r="E271" s="584"/>
    </row>
    <row r="272" spans="1:5" x14ac:dyDescent="0.25">
      <c r="A272" s="571"/>
      <c r="B272" s="584"/>
      <c r="C272" s="584"/>
      <c r="D272" s="584"/>
      <c r="E272" s="584"/>
    </row>
    <row r="273" spans="1:5" x14ac:dyDescent="0.25">
      <c r="A273" s="571"/>
      <c r="B273" s="584"/>
      <c r="C273" s="584"/>
      <c r="D273" s="584"/>
      <c r="E273" s="584"/>
    </row>
    <row r="274" spans="1:5" x14ac:dyDescent="0.25">
      <c r="A274" s="571"/>
      <c r="B274" s="584"/>
      <c r="C274" s="584"/>
      <c r="D274" s="584"/>
      <c r="E274" s="584"/>
    </row>
    <row r="275" spans="1:5" x14ac:dyDescent="0.25">
      <c r="A275" s="571"/>
      <c r="B275" s="584"/>
      <c r="C275" s="584"/>
      <c r="D275" s="584"/>
      <c r="E275" s="584"/>
    </row>
    <row r="276" spans="1:5" x14ac:dyDescent="0.25">
      <c r="A276" s="571"/>
      <c r="B276" s="584"/>
      <c r="C276" s="584"/>
      <c r="D276" s="584"/>
      <c r="E276" s="584"/>
    </row>
    <row r="277" spans="1:5" x14ac:dyDescent="0.25">
      <c r="A277" s="571"/>
      <c r="B277" s="584"/>
      <c r="C277" s="584"/>
      <c r="D277" s="584"/>
      <c r="E277" s="584"/>
    </row>
    <row r="278" spans="1:5" x14ac:dyDescent="0.25">
      <c r="A278" s="571"/>
      <c r="B278" s="584"/>
      <c r="C278" s="584"/>
      <c r="D278" s="584"/>
      <c r="E278" s="584"/>
    </row>
    <row r="279" spans="1:5" x14ac:dyDescent="0.25">
      <c r="A279" s="571"/>
      <c r="B279" s="584"/>
      <c r="C279" s="584"/>
      <c r="D279" s="584"/>
      <c r="E279" s="584"/>
    </row>
    <row r="280" spans="1:5" x14ac:dyDescent="0.25">
      <c r="A280" s="571"/>
      <c r="B280" s="584"/>
      <c r="C280" s="584"/>
      <c r="D280" s="584"/>
      <c r="E280" s="584"/>
    </row>
    <row r="281" spans="1:5" x14ac:dyDescent="0.25">
      <c r="A281" s="571"/>
      <c r="B281" s="584"/>
      <c r="C281" s="584"/>
      <c r="D281" s="584"/>
      <c r="E281" s="584"/>
    </row>
    <row r="282" spans="1:5" x14ac:dyDescent="0.25">
      <c r="A282" s="571"/>
      <c r="B282" s="584"/>
      <c r="C282" s="584"/>
      <c r="D282" s="584"/>
      <c r="E282" s="584"/>
    </row>
    <row r="283" spans="1:5" x14ac:dyDescent="0.25">
      <c r="A283" s="571"/>
      <c r="B283" s="584"/>
      <c r="C283" s="584"/>
      <c r="D283" s="584"/>
      <c r="E283" s="584"/>
    </row>
    <row r="284" spans="1:5" x14ac:dyDescent="0.25">
      <c r="A284" s="571"/>
      <c r="B284" s="584"/>
      <c r="C284" s="584"/>
      <c r="D284" s="584"/>
      <c r="E284" s="584"/>
    </row>
    <row r="285" spans="1:5" x14ac:dyDescent="0.25">
      <c r="A285" s="571"/>
      <c r="B285" s="584"/>
      <c r="C285" s="584"/>
      <c r="D285" s="584"/>
      <c r="E285" s="584"/>
    </row>
    <row r="286" spans="1:5" x14ac:dyDescent="0.25">
      <c r="A286" s="571"/>
      <c r="B286" s="584"/>
      <c r="C286" s="584"/>
      <c r="D286" s="584"/>
      <c r="E286" s="584"/>
    </row>
    <row r="287" spans="1:5" x14ac:dyDescent="0.25">
      <c r="A287" s="571"/>
      <c r="B287" s="584"/>
      <c r="C287" s="584"/>
      <c r="D287" s="584"/>
      <c r="E287" s="584"/>
    </row>
    <row r="288" spans="1:5" x14ac:dyDescent="0.25">
      <c r="A288" s="571"/>
      <c r="B288" s="584"/>
      <c r="C288" s="584"/>
      <c r="D288" s="584"/>
      <c r="E288" s="584"/>
    </row>
    <row r="289" spans="1:5" x14ac:dyDescent="0.25">
      <c r="A289" s="571"/>
      <c r="B289" s="584"/>
      <c r="C289" s="584"/>
      <c r="D289" s="584"/>
      <c r="E289" s="584"/>
    </row>
    <row r="290" spans="1:5" x14ac:dyDescent="0.25">
      <c r="A290" s="571"/>
      <c r="B290" s="584"/>
      <c r="C290" s="584"/>
      <c r="D290" s="584"/>
      <c r="E290" s="584"/>
    </row>
    <row r="291" spans="1:5" x14ac:dyDescent="0.25">
      <c r="A291" s="571"/>
      <c r="B291" s="584"/>
      <c r="C291" s="584"/>
      <c r="D291" s="584"/>
      <c r="E291" s="584"/>
    </row>
    <row r="292" spans="1:5" x14ac:dyDescent="0.25">
      <c r="A292" s="571"/>
      <c r="B292" s="584"/>
      <c r="C292" s="584"/>
      <c r="D292" s="584"/>
      <c r="E292" s="584"/>
    </row>
    <row r="293" spans="1:5" x14ac:dyDescent="0.25">
      <c r="A293" s="571"/>
      <c r="B293" s="584"/>
      <c r="C293" s="584"/>
      <c r="D293" s="584"/>
      <c r="E293" s="584"/>
    </row>
    <row r="294" spans="1:5" x14ac:dyDescent="0.25">
      <c r="A294" s="571"/>
      <c r="B294" s="584"/>
      <c r="C294" s="584"/>
      <c r="D294" s="584"/>
      <c r="E294" s="584"/>
    </row>
    <row r="295" spans="1:5" x14ac:dyDescent="0.25">
      <c r="A295" s="571"/>
      <c r="B295" s="584"/>
      <c r="C295" s="584"/>
      <c r="D295" s="584"/>
      <c r="E295" s="584"/>
    </row>
    <row r="296" spans="1:5" x14ac:dyDescent="0.25">
      <c r="A296" s="571"/>
      <c r="B296" s="584"/>
      <c r="C296" s="584"/>
      <c r="D296" s="584"/>
      <c r="E296" s="584"/>
    </row>
    <row r="297" spans="1:5" x14ac:dyDescent="0.25">
      <c r="A297" s="571"/>
      <c r="B297" s="584"/>
      <c r="C297" s="584"/>
      <c r="D297" s="584"/>
      <c r="E297" s="584"/>
    </row>
    <row r="298" spans="1:5" x14ac:dyDescent="0.25">
      <c r="A298" s="571"/>
      <c r="B298" s="584"/>
      <c r="C298" s="584"/>
      <c r="D298" s="584"/>
      <c r="E298" s="584"/>
    </row>
    <row r="299" spans="1:5" x14ac:dyDescent="0.25">
      <c r="A299" s="571"/>
      <c r="B299" s="584"/>
      <c r="C299" s="584"/>
      <c r="D299" s="584"/>
      <c r="E299" s="584"/>
    </row>
    <row r="300" spans="1:5" x14ac:dyDescent="0.25">
      <c r="A300" s="571"/>
      <c r="B300" s="584"/>
      <c r="C300" s="584"/>
      <c r="D300" s="584"/>
      <c r="E300" s="584"/>
    </row>
    <row r="301" spans="1:5" x14ac:dyDescent="0.25">
      <c r="A301" s="571"/>
      <c r="B301" s="584"/>
      <c r="C301" s="584"/>
      <c r="D301" s="584"/>
      <c r="E301" s="584"/>
    </row>
    <row r="302" spans="1:5" x14ac:dyDescent="0.25">
      <c r="A302" s="571"/>
      <c r="B302" s="584"/>
      <c r="C302" s="584"/>
      <c r="D302" s="584"/>
      <c r="E302" s="584"/>
    </row>
    <row r="303" spans="1:5" x14ac:dyDescent="0.25">
      <c r="A303" s="571"/>
      <c r="B303" s="584"/>
      <c r="C303" s="584"/>
      <c r="D303" s="584"/>
      <c r="E303" s="584"/>
    </row>
    <row r="304" spans="1:5" x14ac:dyDescent="0.25">
      <c r="A304" s="571"/>
      <c r="B304" s="584"/>
      <c r="C304" s="584"/>
      <c r="D304" s="584"/>
      <c r="E304" s="584"/>
    </row>
    <row r="305" spans="1:5" x14ac:dyDescent="0.25">
      <c r="A305" s="571"/>
      <c r="B305" s="584"/>
      <c r="C305" s="584"/>
      <c r="D305" s="584"/>
      <c r="E305" s="584"/>
    </row>
    <row r="306" spans="1:5" x14ac:dyDescent="0.25">
      <c r="A306" s="571"/>
      <c r="B306" s="584"/>
      <c r="C306" s="584"/>
      <c r="D306" s="584"/>
      <c r="E306" s="584"/>
    </row>
    <row r="307" spans="1:5" x14ac:dyDescent="0.25">
      <c r="A307" s="571"/>
      <c r="B307" s="584"/>
      <c r="C307" s="584"/>
      <c r="D307" s="584"/>
      <c r="E307" s="584"/>
    </row>
    <row r="308" spans="1:5" x14ac:dyDescent="0.25">
      <c r="A308" s="571"/>
      <c r="B308" s="584"/>
      <c r="C308" s="584"/>
      <c r="D308" s="584"/>
      <c r="E308" s="584"/>
    </row>
    <row r="309" spans="1:5" x14ac:dyDescent="0.25">
      <c r="A309" s="571"/>
      <c r="B309" s="584"/>
      <c r="C309" s="584"/>
      <c r="D309" s="584"/>
      <c r="E309" s="584"/>
    </row>
    <row r="310" spans="1:5" x14ac:dyDescent="0.25">
      <c r="A310" s="571"/>
      <c r="B310" s="584"/>
      <c r="C310" s="584"/>
      <c r="D310" s="584"/>
      <c r="E310" s="584"/>
    </row>
    <row r="311" spans="1:5" x14ac:dyDescent="0.25">
      <c r="A311" s="571"/>
      <c r="B311" s="584"/>
      <c r="C311" s="584"/>
      <c r="D311" s="584"/>
      <c r="E311" s="584"/>
    </row>
    <row r="312" spans="1:5" x14ac:dyDescent="0.25">
      <c r="A312" s="571"/>
      <c r="B312" s="584"/>
      <c r="C312" s="584"/>
      <c r="D312" s="584"/>
      <c r="E312" s="584"/>
    </row>
    <row r="313" spans="1:5" x14ac:dyDescent="0.25">
      <c r="A313" s="571"/>
      <c r="B313" s="584"/>
      <c r="C313" s="584"/>
      <c r="D313" s="584"/>
      <c r="E313" s="584"/>
    </row>
    <row r="314" spans="1:5" x14ac:dyDescent="0.25">
      <c r="A314" s="571"/>
      <c r="B314" s="584"/>
      <c r="C314" s="584"/>
      <c r="D314" s="584"/>
      <c r="E314" s="584"/>
    </row>
    <row r="315" spans="1:5" x14ac:dyDescent="0.25">
      <c r="A315" s="571"/>
      <c r="B315" s="584"/>
      <c r="C315" s="584"/>
      <c r="D315" s="584"/>
      <c r="E315" s="584"/>
    </row>
    <row r="316" spans="1:5" x14ac:dyDescent="0.25">
      <c r="A316" s="571"/>
      <c r="B316" s="584"/>
      <c r="C316" s="584"/>
      <c r="D316" s="584"/>
      <c r="E316" s="584"/>
    </row>
    <row r="317" spans="1:5" x14ac:dyDescent="0.25">
      <c r="A317" s="571"/>
      <c r="B317" s="584"/>
      <c r="C317" s="584"/>
      <c r="D317" s="584"/>
      <c r="E317" s="584"/>
    </row>
    <row r="318" spans="1:5" x14ac:dyDescent="0.25">
      <c r="A318" s="571"/>
      <c r="B318" s="584"/>
      <c r="C318" s="584"/>
      <c r="D318" s="584"/>
      <c r="E318" s="584"/>
    </row>
    <row r="319" spans="1:5" x14ac:dyDescent="0.25">
      <c r="A319" s="571"/>
      <c r="B319" s="584"/>
      <c r="C319" s="584"/>
      <c r="D319" s="584"/>
      <c r="E319" s="584"/>
    </row>
    <row r="320" spans="1:5" x14ac:dyDescent="0.25">
      <c r="A320" s="571"/>
      <c r="B320" s="584"/>
      <c r="C320" s="584"/>
      <c r="D320" s="584"/>
      <c r="E320" s="584"/>
    </row>
    <row r="321" spans="1:5" x14ac:dyDescent="0.25">
      <c r="A321" s="571"/>
      <c r="B321" s="584"/>
      <c r="C321" s="584"/>
      <c r="D321" s="584"/>
      <c r="E321" s="584"/>
    </row>
    <row r="322" spans="1:5" x14ac:dyDescent="0.25">
      <c r="A322" s="571"/>
      <c r="B322" s="584"/>
      <c r="C322" s="584"/>
      <c r="D322" s="584"/>
      <c r="E322" s="584"/>
    </row>
    <row r="323" spans="1:5" x14ac:dyDescent="0.25">
      <c r="A323" s="571"/>
      <c r="B323" s="584"/>
      <c r="C323" s="584"/>
      <c r="D323" s="584"/>
      <c r="E323" s="584"/>
    </row>
    <row r="324" spans="1:5" x14ac:dyDescent="0.25">
      <c r="A324" s="571"/>
      <c r="B324" s="584"/>
      <c r="C324" s="584"/>
      <c r="D324" s="584"/>
      <c r="E324" s="584"/>
    </row>
    <row r="325" spans="1:5" x14ac:dyDescent="0.25">
      <c r="A325" s="571"/>
      <c r="B325" s="584"/>
      <c r="C325" s="584"/>
      <c r="D325" s="584"/>
      <c r="E325" s="584"/>
    </row>
    <row r="326" spans="1:5" x14ac:dyDescent="0.25">
      <c r="A326" s="571"/>
      <c r="B326" s="584"/>
      <c r="C326" s="584"/>
      <c r="D326" s="584"/>
      <c r="E326" s="584"/>
    </row>
    <row r="327" spans="1:5" x14ac:dyDescent="0.25">
      <c r="A327" s="571"/>
      <c r="B327" s="584"/>
      <c r="C327" s="584"/>
      <c r="D327" s="584"/>
      <c r="E327" s="584"/>
    </row>
    <row r="328" spans="1:5" x14ac:dyDescent="0.25">
      <c r="A328" s="571"/>
      <c r="B328" s="584"/>
      <c r="C328" s="584"/>
      <c r="D328" s="584"/>
      <c r="E328" s="584"/>
    </row>
    <row r="329" spans="1:5" x14ac:dyDescent="0.25">
      <c r="A329" s="571"/>
      <c r="B329" s="584"/>
      <c r="C329" s="584"/>
      <c r="D329" s="584"/>
      <c r="E329" s="584"/>
    </row>
    <row r="330" spans="1:5" x14ac:dyDescent="0.25">
      <c r="A330" s="571"/>
      <c r="B330" s="584"/>
      <c r="C330" s="584"/>
      <c r="D330" s="584"/>
      <c r="E330" s="584"/>
    </row>
    <row r="331" spans="1:5" x14ac:dyDescent="0.25">
      <c r="A331" s="571"/>
      <c r="B331" s="584"/>
      <c r="C331" s="584"/>
      <c r="D331" s="584"/>
      <c r="E331" s="584"/>
    </row>
    <row r="332" spans="1:5" x14ac:dyDescent="0.25">
      <c r="A332" s="571"/>
      <c r="B332" s="584"/>
      <c r="C332" s="584"/>
      <c r="D332" s="584"/>
      <c r="E332" s="584"/>
    </row>
    <row r="333" spans="1:5" x14ac:dyDescent="0.25">
      <c r="A333" s="571"/>
      <c r="B333" s="584"/>
      <c r="C333" s="584"/>
      <c r="D333" s="584"/>
      <c r="E333" s="584"/>
    </row>
    <row r="334" spans="1:5" x14ac:dyDescent="0.25">
      <c r="A334" s="571"/>
      <c r="B334" s="584"/>
      <c r="C334" s="584"/>
      <c r="D334" s="584"/>
      <c r="E334" s="584"/>
    </row>
    <row r="335" spans="1:5" x14ac:dyDescent="0.25">
      <c r="A335" s="571"/>
      <c r="B335" s="584"/>
      <c r="C335" s="584"/>
      <c r="D335" s="584"/>
      <c r="E335" s="584"/>
    </row>
    <row r="336" spans="1:5" x14ac:dyDescent="0.25">
      <c r="A336" s="571"/>
      <c r="B336" s="584"/>
      <c r="C336" s="584"/>
      <c r="D336" s="584"/>
      <c r="E336" s="584"/>
    </row>
    <row r="337" spans="1:5" x14ac:dyDescent="0.25">
      <c r="A337" s="571"/>
      <c r="B337" s="584"/>
      <c r="C337" s="584"/>
      <c r="D337" s="584"/>
      <c r="E337" s="584"/>
    </row>
    <row r="338" spans="1:5" x14ac:dyDescent="0.25">
      <c r="A338" s="571"/>
      <c r="B338" s="584"/>
      <c r="C338" s="584"/>
      <c r="D338" s="584"/>
      <c r="E338" s="584"/>
    </row>
    <row r="339" spans="1:5" x14ac:dyDescent="0.25">
      <c r="A339" s="571"/>
      <c r="B339" s="584"/>
      <c r="C339" s="584"/>
      <c r="D339" s="584"/>
      <c r="E339" s="584"/>
    </row>
    <row r="340" spans="1:5" x14ac:dyDescent="0.25">
      <c r="A340" s="571"/>
      <c r="B340" s="584"/>
      <c r="C340" s="584"/>
      <c r="D340" s="584"/>
      <c r="E340" s="584"/>
    </row>
    <row r="341" spans="1:5" x14ac:dyDescent="0.25">
      <c r="A341" s="571"/>
      <c r="B341" s="584"/>
      <c r="C341" s="584"/>
      <c r="D341" s="584"/>
      <c r="E341" s="584"/>
    </row>
    <row r="342" spans="1:5" x14ac:dyDescent="0.25">
      <c r="A342" s="571"/>
      <c r="B342" s="584"/>
      <c r="C342" s="584"/>
      <c r="D342" s="584"/>
      <c r="E342" s="584"/>
    </row>
    <row r="343" spans="1:5" x14ac:dyDescent="0.25">
      <c r="A343" s="571"/>
      <c r="B343" s="584"/>
      <c r="C343" s="584"/>
      <c r="D343" s="584"/>
      <c r="E343" s="584"/>
    </row>
    <row r="344" spans="1:5" x14ac:dyDescent="0.25">
      <c r="A344" s="571"/>
      <c r="B344" s="584"/>
      <c r="C344" s="584"/>
      <c r="D344" s="584"/>
      <c r="E344" s="584"/>
    </row>
    <row r="345" spans="1:5" x14ac:dyDescent="0.25">
      <c r="A345" s="571"/>
      <c r="B345" s="584"/>
      <c r="C345" s="584"/>
      <c r="D345" s="584"/>
      <c r="E345" s="584"/>
    </row>
    <row r="346" spans="1:5" x14ac:dyDescent="0.25">
      <c r="A346" s="571"/>
      <c r="B346" s="584"/>
      <c r="C346" s="584"/>
      <c r="D346" s="584"/>
      <c r="E346" s="584"/>
    </row>
    <row r="347" spans="1:5" x14ac:dyDescent="0.25">
      <c r="A347" s="571"/>
      <c r="B347" s="584"/>
      <c r="C347" s="584"/>
      <c r="D347" s="584"/>
      <c r="E347" s="584"/>
    </row>
    <row r="348" spans="1:5" x14ac:dyDescent="0.25">
      <c r="A348" s="571"/>
      <c r="B348" s="584"/>
      <c r="C348" s="584"/>
      <c r="D348" s="584"/>
      <c r="E348" s="584"/>
    </row>
    <row r="349" spans="1:5" x14ac:dyDescent="0.25">
      <c r="A349" s="571"/>
      <c r="B349" s="584"/>
      <c r="C349" s="584"/>
      <c r="D349" s="584"/>
      <c r="E349" s="584"/>
    </row>
    <row r="350" spans="1:5" x14ac:dyDescent="0.25">
      <c r="A350" s="571"/>
      <c r="B350" s="584"/>
      <c r="C350" s="584"/>
      <c r="D350" s="584"/>
      <c r="E350" s="584"/>
    </row>
    <row r="351" spans="1:5" x14ac:dyDescent="0.25">
      <c r="A351" s="571"/>
      <c r="B351" s="584"/>
      <c r="C351" s="584"/>
      <c r="D351" s="584"/>
      <c r="E351" s="584"/>
    </row>
    <row r="352" spans="1:5" x14ac:dyDescent="0.25">
      <c r="A352" s="571"/>
      <c r="B352" s="584"/>
      <c r="C352" s="584"/>
      <c r="D352" s="584"/>
      <c r="E352" s="584"/>
    </row>
    <row r="353" spans="1:5" x14ac:dyDescent="0.25">
      <c r="A353" s="571"/>
      <c r="B353" s="584"/>
      <c r="C353" s="584"/>
      <c r="D353" s="584"/>
      <c r="E353" s="584"/>
    </row>
    <row r="354" spans="1:5" x14ac:dyDescent="0.25">
      <c r="A354" s="571"/>
      <c r="B354" s="584"/>
      <c r="C354" s="584"/>
      <c r="D354" s="584"/>
      <c r="E354" s="584"/>
    </row>
    <row r="355" spans="1:5" x14ac:dyDescent="0.25">
      <c r="A355" s="571"/>
      <c r="B355" s="584"/>
      <c r="C355" s="584"/>
      <c r="D355" s="584"/>
      <c r="E355" s="584"/>
    </row>
    <row r="356" spans="1:5" x14ac:dyDescent="0.25">
      <c r="A356" s="571"/>
      <c r="B356" s="584"/>
      <c r="C356" s="584"/>
      <c r="D356" s="584"/>
      <c r="E356" s="584"/>
    </row>
    <row r="357" spans="1:5" x14ac:dyDescent="0.25">
      <c r="A357" s="571"/>
      <c r="B357" s="584"/>
      <c r="C357" s="584"/>
      <c r="D357" s="584"/>
      <c r="E357" s="584"/>
    </row>
    <row r="358" spans="1:5" x14ac:dyDescent="0.25">
      <c r="A358" s="571"/>
      <c r="B358" s="584"/>
      <c r="C358" s="584"/>
      <c r="D358" s="584"/>
      <c r="E358" s="584"/>
    </row>
    <row r="359" spans="1:5" x14ac:dyDescent="0.25">
      <c r="A359" s="571"/>
      <c r="B359" s="584"/>
      <c r="C359" s="584"/>
      <c r="D359" s="584"/>
      <c r="E359" s="584"/>
    </row>
    <row r="360" spans="1:5" x14ac:dyDescent="0.25">
      <c r="A360" s="571"/>
      <c r="B360" s="584"/>
      <c r="C360" s="584"/>
      <c r="D360" s="584"/>
      <c r="E360" s="584"/>
    </row>
    <row r="361" spans="1:5" x14ac:dyDescent="0.25">
      <c r="A361" s="571"/>
      <c r="B361" s="584"/>
      <c r="C361" s="584"/>
      <c r="D361" s="584"/>
      <c r="E361" s="584"/>
    </row>
    <row r="362" spans="1:5" x14ac:dyDescent="0.25">
      <c r="A362" s="571"/>
      <c r="B362" s="584"/>
      <c r="C362" s="584"/>
      <c r="D362" s="584"/>
      <c r="E362" s="584"/>
    </row>
    <row r="363" spans="1:5" x14ac:dyDescent="0.25">
      <c r="A363" s="571"/>
      <c r="B363" s="584"/>
      <c r="C363" s="584"/>
      <c r="D363" s="584"/>
      <c r="E363" s="584"/>
    </row>
  </sheetData>
  <mergeCells count="7">
    <mergeCell ref="K2:M2"/>
    <mergeCell ref="H2:H3"/>
    <mergeCell ref="B2:E3"/>
    <mergeCell ref="C6:E6"/>
    <mergeCell ref="C5:E5"/>
    <mergeCell ref="C4:E4"/>
    <mergeCell ref="F2:G2"/>
  </mergeCell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M501"/>
  <sheetViews>
    <sheetView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E2" sqref="E2:I2"/>
    </sheetView>
  </sheetViews>
  <sheetFormatPr defaultRowHeight="15" x14ac:dyDescent="0.25"/>
  <cols>
    <col min="2" max="2" width="6.85546875" bestFit="1" customWidth="1"/>
    <col min="3" max="3" width="3.28515625" customWidth="1"/>
    <col min="4" max="4" width="62.42578125" bestFit="1" customWidth="1"/>
    <col min="5" max="5" width="10.140625" style="53" customWidth="1"/>
    <col min="6" max="6" width="11.85546875" bestFit="1" customWidth="1"/>
    <col min="7" max="9" width="11.85546875" customWidth="1"/>
    <col min="10" max="10" width="9.140625" style="70"/>
    <col min="11" max="11" width="9.140625" customWidth="1"/>
    <col min="12" max="12" width="12.5703125" customWidth="1"/>
    <col min="13" max="13" width="11.28515625" customWidth="1"/>
    <col min="14" max="14" width="9.140625" customWidth="1"/>
  </cols>
  <sheetData>
    <row r="1" spans="1:13" ht="15.75" thickBot="1" x14ac:dyDescent="0.3">
      <c r="D1" s="297" t="s">
        <v>768</v>
      </c>
      <c r="F1" s="22"/>
      <c r="G1" s="22"/>
      <c r="H1" s="22"/>
      <c r="I1" s="22"/>
      <c r="J1" s="67" t="s">
        <v>2</v>
      </c>
    </row>
    <row r="2" spans="1:13" ht="15" customHeight="1" thickBot="1" x14ac:dyDescent="0.3">
      <c r="B2" s="1258" t="s">
        <v>0</v>
      </c>
      <c r="C2" s="1259"/>
      <c r="D2" s="1259"/>
      <c r="E2" s="1471" t="s">
        <v>769</v>
      </c>
      <c r="F2" s="1472"/>
      <c r="G2" s="1472"/>
      <c r="H2" s="1472"/>
      <c r="I2" s="1473"/>
      <c r="J2" s="1467" t="s">
        <v>279</v>
      </c>
    </row>
    <row r="3" spans="1:13" ht="43.5" thickBot="1" x14ac:dyDescent="0.3">
      <c r="B3" s="1260"/>
      <c r="C3" s="1261"/>
      <c r="D3" s="1261"/>
      <c r="E3" s="386" t="s">
        <v>33</v>
      </c>
      <c r="F3" s="387" t="s">
        <v>846</v>
      </c>
      <c r="G3" s="705" t="s">
        <v>847</v>
      </c>
      <c r="H3" s="705" t="s">
        <v>848</v>
      </c>
      <c r="I3" s="705" t="s">
        <v>373</v>
      </c>
      <c r="J3" s="1468"/>
    </row>
    <row r="4" spans="1:13" ht="15.75" thickBot="1" x14ac:dyDescent="0.3">
      <c r="B4" s="29" t="s">
        <v>80</v>
      </c>
      <c r="C4" s="1291" t="s">
        <v>81</v>
      </c>
      <c r="D4" s="1292"/>
      <c r="E4" s="54"/>
      <c r="F4" s="72">
        <f>F5+F9+F19+F33</f>
        <v>15094040</v>
      </c>
      <c r="G4" s="72">
        <f>SUM(G33+G19+G9+G5)</f>
        <v>2695000</v>
      </c>
      <c r="H4" s="72">
        <v>0</v>
      </c>
      <c r="I4" s="72">
        <f>SUM(F4:H4)</f>
        <v>17789040</v>
      </c>
      <c r="J4" s="69"/>
      <c r="K4" s="443"/>
    </row>
    <row r="5" spans="1:13" x14ac:dyDescent="0.25">
      <c r="B5" s="33" t="s">
        <v>82</v>
      </c>
      <c r="C5" s="1363" t="s">
        <v>83</v>
      </c>
      <c r="D5" s="1364"/>
      <c r="E5" s="105"/>
      <c r="F5" s="115">
        <f>SUM(F6:F8)</f>
        <v>4500000</v>
      </c>
      <c r="G5" s="706">
        <v>0</v>
      </c>
      <c r="H5" s="706">
        <v>0</v>
      </c>
      <c r="I5" s="706">
        <f>SUM(F5:H5)</f>
        <v>4500000</v>
      </c>
      <c r="J5" s="106"/>
      <c r="K5" s="443"/>
    </row>
    <row r="6" spans="1:13" x14ac:dyDescent="0.25">
      <c r="A6" s="18" t="s">
        <v>84</v>
      </c>
      <c r="B6" s="37" t="s">
        <v>85</v>
      </c>
      <c r="C6" s="39"/>
      <c r="D6" s="43" t="s">
        <v>86</v>
      </c>
      <c r="E6" s="104"/>
      <c r="F6" s="487">
        <v>4500000</v>
      </c>
      <c r="G6" s="487"/>
      <c r="H6" s="487"/>
      <c r="I6" s="487"/>
      <c r="J6" s="107" t="s">
        <v>336</v>
      </c>
      <c r="K6" s="443"/>
    </row>
    <row r="7" spans="1:13" hidden="1" x14ac:dyDescent="0.25">
      <c r="A7" s="18"/>
      <c r="B7" s="37" t="s">
        <v>676</v>
      </c>
      <c r="C7" s="39"/>
      <c r="D7" s="43" t="s">
        <v>615</v>
      </c>
      <c r="E7" s="104"/>
      <c r="F7" s="116"/>
      <c r="G7" s="116"/>
      <c r="H7" s="116"/>
      <c r="I7" s="116"/>
      <c r="J7" s="107"/>
      <c r="K7" s="443"/>
    </row>
    <row r="8" spans="1:13" hidden="1" x14ac:dyDescent="0.25">
      <c r="A8" s="18"/>
      <c r="B8" s="37" t="s">
        <v>677</v>
      </c>
      <c r="C8" s="39"/>
      <c r="D8" s="43" t="s">
        <v>620</v>
      </c>
      <c r="E8" s="104"/>
      <c r="F8" s="116">
        <v>0</v>
      </c>
      <c r="G8" s="116"/>
      <c r="H8" s="116"/>
      <c r="I8" s="116"/>
      <c r="J8" s="107"/>
      <c r="K8" s="443"/>
    </row>
    <row r="9" spans="1:13" x14ac:dyDescent="0.25">
      <c r="A9" s="18" t="s">
        <v>87</v>
      </c>
      <c r="B9" s="30" t="s">
        <v>88</v>
      </c>
      <c r="C9" s="1469" t="s">
        <v>89</v>
      </c>
      <c r="D9" s="1470"/>
      <c r="E9" s="108"/>
      <c r="F9" s="115">
        <f>F10+F13+F14</f>
        <v>0</v>
      </c>
      <c r="G9" s="115">
        <f>SUM(G14+G13+G10)</f>
        <v>695000</v>
      </c>
      <c r="H9" s="115">
        <v>0</v>
      </c>
      <c r="I9" s="115">
        <f>SUM(F9:H9)</f>
        <v>695000</v>
      </c>
      <c r="J9" s="109"/>
      <c r="K9" s="443"/>
    </row>
    <row r="10" spans="1:13" s="71" customFormat="1" x14ac:dyDescent="0.25">
      <c r="B10" s="37"/>
      <c r="C10" s="38"/>
      <c r="D10" s="41" t="s">
        <v>380</v>
      </c>
      <c r="E10" s="104"/>
      <c r="F10" s="116">
        <f>F11+F12</f>
        <v>0</v>
      </c>
      <c r="G10" s="116">
        <f>SUM(G11:G12)</f>
        <v>450000</v>
      </c>
      <c r="H10" s="116"/>
      <c r="I10" s="116"/>
      <c r="J10" s="103"/>
      <c r="K10" s="486"/>
    </row>
    <row r="11" spans="1:13" x14ac:dyDescent="0.25">
      <c r="B11" s="26"/>
      <c r="C11" s="21"/>
      <c r="D11" s="34" t="s">
        <v>379</v>
      </c>
      <c r="E11" s="101" t="s">
        <v>376</v>
      </c>
      <c r="F11" s="117">
        <v>0</v>
      </c>
      <c r="G11" s="117">
        <v>250000</v>
      </c>
      <c r="H11" s="117"/>
      <c r="I11" s="117"/>
      <c r="J11" s="102" t="s">
        <v>334</v>
      </c>
    </row>
    <row r="12" spans="1:13" x14ac:dyDescent="0.25">
      <c r="B12" s="26"/>
      <c r="C12" s="21"/>
      <c r="D12" s="34" t="s">
        <v>381</v>
      </c>
      <c r="E12" s="101" t="s">
        <v>376</v>
      </c>
      <c r="F12" s="117">
        <v>0</v>
      </c>
      <c r="G12" s="117">
        <v>200000</v>
      </c>
      <c r="H12" s="117"/>
      <c r="I12" s="117"/>
      <c r="J12" s="102" t="s">
        <v>287</v>
      </c>
      <c r="M12" s="78"/>
    </row>
    <row r="13" spans="1:13" s="71" customFormat="1" ht="25.5" x14ac:dyDescent="0.25">
      <c r="B13" s="37"/>
      <c r="C13" s="38"/>
      <c r="D13" s="122" t="s">
        <v>378</v>
      </c>
      <c r="E13" s="104" t="s">
        <v>376</v>
      </c>
      <c r="F13" s="118">
        <v>0</v>
      </c>
      <c r="G13" s="118">
        <v>50000</v>
      </c>
      <c r="H13" s="118"/>
      <c r="I13" s="118"/>
      <c r="J13" s="103" t="s">
        <v>287</v>
      </c>
    </row>
    <row r="14" spans="1:13" s="71" customFormat="1" x14ac:dyDescent="0.25">
      <c r="B14" s="37"/>
      <c r="C14" s="38"/>
      <c r="D14" s="122" t="s">
        <v>90</v>
      </c>
      <c r="E14" s="104"/>
      <c r="F14" s="116">
        <f>SUM(F15:F18)</f>
        <v>0</v>
      </c>
      <c r="G14" s="116">
        <f>SUM(G15:G18)</f>
        <v>195000</v>
      </c>
      <c r="H14" s="116"/>
      <c r="I14" s="116"/>
      <c r="J14" s="103"/>
    </row>
    <row r="15" spans="1:13" x14ac:dyDescent="0.25">
      <c r="B15" s="26"/>
      <c r="C15" s="21"/>
      <c r="D15" s="57" t="s">
        <v>382</v>
      </c>
      <c r="E15" s="448" t="s">
        <v>376</v>
      </c>
      <c r="F15" s="100">
        <v>0</v>
      </c>
      <c r="G15" s="100">
        <v>0</v>
      </c>
      <c r="H15" s="100"/>
      <c r="I15" s="100"/>
      <c r="J15" s="102" t="s">
        <v>287</v>
      </c>
    </row>
    <row r="16" spans="1:13" x14ac:dyDescent="0.25">
      <c r="B16" s="26"/>
      <c r="C16" s="21"/>
      <c r="D16" s="57" t="s">
        <v>383</v>
      </c>
      <c r="E16" s="448" t="s">
        <v>376</v>
      </c>
      <c r="F16" s="100">
        <v>0</v>
      </c>
      <c r="G16" s="100">
        <v>45000</v>
      </c>
      <c r="H16" s="100"/>
      <c r="I16" s="100"/>
      <c r="J16" s="102" t="s">
        <v>287</v>
      </c>
    </row>
    <row r="17" spans="1:13" x14ac:dyDescent="0.25">
      <c r="B17" s="26"/>
      <c r="C17" s="21"/>
      <c r="D17" s="57" t="s">
        <v>384</v>
      </c>
      <c r="E17" s="448" t="s">
        <v>376</v>
      </c>
      <c r="F17" s="100">
        <v>0</v>
      </c>
      <c r="G17" s="100">
        <v>50000</v>
      </c>
      <c r="H17" s="100"/>
      <c r="I17" s="100"/>
      <c r="J17" s="102" t="s">
        <v>287</v>
      </c>
    </row>
    <row r="18" spans="1:13" x14ac:dyDescent="0.25">
      <c r="B18" s="26"/>
      <c r="C18" s="21"/>
      <c r="D18" s="57" t="s">
        <v>760</v>
      </c>
      <c r="E18" s="448" t="s">
        <v>376</v>
      </c>
      <c r="F18" s="100">
        <v>0</v>
      </c>
      <c r="G18" s="100">
        <v>100000</v>
      </c>
      <c r="H18" s="100"/>
      <c r="I18" s="100"/>
      <c r="J18" s="102"/>
    </row>
    <row r="19" spans="1:13" x14ac:dyDescent="0.25">
      <c r="A19" s="18" t="s">
        <v>91</v>
      </c>
      <c r="B19" s="30" t="s">
        <v>92</v>
      </c>
      <c r="C19" s="1469" t="s">
        <v>93</v>
      </c>
      <c r="D19" s="1470"/>
      <c r="E19" s="108"/>
      <c r="F19" s="115">
        <f>F20+F24</f>
        <v>0</v>
      </c>
      <c r="G19" s="115">
        <f>SUM(G24)</f>
        <v>2000000</v>
      </c>
      <c r="H19" s="115">
        <v>0</v>
      </c>
      <c r="I19" s="115">
        <f>SUM(F19:H19)</f>
        <v>2000000</v>
      </c>
      <c r="J19" s="109"/>
      <c r="K19" s="443"/>
    </row>
    <row r="20" spans="1:13" hidden="1" x14ac:dyDescent="0.25">
      <c r="A20" s="49"/>
      <c r="B20" s="37"/>
      <c r="C20" s="38"/>
      <c r="D20" s="41" t="s">
        <v>94</v>
      </c>
      <c r="E20" s="104"/>
      <c r="F20" s="116">
        <f>SUM(F21:F23)</f>
        <v>0</v>
      </c>
      <c r="G20" s="116"/>
      <c r="H20" s="116"/>
      <c r="I20" s="116"/>
      <c r="J20" s="103"/>
    </row>
    <row r="21" spans="1:13" hidden="1" x14ac:dyDescent="0.25">
      <c r="B21" s="26"/>
      <c r="C21" s="21"/>
      <c r="D21" s="34" t="s">
        <v>385</v>
      </c>
      <c r="E21" s="101" t="s">
        <v>35</v>
      </c>
      <c r="F21" s="117">
        <v>0</v>
      </c>
      <c r="G21" s="117"/>
      <c r="H21" s="117"/>
      <c r="I21" s="117"/>
      <c r="J21" s="102" t="s">
        <v>287</v>
      </c>
    </row>
    <row r="22" spans="1:13" hidden="1" x14ac:dyDescent="0.25">
      <c r="B22" s="26"/>
      <c r="C22" s="21"/>
      <c r="D22" s="34" t="s">
        <v>756</v>
      </c>
      <c r="E22" s="101"/>
      <c r="F22" s="117"/>
      <c r="G22" s="117"/>
      <c r="H22" s="117"/>
      <c r="I22" s="117"/>
      <c r="J22" s="102"/>
    </row>
    <row r="23" spans="1:13" hidden="1" x14ac:dyDescent="0.25">
      <c r="B23" s="26"/>
      <c r="C23" s="21"/>
      <c r="D23" s="34" t="s">
        <v>755</v>
      </c>
      <c r="E23" s="101"/>
      <c r="F23" s="117"/>
      <c r="G23" s="117"/>
      <c r="H23" s="117"/>
      <c r="I23" s="117"/>
      <c r="J23" s="102"/>
      <c r="L23" s="78"/>
    </row>
    <row r="24" spans="1:13" s="71" customFormat="1" x14ac:dyDescent="0.25">
      <c r="B24" s="37"/>
      <c r="C24" s="38"/>
      <c r="D24" s="41" t="s">
        <v>95</v>
      </c>
      <c r="E24" s="104" t="s">
        <v>376</v>
      </c>
      <c r="F24" s="116">
        <v>0</v>
      </c>
      <c r="G24" s="116">
        <v>2000000</v>
      </c>
      <c r="H24" s="116"/>
      <c r="I24" s="116">
        <f>SUM(F24:H24)</f>
        <v>2000000</v>
      </c>
      <c r="J24" s="103" t="s">
        <v>298</v>
      </c>
    </row>
    <row r="25" spans="1:13" hidden="1" x14ac:dyDescent="0.25">
      <c r="B25" s="26"/>
      <c r="C25" s="21"/>
      <c r="D25" s="34" t="s">
        <v>338</v>
      </c>
      <c r="E25" s="448"/>
      <c r="F25" s="117"/>
      <c r="G25" s="117"/>
      <c r="H25" s="117"/>
      <c r="I25" s="117"/>
      <c r="J25" s="102"/>
    </row>
    <row r="26" spans="1:13" hidden="1" x14ac:dyDescent="0.25">
      <c r="B26" s="26"/>
      <c r="C26" s="21"/>
      <c r="D26" s="34" t="s">
        <v>337</v>
      </c>
      <c r="E26" s="448"/>
      <c r="F26" s="117"/>
      <c r="G26" s="117"/>
      <c r="H26" s="117"/>
      <c r="I26" s="117"/>
      <c r="J26" s="102"/>
    </row>
    <row r="27" spans="1:13" ht="15" hidden="1" customHeight="1" x14ac:dyDescent="0.25">
      <c r="B27" s="26"/>
      <c r="C27" s="21"/>
      <c r="D27" s="57" t="s">
        <v>754</v>
      </c>
      <c r="E27" s="448"/>
      <c r="F27" s="117"/>
      <c r="G27" s="117"/>
      <c r="H27" s="117"/>
      <c r="I27" s="117"/>
      <c r="J27" s="102"/>
    </row>
    <row r="28" spans="1:13" ht="15" hidden="1" customHeight="1" x14ac:dyDescent="0.25">
      <c r="B28" s="26"/>
      <c r="C28" s="21"/>
      <c r="D28" s="57" t="s">
        <v>339</v>
      </c>
      <c r="E28" s="448"/>
      <c r="F28" s="117"/>
      <c r="G28" s="117"/>
      <c r="H28" s="117"/>
      <c r="I28" s="117"/>
      <c r="J28" s="102"/>
    </row>
    <row r="29" spans="1:13" hidden="1" x14ac:dyDescent="0.25">
      <c r="B29" s="26"/>
      <c r="C29" s="21"/>
      <c r="D29" s="34" t="s">
        <v>759</v>
      </c>
      <c r="E29" s="448"/>
      <c r="F29" s="117"/>
      <c r="G29" s="117"/>
      <c r="H29" s="117"/>
      <c r="I29" s="117"/>
      <c r="J29" s="102"/>
    </row>
    <row r="30" spans="1:13" ht="15" hidden="1" customHeight="1" x14ac:dyDescent="0.25">
      <c r="B30" s="26"/>
      <c r="C30" s="21"/>
      <c r="D30" s="57" t="s">
        <v>340</v>
      </c>
      <c r="E30" s="448"/>
      <c r="F30" s="117"/>
      <c r="G30" s="117"/>
      <c r="H30" s="117"/>
      <c r="I30" s="117"/>
      <c r="J30" s="102"/>
    </row>
    <row r="31" spans="1:13" hidden="1" x14ac:dyDescent="0.25">
      <c r="B31" s="26"/>
      <c r="C31" s="21"/>
      <c r="D31" s="34" t="s">
        <v>341</v>
      </c>
      <c r="E31" s="448"/>
      <c r="F31" s="117"/>
      <c r="G31" s="117"/>
      <c r="H31" s="117"/>
      <c r="I31" s="117"/>
      <c r="J31" s="102"/>
      <c r="L31" s="78"/>
      <c r="M31" s="78"/>
    </row>
    <row r="32" spans="1:13" hidden="1" x14ac:dyDescent="0.25">
      <c r="B32" s="26"/>
      <c r="C32" s="21"/>
      <c r="D32" s="34" t="s">
        <v>760</v>
      </c>
      <c r="E32" s="448"/>
      <c r="F32" s="117"/>
      <c r="G32" s="117"/>
      <c r="H32" s="117"/>
      <c r="I32" s="117"/>
      <c r="J32" s="102"/>
      <c r="L32" s="78"/>
      <c r="M32" s="78"/>
    </row>
    <row r="33" spans="1:11" x14ac:dyDescent="0.25">
      <c r="A33" s="18" t="s">
        <v>96</v>
      </c>
      <c r="B33" s="30" t="s">
        <v>97</v>
      </c>
      <c r="C33" s="1469" t="s">
        <v>98</v>
      </c>
      <c r="D33" s="1470"/>
      <c r="E33" s="108"/>
      <c r="F33" s="115">
        <f>SUM(F34:F37)</f>
        <v>10594040</v>
      </c>
      <c r="G33" s="115">
        <v>0</v>
      </c>
      <c r="H33" s="115">
        <v>0</v>
      </c>
      <c r="I33" s="115">
        <f>SUM(F33:H33)</f>
        <v>10594040</v>
      </c>
      <c r="J33" s="109"/>
      <c r="K33" s="443"/>
    </row>
    <row r="34" spans="1:11" hidden="1" x14ac:dyDescent="0.25">
      <c r="B34" s="26"/>
      <c r="C34" s="24"/>
      <c r="D34" s="34" t="s">
        <v>99</v>
      </c>
      <c r="E34" s="101"/>
      <c r="F34" s="447"/>
      <c r="G34" s="447"/>
      <c r="H34" s="447"/>
      <c r="I34" s="447"/>
      <c r="J34" s="99"/>
    </row>
    <row r="35" spans="1:11" x14ac:dyDescent="0.25">
      <c r="B35" s="50"/>
      <c r="C35" s="51"/>
      <c r="D35" s="52" t="s">
        <v>560</v>
      </c>
      <c r="E35" s="110"/>
      <c r="F35" s="492">
        <v>8319996</v>
      </c>
      <c r="G35" s="492"/>
      <c r="H35" s="492"/>
      <c r="I35" s="492"/>
      <c r="J35" s="111"/>
    </row>
    <row r="36" spans="1:11" hidden="1" x14ac:dyDescent="0.25">
      <c r="B36" s="50"/>
      <c r="C36" s="51"/>
      <c r="D36" s="52" t="s">
        <v>335</v>
      </c>
      <c r="E36" s="110"/>
      <c r="F36" s="492"/>
      <c r="G36" s="492"/>
      <c r="H36" s="492"/>
      <c r="I36" s="492"/>
      <c r="J36" s="111"/>
    </row>
    <row r="37" spans="1:11" ht="15.75" thickBot="1" x14ac:dyDescent="0.3">
      <c r="B37" s="46"/>
      <c r="C37" s="47"/>
      <c r="D37" s="48" t="s">
        <v>100</v>
      </c>
      <c r="E37" s="112"/>
      <c r="F37" s="491">
        <v>2274044</v>
      </c>
      <c r="G37" s="491"/>
      <c r="H37" s="491"/>
      <c r="I37" s="491"/>
      <c r="J37" s="113"/>
    </row>
    <row r="38" spans="1:11" x14ac:dyDescent="0.25">
      <c r="B38" s="3"/>
      <c r="C38" s="4"/>
      <c r="D38" s="4"/>
    </row>
    <row r="39" spans="1:11" x14ac:dyDescent="0.25">
      <c r="B39" s="6"/>
      <c r="C39" s="7"/>
      <c r="D39" s="7"/>
    </row>
    <row r="40" spans="1:11" x14ac:dyDescent="0.25">
      <c r="B40" s="8"/>
      <c r="C40" s="5"/>
      <c r="D40" s="5"/>
    </row>
    <row r="41" spans="1:11" x14ac:dyDescent="0.25">
      <c r="B41" s="8"/>
      <c r="C41" s="5"/>
      <c r="D41" s="5"/>
    </row>
    <row r="42" spans="1:11" x14ac:dyDescent="0.25">
      <c r="B42" s="8"/>
      <c r="C42" s="5"/>
      <c r="D42" s="5"/>
    </row>
    <row r="43" spans="1:11" x14ac:dyDescent="0.25">
      <c r="B43" s="8"/>
      <c r="C43" s="5"/>
      <c r="D43" s="5"/>
    </row>
    <row r="44" spans="1:11" x14ac:dyDescent="0.25">
      <c r="B44" s="8"/>
      <c r="C44" s="5"/>
      <c r="D44" s="5"/>
    </row>
    <row r="45" spans="1:11" x14ac:dyDescent="0.25">
      <c r="B45" s="8"/>
      <c r="C45" s="5"/>
      <c r="D45" s="5"/>
    </row>
    <row r="46" spans="1:11" x14ac:dyDescent="0.25">
      <c r="B46" s="8"/>
      <c r="C46" s="9"/>
      <c r="D46" s="9"/>
    </row>
    <row r="47" spans="1:11" x14ac:dyDescent="0.25">
      <c r="B47" s="8"/>
      <c r="C47" s="9"/>
      <c r="D47" s="9"/>
    </row>
    <row r="48" spans="1:11" x14ac:dyDescent="0.25">
      <c r="B48" s="8"/>
      <c r="C48" s="9"/>
      <c r="D48" s="9"/>
    </row>
    <row r="49" spans="1:4" x14ac:dyDescent="0.25">
      <c r="B49" s="8"/>
      <c r="C49" s="5"/>
      <c r="D49" s="5"/>
    </row>
    <row r="50" spans="1:4" x14ac:dyDescent="0.25">
      <c r="B50" s="8"/>
      <c r="C50" s="5"/>
      <c r="D50" s="5"/>
    </row>
    <row r="51" spans="1:4" x14ac:dyDescent="0.25">
      <c r="B51" s="8"/>
      <c r="C51" s="5"/>
      <c r="D51" s="5"/>
    </row>
    <row r="52" spans="1:4" x14ac:dyDescent="0.25">
      <c r="A52" s="19"/>
      <c r="B52" s="8"/>
      <c r="C52" s="5"/>
      <c r="D52" s="5"/>
    </row>
    <row r="53" spans="1:4" x14ac:dyDescent="0.25">
      <c r="A53" s="19"/>
      <c r="B53" s="8"/>
      <c r="C53" s="5"/>
      <c r="D53" s="5"/>
    </row>
    <row r="54" spans="1:4" x14ac:dyDescent="0.25">
      <c r="A54" s="19"/>
      <c r="B54" s="8"/>
      <c r="C54" s="5"/>
      <c r="D54" s="5"/>
    </row>
    <row r="55" spans="1:4" x14ac:dyDescent="0.25">
      <c r="A55" s="19"/>
      <c r="B55" s="8"/>
      <c r="C55" s="5"/>
      <c r="D55" s="5"/>
    </row>
    <row r="56" spans="1:4" x14ac:dyDescent="0.25">
      <c r="A56" s="19"/>
      <c r="B56" s="8"/>
      <c r="C56" s="5"/>
      <c r="D56" s="5"/>
    </row>
    <row r="57" spans="1:4" x14ac:dyDescent="0.25">
      <c r="A57" s="19"/>
      <c r="B57" s="8"/>
      <c r="C57" s="5"/>
      <c r="D57" s="5"/>
    </row>
    <row r="58" spans="1:4" x14ac:dyDescent="0.25">
      <c r="A58" s="19"/>
      <c r="B58" s="8"/>
      <c r="C58" s="5"/>
      <c r="D58" s="5"/>
    </row>
    <row r="59" spans="1:4" x14ac:dyDescent="0.25">
      <c r="A59" s="19"/>
      <c r="B59" s="8"/>
      <c r="C59" s="9"/>
      <c r="D59" s="9"/>
    </row>
    <row r="60" spans="1:4" x14ac:dyDescent="0.25">
      <c r="A60" s="19"/>
      <c r="B60" s="8"/>
      <c r="C60" s="5"/>
      <c r="D60" s="5"/>
    </row>
    <row r="61" spans="1:4" x14ac:dyDescent="0.25">
      <c r="A61" s="19"/>
      <c r="B61" s="8"/>
      <c r="C61" s="5"/>
      <c r="D61" s="5"/>
    </row>
    <row r="62" spans="1:4" x14ac:dyDescent="0.25">
      <c r="A62" s="19"/>
      <c r="B62" s="8"/>
      <c r="C62" s="5"/>
      <c r="D62" s="5"/>
    </row>
    <row r="63" spans="1:4" x14ac:dyDescent="0.25">
      <c r="A63" s="19"/>
      <c r="B63" s="8"/>
      <c r="C63" s="5"/>
      <c r="D63" s="5"/>
    </row>
    <row r="64" spans="1:4" x14ac:dyDescent="0.25">
      <c r="A64" s="19"/>
      <c r="B64" s="8"/>
      <c r="C64" s="5"/>
      <c r="D64" s="5"/>
    </row>
    <row r="65" spans="1:4" x14ac:dyDescent="0.25">
      <c r="A65" s="19"/>
      <c r="B65" s="8"/>
      <c r="C65" s="5"/>
      <c r="D65" s="5"/>
    </row>
    <row r="66" spans="1:4" x14ac:dyDescent="0.25">
      <c r="A66" s="19"/>
      <c r="B66" s="8"/>
      <c r="C66" s="5"/>
      <c r="D66" s="5"/>
    </row>
    <row r="67" spans="1:4" x14ac:dyDescent="0.25">
      <c r="A67" s="19"/>
      <c r="B67" s="8"/>
      <c r="C67" s="5"/>
      <c r="D67" s="5"/>
    </row>
    <row r="68" spans="1:4" x14ac:dyDescent="0.25">
      <c r="A68" s="19"/>
      <c r="B68" s="8"/>
      <c r="C68" s="5"/>
      <c r="D68" s="5"/>
    </row>
    <row r="69" spans="1:4" x14ac:dyDescent="0.25">
      <c r="A69" s="19"/>
      <c r="B69" s="8"/>
      <c r="C69" s="5"/>
      <c r="D69" s="5"/>
    </row>
    <row r="70" spans="1:4" x14ac:dyDescent="0.25">
      <c r="A70" s="19"/>
      <c r="B70" s="8"/>
      <c r="C70" s="9"/>
      <c r="D70" s="9"/>
    </row>
    <row r="71" spans="1:4" x14ac:dyDescent="0.25">
      <c r="A71" s="19"/>
      <c r="B71" s="8"/>
      <c r="C71" s="5"/>
      <c r="D71" s="5"/>
    </row>
    <row r="72" spans="1:4" x14ac:dyDescent="0.25">
      <c r="A72" s="19"/>
      <c r="B72" s="8"/>
      <c r="C72" s="5"/>
      <c r="D72" s="5"/>
    </row>
    <row r="73" spans="1:4" x14ac:dyDescent="0.25">
      <c r="A73" s="19"/>
      <c r="B73" s="8"/>
      <c r="C73" s="5"/>
      <c r="D73" s="5"/>
    </row>
    <row r="74" spans="1:4" x14ac:dyDescent="0.25">
      <c r="A74" s="19"/>
      <c r="B74" s="8"/>
      <c r="C74" s="5"/>
      <c r="D74" s="5"/>
    </row>
    <row r="75" spans="1:4" x14ac:dyDescent="0.25">
      <c r="A75" s="19"/>
      <c r="B75" s="8"/>
      <c r="C75" s="5"/>
      <c r="D75" s="5"/>
    </row>
    <row r="76" spans="1:4" x14ac:dyDescent="0.25">
      <c r="A76" s="19"/>
      <c r="B76" s="8"/>
      <c r="C76" s="5"/>
      <c r="D76" s="5"/>
    </row>
    <row r="77" spans="1:4" x14ac:dyDescent="0.25">
      <c r="A77" s="19"/>
      <c r="B77" s="8"/>
      <c r="C77" s="5"/>
      <c r="D77" s="5"/>
    </row>
    <row r="78" spans="1:4" x14ac:dyDescent="0.25">
      <c r="A78" s="19"/>
      <c r="B78" s="8"/>
      <c r="C78" s="5"/>
      <c r="D78" s="5"/>
    </row>
    <row r="79" spans="1:4" x14ac:dyDescent="0.25">
      <c r="A79" s="19"/>
      <c r="B79" s="8"/>
      <c r="C79" s="5"/>
      <c r="D79" s="5"/>
    </row>
    <row r="80" spans="1:4" x14ac:dyDescent="0.25">
      <c r="A80" s="19"/>
      <c r="B80" s="8"/>
      <c r="C80" s="5"/>
      <c r="D80" s="5"/>
    </row>
    <row r="81" spans="1:4" x14ac:dyDescent="0.25">
      <c r="A81" s="19"/>
      <c r="B81" s="10"/>
      <c r="C81" s="4"/>
      <c r="D81" s="4"/>
    </row>
    <row r="82" spans="1:4" x14ac:dyDescent="0.25">
      <c r="A82" s="19"/>
      <c r="B82" s="8"/>
      <c r="C82" s="9"/>
      <c r="D82" s="9"/>
    </row>
    <row r="83" spans="1:4" x14ac:dyDescent="0.25">
      <c r="A83" s="19"/>
      <c r="B83" s="8"/>
      <c r="C83" s="9"/>
      <c r="D83" s="9"/>
    </row>
    <row r="84" spans="1:4" x14ac:dyDescent="0.25">
      <c r="A84" s="19"/>
      <c r="B84" s="8"/>
      <c r="C84" s="9"/>
      <c r="D84" s="9"/>
    </row>
    <row r="85" spans="1:4" x14ac:dyDescent="0.25">
      <c r="A85" s="19"/>
      <c r="B85" s="8"/>
      <c r="C85" s="5"/>
      <c r="D85" s="5"/>
    </row>
    <row r="86" spans="1:4" x14ac:dyDescent="0.25">
      <c r="A86" s="19"/>
      <c r="B86" s="8"/>
      <c r="C86" s="5"/>
      <c r="D86" s="5"/>
    </row>
    <row r="87" spans="1:4" x14ac:dyDescent="0.25">
      <c r="A87" s="19"/>
      <c r="B87" s="8"/>
      <c r="C87" s="5"/>
      <c r="D87" s="5"/>
    </row>
    <row r="88" spans="1:4" x14ac:dyDescent="0.25">
      <c r="A88" s="19"/>
      <c r="B88" s="8"/>
      <c r="C88" s="5"/>
      <c r="D88" s="5"/>
    </row>
    <row r="89" spans="1:4" x14ac:dyDescent="0.25">
      <c r="A89" s="19"/>
      <c r="B89" s="8"/>
      <c r="C89" s="5"/>
      <c r="D89" s="5"/>
    </row>
    <row r="90" spans="1:4" x14ac:dyDescent="0.25">
      <c r="A90" s="19"/>
      <c r="B90" s="8"/>
      <c r="C90" s="5"/>
      <c r="D90" s="5"/>
    </row>
    <row r="91" spans="1:4" x14ac:dyDescent="0.25">
      <c r="A91" s="19"/>
      <c r="B91" s="8"/>
      <c r="C91" s="5"/>
      <c r="D91" s="5"/>
    </row>
    <row r="92" spans="1:4" x14ac:dyDescent="0.25">
      <c r="A92" s="19"/>
      <c r="B92" s="8"/>
      <c r="C92" s="5"/>
      <c r="D92" s="5"/>
    </row>
    <row r="93" spans="1:4" x14ac:dyDescent="0.25">
      <c r="A93" s="19"/>
      <c r="B93" s="8"/>
      <c r="C93" s="5"/>
      <c r="D93" s="5"/>
    </row>
    <row r="94" spans="1:4" x14ac:dyDescent="0.25">
      <c r="A94" s="19"/>
      <c r="B94" s="8"/>
      <c r="C94" s="5"/>
      <c r="D94" s="5"/>
    </row>
    <row r="95" spans="1:4" x14ac:dyDescent="0.25">
      <c r="A95" s="19"/>
      <c r="B95" s="8"/>
      <c r="C95" s="9"/>
      <c r="D95" s="9"/>
    </row>
    <row r="96" spans="1:4" x14ac:dyDescent="0.25">
      <c r="A96" s="19"/>
      <c r="B96" s="8"/>
      <c r="C96" s="5"/>
      <c r="D96" s="5"/>
    </row>
    <row r="97" spans="1:4" x14ac:dyDescent="0.25">
      <c r="A97" s="19"/>
      <c r="B97" s="8"/>
      <c r="C97" s="5"/>
      <c r="D97" s="5"/>
    </row>
    <row r="98" spans="1:4" x14ac:dyDescent="0.25">
      <c r="A98" s="19"/>
      <c r="B98" s="8"/>
      <c r="C98" s="5"/>
      <c r="D98" s="5"/>
    </row>
    <row r="99" spans="1:4" x14ac:dyDescent="0.25">
      <c r="A99" s="19"/>
      <c r="B99" s="8"/>
      <c r="C99" s="5"/>
      <c r="D99" s="5"/>
    </row>
    <row r="100" spans="1:4" x14ac:dyDescent="0.25">
      <c r="B100" s="8"/>
      <c r="C100" s="5"/>
      <c r="D100" s="5"/>
    </row>
    <row r="101" spans="1:4" x14ac:dyDescent="0.25">
      <c r="A101" s="20"/>
      <c r="B101" s="8"/>
      <c r="C101" s="5"/>
      <c r="D101" s="5"/>
    </row>
    <row r="102" spans="1:4" x14ac:dyDescent="0.25">
      <c r="A102" s="20"/>
      <c r="B102" s="8"/>
      <c r="C102" s="5"/>
      <c r="D102" s="5"/>
    </row>
    <row r="103" spans="1:4" x14ac:dyDescent="0.25">
      <c r="A103" s="20"/>
      <c r="B103" s="8"/>
      <c r="C103" s="5"/>
      <c r="D103" s="5"/>
    </row>
    <row r="104" spans="1:4" x14ac:dyDescent="0.25">
      <c r="A104" s="20"/>
      <c r="B104" s="8"/>
      <c r="C104" s="5"/>
      <c r="D104" s="5"/>
    </row>
    <row r="105" spans="1:4" x14ac:dyDescent="0.25">
      <c r="A105" s="20"/>
      <c r="B105" s="8"/>
      <c r="C105" s="5"/>
      <c r="D105" s="5"/>
    </row>
    <row r="106" spans="1:4" x14ac:dyDescent="0.25">
      <c r="A106" s="20"/>
      <c r="B106" s="8"/>
      <c r="C106" s="9"/>
      <c r="D106" s="9"/>
    </row>
    <row r="107" spans="1:4" x14ac:dyDescent="0.25">
      <c r="A107" s="20"/>
      <c r="B107" s="8"/>
      <c r="C107" s="5"/>
      <c r="D107" s="5"/>
    </row>
    <row r="108" spans="1:4" x14ac:dyDescent="0.25">
      <c r="A108" s="20"/>
      <c r="B108" s="8"/>
      <c r="C108" s="5"/>
      <c r="D108" s="5"/>
    </row>
    <row r="109" spans="1:4" x14ac:dyDescent="0.25">
      <c r="A109" s="20"/>
      <c r="B109" s="8"/>
      <c r="C109" s="5"/>
      <c r="D109" s="5"/>
    </row>
    <row r="110" spans="1:4" x14ac:dyDescent="0.25">
      <c r="A110" s="20"/>
      <c r="B110" s="8"/>
      <c r="C110" s="5"/>
      <c r="D110" s="5"/>
    </row>
    <row r="111" spans="1:4" x14ac:dyDescent="0.25">
      <c r="A111" s="20"/>
      <c r="B111" s="8"/>
      <c r="C111" s="5"/>
      <c r="D111" s="5"/>
    </row>
    <row r="112" spans="1:4" x14ac:dyDescent="0.25">
      <c r="A112" s="20"/>
      <c r="B112" s="8"/>
      <c r="C112" s="5"/>
      <c r="D112" s="5"/>
    </row>
    <row r="113" spans="1:4" x14ac:dyDescent="0.25">
      <c r="A113" s="20"/>
      <c r="B113" s="8"/>
      <c r="C113" s="5"/>
      <c r="D113" s="5"/>
    </row>
    <row r="114" spans="1:4" x14ac:dyDescent="0.25">
      <c r="A114" s="20"/>
      <c r="B114" s="8"/>
      <c r="C114" s="5"/>
      <c r="D114" s="5"/>
    </row>
    <row r="115" spans="1:4" x14ac:dyDescent="0.25">
      <c r="A115" s="20"/>
      <c r="B115" s="8"/>
      <c r="C115" s="5"/>
      <c r="D115" s="5"/>
    </row>
    <row r="116" spans="1:4" x14ac:dyDescent="0.25">
      <c r="A116" s="20"/>
      <c r="B116" s="8"/>
      <c r="C116" s="5"/>
      <c r="D116" s="5"/>
    </row>
    <row r="117" spans="1:4" x14ac:dyDescent="0.25">
      <c r="B117" s="10"/>
      <c r="C117" s="4"/>
      <c r="D117" s="4"/>
    </row>
    <row r="118" spans="1:4" x14ac:dyDescent="0.25">
      <c r="B118" s="11"/>
      <c r="C118" s="7"/>
      <c r="D118" s="7"/>
    </row>
    <row r="119" spans="1:4" x14ac:dyDescent="0.25">
      <c r="B119" s="8"/>
      <c r="C119" s="5"/>
      <c r="D119" s="5"/>
    </row>
    <row r="120" spans="1:4" x14ac:dyDescent="0.25">
      <c r="B120" s="8"/>
      <c r="C120" s="9"/>
      <c r="D120" s="9"/>
    </row>
    <row r="121" spans="1:4" x14ac:dyDescent="0.25">
      <c r="B121" s="8"/>
      <c r="C121" s="5"/>
      <c r="D121" s="5"/>
    </row>
    <row r="122" spans="1:4" x14ac:dyDescent="0.25">
      <c r="B122" s="8"/>
      <c r="C122" s="5"/>
      <c r="D122" s="5"/>
    </row>
    <row r="123" spans="1:4" x14ac:dyDescent="0.25">
      <c r="B123" s="8"/>
      <c r="C123" s="5"/>
      <c r="D123" s="5"/>
    </row>
    <row r="124" spans="1:4" x14ac:dyDescent="0.25">
      <c r="B124" s="8"/>
      <c r="C124" s="5"/>
      <c r="D124" s="5"/>
    </row>
    <row r="125" spans="1:4" x14ac:dyDescent="0.25">
      <c r="B125" s="8"/>
      <c r="C125" s="9"/>
      <c r="D125" s="9"/>
    </row>
    <row r="126" spans="1:4" x14ac:dyDescent="0.25">
      <c r="B126" s="8"/>
      <c r="C126" s="5"/>
      <c r="D126" s="5"/>
    </row>
    <row r="127" spans="1:4" x14ac:dyDescent="0.25">
      <c r="B127" s="8"/>
      <c r="C127" s="5"/>
      <c r="D127" s="5"/>
    </row>
    <row r="128" spans="1:4" x14ac:dyDescent="0.25">
      <c r="B128" s="8"/>
      <c r="C128" s="9"/>
      <c r="D128" s="9"/>
    </row>
    <row r="129" spans="1:4" x14ac:dyDescent="0.25">
      <c r="B129" s="8"/>
      <c r="C129" s="9"/>
      <c r="D129" s="9"/>
    </row>
    <row r="130" spans="1:4" x14ac:dyDescent="0.25">
      <c r="B130" s="8"/>
      <c r="C130" s="5"/>
      <c r="D130" s="5"/>
    </row>
    <row r="131" spans="1:4" x14ac:dyDescent="0.25">
      <c r="B131" s="8"/>
      <c r="C131" s="5"/>
      <c r="D131" s="5"/>
    </row>
    <row r="132" spans="1:4" x14ac:dyDescent="0.25">
      <c r="A132" s="19"/>
      <c r="B132" s="8"/>
      <c r="C132" s="5"/>
      <c r="D132" s="5"/>
    </row>
    <row r="133" spans="1:4" x14ac:dyDescent="0.25">
      <c r="A133" s="19"/>
      <c r="B133" s="8"/>
      <c r="C133" s="9"/>
      <c r="D133" s="9"/>
    </row>
    <row r="134" spans="1:4" x14ac:dyDescent="0.25">
      <c r="A134" s="19"/>
      <c r="B134" s="8"/>
      <c r="C134" s="5"/>
      <c r="D134" s="5"/>
    </row>
    <row r="135" spans="1:4" x14ac:dyDescent="0.25">
      <c r="A135" s="19"/>
      <c r="B135" s="8"/>
      <c r="C135" s="5"/>
      <c r="D135" s="5"/>
    </row>
    <row r="136" spans="1:4" x14ac:dyDescent="0.25">
      <c r="A136" s="19"/>
      <c r="B136" s="8"/>
      <c r="C136" s="5"/>
      <c r="D136" s="5"/>
    </row>
    <row r="137" spans="1:4" x14ac:dyDescent="0.25">
      <c r="A137" s="19"/>
      <c r="B137" s="8"/>
      <c r="C137" s="5"/>
      <c r="D137" s="5"/>
    </row>
    <row r="138" spans="1:4" x14ac:dyDescent="0.25">
      <c r="A138" s="19"/>
      <c r="B138" s="8"/>
      <c r="C138" s="5"/>
      <c r="D138" s="5"/>
    </row>
    <row r="139" spans="1:4" x14ac:dyDescent="0.25">
      <c r="A139" s="19"/>
      <c r="B139" s="8"/>
      <c r="C139" s="5"/>
      <c r="D139" s="5"/>
    </row>
    <row r="140" spans="1:4" x14ac:dyDescent="0.25">
      <c r="A140" s="19"/>
      <c r="B140" s="8"/>
      <c r="C140" s="5"/>
      <c r="D140" s="5"/>
    </row>
    <row r="141" spans="1:4" x14ac:dyDescent="0.25">
      <c r="A141" s="19"/>
      <c r="B141" s="8"/>
      <c r="C141" s="5"/>
      <c r="D141" s="5"/>
    </row>
    <row r="142" spans="1:4" x14ac:dyDescent="0.25">
      <c r="A142" s="19"/>
      <c r="B142" s="8"/>
      <c r="C142" s="5"/>
      <c r="D142" s="5"/>
    </row>
    <row r="143" spans="1:4" x14ac:dyDescent="0.25">
      <c r="A143" s="19"/>
      <c r="B143" s="8"/>
      <c r="C143" s="5"/>
      <c r="D143" s="5"/>
    </row>
    <row r="144" spans="1:4" x14ac:dyDescent="0.25">
      <c r="A144" s="19"/>
      <c r="B144" s="10"/>
      <c r="C144" s="4"/>
      <c r="D144" s="4"/>
    </row>
    <row r="145" spans="1:4" x14ac:dyDescent="0.25">
      <c r="A145" s="19"/>
      <c r="B145" s="8"/>
      <c r="C145" s="9"/>
      <c r="D145" s="9"/>
    </row>
    <row r="146" spans="1:4" x14ac:dyDescent="0.25">
      <c r="A146" s="19"/>
      <c r="B146" s="8"/>
      <c r="C146" s="9"/>
      <c r="D146" s="9"/>
    </row>
    <row r="147" spans="1:4" x14ac:dyDescent="0.25">
      <c r="A147" s="19"/>
      <c r="B147" s="8"/>
      <c r="C147" s="5"/>
      <c r="D147" s="5"/>
    </row>
    <row r="148" spans="1:4" x14ac:dyDescent="0.25">
      <c r="A148" s="19"/>
      <c r="B148" s="8"/>
      <c r="C148" s="5"/>
      <c r="D148" s="5"/>
    </row>
    <row r="149" spans="1:4" x14ac:dyDescent="0.25">
      <c r="A149" s="19"/>
      <c r="B149" s="8"/>
      <c r="C149" s="5"/>
      <c r="D149" s="5"/>
    </row>
    <row r="150" spans="1:4" x14ac:dyDescent="0.25">
      <c r="A150" s="19"/>
      <c r="B150" s="8"/>
      <c r="C150" s="9"/>
      <c r="D150" s="9"/>
    </row>
    <row r="151" spans="1:4" x14ac:dyDescent="0.25">
      <c r="A151" s="19"/>
      <c r="B151" s="8"/>
      <c r="C151" s="5"/>
      <c r="D151" s="5"/>
    </row>
    <row r="152" spans="1:4" x14ac:dyDescent="0.25">
      <c r="A152" s="19"/>
      <c r="B152" s="8"/>
      <c r="C152" s="5"/>
      <c r="D152" s="5"/>
    </row>
    <row r="153" spans="1:4" x14ac:dyDescent="0.25">
      <c r="A153" s="19"/>
      <c r="B153" s="8"/>
      <c r="C153" s="9"/>
      <c r="D153" s="9"/>
    </row>
    <row r="154" spans="1:4" x14ac:dyDescent="0.25">
      <c r="A154" s="19"/>
      <c r="B154" s="8"/>
      <c r="C154" s="5"/>
      <c r="D154" s="5"/>
    </row>
    <row r="155" spans="1:4" x14ac:dyDescent="0.25">
      <c r="A155" s="19"/>
      <c r="B155" s="8"/>
      <c r="C155" s="5"/>
      <c r="D155" s="5"/>
    </row>
    <row r="156" spans="1:4" x14ac:dyDescent="0.25">
      <c r="A156" s="19"/>
      <c r="B156" s="8"/>
      <c r="C156" s="5"/>
      <c r="D156" s="5"/>
    </row>
    <row r="157" spans="1:4" x14ac:dyDescent="0.25">
      <c r="A157" s="19"/>
      <c r="B157" s="8"/>
      <c r="C157" s="5"/>
      <c r="D157" s="5"/>
    </row>
    <row r="158" spans="1:4" x14ac:dyDescent="0.25">
      <c r="A158" s="19"/>
      <c r="B158" s="8"/>
      <c r="C158" s="5"/>
      <c r="D158" s="5"/>
    </row>
    <row r="159" spans="1:4" x14ac:dyDescent="0.25">
      <c r="A159" s="19"/>
      <c r="B159" s="8"/>
      <c r="C159" s="5"/>
      <c r="D159" s="5"/>
    </row>
    <row r="160" spans="1:4" x14ac:dyDescent="0.25">
      <c r="A160" s="19"/>
      <c r="B160" s="8"/>
      <c r="C160" s="5"/>
      <c r="D160" s="5"/>
    </row>
    <row r="161" spans="1:4" x14ac:dyDescent="0.25">
      <c r="A161" s="19"/>
      <c r="B161" s="8"/>
      <c r="C161" s="9"/>
      <c r="D161" s="9"/>
    </row>
    <row r="162" spans="1:4" x14ac:dyDescent="0.25">
      <c r="A162" s="19"/>
      <c r="B162" s="8"/>
      <c r="C162" s="9"/>
      <c r="D162" s="9"/>
    </row>
    <row r="163" spans="1:4" x14ac:dyDescent="0.25">
      <c r="A163" s="19"/>
      <c r="B163" s="8"/>
      <c r="C163" s="9"/>
      <c r="D163" s="9"/>
    </row>
    <row r="164" spans="1:4" x14ac:dyDescent="0.25">
      <c r="A164" s="19"/>
      <c r="B164" s="8"/>
      <c r="C164" s="9"/>
      <c r="D164" s="9"/>
    </row>
    <row r="165" spans="1:4" x14ac:dyDescent="0.25">
      <c r="A165" s="19"/>
      <c r="B165" s="8"/>
      <c r="C165" s="5"/>
      <c r="D165" s="5"/>
    </row>
    <row r="166" spans="1:4" x14ac:dyDescent="0.25">
      <c r="A166" s="19"/>
      <c r="B166" s="8"/>
      <c r="C166" s="5"/>
      <c r="D166" s="5"/>
    </row>
    <row r="167" spans="1:4" x14ac:dyDescent="0.25">
      <c r="A167" s="19"/>
      <c r="B167" s="8"/>
      <c r="C167" s="5"/>
      <c r="D167" s="5"/>
    </row>
    <row r="168" spans="1:4" x14ac:dyDescent="0.25">
      <c r="A168" s="19"/>
      <c r="B168" s="8"/>
      <c r="C168" s="5"/>
      <c r="D168" s="5"/>
    </row>
    <row r="169" spans="1:4" x14ac:dyDescent="0.25">
      <c r="A169" s="19"/>
      <c r="B169" s="8"/>
      <c r="C169" s="9"/>
      <c r="D169" s="9"/>
    </row>
    <row r="170" spans="1:4" x14ac:dyDescent="0.25">
      <c r="A170" s="19"/>
      <c r="B170" s="8"/>
      <c r="C170" s="5"/>
      <c r="D170" s="5"/>
    </row>
    <row r="171" spans="1:4" x14ac:dyDescent="0.25">
      <c r="A171" s="19"/>
      <c r="B171" s="8"/>
      <c r="C171" s="5"/>
      <c r="D171" s="5"/>
    </row>
    <row r="172" spans="1:4" x14ac:dyDescent="0.25">
      <c r="A172" s="19"/>
      <c r="B172" s="8"/>
      <c r="C172" s="5"/>
      <c r="D172" s="5"/>
    </row>
    <row r="173" spans="1:4" x14ac:dyDescent="0.25">
      <c r="A173" s="19"/>
      <c r="B173" s="8"/>
      <c r="C173" s="5"/>
      <c r="D173" s="5"/>
    </row>
    <row r="174" spans="1:4" x14ac:dyDescent="0.25">
      <c r="A174" s="19"/>
      <c r="B174" s="8"/>
      <c r="C174" s="5"/>
      <c r="D174" s="5"/>
    </row>
    <row r="175" spans="1:4" x14ac:dyDescent="0.25">
      <c r="A175" s="19"/>
      <c r="B175" s="8"/>
      <c r="C175" s="9"/>
      <c r="D175" s="9"/>
    </row>
    <row r="176" spans="1:4" x14ac:dyDescent="0.25">
      <c r="A176" s="19"/>
      <c r="B176" s="8"/>
      <c r="C176" s="9"/>
      <c r="D176" s="9"/>
    </row>
    <row r="177" spans="1:4" x14ac:dyDescent="0.25">
      <c r="A177" s="19"/>
      <c r="B177" s="8"/>
      <c r="C177" s="5"/>
      <c r="D177" s="5"/>
    </row>
    <row r="178" spans="1:4" x14ac:dyDescent="0.25">
      <c r="A178" s="19"/>
      <c r="B178" s="8"/>
      <c r="C178" s="5"/>
      <c r="D178" s="5"/>
    </row>
    <row r="179" spans="1:4" x14ac:dyDescent="0.25">
      <c r="A179" s="19"/>
      <c r="B179" s="8"/>
      <c r="C179" s="5"/>
      <c r="D179" s="5"/>
    </row>
    <row r="180" spans="1:4" x14ac:dyDescent="0.25">
      <c r="A180" s="19"/>
      <c r="B180" s="10"/>
      <c r="C180" s="4"/>
      <c r="D180" s="4"/>
    </row>
    <row r="181" spans="1:4" x14ac:dyDescent="0.25">
      <c r="A181" s="19"/>
      <c r="B181" s="8"/>
      <c r="C181" s="9"/>
      <c r="D181" s="9"/>
    </row>
    <row r="182" spans="1:4" x14ac:dyDescent="0.25">
      <c r="A182" s="19"/>
      <c r="B182" s="8"/>
      <c r="C182" s="9"/>
      <c r="D182" s="9"/>
    </row>
    <row r="183" spans="1:4" x14ac:dyDescent="0.25">
      <c r="A183" s="19"/>
      <c r="B183" s="8"/>
      <c r="C183" s="5"/>
      <c r="D183" s="5"/>
    </row>
    <row r="184" spans="1:4" x14ac:dyDescent="0.25">
      <c r="A184" s="19"/>
      <c r="B184" s="8"/>
      <c r="C184" s="5"/>
      <c r="D184" s="5"/>
    </row>
    <row r="185" spans="1:4" x14ac:dyDescent="0.25">
      <c r="A185" s="19"/>
      <c r="B185" s="8"/>
      <c r="C185" s="9"/>
      <c r="D185" s="9"/>
    </row>
    <row r="186" spans="1:4" x14ac:dyDescent="0.25">
      <c r="A186" s="19"/>
      <c r="B186" s="8"/>
      <c r="C186" s="9"/>
      <c r="D186" s="9"/>
    </row>
    <row r="187" spans="1:4" x14ac:dyDescent="0.25">
      <c r="A187" s="19"/>
      <c r="B187" s="8"/>
      <c r="C187" s="5"/>
      <c r="D187" s="5"/>
    </row>
    <row r="188" spans="1:4" x14ac:dyDescent="0.25">
      <c r="A188" s="19"/>
      <c r="B188" s="8"/>
      <c r="C188" s="5"/>
      <c r="D188" s="5"/>
    </row>
    <row r="189" spans="1:4" x14ac:dyDescent="0.25">
      <c r="A189" s="19"/>
      <c r="B189" s="8"/>
      <c r="C189" s="9"/>
      <c r="D189" s="9"/>
    </row>
    <row r="190" spans="1:4" x14ac:dyDescent="0.25">
      <c r="A190" s="19"/>
      <c r="B190" s="10"/>
      <c r="C190" s="4"/>
      <c r="D190" s="4"/>
    </row>
    <row r="191" spans="1:4" x14ac:dyDescent="0.25">
      <c r="A191" s="19"/>
      <c r="B191" s="8"/>
      <c r="C191" s="9"/>
      <c r="D191" s="9"/>
    </row>
    <row r="192" spans="1:4" x14ac:dyDescent="0.25">
      <c r="A192" s="19"/>
      <c r="B192" s="8"/>
      <c r="C192" s="9"/>
      <c r="D192" s="9"/>
    </row>
    <row r="193" spans="1:4" x14ac:dyDescent="0.25">
      <c r="A193" s="19"/>
      <c r="B193" s="8"/>
      <c r="C193" s="9"/>
      <c r="D193" s="9"/>
    </row>
    <row r="194" spans="1:4" x14ac:dyDescent="0.25">
      <c r="A194" s="19"/>
      <c r="B194" s="8"/>
      <c r="C194" s="9"/>
      <c r="D194" s="9"/>
    </row>
    <row r="195" spans="1:4" x14ac:dyDescent="0.25">
      <c r="A195" s="19"/>
      <c r="B195" s="8"/>
      <c r="C195" s="5"/>
      <c r="D195" s="5"/>
    </row>
    <row r="196" spans="1:4" x14ac:dyDescent="0.25">
      <c r="A196" s="19"/>
      <c r="B196" s="8"/>
      <c r="C196" s="5"/>
      <c r="D196" s="5"/>
    </row>
    <row r="197" spans="1:4" x14ac:dyDescent="0.25">
      <c r="A197" s="19"/>
      <c r="B197" s="8"/>
      <c r="C197" s="5"/>
      <c r="D197" s="5"/>
    </row>
    <row r="198" spans="1:4" x14ac:dyDescent="0.25">
      <c r="A198" s="19"/>
      <c r="B198" s="8"/>
      <c r="C198" s="5"/>
      <c r="D198" s="5"/>
    </row>
    <row r="199" spans="1:4" x14ac:dyDescent="0.25">
      <c r="A199" s="19"/>
      <c r="B199" s="8"/>
      <c r="C199" s="5"/>
      <c r="D199" s="5"/>
    </row>
    <row r="200" spans="1:4" x14ac:dyDescent="0.25">
      <c r="A200" s="19"/>
      <c r="B200" s="8"/>
      <c r="C200" s="5"/>
      <c r="D200" s="5"/>
    </row>
    <row r="201" spans="1:4" x14ac:dyDescent="0.25">
      <c r="A201" s="19"/>
      <c r="B201" s="8"/>
      <c r="C201" s="5"/>
      <c r="D201" s="5"/>
    </row>
    <row r="202" spans="1:4" x14ac:dyDescent="0.25">
      <c r="A202" s="19"/>
      <c r="B202" s="8"/>
      <c r="C202" s="5"/>
      <c r="D202" s="5"/>
    </row>
    <row r="203" spans="1:4" x14ac:dyDescent="0.25">
      <c r="A203" s="19"/>
      <c r="B203" s="8"/>
      <c r="C203" s="5"/>
      <c r="D203" s="5"/>
    </row>
    <row r="204" spans="1:4" x14ac:dyDescent="0.25">
      <c r="A204" s="19"/>
      <c r="B204" s="8"/>
      <c r="C204" s="9"/>
      <c r="D204" s="9"/>
    </row>
    <row r="205" spans="1:4" x14ac:dyDescent="0.25">
      <c r="A205" s="19"/>
      <c r="B205" s="8"/>
      <c r="C205" s="5"/>
      <c r="D205" s="5"/>
    </row>
    <row r="206" spans="1:4" x14ac:dyDescent="0.25">
      <c r="A206" s="19"/>
      <c r="B206" s="8"/>
      <c r="C206" s="5"/>
      <c r="D206" s="5"/>
    </row>
    <row r="207" spans="1:4" x14ac:dyDescent="0.25">
      <c r="A207" s="19"/>
      <c r="B207" s="8"/>
      <c r="C207" s="5"/>
      <c r="D207" s="5"/>
    </row>
    <row r="208" spans="1:4" x14ac:dyDescent="0.25">
      <c r="A208" s="19"/>
      <c r="B208" s="8"/>
      <c r="C208" s="5"/>
      <c r="D208" s="5"/>
    </row>
    <row r="209" spans="1:4" x14ac:dyDescent="0.25">
      <c r="A209" s="19"/>
      <c r="B209" s="8"/>
      <c r="C209" s="5"/>
      <c r="D209" s="5"/>
    </row>
    <row r="210" spans="1:4" x14ac:dyDescent="0.25">
      <c r="A210" s="19"/>
      <c r="B210" s="8"/>
      <c r="C210" s="5"/>
      <c r="D210" s="5"/>
    </row>
    <row r="211" spans="1:4" x14ac:dyDescent="0.25">
      <c r="A211" s="19"/>
      <c r="B211" s="8"/>
      <c r="C211" s="5"/>
      <c r="D211" s="5"/>
    </row>
    <row r="212" spans="1:4" x14ac:dyDescent="0.25">
      <c r="A212" s="19"/>
      <c r="B212" s="8"/>
      <c r="C212" s="5"/>
      <c r="D212" s="5"/>
    </row>
    <row r="213" spans="1:4" x14ac:dyDescent="0.25">
      <c r="A213" s="19"/>
      <c r="B213" s="8"/>
      <c r="C213" s="5"/>
      <c r="D213" s="5"/>
    </row>
    <row r="214" spans="1:4" x14ac:dyDescent="0.25">
      <c r="A214" s="19"/>
      <c r="B214" s="8"/>
      <c r="C214" s="5"/>
      <c r="D214" s="5"/>
    </row>
    <row r="215" spans="1:4" x14ac:dyDescent="0.25">
      <c r="A215" s="19"/>
      <c r="B215" s="8"/>
      <c r="C215" s="5"/>
      <c r="D215" s="5"/>
    </row>
    <row r="216" spans="1:4" x14ac:dyDescent="0.25">
      <c r="A216" s="19"/>
      <c r="B216" s="10"/>
      <c r="C216" s="4"/>
      <c r="D216" s="4"/>
    </row>
    <row r="217" spans="1:4" x14ac:dyDescent="0.25">
      <c r="A217" s="19"/>
      <c r="B217" s="8"/>
      <c r="C217" s="9"/>
      <c r="D217" s="9"/>
    </row>
    <row r="218" spans="1:4" x14ac:dyDescent="0.25">
      <c r="A218" s="19"/>
      <c r="B218" s="8"/>
      <c r="C218" s="9"/>
      <c r="D218" s="9"/>
    </row>
    <row r="219" spans="1:4" x14ac:dyDescent="0.25">
      <c r="A219" s="19"/>
      <c r="B219" s="8"/>
      <c r="C219" s="9"/>
      <c r="D219" s="9"/>
    </row>
    <row r="220" spans="1:4" x14ac:dyDescent="0.25">
      <c r="A220" s="19"/>
      <c r="B220" s="8"/>
      <c r="C220" s="9"/>
      <c r="D220" s="9"/>
    </row>
    <row r="221" spans="1:4" x14ac:dyDescent="0.25">
      <c r="A221" s="19"/>
      <c r="B221" s="8"/>
      <c r="C221" s="5"/>
      <c r="D221" s="5"/>
    </row>
    <row r="222" spans="1:4" x14ac:dyDescent="0.25">
      <c r="A222" s="19"/>
      <c r="B222" s="8"/>
      <c r="C222" s="5"/>
      <c r="D222" s="5"/>
    </row>
    <row r="223" spans="1:4" x14ac:dyDescent="0.25">
      <c r="A223" s="19"/>
      <c r="B223" s="8"/>
      <c r="C223" s="5"/>
      <c r="D223" s="5"/>
    </row>
    <row r="224" spans="1:4" x14ac:dyDescent="0.25">
      <c r="A224" s="19"/>
      <c r="B224" s="8"/>
      <c r="C224" s="5"/>
      <c r="D224" s="5"/>
    </row>
    <row r="225" spans="1:4" x14ac:dyDescent="0.25">
      <c r="A225" s="19"/>
      <c r="B225" s="8"/>
      <c r="C225" s="5"/>
      <c r="D225" s="5"/>
    </row>
    <row r="226" spans="1:4" x14ac:dyDescent="0.25">
      <c r="A226" s="19"/>
      <c r="B226" s="8"/>
      <c r="C226" s="5"/>
      <c r="D226" s="5"/>
    </row>
    <row r="227" spans="1:4" x14ac:dyDescent="0.25">
      <c r="A227" s="19"/>
      <c r="B227" s="8"/>
      <c r="C227" s="5"/>
      <c r="D227" s="5"/>
    </row>
    <row r="228" spans="1:4" x14ac:dyDescent="0.25">
      <c r="A228" s="19"/>
      <c r="B228" s="8"/>
      <c r="C228" s="5"/>
      <c r="D228" s="5"/>
    </row>
    <row r="229" spans="1:4" x14ac:dyDescent="0.25">
      <c r="A229" s="19"/>
      <c r="B229" s="8"/>
      <c r="C229" s="5"/>
      <c r="D229" s="5"/>
    </row>
    <row r="230" spans="1:4" x14ac:dyDescent="0.25">
      <c r="A230" s="19"/>
      <c r="B230" s="8"/>
      <c r="C230" s="9"/>
      <c r="D230" s="9"/>
    </row>
    <row r="231" spans="1:4" x14ac:dyDescent="0.25">
      <c r="A231" s="19"/>
      <c r="B231" s="8"/>
      <c r="C231" s="5"/>
      <c r="D231" s="5"/>
    </row>
    <row r="232" spans="1:4" x14ac:dyDescent="0.25">
      <c r="A232" s="19"/>
      <c r="B232" s="8"/>
      <c r="C232" s="5"/>
      <c r="D232" s="5"/>
    </row>
    <row r="233" spans="1:4" x14ac:dyDescent="0.25">
      <c r="A233" s="19"/>
      <c r="B233" s="8"/>
      <c r="C233" s="5"/>
      <c r="D233" s="5"/>
    </row>
    <row r="234" spans="1:4" x14ac:dyDescent="0.25">
      <c r="A234" s="19"/>
      <c r="B234" s="8"/>
      <c r="C234" s="5"/>
      <c r="D234" s="5"/>
    </row>
    <row r="235" spans="1:4" x14ac:dyDescent="0.25">
      <c r="A235" s="19"/>
      <c r="B235" s="8"/>
      <c r="C235" s="5"/>
      <c r="D235" s="5"/>
    </row>
    <row r="236" spans="1:4" x14ac:dyDescent="0.25">
      <c r="A236" s="19"/>
      <c r="B236" s="8"/>
      <c r="C236" s="5"/>
      <c r="D236" s="5"/>
    </row>
    <row r="237" spans="1:4" x14ac:dyDescent="0.25">
      <c r="A237" s="19"/>
      <c r="B237" s="8"/>
      <c r="C237" s="5"/>
      <c r="D237" s="5"/>
    </row>
    <row r="238" spans="1:4" x14ac:dyDescent="0.25">
      <c r="A238" s="19"/>
      <c r="B238" s="8"/>
      <c r="C238" s="5"/>
      <c r="D238" s="5"/>
    </row>
    <row r="239" spans="1:4" x14ac:dyDescent="0.25">
      <c r="A239" s="19"/>
      <c r="B239" s="8"/>
      <c r="C239" s="5"/>
      <c r="D239" s="5"/>
    </row>
    <row r="240" spans="1:4" x14ac:dyDescent="0.25">
      <c r="A240" s="19"/>
      <c r="B240" s="8"/>
      <c r="C240" s="5"/>
      <c r="D240" s="5"/>
    </row>
    <row r="241" spans="1:4" x14ac:dyDescent="0.25">
      <c r="A241" s="19"/>
      <c r="B241" s="8"/>
      <c r="C241" s="5"/>
      <c r="D241" s="5"/>
    </row>
    <row r="242" spans="1:4" x14ac:dyDescent="0.25">
      <c r="A242" s="19"/>
      <c r="B242" s="10"/>
      <c r="C242" s="4"/>
      <c r="D242" s="4"/>
    </row>
    <row r="243" spans="1:4" x14ac:dyDescent="0.25">
      <c r="A243" s="19"/>
      <c r="B243" s="12"/>
      <c r="C243" s="13"/>
      <c r="D243" s="13"/>
    </row>
    <row r="244" spans="1:4" x14ac:dyDescent="0.25">
      <c r="A244" s="19"/>
      <c r="B244" s="14"/>
      <c r="C244" s="15"/>
      <c r="D244" s="15"/>
    </row>
    <row r="245" spans="1:4" x14ac:dyDescent="0.25">
      <c r="A245" s="19"/>
      <c r="B245" s="2"/>
      <c r="C245" s="16"/>
      <c r="D245" s="16"/>
    </row>
    <row r="246" spans="1:4" x14ac:dyDescent="0.25">
      <c r="A246" s="19"/>
      <c r="B246" s="2"/>
      <c r="C246" s="16"/>
      <c r="D246" s="16"/>
    </row>
    <row r="247" spans="1:4" x14ac:dyDescent="0.25">
      <c r="A247" s="19"/>
      <c r="B247" s="2"/>
      <c r="C247" s="16"/>
      <c r="D247" s="16"/>
    </row>
    <row r="248" spans="1:4" x14ac:dyDescent="0.25">
      <c r="A248" s="19"/>
      <c r="B248" s="14"/>
      <c r="C248" s="15"/>
      <c r="D248" s="15"/>
    </row>
    <row r="249" spans="1:4" x14ac:dyDescent="0.25">
      <c r="A249" s="19"/>
      <c r="B249" s="2"/>
      <c r="C249" s="16"/>
      <c r="D249" s="16"/>
    </row>
    <row r="250" spans="1:4" x14ac:dyDescent="0.25">
      <c r="A250" s="19"/>
      <c r="B250" s="2"/>
      <c r="C250" s="5"/>
      <c r="D250" s="5"/>
    </row>
    <row r="251" spans="1:4" x14ac:dyDescent="0.25">
      <c r="A251" s="19"/>
      <c r="B251" s="2"/>
      <c r="C251" s="5"/>
      <c r="D251" s="5"/>
    </row>
    <row r="252" spans="1:4" x14ac:dyDescent="0.25">
      <c r="A252" s="19"/>
      <c r="B252" s="2"/>
      <c r="C252" s="5"/>
      <c r="D252" s="5"/>
    </row>
    <row r="253" spans="1:4" x14ac:dyDescent="0.25">
      <c r="A253" s="19"/>
      <c r="B253" s="2"/>
      <c r="C253" s="5"/>
      <c r="D253" s="5"/>
    </row>
    <row r="254" spans="1:4" x14ac:dyDescent="0.25">
      <c r="A254" s="19"/>
      <c r="B254" s="2"/>
      <c r="C254" s="5"/>
      <c r="D254" s="5"/>
    </row>
    <row r="255" spans="1:4" x14ac:dyDescent="0.25">
      <c r="A255" s="19"/>
      <c r="B255" s="2"/>
      <c r="C255" s="5"/>
      <c r="D255" s="5"/>
    </row>
    <row r="256" spans="1:4" x14ac:dyDescent="0.25">
      <c r="A256" s="19"/>
      <c r="B256" s="14"/>
      <c r="C256" s="15"/>
      <c r="D256" s="15"/>
    </row>
    <row r="257" spans="1:4" x14ac:dyDescent="0.25">
      <c r="A257" s="19"/>
      <c r="B257" s="2"/>
      <c r="C257" s="16"/>
      <c r="D257" s="16"/>
    </row>
    <row r="258" spans="1:4" x14ac:dyDescent="0.25">
      <c r="A258" s="19"/>
      <c r="B258" s="2"/>
      <c r="C258" s="16"/>
      <c r="D258" s="16"/>
    </row>
    <row r="259" spans="1:4" x14ac:dyDescent="0.25">
      <c r="A259" s="19"/>
      <c r="B259" s="2"/>
      <c r="C259" s="16"/>
      <c r="D259" s="16"/>
    </row>
    <row r="260" spans="1:4" x14ac:dyDescent="0.25">
      <c r="B260" s="2"/>
      <c r="C260" s="16"/>
      <c r="D260" s="16"/>
    </row>
    <row r="261" spans="1:4" x14ac:dyDescent="0.25">
      <c r="A261" s="20"/>
      <c r="B261" s="2"/>
      <c r="C261" s="16"/>
      <c r="D261" s="16"/>
    </row>
    <row r="262" spans="1:4" x14ac:dyDescent="0.25">
      <c r="A262" s="20"/>
      <c r="B262" s="12"/>
      <c r="C262" s="13"/>
      <c r="D262" s="13"/>
    </row>
    <row r="263" spans="1:4" x14ac:dyDescent="0.25">
      <c r="A263" s="20"/>
      <c r="B263" s="2"/>
      <c r="C263" s="16"/>
      <c r="D263" s="16"/>
    </row>
    <row r="264" spans="1:4" x14ac:dyDescent="0.25">
      <c r="A264" s="20"/>
      <c r="B264" s="2"/>
      <c r="C264" s="16"/>
      <c r="D264" s="16"/>
    </row>
    <row r="265" spans="1:4" x14ac:dyDescent="0.25">
      <c r="A265" s="20"/>
      <c r="B265" s="2"/>
      <c r="C265" s="16"/>
      <c r="D265" s="16"/>
    </row>
    <row r="266" spans="1:4" x14ac:dyDescent="0.25">
      <c r="A266" s="20"/>
      <c r="B266" s="2"/>
      <c r="C266" s="16"/>
      <c r="D266" s="16"/>
    </row>
    <row r="267" spans="1:4" x14ac:dyDescent="0.25">
      <c r="A267" s="20"/>
      <c r="B267" s="2"/>
      <c r="C267" s="16"/>
      <c r="D267" s="16"/>
    </row>
    <row r="268" spans="1:4" x14ac:dyDescent="0.25">
      <c r="A268" s="20"/>
      <c r="B268" s="2"/>
      <c r="C268" s="16"/>
      <c r="D268" s="16"/>
    </row>
    <row r="269" spans="1:4" x14ac:dyDescent="0.25">
      <c r="A269" s="19"/>
      <c r="B269" s="1"/>
      <c r="C269" s="1"/>
      <c r="D269" s="1"/>
    </row>
    <row r="270" spans="1:4" x14ac:dyDescent="0.25">
      <c r="A270" s="19"/>
      <c r="B270" s="1"/>
      <c r="C270" s="1"/>
      <c r="D270" s="1"/>
    </row>
    <row r="271" spans="1:4" x14ac:dyDescent="0.25">
      <c r="A271" s="19"/>
      <c r="B271" s="1"/>
      <c r="C271" s="1"/>
      <c r="D271" s="1"/>
    </row>
    <row r="272" spans="1:4" x14ac:dyDescent="0.25">
      <c r="A272" s="19"/>
      <c r="B272" s="1"/>
      <c r="C272" s="1"/>
      <c r="D272" s="1"/>
    </row>
    <row r="273" spans="1:4" x14ac:dyDescent="0.25">
      <c r="A273" s="19"/>
      <c r="B273" s="1"/>
      <c r="C273" s="1"/>
      <c r="D273" s="1"/>
    </row>
    <row r="274" spans="1:4" x14ac:dyDescent="0.25">
      <c r="A274" s="19"/>
      <c r="B274" s="1"/>
      <c r="C274" s="1"/>
      <c r="D274" s="1"/>
    </row>
    <row r="275" spans="1:4" x14ac:dyDescent="0.25">
      <c r="A275" s="19"/>
      <c r="B275" s="1"/>
      <c r="C275" s="1"/>
      <c r="D275" s="1"/>
    </row>
    <row r="276" spans="1:4" x14ac:dyDescent="0.25">
      <c r="A276" s="19"/>
      <c r="B276" s="1"/>
      <c r="C276" s="1"/>
      <c r="D276" s="1"/>
    </row>
    <row r="277" spans="1:4" x14ac:dyDescent="0.25">
      <c r="A277" s="19"/>
      <c r="B277" s="1"/>
      <c r="C277" s="1"/>
      <c r="D277" s="1"/>
    </row>
    <row r="278" spans="1:4" x14ac:dyDescent="0.25">
      <c r="A278" s="19"/>
      <c r="B278" s="1"/>
      <c r="C278" s="1"/>
      <c r="D278" s="1"/>
    </row>
    <row r="279" spans="1:4" x14ac:dyDescent="0.25">
      <c r="A279" s="19"/>
      <c r="B279" s="1"/>
      <c r="C279" s="1"/>
      <c r="D279" s="1"/>
    </row>
    <row r="280" spans="1:4" x14ac:dyDescent="0.25">
      <c r="A280" s="19"/>
      <c r="B280" s="1"/>
      <c r="C280" s="1"/>
      <c r="D280" s="1"/>
    </row>
    <row r="281" spans="1:4" x14ac:dyDescent="0.25">
      <c r="A281" s="19"/>
      <c r="B281" s="1"/>
      <c r="C281" s="1"/>
      <c r="D281" s="1"/>
    </row>
    <row r="282" spans="1:4" x14ac:dyDescent="0.25">
      <c r="A282" s="19"/>
      <c r="B282" s="1"/>
      <c r="C282" s="1"/>
      <c r="D282" s="1"/>
    </row>
    <row r="283" spans="1:4" x14ac:dyDescent="0.25">
      <c r="A283" s="19"/>
      <c r="B283" s="1"/>
      <c r="C283" s="1"/>
      <c r="D283" s="1"/>
    </row>
    <row r="284" spans="1:4" x14ac:dyDescent="0.25">
      <c r="A284" s="19"/>
      <c r="B284" s="1"/>
      <c r="C284" s="1"/>
      <c r="D284" s="1"/>
    </row>
    <row r="285" spans="1:4" x14ac:dyDescent="0.25">
      <c r="A285" s="19"/>
      <c r="B285" s="1"/>
      <c r="C285" s="1"/>
      <c r="D285" s="1"/>
    </row>
    <row r="286" spans="1:4" x14ac:dyDescent="0.25">
      <c r="A286" s="19"/>
      <c r="B286" s="1"/>
      <c r="C286" s="1"/>
      <c r="D286" s="1"/>
    </row>
    <row r="287" spans="1:4" x14ac:dyDescent="0.25">
      <c r="A287" s="19"/>
      <c r="B287" s="1"/>
      <c r="C287" s="1"/>
      <c r="D287" s="1"/>
    </row>
    <row r="288" spans="1:4" x14ac:dyDescent="0.25">
      <c r="A288" s="19"/>
      <c r="B288" s="1"/>
      <c r="C288" s="1"/>
      <c r="D288" s="1"/>
    </row>
    <row r="289" spans="1:4" x14ac:dyDescent="0.25">
      <c r="A289" s="19"/>
      <c r="B289" s="1"/>
      <c r="C289" s="1"/>
      <c r="D289" s="1"/>
    </row>
    <row r="290" spans="1:4" x14ac:dyDescent="0.25">
      <c r="A290" s="19"/>
      <c r="B290" s="1"/>
      <c r="C290" s="1"/>
      <c r="D290" s="1"/>
    </row>
    <row r="291" spans="1:4" x14ac:dyDescent="0.25">
      <c r="A291" s="19"/>
      <c r="B291" s="1"/>
      <c r="C291" s="1"/>
      <c r="D291" s="1"/>
    </row>
    <row r="292" spans="1:4" x14ac:dyDescent="0.25">
      <c r="A292" s="19"/>
      <c r="B292" s="1"/>
      <c r="C292" s="1"/>
      <c r="D292" s="1"/>
    </row>
    <row r="293" spans="1:4" x14ac:dyDescent="0.25">
      <c r="A293" s="19"/>
      <c r="B293" s="1"/>
      <c r="C293" s="1"/>
      <c r="D293" s="1"/>
    </row>
    <row r="294" spans="1:4" x14ac:dyDescent="0.25">
      <c r="A294" s="19"/>
      <c r="B294" s="1"/>
      <c r="C294" s="1"/>
      <c r="D294" s="1"/>
    </row>
    <row r="295" spans="1:4" x14ac:dyDescent="0.25">
      <c r="A295" s="19"/>
      <c r="B295" s="1"/>
      <c r="C295" s="1"/>
      <c r="D295" s="1"/>
    </row>
    <row r="296" spans="1:4" x14ac:dyDescent="0.25">
      <c r="A296" s="19"/>
      <c r="B296" s="1"/>
      <c r="C296" s="1"/>
      <c r="D296" s="1"/>
    </row>
    <row r="297" spans="1:4" x14ac:dyDescent="0.25">
      <c r="A297" s="19"/>
      <c r="B297" s="1"/>
      <c r="C297" s="1"/>
      <c r="D297" s="1"/>
    </row>
    <row r="298" spans="1:4" x14ac:dyDescent="0.25">
      <c r="A298" s="19"/>
      <c r="B298" s="1"/>
      <c r="C298" s="1"/>
      <c r="D298" s="1"/>
    </row>
    <row r="299" spans="1:4" x14ac:dyDescent="0.25">
      <c r="A299" s="19"/>
      <c r="B299" s="1"/>
      <c r="C299" s="1"/>
      <c r="D299" s="1"/>
    </row>
    <row r="300" spans="1:4" x14ac:dyDescent="0.25">
      <c r="A300" s="19"/>
      <c r="B300" s="1"/>
      <c r="C300" s="1"/>
      <c r="D300" s="1"/>
    </row>
    <row r="301" spans="1:4" x14ac:dyDescent="0.25">
      <c r="A301" s="19"/>
      <c r="B301" s="1"/>
      <c r="C301" s="1"/>
      <c r="D301" s="1"/>
    </row>
    <row r="302" spans="1:4" x14ac:dyDescent="0.25">
      <c r="A302" s="19"/>
      <c r="B302" s="1"/>
      <c r="C302" s="1"/>
      <c r="D302" s="1"/>
    </row>
    <row r="303" spans="1:4" x14ac:dyDescent="0.25">
      <c r="A303" s="19"/>
      <c r="B303" s="1"/>
      <c r="C303" s="1"/>
      <c r="D303" s="1"/>
    </row>
    <row r="304" spans="1:4" x14ac:dyDescent="0.25">
      <c r="A304" s="19"/>
      <c r="B304" s="1"/>
      <c r="C304" s="1"/>
      <c r="D304" s="1"/>
    </row>
    <row r="305" spans="1:4" x14ac:dyDescent="0.25">
      <c r="A305" s="19"/>
      <c r="B305" s="1"/>
      <c r="C305" s="1"/>
      <c r="D305" s="1"/>
    </row>
    <row r="306" spans="1:4" x14ac:dyDescent="0.25">
      <c r="A306" s="19"/>
      <c r="B306" s="1"/>
      <c r="C306" s="1"/>
      <c r="D306" s="1"/>
    </row>
    <row r="307" spans="1:4" x14ac:dyDescent="0.25">
      <c r="A307" s="19"/>
      <c r="B307" s="1"/>
      <c r="C307" s="1"/>
      <c r="D307" s="1"/>
    </row>
    <row r="308" spans="1:4" x14ac:dyDescent="0.25">
      <c r="A308" s="19"/>
      <c r="B308" s="1"/>
      <c r="C308" s="1"/>
      <c r="D308" s="1"/>
    </row>
    <row r="309" spans="1:4" x14ac:dyDescent="0.25">
      <c r="A309" s="19"/>
      <c r="B309" s="1"/>
      <c r="C309" s="1"/>
      <c r="D309" s="1"/>
    </row>
    <row r="310" spans="1:4" x14ac:dyDescent="0.25">
      <c r="A310" s="19"/>
      <c r="B310" s="1"/>
      <c r="C310" s="1"/>
      <c r="D310" s="1"/>
    </row>
    <row r="311" spans="1:4" x14ac:dyDescent="0.25">
      <c r="A311" s="19"/>
      <c r="B311" s="1"/>
      <c r="C311" s="1"/>
      <c r="D311" s="1"/>
    </row>
    <row r="312" spans="1:4" x14ac:dyDescent="0.25">
      <c r="A312" s="19"/>
      <c r="B312" s="1"/>
      <c r="C312" s="1"/>
      <c r="D312" s="1"/>
    </row>
    <row r="313" spans="1:4" x14ac:dyDescent="0.25">
      <c r="A313" s="19"/>
      <c r="B313" s="1"/>
      <c r="C313" s="1"/>
      <c r="D313" s="1"/>
    </row>
    <row r="314" spans="1:4" x14ac:dyDescent="0.25">
      <c r="A314" s="19"/>
      <c r="B314" s="1"/>
      <c r="C314" s="1"/>
      <c r="D314" s="1"/>
    </row>
    <row r="315" spans="1:4" x14ac:dyDescent="0.25">
      <c r="A315" s="19"/>
      <c r="B315" s="1"/>
      <c r="C315" s="1"/>
      <c r="D315" s="1"/>
    </row>
    <row r="316" spans="1:4" x14ac:dyDescent="0.25">
      <c r="A316" s="19"/>
      <c r="B316" s="1"/>
      <c r="C316" s="1"/>
      <c r="D316" s="1"/>
    </row>
    <row r="317" spans="1:4" x14ac:dyDescent="0.25">
      <c r="A317" s="19"/>
      <c r="B317" s="1"/>
      <c r="C317" s="1"/>
      <c r="D317" s="1"/>
    </row>
    <row r="318" spans="1:4" x14ac:dyDescent="0.25">
      <c r="A318" s="19"/>
      <c r="B318" s="1"/>
      <c r="C318" s="1"/>
      <c r="D318" s="1"/>
    </row>
    <row r="319" spans="1:4" x14ac:dyDescent="0.25">
      <c r="A319" s="19"/>
      <c r="B319" s="1"/>
      <c r="C319" s="1"/>
      <c r="D319" s="1"/>
    </row>
    <row r="320" spans="1:4" x14ac:dyDescent="0.25">
      <c r="A320" s="19"/>
      <c r="B320" s="1"/>
      <c r="C320" s="1"/>
      <c r="D320" s="1"/>
    </row>
    <row r="321" spans="1:4" x14ac:dyDescent="0.25">
      <c r="A321" s="19"/>
      <c r="B321" s="1"/>
      <c r="C321" s="1"/>
      <c r="D321" s="1"/>
    </row>
    <row r="322" spans="1:4" x14ac:dyDescent="0.25">
      <c r="A322" s="19"/>
      <c r="B322" s="1"/>
      <c r="C322" s="1"/>
      <c r="D322" s="1"/>
    </row>
    <row r="323" spans="1:4" x14ac:dyDescent="0.25">
      <c r="A323" s="19"/>
      <c r="B323" s="1"/>
      <c r="C323" s="1"/>
      <c r="D323" s="1"/>
    </row>
    <row r="324" spans="1:4" x14ac:dyDescent="0.25">
      <c r="A324" s="19"/>
      <c r="B324" s="1"/>
      <c r="C324" s="1"/>
      <c r="D324" s="1"/>
    </row>
    <row r="325" spans="1:4" x14ac:dyDescent="0.25">
      <c r="A325" s="19"/>
      <c r="B325" s="1"/>
      <c r="C325" s="1"/>
      <c r="D325" s="1"/>
    </row>
    <row r="326" spans="1:4" x14ac:dyDescent="0.25">
      <c r="A326" s="19"/>
      <c r="B326" s="1"/>
      <c r="C326" s="1"/>
      <c r="D326" s="1"/>
    </row>
    <row r="327" spans="1:4" x14ac:dyDescent="0.25">
      <c r="A327" s="19"/>
      <c r="B327" s="1"/>
      <c r="C327" s="1"/>
      <c r="D327" s="1"/>
    </row>
    <row r="328" spans="1:4" x14ac:dyDescent="0.25">
      <c r="A328" s="19"/>
      <c r="B328" s="1"/>
      <c r="C328" s="1"/>
      <c r="D328" s="1"/>
    </row>
    <row r="329" spans="1:4" x14ac:dyDescent="0.25">
      <c r="A329" s="19"/>
      <c r="B329" s="1"/>
      <c r="C329" s="1"/>
      <c r="D329" s="1"/>
    </row>
    <row r="330" spans="1:4" x14ac:dyDescent="0.25">
      <c r="A330" s="19"/>
      <c r="B330" s="1"/>
      <c r="C330" s="1"/>
      <c r="D330" s="1"/>
    </row>
    <row r="331" spans="1:4" x14ac:dyDescent="0.25">
      <c r="A331" s="19"/>
      <c r="B331" s="1"/>
      <c r="C331" s="1"/>
      <c r="D331" s="1"/>
    </row>
    <row r="332" spans="1:4" x14ac:dyDescent="0.25">
      <c r="A332" s="19"/>
      <c r="B332" s="1"/>
      <c r="C332" s="1"/>
      <c r="D332" s="1"/>
    </row>
    <row r="333" spans="1:4" x14ac:dyDescent="0.25">
      <c r="A333" s="19"/>
      <c r="B333" s="1"/>
      <c r="C333" s="1"/>
      <c r="D333" s="1"/>
    </row>
    <row r="334" spans="1:4" x14ac:dyDescent="0.25">
      <c r="A334" s="19"/>
      <c r="B334" s="1"/>
      <c r="C334" s="1"/>
      <c r="D334" s="1"/>
    </row>
    <row r="335" spans="1:4" x14ac:dyDescent="0.25">
      <c r="A335" s="19"/>
      <c r="B335" s="1"/>
      <c r="C335" s="1"/>
      <c r="D335" s="1"/>
    </row>
    <row r="336" spans="1:4" x14ac:dyDescent="0.25">
      <c r="A336" s="19"/>
      <c r="B336" s="1"/>
      <c r="C336" s="1"/>
      <c r="D336" s="1"/>
    </row>
    <row r="337" spans="1:4" x14ac:dyDescent="0.25">
      <c r="A337" s="19"/>
      <c r="B337" s="1"/>
      <c r="C337" s="1"/>
      <c r="D337" s="1"/>
    </row>
    <row r="338" spans="1:4" x14ac:dyDescent="0.25">
      <c r="A338" s="19"/>
      <c r="B338" s="1"/>
      <c r="C338" s="1"/>
      <c r="D338" s="1"/>
    </row>
    <row r="339" spans="1:4" x14ac:dyDescent="0.25">
      <c r="A339" s="19"/>
      <c r="B339" s="1"/>
      <c r="C339" s="1"/>
      <c r="D339" s="1"/>
    </row>
    <row r="340" spans="1:4" x14ac:dyDescent="0.25">
      <c r="A340" s="19"/>
      <c r="B340" s="1"/>
      <c r="C340" s="1"/>
      <c r="D340" s="1"/>
    </row>
    <row r="341" spans="1:4" x14ac:dyDescent="0.25">
      <c r="A341" s="19"/>
      <c r="B341" s="1"/>
      <c r="C341" s="1"/>
      <c r="D341" s="1"/>
    </row>
    <row r="342" spans="1:4" x14ac:dyDescent="0.25">
      <c r="A342" s="19"/>
      <c r="B342" s="1"/>
      <c r="C342" s="1"/>
      <c r="D342" s="1"/>
    </row>
    <row r="343" spans="1:4" x14ac:dyDescent="0.25">
      <c r="A343" s="19"/>
      <c r="B343" s="1"/>
      <c r="C343" s="1"/>
      <c r="D343" s="1"/>
    </row>
    <row r="344" spans="1:4" x14ac:dyDescent="0.25">
      <c r="A344" s="19"/>
      <c r="B344" s="1"/>
      <c r="C344" s="1"/>
      <c r="D344" s="1"/>
    </row>
    <row r="345" spans="1:4" x14ac:dyDescent="0.25">
      <c r="A345" s="19"/>
      <c r="B345" s="1"/>
      <c r="C345" s="1"/>
      <c r="D345" s="1"/>
    </row>
    <row r="346" spans="1:4" x14ac:dyDescent="0.25">
      <c r="A346" s="19"/>
      <c r="B346" s="1"/>
      <c r="C346" s="1"/>
      <c r="D346" s="1"/>
    </row>
    <row r="347" spans="1:4" x14ac:dyDescent="0.25">
      <c r="A347" s="19"/>
      <c r="B347" s="1"/>
      <c r="C347" s="1"/>
      <c r="D347" s="1"/>
    </row>
    <row r="348" spans="1:4" x14ac:dyDescent="0.25">
      <c r="A348" s="19"/>
      <c r="B348" s="1"/>
      <c r="C348" s="1"/>
      <c r="D348" s="1"/>
    </row>
    <row r="349" spans="1:4" x14ac:dyDescent="0.25">
      <c r="A349" s="19"/>
      <c r="B349" s="1"/>
      <c r="C349" s="1"/>
      <c r="D349" s="1"/>
    </row>
    <row r="350" spans="1:4" x14ac:dyDescent="0.25">
      <c r="A350" s="19"/>
      <c r="B350" s="1"/>
      <c r="C350" s="1"/>
      <c r="D350" s="1"/>
    </row>
    <row r="351" spans="1:4" x14ac:dyDescent="0.25">
      <c r="A351" s="19"/>
      <c r="B351" s="1"/>
      <c r="C351" s="1"/>
      <c r="D351" s="1"/>
    </row>
    <row r="352" spans="1:4" x14ac:dyDescent="0.25">
      <c r="A352" s="19"/>
      <c r="B352" s="1"/>
      <c r="C352" s="1"/>
      <c r="D352" s="1"/>
    </row>
    <row r="353" spans="1:4" x14ac:dyDescent="0.25">
      <c r="A353" s="19"/>
      <c r="B353" s="1"/>
      <c r="C353" s="1"/>
      <c r="D353" s="1"/>
    </row>
    <row r="354" spans="1:4" x14ac:dyDescent="0.25">
      <c r="A354" s="19"/>
      <c r="B354" s="1"/>
      <c r="C354" s="1"/>
      <c r="D354" s="1"/>
    </row>
    <row r="355" spans="1:4" x14ac:dyDescent="0.25">
      <c r="A355" s="19"/>
      <c r="B355" s="1"/>
      <c r="C355" s="1"/>
      <c r="D355" s="1"/>
    </row>
    <row r="356" spans="1:4" x14ac:dyDescent="0.25">
      <c r="A356" s="19"/>
      <c r="B356" s="1"/>
      <c r="C356" s="1"/>
      <c r="D356" s="1"/>
    </row>
    <row r="357" spans="1:4" x14ac:dyDescent="0.25">
      <c r="A357" s="19"/>
      <c r="B357" s="1"/>
      <c r="C357" s="1"/>
      <c r="D357" s="1"/>
    </row>
    <row r="358" spans="1:4" x14ac:dyDescent="0.25">
      <c r="A358" s="19"/>
      <c r="B358" s="1"/>
      <c r="C358" s="1"/>
      <c r="D358" s="1"/>
    </row>
    <row r="359" spans="1:4" x14ac:dyDescent="0.25">
      <c r="A359" s="19"/>
      <c r="B359" s="1"/>
      <c r="C359" s="1"/>
      <c r="D359" s="1"/>
    </row>
    <row r="360" spans="1:4" x14ac:dyDescent="0.25">
      <c r="A360" s="19"/>
      <c r="B360" s="1"/>
      <c r="C360" s="1"/>
      <c r="D360" s="1"/>
    </row>
    <row r="361" spans="1:4" x14ac:dyDescent="0.25">
      <c r="A361" s="19"/>
      <c r="B361" s="1"/>
      <c r="C361" s="1"/>
      <c r="D361" s="1"/>
    </row>
    <row r="362" spans="1:4" x14ac:dyDescent="0.25">
      <c r="A362" s="19"/>
      <c r="B362" s="1"/>
      <c r="C362" s="1"/>
      <c r="D362" s="1"/>
    </row>
    <row r="363" spans="1:4" x14ac:dyDescent="0.25">
      <c r="A363" s="19"/>
      <c r="B363" s="1"/>
      <c r="C363" s="1"/>
      <c r="D363" s="1"/>
    </row>
    <row r="364" spans="1:4" x14ac:dyDescent="0.25">
      <c r="A364" s="19"/>
      <c r="B364" s="1"/>
      <c r="C364" s="1"/>
      <c r="D364" s="1"/>
    </row>
    <row r="365" spans="1:4" x14ac:dyDescent="0.25">
      <c r="A365" s="19"/>
      <c r="B365" s="1"/>
      <c r="C365" s="1"/>
      <c r="D365" s="1"/>
    </row>
    <row r="366" spans="1:4" x14ac:dyDescent="0.25">
      <c r="A366" s="19"/>
      <c r="B366" s="1"/>
      <c r="C366" s="1"/>
      <c r="D366" s="1"/>
    </row>
    <row r="367" spans="1:4" x14ac:dyDescent="0.25">
      <c r="A367" s="19"/>
      <c r="B367" s="1"/>
      <c r="C367" s="1"/>
      <c r="D367" s="1"/>
    </row>
    <row r="368" spans="1:4" x14ac:dyDescent="0.25">
      <c r="A368" s="19"/>
      <c r="B368" s="1"/>
      <c r="C368" s="1"/>
      <c r="D368" s="1"/>
    </row>
    <row r="369" spans="1:4" x14ac:dyDescent="0.25">
      <c r="A369" s="19"/>
      <c r="B369" s="1"/>
      <c r="C369" s="1"/>
      <c r="D369" s="1"/>
    </row>
    <row r="370" spans="1:4" x14ac:dyDescent="0.25">
      <c r="A370" s="19"/>
      <c r="B370" s="1"/>
      <c r="C370" s="1"/>
      <c r="D370" s="1"/>
    </row>
    <row r="371" spans="1:4" x14ac:dyDescent="0.25">
      <c r="A371" s="19"/>
      <c r="B371" s="1"/>
      <c r="C371" s="1"/>
      <c r="D371" s="1"/>
    </row>
    <row r="372" spans="1:4" x14ac:dyDescent="0.25">
      <c r="A372" s="19"/>
      <c r="B372" s="1"/>
      <c r="C372" s="1"/>
      <c r="D372" s="1"/>
    </row>
    <row r="373" spans="1:4" x14ac:dyDescent="0.25">
      <c r="A373" s="19"/>
      <c r="B373" s="1"/>
      <c r="C373" s="1"/>
      <c r="D373" s="1"/>
    </row>
    <row r="374" spans="1:4" x14ac:dyDescent="0.25">
      <c r="A374" s="19"/>
      <c r="B374" s="1"/>
      <c r="C374" s="1"/>
      <c r="D374" s="1"/>
    </row>
    <row r="375" spans="1:4" x14ac:dyDescent="0.25">
      <c r="A375" s="19"/>
      <c r="B375" s="1"/>
      <c r="C375" s="1"/>
      <c r="D375" s="1"/>
    </row>
    <row r="376" spans="1:4" x14ac:dyDescent="0.25">
      <c r="A376" s="19"/>
      <c r="B376" s="1"/>
      <c r="C376" s="1"/>
      <c r="D376" s="1"/>
    </row>
    <row r="377" spans="1:4" x14ac:dyDescent="0.25">
      <c r="A377" s="19"/>
      <c r="B377" s="1"/>
      <c r="C377" s="1"/>
      <c r="D377" s="1"/>
    </row>
    <row r="378" spans="1:4" x14ac:dyDescent="0.25">
      <c r="A378" s="19"/>
      <c r="B378" s="1"/>
      <c r="C378" s="1"/>
      <c r="D378" s="1"/>
    </row>
    <row r="379" spans="1:4" x14ac:dyDescent="0.25">
      <c r="A379" s="19"/>
      <c r="B379" s="1"/>
      <c r="C379" s="1"/>
      <c r="D379" s="1"/>
    </row>
    <row r="380" spans="1:4" x14ac:dyDescent="0.25">
      <c r="A380" s="19"/>
      <c r="B380" s="1"/>
      <c r="C380" s="1"/>
      <c r="D380" s="1"/>
    </row>
    <row r="381" spans="1:4" x14ac:dyDescent="0.25">
      <c r="A381" s="19"/>
      <c r="B381" s="1"/>
      <c r="C381" s="1"/>
      <c r="D381" s="1"/>
    </row>
    <row r="382" spans="1:4" x14ac:dyDescent="0.25">
      <c r="A382" s="19"/>
      <c r="B382" s="1"/>
      <c r="C382" s="1"/>
      <c r="D382" s="1"/>
    </row>
    <row r="383" spans="1:4" x14ac:dyDescent="0.25">
      <c r="A383" s="19"/>
      <c r="B383" s="1"/>
      <c r="C383" s="1"/>
      <c r="D383" s="1"/>
    </row>
    <row r="384" spans="1:4" x14ac:dyDescent="0.25">
      <c r="A384" s="19"/>
      <c r="B384" s="1"/>
      <c r="C384" s="1"/>
      <c r="D384" s="1"/>
    </row>
    <row r="385" spans="1:4" x14ac:dyDescent="0.25">
      <c r="A385" s="19"/>
      <c r="B385" s="1"/>
      <c r="C385" s="1"/>
      <c r="D385" s="1"/>
    </row>
    <row r="386" spans="1:4" x14ac:dyDescent="0.25">
      <c r="A386" s="19"/>
      <c r="B386" s="1"/>
      <c r="C386" s="1"/>
      <c r="D386" s="1"/>
    </row>
    <row r="387" spans="1:4" x14ac:dyDescent="0.25">
      <c r="A387" s="19"/>
      <c r="B387" s="1"/>
      <c r="C387" s="1"/>
      <c r="D387" s="1"/>
    </row>
    <row r="388" spans="1:4" x14ac:dyDescent="0.25">
      <c r="A388" s="19"/>
      <c r="B388" s="1"/>
      <c r="C388" s="1"/>
      <c r="D388" s="1"/>
    </row>
    <row r="389" spans="1:4" x14ac:dyDescent="0.25">
      <c r="A389" s="19"/>
      <c r="B389" s="1"/>
      <c r="C389" s="1"/>
      <c r="D389" s="1"/>
    </row>
    <row r="390" spans="1:4" x14ac:dyDescent="0.25">
      <c r="A390" s="19"/>
      <c r="B390" s="1"/>
      <c r="C390" s="1"/>
      <c r="D390" s="1"/>
    </row>
    <row r="391" spans="1:4" x14ac:dyDescent="0.25">
      <c r="A391" s="19"/>
      <c r="B391" s="1"/>
      <c r="C391" s="1"/>
      <c r="D391" s="1"/>
    </row>
    <row r="392" spans="1:4" x14ac:dyDescent="0.25">
      <c r="A392" s="19"/>
      <c r="B392" s="1"/>
      <c r="C392" s="1"/>
      <c r="D392" s="1"/>
    </row>
    <row r="393" spans="1:4" x14ac:dyDescent="0.25">
      <c r="A393" s="19"/>
      <c r="B393" s="1"/>
      <c r="C393" s="1"/>
      <c r="D393" s="1"/>
    </row>
    <row r="394" spans="1:4" x14ac:dyDescent="0.25">
      <c r="A394" s="19"/>
      <c r="B394" s="1"/>
      <c r="C394" s="1"/>
      <c r="D394" s="1"/>
    </row>
    <row r="395" spans="1:4" x14ac:dyDescent="0.25">
      <c r="A395" s="19"/>
      <c r="B395" s="1"/>
      <c r="C395" s="1"/>
      <c r="D395" s="1"/>
    </row>
    <row r="396" spans="1:4" x14ac:dyDescent="0.25">
      <c r="A396" s="19"/>
      <c r="B396" s="1"/>
      <c r="C396" s="1"/>
      <c r="D396" s="1"/>
    </row>
    <row r="397" spans="1:4" x14ac:dyDescent="0.25">
      <c r="A397" s="19"/>
      <c r="B397" s="1"/>
      <c r="C397" s="1"/>
      <c r="D397" s="1"/>
    </row>
    <row r="398" spans="1:4" x14ac:dyDescent="0.25">
      <c r="A398" s="19"/>
      <c r="B398" s="1"/>
      <c r="C398" s="1"/>
      <c r="D398" s="1"/>
    </row>
    <row r="399" spans="1:4" x14ac:dyDescent="0.25">
      <c r="A399" s="19"/>
      <c r="B399" s="1"/>
      <c r="C399" s="1"/>
      <c r="D399" s="1"/>
    </row>
    <row r="400" spans="1:4" x14ac:dyDescent="0.25">
      <c r="A400" s="19"/>
      <c r="B400" s="1"/>
      <c r="C400" s="1"/>
      <c r="D400" s="1"/>
    </row>
    <row r="401" spans="1:4" x14ac:dyDescent="0.25">
      <c r="A401" s="19"/>
      <c r="B401" s="1"/>
      <c r="C401" s="1"/>
      <c r="D401" s="1"/>
    </row>
    <row r="402" spans="1:4" x14ac:dyDescent="0.25">
      <c r="A402" s="19"/>
      <c r="B402" s="1"/>
      <c r="C402" s="1"/>
      <c r="D402" s="1"/>
    </row>
    <row r="403" spans="1:4" x14ac:dyDescent="0.25">
      <c r="A403" s="19"/>
      <c r="B403" s="1"/>
      <c r="C403" s="1"/>
      <c r="D403" s="1"/>
    </row>
    <row r="404" spans="1:4" x14ac:dyDescent="0.25">
      <c r="A404" s="19"/>
      <c r="B404" s="1"/>
      <c r="C404" s="1"/>
      <c r="D404" s="1"/>
    </row>
    <row r="405" spans="1:4" x14ac:dyDescent="0.25">
      <c r="A405" s="19"/>
      <c r="B405" s="1"/>
      <c r="C405" s="1"/>
      <c r="D405" s="1"/>
    </row>
    <row r="406" spans="1:4" x14ac:dyDescent="0.25">
      <c r="A406" s="19"/>
      <c r="B406" s="1"/>
      <c r="C406" s="1"/>
      <c r="D406" s="1"/>
    </row>
    <row r="407" spans="1:4" x14ac:dyDescent="0.25">
      <c r="A407" s="19"/>
      <c r="B407" s="1"/>
      <c r="C407" s="1"/>
      <c r="D407" s="1"/>
    </row>
    <row r="408" spans="1:4" x14ac:dyDescent="0.25">
      <c r="A408" s="19"/>
      <c r="B408" s="1"/>
      <c r="C408" s="1"/>
      <c r="D408" s="1"/>
    </row>
    <row r="409" spans="1:4" x14ac:dyDescent="0.25">
      <c r="A409" s="19"/>
      <c r="B409" s="1"/>
      <c r="C409" s="1"/>
      <c r="D409" s="1"/>
    </row>
    <row r="410" spans="1:4" x14ac:dyDescent="0.25">
      <c r="A410" s="19"/>
      <c r="B410" s="1"/>
      <c r="C410" s="1"/>
      <c r="D410" s="1"/>
    </row>
    <row r="411" spans="1:4" x14ac:dyDescent="0.25">
      <c r="A411" s="19"/>
      <c r="B411" s="1"/>
      <c r="C411" s="1"/>
      <c r="D411" s="1"/>
    </row>
    <row r="412" spans="1:4" x14ac:dyDescent="0.25">
      <c r="A412" s="19"/>
      <c r="B412" s="1"/>
      <c r="C412" s="1"/>
      <c r="D412" s="1"/>
    </row>
    <row r="413" spans="1:4" x14ac:dyDescent="0.25">
      <c r="A413" s="19"/>
      <c r="B413" s="1"/>
      <c r="C413" s="1"/>
      <c r="D413" s="1"/>
    </row>
    <row r="414" spans="1:4" x14ac:dyDescent="0.25">
      <c r="A414" s="19"/>
      <c r="B414" s="1"/>
      <c r="C414" s="1"/>
      <c r="D414" s="1"/>
    </row>
    <row r="415" spans="1:4" x14ac:dyDescent="0.25">
      <c r="A415" s="19"/>
      <c r="B415" s="1"/>
      <c r="C415" s="1"/>
      <c r="D415" s="1"/>
    </row>
    <row r="416" spans="1:4" x14ac:dyDescent="0.25">
      <c r="A416" s="19"/>
      <c r="B416" s="1"/>
      <c r="C416" s="1"/>
      <c r="D416" s="1"/>
    </row>
    <row r="417" spans="1:4" x14ac:dyDescent="0.25">
      <c r="A417" s="19"/>
      <c r="B417" s="1"/>
      <c r="C417" s="1"/>
      <c r="D417" s="1"/>
    </row>
    <row r="418" spans="1:4" x14ac:dyDescent="0.25">
      <c r="A418" s="19"/>
      <c r="B418" s="1"/>
      <c r="C418" s="1"/>
      <c r="D418" s="1"/>
    </row>
    <row r="419" spans="1:4" x14ac:dyDescent="0.25">
      <c r="A419" s="19"/>
      <c r="B419" s="1"/>
      <c r="C419" s="1"/>
      <c r="D419" s="1"/>
    </row>
    <row r="420" spans="1:4" x14ac:dyDescent="0.25">
      <c r="A420" s="19"/>
      <c r="B420" s="1"/>
      <c r="C420" s="1"/>
      <c r="D420" s="1"/>
    </row>
    <row r="421" spans="1:4" x14ac:dyDescent="0.25">
      <c r="A421" s="19"/>
      <c r="B421" s="1"/>
      <c r="C421" s="1"/>
      <c r="D421" s="1"/>
    </row>
    <row r="422" spans="1:4" x14ac:dyDescent="0.25">
      <c r="A422" s="19"/>
      <c r="B422" s="1"/>
      <c r="C422" s="1"/>
      <c r="D422" s="1"/>
    </row>
    <row r="423" spans="1:4" x14ac:dyDescent="0.25">
      <c r="A423" s="19"/>
      <c r="B423" s="1"/>
      <c r="C423" s="1"/>
      <c r="D423" s="1"/>
    </row>
    <row r="424" spans="1:4" x14ac:dyDescent="0.25">
      <c r="A424" s="19"/>
      <c r="B424" s="1"/>
      <c r="C424" s="1"/>
      <c r="D424" s="1"/>
    </row>
    <row r="425" spans="1:4" x14ac:dyDescent="0.25">
      <c r="A425" s="19"/>
      <c r="B425" s="1"/>
      <c r="C425" s="1"/>
      <c r="D425" s="1"/>
    </row>
    <row r="426" spans="1:4" x14ac:dyDescent="0.25">
      <c r="A426" s="19"/>
      <c r="B426" s="1"/>
      <c r="C426" s="1"/>
      <c r="D426" s="1"/>
    </row>
    <row r="427" spans="1:4" x14ac:dyDescent="0.25">
      <c r="A427" s="19"/>
      <c r="B427" s="1"/>
      <c r="C427" s="1"/>
      <c r="D427" s="1"/>
    </row>
    <row r="428" spans="1:4" x14ac:dyDescent="0.25">
      <c r="A428" s="19"/>
      <c r="B428" s="1"/>
      <c r="C428" s="1"/>
      <c r="D428" s="1"/>
    </row>
    <row r="429" spans="1:4" x14ac:dyDescent="0.25">
      <c r="A429" s="19"/>
      <c r="B429" s="1"/>
      <c r="C429" s="1"/>
      <c r="D429" s="1"/>
    </row>
    <row r="430" spans="1:4" x14ac:dyDescent="0.25">
      <c r="A430" s="19"/>
      <c r="B430" s="1"/>
      <c r="C430" s="1"/>
      <c r="D430" s="1"/>
    </row>
    <row r="431" spans="1:4" x14ac:dyDescent="0.25">
      <c r="A431" s="19"/>
      <c r="B431" s="1"/>
      <c r="C431" s="1"/>
      <c r="D431" s="1"/>
    </row>
    <row r="432" spans="1:4" x14ac:dyDescent="0.25">
      <c r="A432" s="19"/>
      <c r="B432" s="1"/>
      <c r="C432" s="1"/>
      <c r="D432" s="1"/>
    </row>
    <row r="433" spans="1:4" x14ac:dyDescent="0.25">
      <c r="A433" s="19"/>
      <c r="B433" s="1"/>
      <c r="C433" s="1"/>
      <c r="D433" s="1"/>
    </row>
    <row r="434" spans="1:4" x14ac:dyDescent="0.25">
      <c r="A434" s="19"/>
      <c r="B434" s="1"/>
      <c r="C434" s="1"/>
      <c r="D434" s="1"/>
    </row>
    <row r="435" spans="1:4" x14ac:dyDescent="0.25">
      <c r="A435" s="19"/>
      <c r="B435" s="1"/>
      <c r="C435" s="1"/>
      <c r="D435" s="1"/>
    </row>
    <row r="436" spans="1:4" x14ac:dyDescent="0.25">
      <c r="A436" s="19"/>
      <c r="B436" s="1"/>
      <c r="C436" s="1"/>
      <c r="D436" s="1"/>
    </row>
    <row r="437" spans="1:4" x14ac:dyDescent="0.25">
      <c r="A437" s="19"/>
      <c r="B437" s="1"/>
      <c r="C437" s="1"/>
      <c r="D437" s="1"/>
    </row>
    <row r="438" spans="1:4" x14ac:dyDescent="0.25">
      <c r="A438" s="19"/>
      <c r="B438" s="1"/>
      <c r="C438" s="1"/>
      <c r="D438" s="1"/>
    </row>
    <row r="439" spans="1:4" x14ac:dyDescent="0.25">
      <c r="A439" s="19"/>
      <c r="B439" s="1"/>
      <c r="C439" s="1"/>
      <c r="D439" s="1"/>
    </row>
    <row r="440" spans="1:4" x14ac:dyDescent="0.25">
      <c r="A440" s="19"/>
      <c r="B440" s="1"/>
      <c r="C440" s="1"/>
      <c r="D440" s="1"/>
    </row>
    <row r="441" spans="1:4" x14ac:dyDescent="0.25">
      <c r="A441" s="19"/>
      <c r="B441" s="1"/>
      <c r="C441" s="1"/>
      <c r="D441" s="1"/>
    </row>
    <row r="442" spans="1:4" x14ac:dyDescent="0.25">
      <c r="A442" s="19"/>
      <c r="B442" s="1"/>
      <c r="C442" s="1"/>
      <c r="D442" s="1"/>
    </row>
    <row r="443" spans="1:4" x14ac:dyDescent="0.25">
      <c r="A443" s="19"/>
      <c r="B443" s="1"/>
      <c r="C443" s="1"/>
      <c r="D443" s="1"/>
    </row>
    <row r="444" spans="1:4" x14ac:dyDescent="0.25">
      <c r="A444" s="19"/>
      <c r="B444" s="1"/>
      <c r="C444" s="1"/>
      <c r="D444" s="1"/>
    </row>
    <row r="445" spans="1:4" x14ac:dyDescent="0.25">
      <c r="A445" s="19"/>
      <c r="B445" s="1"/>
      <c r="C445" s="1"/>
      <c r="D445" s="1"/>
    </row>
    <row r="446" spans="1:4" x14ac:dyDescent="0.25">
      <c r="A446" s="19"/>
      <c r="B446" s="1"/>
      <c r="C446" s="1"/>
      <c r="D446" s="1"/>
    </row>
    <row r="447" spans="1:4" x14ac:dyDescent="0.25">
      <c r="A447" s="19"/>
      <c r="B447" s="1"/>
      <c r="C447" s="1"/>
      <c r="D447" s="1"/>
    </row>
    <row r="448" spans="1:4" x14ac:dyDescent="0.25">
      <c r="A448" s="19"/>
      <c r="B448" s="1"/>
      <c r="C448" s="1"/>
      <c r="D448" s="1"/>
    </row>
    <row r="449" spans="1:4" x14ac:dyDescent="0.25">
      <c r="A449" s="19"/>
      <c r="B449" s="1"/>
      <c r="C449" s="1"/>
      <c r="D449" s="1"/>
    </row>
    <row r="450" spans="1:4" x14ac:dyDescent="0.25">
      <c r="A450" s="19"/>
      <c r="B450" s="1"/>
      <c r="C450" s="1"/>
      <c r="D450" s="1"/>
    </row>
    <row r="451" spans="1:4" x14ac:dyDescent="0.25">
      <c r="A451" s="19"/>
      <c r="B451" s="1"/>
      <c r="C451" s="1"/>
      <c r="D451" s="1"/>
    </row>
    <row r="452" spans="1:4" x14ac:dyDescent="0.25">
      <c r="A452" s="19"/>
      <c r="B452" s="1"/>
      <c r="C452" s="1"/>
      <c r="D452" s="1"/>
    </row>
    <row r="453" spans="1:4" x14ac:dyDescent="0.25">
      <c r="A453" s="19"/>
      <c r="B453" s="1"/>
      <c r="C453" s="1"/>
      <c r="D453" s="1"/>
    </row>
    <row r="454" spans="1:4" x14ac:dyDescent="0.25">
      <c r="A454" s="19"/>
      <c r="B454" s="1"/>
      <c r="C454" s="1"/>
      <c r="D454" s="1"/>
    </row>
    <row r="455" spans="1:4" x14ac:dyDescent="0.25">
      <c r="A455" s="19"/>
      <c r="B455" s="1"/>
      <c r="C455" s="1"/>
      <c r="D455" s="1"/>
    </row>
    <row r="456" spans="1:4" x14ac:dyDescent="0.25">
      <c r="A456" s="19"/>
      <c r="B456" s="1"/>
      <c r="C456" s="1"/>
      <c r="D456" s="1"/>
    </row>
    <row r="457" spans="1:4" x14ac:dyDescent="0.25">
      <c r="A457" s="19"/>
      <c r="B457" s="1"/>
      <c r="C457" s="1"/>
      <c r="D457" s="1"/>
    </row>
    <row r="458" spans="1:4" x14ac:dyDescent="0.25">
      <c r="A458" s="19"/>
      <c r="B458" s="1"/>
      <c r="C458" s="1"/>
      <c r="D458" s="1"/>
    </row>
    <row r="459" spans="1:4" x14ac:dyDescent="0.25">
      <c r="A459" s="19"/>
      <c r="B459" s="1"/>
      <c r="C459" s="1"/>
      <c r="D459" s="1"/>
    </row>
    <row r="460" spans="1:4" x14ac:dyDescent="0.25">
      <c r="A460" s="19"/>
      <c r="B460" s="1"/>
      <c r="C460" s="1"/>
      <c r="D460" s="1"/>
    </row>
    <row r="461" spans="1:4" x14ac:dyDescent="0.25">
      <c r="A461" s="19"/>
      <c r="B461" s="1"/>
      <c r="C461" s="1"/>
      <c r="D461" s="1"/>
    </row>
    <row r="462" spans="1:4" x14ac:dyDescent="0.25">
      <c r="A462" s="19"/>
      <c r="B462" s="1"/>
      <c r="C462" s="1"/>
      <c r="D462" s="1"/>
    </row>
    <row r="463" spans="1:4" x14ac:dyDescent="0.25">
      <c r="A463" s="19"/>
      <c r="B463" s="1"/>
      <c r="C463" s="1"/>
      <c r="D463" s="1"/>
    </row>
    <row r="464" spans="1:4" x14ac:dyDescent="0.25">
      <c r="A464" s="19"/>
      <c r="B464" s="1"/>
      <c r="C464" s="1"/>
      <c r="D464" s="1"/>
    </row>
    <row r="465" spans="1:4" x14ac:dyDescent="0.25">
      <c r="A465" s="19"/>
      <c r="B465" s="1"/>
      <c r="C465" s="1"/>
      <c r="D465" s="1"/>
    </row>
    <row r="466" spans="1:4" x14ac:dyDescent="0.25">
      <c r="A466" s="19"/>
      <c r="B466" s="1"/>
      <c r="C466" s="1"/>
      <c r="D466" s="1"/>
    </row>
    <row r="467" spans="1:4" x14ac:dyDescent="0.25">
      <c r="A467" s="19"/>
      <c r="B467" s="1"/>
      <c r="C467" s="1"/>
      <c r="D467" s="1"/>
    </row>
    <row r="468" spans="1:4" x14ac:dyDescent="0.25">
      <c r="A468" s="19"/>
      <c r="B468" s="1"/>
      <c r="C468" s="1"/>
      <c r="D468" s="1"/>
    </row>
    <row r="469" spans="1:4" x14ac:dyDescent="0.25">
      <c r="A469" s="19"/>
      <c r="B469" s="1"/>
      <c r="C469" s="1"/>
      <c r="D469" s="1"/>
    </row>
    <row r="470" spans="1:4" x14ac:dyDescent="0.25">
      <c r="A470" s="19"/>
      <c r="B470" s="1"/>
      <c r="C470" s="1"/>
      <c r="D470" s="1"/>
    </row>
    <row r="471" spans="1:4" x14ac:dyDescent="0.25">
      <c r="A471" s="19"/>
      <c r="B471" s="1"/>
      <c r="C471" s="1"/>
      <c r="D471" s="1"/>
    </row>
    <row r="472" spans="1:4" x14ac:dyDescent="0.25">
      <c r="A472" s="19"/>
      <c r="B472" s="1"/>
      <c r="C472" s="1"/>
      <c r="D472" s="1"/>
    </row>
    <row r="473" spans="1:4" x14ac:dyDescent="0.25">
      <c r="A473" s="19"/>
      <c r="B473" s="1"/>
      <c r="C473" s="1"/>
      <c r="D473" s="1"/>
    </row>
    <row r="474" spans="1:4" x14ac:dyDescent="0.25">
      <c r="A474" s="19"/>
      <c r="B474" s="1"/>
      <c r="C474" s="1"/>
      <c r="D474" s="1"/>
    </row>
    <row r="475" spans="1:4" x14ac:dyDescent="0.25">
      <c r="A475" s="19"/>
      <c r="B475" s="1"/>
      <c r="C475" s="1"/>
      <c r="D475" s="1"/>
    </row>
    <row r="476" spans="1:4" x14ac:dyDescent="0.25">
      <c r="A476" s="19"/>
      <c r="B476" s="1"/>
      <c r="C476" s="1"/>
      <c r="D476" s="1"/>
    </row>
    <row r="477" spans="1:4" x14ac:dyDescent="0.25">
      <c r="A477" s="19"/>
      <c r="B477" s="1"/>
      <c r="C477" s="1"/>
      <c r="D477" s="1"/>
    </row>
    <row r="478" spans="1:4" x14ac:dyDescent="0.25">
      <c r="A478" s="19"/>
      <c r="B478" s="1"/>
      <c r="C478" s="1"/>
      <c r="D478" s="1"/>
    </row>
    <row r="479" spans="1:4" x14ac:dyDescent="0.25">
      <c r="A479" s="19"/>
      <c r="B479" s="1"/>
      <c r="C479" s="1"/>
      <c r="D479" s="1"/>
    </row>
    <row r="480" spans="1:4" x14ac:dyDescent="0.25">
      <c r="A480" s="19"/>
      <c r="B480" s="1"/>
      <c r="C480" s="1"/>
      <c r="D480" s="1"/>
    </row>
    <row r="481" spans="1:4" x14ac:dyDescent="0.25">
      <c r="A481" s="19"/>
      <c r="B481" s="1"/>
      <c r="C481" s="1"/>
      <c r="D481" s="1"/>
    </row>
    <row r="482" spans="1:4" x14ac:dyDescent="0.25">
      <c r="A482" s="19"/>
      <c r="B482" s="1"/>
      <c r="C482" s="1"/>
      <c r="D482" s="1"/>
    </row>
    <row r="483" spans="1:4" x14ac:dyDescent="0.25">
      <c r="A483" s="19"/>
      <c r="B483" s="1"/>
      <c r="C483" s="1"/>
      <c r="D483" s="1"/>
    </row>
    <row r="484" spans="1:4" x14ac:dyDescent="0.25">
      <c r="A484" s="19"/>
      <c r="B484" s="1"/>
      <c r="C484" s="1"/>
      <c r="D484" s="1"/>
    </row>
    <row r="485" spans="1:4" x14ac:dyDescent="0.25">
      <c r="A485" s="19"/>
      <c r="B485" s="1"/>
      <c r="C485" s="1"/>
      <c r="D485" s="1"/>
    </row>
    <row r="486" spans="1:4" x14ac:dyDescent="0.25">
      <c r="A486" s="19"/>
      <c r="B486" s="1"/>
      <c r="C486" s="1"/>
      <c r="D486" s="1"/>
    </row>
    <row r="487" spans="1:4" x14ac:dyDescent="0.25">
      <c r="A487" s="19"/>
      <c r="B487" s="1"/>
      <c r="C487" s="1"/>
      <c r="D487" s="1"/>
    </row>
    <row r="488" spans="1:4" x14ac:dyDescent="0.25">
      <c r="A488" s="19"/>
      <c r="B488" s="1"/>
      <c r="C488" s="1"/>
      <c r="D488" s="1"/>
    </row>
    <row r="489" spans="1:4" x14ac:dyDescent="0.25">
      <c r="A489" s="19"/>
      <c r="B489" s="1"/>
      <c r="C489" s="1"/>
      <c r="D489" s="1"/>
    </row>
    <row r="490" spans="1:4" x14ac:dyDescent="0.25">
      <c r="A490" s="19"/>
      <c r="B490" s="1"/>
      <c r="C490" s="1"/>
      <c r="D490" s="1"/>
    </row>
    <row r="491" spans="1:4" x14ac:dyDescent="0.25">
      <c r="A491" s="19"/>
      <c r="B491" s="1"/>
      <c r="C491" s="1"/>
      <c r="D491" s="1"/>
    </row>
    <row r="492" spans="1:4" x14ac:dyDescent="0.25">
      <c r="A492" s="19"/>
      <c r="B492" s="1"/>
      <c r="C492" s="1"/>
      <c r="D492" s="1"/>
    </row>
    <row r="493" spans="1:4" x14ac:dyDescent="0.25">
      <c r="A493" s="19"/>
      <c r="B493" s="1"/>
      <c r="C493" s="1"/>
      <c r="D493" s="1"/>
    </row>
    <row r="494" spans="1:4" x14ac:dyDescent="0.25">
      <c r="A494" s="19"/>
      <c r="B494" s="1"/>
      <c r="C494" s="1"/>
      <c r="D494" s="1"/>
    </row>
    <row r="495" spans="1:4" x14ac:dyDescent="0.25">
      <c r="A495" s="19"/>
      <c r="B495" s="1"/>
      <c r="C495" s="1"/>
      <c r="D495" s="1"/>
    </row>
    <row r="496" spans="1:4" x14ac:dyDescent="0.25">
      <c r="A496" s="19"/>
      <c r="B496" s="1"/>
      <c r="C496" s="1"/>
      <c r="D496" s="1"/>
    </row>
    <row r="497" spans="1:4" x14ac:dyDescent="0.25">
      <c r="A497" s="19"/>
      <c r="B497" s="1"/>
      <c r="C497" s="1"/>
      <c r="D497" s="1"/>
    </row>
    <row r="498" spans="1:4" x14ac:dyDescent="0.25">
      <c r="A498" s="19"/>
      <c r="B498" s="1"/>
      <c r="C498" s="1"/>
      <c r="D498" s="1"/>
    </row>
    <row r="499" spans="1:4" x14ac:dyDescent="0.25">
      <c r="A499" s="19"/>
      <c r="B499" s="1"/>
      <c r="C499" s="1"/>
      <c r="D499" s="1"/>
    </row>
    <row r="500" spans="1:4" x14ac:dyDescent="0.25">
      <c r="A500" s="19"/>
      <c r="B500" s="1"/>
      <c r="C500" s="1"/>
      <c r="D500" s="1"/>
    </row>
    <row r="501" spans="1:4" x14ac:dyDescent="0.25">
      <c r="A501" s="19"/>
      <c r="B501" s="1"/>
      <c r="C501" s="1"/>
      <c r="D501" s="1"/>
    </row>
  </sheetData>
  <sortState xmlns:xlrd2="http://schemas.microsoft.com/office/spreadsheetml/2017/richdata2" ref="D17:D25">
    <sortCondition ref="D17"/>
  </sortState>
  <mergeCells count="8">
    <mergeCell ref="J2:J3"/>
    <mergeCell ref="B2:D3"/>
    <mergeCell ref="C33:D33"/>
    <mergeCell ref="C19:D19"/>
    <mergeCell ref="C9:D9"/>
    <mergeCell ref="C5:D5"/>
    <mergeCell ref="C4:D4"/>
    <mergeCell ref="E2:I2"/>
  </mergeCells>
  <phoneticPr fontId="29" type="noConversion"/>
  <pageMargins left="0.70866141732283472" right="0.70866141732283472" top="0.74803149606299213" bottom="0.74803149606299213" header="0.31496062992125984" footer="0.31496062992125984"/>
  <pageSetup paperSize="9" scale="85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  <pageSetUpPr fitToPage="1"/>
  </sheetPr>
  <dimension ref="A1:N380"/>
  <sheetViews>
    <sheetView workbookViewId="0">
      <selection activeCell="G29" sqref="G29"/>
    </sheetView>
  </sheetViews>
  <sheetFormatPr defaultRowHeight="15" x14ac:dyDescent="0.25"/>
  <cols>
    <col min="1" max="1" width="5.28515625" bestFit="1" customWidth="1"/>
    <col min="2" max="2" width="4.28515625" bestFit="1" customWidth="1"/>
    <col min="3" max="3" width="3.28515625" customWidth="1"/>
    <col min="4" max="4" width="55.42578125" bestFit="1" customWidth="1"/>
    <col min="5" max="5" width="10.140625" style="53" customWidth="1"/>
    <col min="6" max="6" width="12.42578125" bestFit="1" customWidth="1"/>
    <col min="7" max="9" width="12.42578125" customWidth="1"/>
    <col min="10" max="10" width="13" style="70" customWidth="1"/>
    <col min="11" max="12" width="9.140625" customWidth="1"/>
    <col min="13" max="13" width="10" customWidth="1"/>
    <col min="14" max="14" width="10.85546875" customWidth="1"/>
    <col min="15" max="15" width="9.140625" customWidth="1"/>
  </cols>
  <sheetData>
    <row r="1" spans="1:14" ht="15.75" thickBot="1" x14ac:dyDescent="0.3">
      <c r="D1" s="297" t="s">
        <v>768</v>
      </c>
      <c r="F1" s="22"/>
      <c r="G1" s="22"/>
      <c r="H1" s="22"/>
      <c r="I1" s="22"/>
      <c r="J1" s="68" t="s">
        <v>2</v>
      </c>
    </row>
    <row r="2" spans="1:14" ht="15" customHeight="1" thickBot="1" x14ac:dyDescent="0.3">
      <c r="B2" s="1258" t="s">
        <v>0</v>
      </c>
      <c r="C2" s="1259"/>
      <c r="D2" s="1288"/>
      <c r="E2" s="1262" t="s">
        <v>769</v>
      </c>
      <c r="F2" s="1263"/>
      <c r="G2" s="1263"/>
      <c r="H2" s="1263"/>
      <c r="I2" s="1264"/>
      <c r="J2" s="1467" t="s">
        <v>279</v>
      </c>
    </row>
    <row r="3" spans="1:14" ht="49.5" customHeight="1" thickBot="1" x14ac:dyDescent="0.3">
      <c r="B3" s="1260"/>
      <c r="C3" s="1261"/>
      <c r="D3" s="1289"/>
      <c r="E3" s="386" t="s">
        <v>33</v>
      </c>
      <c r="F3" s="686" t="s">
        <v>846</v>
      </c>
      <c r="G3" s="732" t="s">
        <v>847</v>
      </c>
      <c r="H3" s="732" t="s">
        <v>848</v>
      </c>
      <c r="I3" s="705" t="s">
        <v>373</v>
      </c>
      <c r="J3" s="1468"/>
    </row>
    <row r="4" spans="1:14" ht="15.75" thickBot="1" x14ac:dyDescent="0.3">
      <c r="B4" s="29" t="s">
        <v>101</v>
      </c>
      <c r="C4" s="1291" t="s">
        <v>102</v>
      </c>
      <c r="D4" s="1292"/>
      <c r="E4" s="54"/>
      <c r="F4" s="691">
        <f>F5+F11+F13+F18</f>
        <v>37213430</v>
      </c>
      <c r="G4" s="691">
        <v>0</v>
      </c>
      <c r="H4" s="691">
        <v>0</v>
      </c>
      <c r="I4" s="695">
        <f>SUM(F4:H4)</f>
        <v>37213430</v>
      </c>
      <c r="J4" s="69"/>
    </row>
    <row r="5" spans="1:14" x14ac:dyDescent="0.25">
      <c r="A5" s="18" t="s">
        <v>103</v>
      </c>
      <c r="B5" s="45" t="s">
        <v>104</v>
      </c>
      <c r="C5" s="1371" t="s">
        <v>105</v>
      </c>
      <c r="D5" s="1372"/>
      <c r="E5" s="258"/>
      <c r="F5" s="725">
        <f>SUM(F6:F10)</f>
        <v>35065430</v>
      </c>
      <c r="G5" s="725">
        <v>0</v>
      </c>
      <c r="H5" s="725">
        <v>0</v>
      </c>
      <c r="I5" s="718">
        <f>SUM(F5:H5)</f>
        <v>35065430</v>
      </c>
      <c r="J5" s="259"/>
    </row>
    <row r="6" spans="1:14" hidden="1" x14ac:dyDescent="0.25">
      <c r="A6" s="18"/>
      <c r="B6" s="26"/>
      <c r="C6" s="24"/>
      <c r="D6" s="34" t="s">
        <v>567</v>
      </c>
      <c r="E6" s="101" t="s">
        <v>274</v>
      </c>
      <c r="F6" s="726"/>
      <c r="G6" s="726"/>
      <c r="H6" s="726"/>
      <c r="I6" s="719"/>
      <c r="J6" s="99"/>
    </row>
    <row r="7" spans="1:14" x14ac:dyDescent="0.25">
      <c r="A7" s="18"/>
      <c r="B7" s="26"/>
      <c r="C7" s="24"/>
      <c r="D7" s="34" t="s">
        <v>608</v>
      </c>
      <c r="E7" s="101" t="s">
        <v>274</v>
      </c>
      <c r="F7" s="726">
        <v>500000</v>
      </c>
      <c r="G7" s="726"/>
      <c r="H7" s="726"/>
      <c r="I7" s="719"/>
      <c r="J7" s="99"/>
    </row>
    <row r="8" spans="1:14" hidden="1" x14ac:dyDescent="0.25">
      <c r="A8" s="18"/>
      <c r="B8" s="26"/>
      <c r="C8" s="24"/>
      <c r="D8" s="34" t="s">
        <v>569</v>
      </c>
      <c r="E8" s="101" t="s">
        <v>274</v>
      </c>
      <c r="F8" s="726"/>
      <c r="G8" s="726"/>
      <c r="H8" s="726"/>
      <c r="I8" s="719"/>
      <c r="J8" s="99"/>
    </row>
    <row r="9" spans="1:14" x14ac:dyDescent="0.25">
      <c r="A9" s="18"/>
      <c r="B9" s="26"/>
      <c r="C9" s="24"/>
      <c r="D9" s="34" t="s">
        <v>836</v>
      </c>
      <c r="E9" s="101" t="s">
        <v>274</v>
      </c>
      <c r="F9" s="726">
        <v>400000</v>
      </c>
      <c r="G9" s="726"/>
      <c r="H9" s="726"/>
      <c r="I9" s="719"/>
      <c r="J9" s="99"/>
    </row>
    <row r="10" spans="1:14" x14ac:dyDescent="0.25">
      <c r="A10" s="18"/>
      <c r="B10" s="26"/>
      <c r="C10" s="24"/>
      <c r="D10" s="34" t="s">
        <v>576</v>
      </c>
      <c r="E10" s="101" t="s">
        <v>274</v>
      </c>
      <c r="F10" s="727">
        <v>34165430</v>
      </c>
      <c r="G10" s="727"/>
      <c r="H10" s="727"/>
      <c r="I10" s="720"/>
      <c r="J10" s="99"/>
    </row>
    <row r="11" spans="1:14" x14ac:dyDescent="0.25">
      <c r="A11" s="18" t="s">
        <v>106</v>
      </c>
      <c r="B11" s="45" t="s">
        <v>107</v>
      </c>
      <c r="C11" s="1371" t="s">
        <v>108</v>
      </c>
      <c r="D11" s="1372"/>
      <c r="E11" s="258"/>
      <c r="F11" s="725">
        <f>F12</f>
        <v>500000</v>
      </c>
      <c r="G11" s="725">
        <v>0</v>
      </c>
      <c r="H11" s="725">
        <v>0</v>
      </c>
      <c r="I11" s="718">
        <f>SUM(F11:H11)</f>
        <v>500000</v>
      </c>
      <c r="J11" s="259"/>
      <c r="K11" s="443"/>
      <c r="M11" s="78"/>
      <c r="N11" s="78"/>
    </row>
    <row r="12" spans="1:14" x14ac:dyDescent="0.25">
      <c r="A12" s="18"/>
      <c r="B12" s="26"/>
      <c r="C12" s="24"/>
      <c r="D12" s="34" t="s">
        <v>837</v>
      </c>
      <c r="E12" s="101" t="s">
        <v>274</v>
      </c>
      <c r="F12" s="726">
        <v>500000</v>
      </c>
      <c r="G12" s="726"/>
      <c r="H12" s="726"/>
      <c r="I12" s="719"/>
      <c r="J12" s="99"/>
    </row>
    <row r="13" spans="1:14" x14ac:dyDescent="0.25">
      <c r="A13" s="18" t="s">
        <v>109</v>
      </c>
      <c r="B13" s="45" t="s">
        <v>110</v>
      </c>
      <c r="C13" s="1371" t="s">
        <v>111</v>
      </c>
      <c r="D13" s="1372"/>
      <c r="E13" s="258"/>
      <c r="F13" s="725">
        <f>SUM(F14:F17)</f>
        <v>1000000</v>
      </c>
      <c r="G13" s="725">
        <v>0</v>
      </c>
      <c r="H13" s="725">
        <v>0</v>
      </c>
      <c r="I13" s="718">
        <f>SUM(F13:H13)</f>
        <v>1000000</v>
      </c>
      <c r="J13" s="259"/>
    </row>
    <row r="14" spans="1:14" hidden="1" x14ac:dyDescent="0.25">
      <c r="A14" s="18"/>
      <c r="B14" s="26"/>
      <c r="C14" s="24"/>
      <c r="D14" s="34" t="s">
        <v>761</v>
      </c>
      <c r="E14" s="101" t="s">
        <v>274</v>
      </c>
      <c r="F14" s="726">
        <v>0</v>
      </c>
      <c r="G14" s="726"/>
      <c r="H14" s="726"/>
      <c r="I14" s="719"/>
      <c r="J14" s="99"/>
    </row>
    <row r="15" spans="1:14" hidden="1" x14ac:dyDescent="0.25">
      <c r="A15" s="18"/>
      <c r="B15" s="26"/>
      <c r="C15" s="24"/>
      <c r="D15" s="34" t="s">
        <v>757</v>
      </c>
      <c r="E15" s="101" t="s">
        <v>274</v>
      </c>
      <c r="F15" s="726">
        <v>0</v>
      </c>
      <c r="G15" s="726"/>
      <c r="H15" s="726"/>
      <c r="I15" s="719"/>
      <c r="J15" s="99"/>
    </row>
    <row r="16" spans="1:14" hidden="1" x14ac:dyDescent="0.25">
      <c r="A16" s="18"/>
      <c r="B16" s="26"/>
      <c r="C16" s="24"/>
      <c r="D16" s="34" t="s">
        <v>839</v>
      </c>
      <c r="E16" s="101" t="s">
        <v>274</v>
      </c>
      <c r="F16" s="727">
        <v>0</v>
      </c>
      <c r="G16" s="727"/>
      <c r="H16" s="727"/>
      <c r="I16" s="720"/>
      <c r="J16" s="99"/>
    </row>
    <row r="17" spans="1:14" x14ac:dyDescent="0.25">
      <c r="A17" s="18"/>
      <c r="B17" s="26"/>
      <c r="C17" s="24"/>
      <c r="D17" s="34" t="s">
        <v>838</v>
      </c>
      <c r="E17" s="101" t="s">
        <v>274</v>
      </c>
      <c r="F17" s="726">
        <v>1000000</v>
      </c>
      <c r="G17" s="726"/>
      <c r="H17" s="726"/>
      <c r="I17" s="719"/>
      <c r="J17" s="99"/>
    </row>
    <row r="18" spans="1:14" ht="15.75" thickBot="1" x14ac:dyDescent="0.3">
      <c r="A18" s="18" t="s">
        <v>112</v>
      </c>
      <c r="B18" s="45" t="s">
        <v>113</v>
      </c>
      <c r="C18" s="1371" t="s">
        <v>114</v>
      </c>
      <c r="D18" s="1372"/>
      <c r="E18" s="258"/>
      <c r="F18" s="725">
        <f>SUM(F5+F11+F13-F10)*0.27</f>
        <v>648000</v>
      </c>
      <c r="G18" s="725">
        <v>0</v>
      </c>
      <c r="H18" s="725">
        <v>0</v>
      </c>
      <c r="I18" s="718">
        <f>SUM(F18:H18)</f>
        <v>648000</v>
      </c>
      <c r="J18" s="259"/>
    </row>
    <row r="19" spans="1:14" ht="15.75" thickBot="1" x14ac:dyDescent="0.3">
      <c r="B19" s="29" t="s">
        <v>115</v>
      </c>
      <c r="C19" s="1291" t="s">
        <v>116</v>
      </c>
      <c r="D19" s="1292"/>
      <c r="E19" s="54"/>
      <c r="F19" s="691">
        <f>F20+F29+F30+F31</f>
        <v>123059381.77000001</v>
      </c>
      <c r="G19" s="691">
        <f>SUM(G31+G30+G29+G20)</f>
        <v>12700000</v>
      </c>
      <c r="H19" s="691">
        <f>SUM(H31+H30+H20)</f>
        <v>0</v>
      </c>
      <c r="I19" s="695">
        <f>SUM(F19:H19)</f>
        <v>135759381.77000001</v>
      </c>
      <c r="J19" s="69"/>
    </row>
    <row r="20" spans="1:14" x14ac:dyDescent="0.25">
      <c r="A20" s="18" t="s">
        <v>117</v>
      </c>
      <c r="B20" s="44" t="s">
        <v>118</v>
      </c>
      <c r="C20" s="1368" t="s">
        <v>119</v>
      </c>
      <c r="D20" s="1369"/>
      <c r="E20" s="260"/>
      <c r="F20" s="728">
        <f>SUM(F21)</f>
        <v>96539055</v>
      </c>
      <c r="G20" s="733">
        <f>SUM(G21:G24)</f>
        <v>10000000</v>
      </c>
      <c r="H20" s="733">
        <v>0</v>
      </c>
      <c r="I20" s="721">
        <f>SUM(F20:H20)</f>
        <v>106539055</v>
      </c>
      <c r="J20" s="261"/>
      <c r="K20" s="443"/>
      <c r="N20" s="78"/>
    </row>
    <row r="21" spans="1:14" x14ac:dyDescent="0.25">
      <c r="A21" s="18"/>
      <c r="B21" s="26"/>
      <c r="C21" s="24"/>
      <c r="D21" s="34" t="s">
        <v>568</v>
      </c>
      <c r="E21" s="101" t="s">
        <v>274</v>
      </c>
      <c r="F21" s="726">
        <f>SUM(F22:F24)</f>
        <v>96539055</v>
      </c>
      <c r="G21" s="726"/>
      <c r="H21" s="726"/>
      <c r="I21" s="719"/>
      <c r="J21" s="99"/>
      <c r="N21" s="78"/>
    </row>
    <row r="22" spans="1:14" x14ac:dyDescent="0.25">
      <c r="A22" s="18"/>
      <c r="B22" s="50"/>
      <c r="C22" s="51"/>
      <c r="D22" s="52" t="s">
        <v>826</v>
      </c>
      <c r="E22" s="110"/>
      <c r="F22" s="729">
        <v>51539055</v>
      </c>
      <c r="G22" s="729"/>
      <c r="H22" s="729"/>
      <c r="I22" s="722"/>
      <c r="J22" s="111"/>
      <c r="N22" s="78"/>
    </row>
    <row r="23" spans="1:14" x14ac:dyDescent="0.25">
      <c r="A23" s="18"/>
      <c r="B23" s="50"/>
      <c r="C23" s="51"/>
      <c r="D23" s="52" t="s">
        <v>827</v>
      </c>
      <c r="E23" s="110"/>
      <c r="F23" s="729">
        <v>30000000</v>
      </c>
      <c r="G23" s="729"/>
      <c r="H23" s="729"/>
      <c r="I23" s="722"/>
      <c r="J23" s="111"/>
      <c r="N23" s="78"/>
    </row>
    <row r="24" spans="1:14" x14ac:dyDescent="0.25">
      <c r="A24" s="18"/>
      <c r="B24" s="50"/>
      <c r="C24" s="51"/>
      <c r="D24" s="52" t="s">
        <v>1230</v>
      </c>
      <c r="E24" s="110" t="s">
        <v>274</v>
      </c>
      <c r="F24" s="730">
        <v>15000000</v>
      </c>
      <c r="G24" s="730">
        <v>10000000</v>
      </c>
      <c r="H24" s="730">
        <v>0</v>
      </c>
      <c r="I24" s="723">
        <f>SUM(F24:H24)</f>
        <v>25000000</v>
      </c>
      <c r="J24" s="111"/>
    </row>
    <row r="25" spans="1:14" hidden="1" x14ac:dyDescent="0.25">
      <c r="A25" s="18"/>
      <c r="B25" s="50"/>
      <c r="C25" s="51"/>
      <c r="D25" s="52" t="s">
        <v>570</v>
      </c>
      <c r="E25" s="110" t="s">
        <v>274</v>
      </c>
      <c r="F25" s="729">
        <v>0</v>
      </c>
      <c r="G25" s="729"/>
      <c r="H25" s="729"/>
      <c r="I25" s="722"/>
      <c r="J25" s="111"/>
    </row>
    <row r="26" spans="1:14" hidden="1" x14ac:dyDescent="0.25">
      <c r="A26" s="18"/>
      <c r="B26" s="50"/>
      <c r="C26" s="51"/>
      <c r="D26" s="52" t="s">
        <v>565</v>
      </c>
      <c r="E26" s="110" t="s">
        <v>274</v>
      </c>
      <c r="F26" s="729">
        <v>0</v>
      </c>
      <c r="G26" s="729"/>
      <c r="H26" s="729"/>
      <c r="I26" s="722"/>
      <c r="J26" s="111"/>
    </row>
    <row r="27" spans="1:14" hidden="1" x14ac:dyDescent="0.25">
      <c r="A27" s="18"/>
      <c r="B27" s="26"/>
      <c r="C27" s="24"/>
      <c r="D27" s="34" t="s">
        <v>564</v>
      </c>
      <c r="E27" s="101" t="s">
        <v>274</v>
      </c>
      <c r="F27" s="726">
        <v>0</v>
      </c>
      <c r="G27" s="726"/>
      <c r="H27" s="726"/>
      <c r="I27" s="719"/>
      <c r="J27" s="99"/>
    </row>
    <row r="28" spans="1:14" hidden="1" x14ac:dyDescent="0.25">
      <c r="A28" s="18"/>
      <c r="B28" s="50"/>
      <c r="C28" s="51"/>
      <c r="D28" s="52" t="s">
        <v>566</v>
      </c>
      <c r="E28" s="110" t="s">
        <v>274</v>
      </c>
      <c r="F28" s="729">
        <v>0</v>
      </c>
      <c r="G28" s="729"/>
      <c r="H28" s="729"/>
      <c r="I28" s="722"/>
      <c r="J28" s="111"/>
    </row>
    <row r="29" spans="1:14" x14ac:dyDescent="0.25">
      <c r="A29" s="18" t="s">
        <v>120</v>
      </c>
      <c r="B29" s="45" t="s">
        <v>121</v>
      </c>
      <c r="C29" s="1371" t="s">
        <v>122</v>
      </c>
      <c r="D29" s="1372"/>
      <c r="E29" s="258"/>
      <c r="F29" s="725">
        <v>358096</v>
      </c>
      <c r="G29" s="725">
        <v>0</v>
      </c>
      <c r="H29" s="725">
        <v>0</v>
      </c>
      <c r="I29" s="718">
        <f>SUM(F29:H29)</f>
        <v>358096</v>
      </c>
      <c r="J29" s="259"/>
    </row>
    <row r="30" spans="1:14" x14ac:dyDescent="0.25">
      <c r="A30" s="18" t="s">
        <v>123</v>
      </c>
      <c r="B30" s="45" t="s">
        <v>124</v>
      </c>
      <c r="C30" s="1371" t="s">
        <v>125</v>
      </c>
      <c r="D30" s="1372"/>
      <c r="E30" s="258"/>
      <c r="F30" s="725">
        <v>0</v>
      </c>
      <c r="G30" s="725">
        <v>0</v>
      </c>
      <c r="H30" s="725">
        <v>0</v>
      </c>
      <c r="I30" s="718">
        <f>SUM(F30:H30)</f>
        <v>0</v>
      </c>
      <c r="J30" s="259"/>
    </row>
    <row r="31" spans="1:14" ht="15.75" thickBot="1" x14ac:dyDescent="0.3">
      <c r="A31" s="18" t="s">
        <v>126</v>
      </c>
      <c r="B31" s="75" t="s">
        <v>127</v>
      </c>
      <c r="C31" s="1474" t="s">
        <v>128</v>
      </c>
      <c r="D31" s="1475"/>
      <c r="E31" s="262"/>
      <c r="F31" s="731">
        <f>F20*0.27+F29*0.27</f>
        <v>26162230.770000003</v>
      </c>
      <c r="G31" s="731">
        <f>SUM(G20*0.27)</f>
        <v>2700000</v>
      </c>
      <c r="H31" s="731">
        <v>0</v>
      </c>
      <c r="I31" s="724">
        <f>SUM(F31:H31)</f>
        <v>28862230.770000003</v>
      </c>
      <c r="J31" s="263"/>
      <c r="K31" s="443"/>
    </row>
    <row r="32" spans="1:14" x14ac:dyDescent="0.25">
      <c r="A32" s="19"/>
      <c r="B32" s="8"/>
      <c r="C32" s="9"/>
      <c r="D32" s="9"/>
    </row>
    <row r="33" spans="1:4" x14ac:dyDescent="0.25">
      <c r="A33" s="19"/>
      <c r="B33" s="8"/>
      <c r="C33" s="5"/>
      <c r="D33" s="5"/>
    </row>
    <row r="34" spans="1:4" x14ac:dyDescent="0.25">
      <c r="A34" s="19"/>
      <c r="B34" s="8"/>
      <c r="C34" s="5"/>
      <c r="D34" s="5"/>
    </row>
    <row r="35" spans="1:4" x14ac:dyDescent="0.25">
      <c r="A35" s="19"/>
      <c r="B35" s="8"/>
      <c r="C35" s="5"/>
      <c r="D35" s="5"/>
    </row>
    <row r="36" spans="1:4" x14ac:dyDescent="0.25">
      <c r="A36" s="19"/>
      <c r="B36" s="8"/>
      <c r="C36" s="5"/>
      <c r="D36" s="5"/>
    </row>
    <row r="37" spans="1:4" x14ac:dyDescent="0.25">
      <c r="A37" s="19"/>
      <c r="B37" s="8"/>
      <c r="C37" s="5"/>
      <c r="D37" s="5"/>
    </row>
    <row r="38" spans="1:4" x14ac:dyDescent="0.25">
      <c r="A38" s="19"/>
      <c r="B38" s="8"/>
      <c r="C38" s="5"/>
      <c r="D38" s="5"/>
    </row>
    <row r="39" spans="1:4" x14ac:dyDescent="0.25">
      <c r="A39" s="19"/>
      <c r="B39" s="8"/>
      <c r="C39" s="5"/>
      <c r="D39" s="5"/>
    </row>
    <row r="40" spans="1:4" x14ac:dyDescent="0.25">
      <c r="A40" s="19"/>
      <c r="B40" s="8"/>
      <c r="C40" s="9"/>
      <c r="D40" s="9"/>
    </row>
    <row r="41" spans="1:4" x14ac:dyDescent="0.25">
      <c r="A41" s="19"/>
      <c r="B41" s="8"/>
      <c r="C41" s="9"/>
      <c r="D41" s="9"/>
    </row>
    <row r="42" spans="1:4" x14ac:dyDescent="0.25">
      <c r="A42" s="19"/>
      <c r="B42" s="8"/>
      <c r="C42" s="9"/>
      <c r="D42" s="9"/>
    </row>
    <row r="43" spans="1:4" x14ac:dyDescent="0.25">
      <c r="A43" s="19"/>
      <c r="B43" s="8"/>
      <c r="C43" s="9"/>
      <c r="D43" s="9"/>
    </row>
    <row r="44" spans="1:4" x14ac:dyDescent="0.25">
      <c r="A44" s="19"/>
      <c r="B44" s="8"/>
      <c r="C44" s="5"/>
      <c r="D44" s="5"/>
    </row>
    <row r="45" spans="1:4" x14ac:dyDescent="0.25">
      <c r="A45" s="19"/>
      <c r="B45" s="8"/>
      <c r="C45" s="5"/>
      <c r="D45" s="5"/>
    </row>
    <row r="46" spans="1:4" x14ac:dyDescent="0.25">
      <c r="A46" s="19"/>
      <c r="B46" s="8"/>
      <c r="C46" s="5"/>
      <c r="D46" s="5"/>
    </row>
    <row r="47" spans="1:4" x14ac:dyDescent="0.25">
      <c r="A47" s="19"/>
      <c r="B47" s="8"/>
      <c r="C47" s="5"/>
      <c r="D47" s="5"/>
    </row>
    <row r="48" spans="1:4" x14ac:dyDescent="0.25">
      <c r="A48" s="19"/>
      <c r="B48" s="8"/>
      <c r="C48" s="9"/>
      <c r="D48" s="9"/>
    </row>
    <row r="49" spans="1:4" x14ac:dyDescent="0.25">
      <c r="A49" s="19"/>
      <c r="B49" s="8"/>
      <c r="C49" s="5"/>
      <c r="D49" s="5"/>
    </row>
    <row r="50" spans="1:4" x14ac:dyDescent="0.25">
      <c r="A50" s="19"/>
      <c r="B50" s="8"/>
      <c r="C50" s="5"/>
      <c r="D50" s="5"/>
    </row>
    <row r="51" spans="1:4" x14ac:dyDescent="0.25">
      <c r="A51" s="19"/>
      <c r="B51" s="8"/>
      <c r="C51" s="5"/>
      <c r="D51" s="5"/>
    </row>
    <row r="52" spans="1:4" x14ac:dyDescent="0.25">
      <c r="A52" s="19"/>
      <c r="B52" s="8"/>
      <c r="C52" s="5"/>
      <c r="D52" s="5"/>
    </row>
    <row r="53" spans="1:4" x14ac:dyDescent="0.25">
      <c r="A53" s="19"/>
      <c r="B53" s="8"/>
      <c r="C53" s="5"/>
      <c r="D53" s="5"/>
    </row>
    <row r="54" spans="1:4" x14ac:dyDescent="0.25">
      <c r="A54" s="19"/>
      <c r="B54" s="8"/>
      <c r="C54" s="9"/>
      <c r="D54" s="9"/>
    </row>
    <row r="55" spans="1:4" x14ac:dyDescent="0.25">
      <c r="A55" s="19"/>
      <c r="B55" s="8"/>
      <c r="C55" s="9"/>
      <c r="D55" s="9"/>
    </row>
    <row r="56" spans="1:4" x14ac:dyDescent="0.25">
      <c r="A56" s="19"/>
      <c r="B56" s="8"/>
      <c r="C56" s="5"/>
      <c r="D56" s="5"/>
    </row>
    <row r="57" spans="1:4" x14ac:dyDescent="0.25">
      <c r="A57" s="19"/>
      <c r="B57" s="8"/>
      <c r="C57" s="5"/>
      <c r="D57" s="5"/>
    </row>
    <row r="58" spans="1:4" x14ac:dyDescent="0.25">
      <c r="A58" s="19"/>
      <c r="B58" s="8"/>
      <c r="C58" s="5"/>
      <c r="D58" s="5"/>
    </row>
    <row r="59" spans="1:4" x14ac:dyDescent="0.25">
      <c r="A59" s="19"/>
      <c r="B59" s="10"/>
      <c r="C59" s="4"/>
      <c r="D59" s="4"/>
    </row>
    <row r="60" spans="1:4" x14ac:dyDescent="0.25">
      <c r="A60" s="19"/>
      <c r="B60" s="8"/>
      <c r="C60" s="9"/>
      <c r="D60" s="9"/>
    </row>
    <row r="61" spans="1:4" x14ac:dyDescent="0.25">
      <c r="A61" s="19"/>
      <c r="B61" s="8"/>
      <c r="C61" s="9"/>
      <c r="D61" s="9"/>
    </row>
    <row r="62" spans="1:4" x14ac:dyDescent="0.25">
      <c r="A62" s="19"/>
      <c r="B62" s="8"/>
      <c r="C62" s="5"/>
      <c r="D62" s="5"/>
    </row>
    <row r="63" spans="1:4" x14ac:dyDescent="0.25">
      <c r="A63" s="19"/>
      <c r="B63" s="8"/>
      <c r="C63" s="5"/>
      <c r="D63" s="5"/>
    </row>
    <row r="64" spans="1:4" x14ac:dyDescent="0.25">
      <c r="A64" s="19"/>
      <c r="B64" s="8"/>
      <c r="C64" s="9"/>
      <c r="D64" s="9"/>
    </row>
    <row r="65" spans="1:4" x14ac:dyDescent="0.25">
      <c r="A65" s="19"/>
      <c r="B65" s="8"/>
      <c r="C65" s="9"/>
      <c r="D65" s="9"/>
    </row>
    <row r="66" spans="1:4" x14ac:dyDescent="0.25">
      <c r="A66" s="19"/>
      <c r="B66" s="8"/>
      <c r="C66" s="5"/>
      <c r="D66" s="5"/>
    </row>
    <row r="67" spans="1:4" x14ac:dyDescent="0.25">
      <c r="A67" s="19"/>
      <c r="B67" s="8"/>
      <c r="C67" s="5"/>
      <c r="D67" s="5"/>
    </row>
    <row r="68" spans="1:4" x14ac:dyDescent="0.25">
      <c r="A68" s="19"/>
      <c r="B68" s="8"/>
      <c r="C68" s="9"/>
      <c r="D68" s="9"/>
    </row>
    <row r="69" spans="1:4" x14ac:dyDescent="0.25">
      <c r="A69" s="19"/>
      <c r="B69" s="10"/>
      <c r="C69" s="4"/>
      <c r="D69" s="4"/>
    </row>
    <row r="70" spans="1:4" x14ac:dyDescent="0.25">
      <c r="A70" s="19"/>
      <c r="B70" s="8"/>
      <c r="C70" s="9"/>
      <c r="D70" s="9"/>
    </row>
    <row r="71" spans="1:4" x14ac:dyDescent="0.25">
      <c r="A71" s="19"/>
      <c r="B71" s="8"/>
      <c r="C71" s="9"/>
      <c r="D71" s="9"/>
    </row>
    <row r="72" spans="1:4" x14ac:dyDescent="0.25">
      <c r="A72" s="19"/>
      <c r="B72" s="8"/>
      <c r="C72" s="9"/>
      <c r="D72" s="9"/>
    </row>
    <row r="73" spans="1:4" x14ac:dyDescent="0.25">
      <c r="A73" s="19"/>
      <c r="B73" s="8"/>
      <c r="C73" s="9"/>
      <c r="D73" s="9"/>
    </row>
    <row r="74" spans="1:4" x14ac:dyDescent="0.25">
      <c r="A74" s="19"/>
      <c r="B74" s="8"/>
      <c r="C74" s="5"/>
      <c r="D74" s="5"/>
    </row>
    <row r="75" spans="1:4" x14ac:dyDescent="0.25">
      <c r="A75" s="19"/>
      <c r="B75" s="8"/>
      <c r="C75" s="5"/>
      <c r="D75" s="5"/>
    </row>
    <row r="76" spans="1:4" x14ac:dyDescent="0.25">
      <c r="A76" s="19"/>
      <c r="B76" s="8"/>
      <c r="C76" s="5"/>
      <c r="D76" s="5"/>
    </row>
    <row r="77" spans="1:4" x14ac:dyDescent="0.25">
      <c r="A77" s="19"/>
      <c r="B77" s="8"/>
      <c r="C77" s="5"/>
      <c r="D77" s="5"/>
    </row>
    <row r="78" spans="1:4" x14ac:dyDescent="0.25">
      <c r="A78" s="19"/>
      <c r="B78" s="8"/>
      <c r="C78" s="5"/>
      <c r="D78" s="5"/>
    </row>
    <row r="79" spans="1:4" x14ac:dyDescent="0.25">
      <c r="A79" s="19"/>
      <c r="B79" s="8"/>
      <c r="C79" s="5"/>
      <c r="D79" s="5"/>
    </row>
    <row r="80" spans="1:4" x14ac:dyDescent="0.25">
      <c r="A80" s="19"/>
      <c r="B80" s="8"/>
      <c r="C80" s="5"/>
      <c r="D80" s="5"/>
    </row>
    <row r="81" spans="1:4" x14ac:dyDescent="0.25">
      <c r="A81" s="19"/>
      <c r="B81" s="8"/>
      <c r="C81" s="5"/>
      <c r="D81" s="5"/>
    </row>
    <row r="82" spans="1:4" x14ac:dyDescent="0.25">
      <c r="A82" s="19"/>
      <c r="B82" s="8"/>
      <c r="C82" s="5"/>
      <c r="D82" s="5"/>
    </row>
    <row r="83" spans="1:4" x14ac:dyDescent="0.25">
      <c r="A83" s="19"/>
      <c r="B83" s="8"/>
      <c r="C83" s="9"/>
      <c r="D83" s="9"/>
    </row>
    <row r="84" spans="1:4" x14ac:dyDescent="0.25">
      <c r="A84" s="19"/>
      <c r="B84" s="8"/>
      <c r="C84" s="5"/>
      <c r="D84" s="5"/>
    </row>
    <row r="85" spans="1:4" x14ac:dyDescent="0.25">
      <c r="A85" s="19"/>
      <c r="B85" s="8"/>
      <c r="C85" s="5"/>
      <c r="D85" s="5"/>
    </row>
    <row r="86" spans="1:4" x14ac:dyDescent="0.25">
      <c r="A86" s="19"/>
      <c r="B86" s="8"/>
      <c r="C86" s="5"/>
      <c r="D86" s="5"/>
    </row>
    <row r="87" spans="1:4" x14ac:dyDescent="0.25">
      <c r="A87" s="19"/>
      <c r="B87" s="8"/>
      <c r="C87" s="5"/>
      <c r="D87" s="5"/>
    </row>
    <row r="88" spans="1:4" x14ac:dyDescent="0.25">
      <c r="A88" s="19"/>
      <c r="B88" s="8"/>
      <c r="C88" s="5"/>
      <c r="D88" s="5"/>
    </row>
    <row r="89" spans="1:4" x14ac:dyDescent="0.25">
      <c r="A89" s="19"/>
      <c r="B89" s="8"/>
      <c r="C89" s="5"/>
      <c r="D89" s="5"/>
    </row>
    <row r="90" spans="1:4" x14ac:dyDescent="0.25">
      <c r="A90" s="19"/>
      <c r="B90" s="8"/>
      <c r="C90" s="5"/>
      <c r="D90" s="5"/>
    </row>
    <row r="91" spans="1:4" x14ac:dyDescent="0.25">
      <c r="A91" s="19"/>
      <c r="B91" s="8"/>
      <c r="C91" s="5"/>
      <c r="D91" s="5"/>
    </row>
    <row r="92" spans="1:4" x14ac:dyDescent="0.25">
      <c r="A92" s="19"/>
      <c r="B92" s="8"/>
      <c r="C92" s="5"/>
      <c r="D92" s="5"/>
    </row>
    <row r="93" spans="1:4" x14ac:dyDescent="0.25">
      <c r="A93" s="19"/>
      <c r="B93" s="8"/>
      <c r="C93" s="5"/>
      <c r="D93" s="5"/>
    </row>
    <row r="94" spans="1:4" x14ac:dyDescent="0.25">
      <c r="A94" s="19"/>
      <c r="B94" s="8"/>
      <c r="C94" s="5"/>
      <c r="D94" s="5"/>
    </row>
    <row r="95" spans="1:4" x14ac:dyDescent="0.25">
      <c r="A95" s="19"/>
      <c r="B95" s="10"/>
      <c r="C95" s="4"/>
      <c r="D95" s="4"/>
    </row>
    <row r="96" spans="1:4" x14ac:dyDescent="0.25">
      <c r="A96" s="19"/>
      <c r="B96" s="8"/>
      <c r="C96" s="9"/>
      <c r="D96" s="9"/>
    </row>
    <row r="97" spans="1:4" x14ac:dyDescent="0.25">
      <c r="A97" s="19"/>
      <c r="B97" s="8"/>
      <c r="C97" s="9"/>
      <c r="D97" s="9"/>
    </row>
    <row r="98" spans="1:4" x14ac:dyDescent="0.25">
      <c r="A98" s="19"/>
      <c r="B98" s="8"/>
      <c r="C98" s="9"/>
      <c r="D98" s="9"/>
    </row>
    <row r="99" spans="1:4" x14ac:dyDescent="0.25">
      <c r="A99" s="19"/>
      <c r="B99" s="8"/>
      <c r="C99" s="9"/>
      <c r="D99" s="9"/>
    </row>
    <row r="100" spans="1:4" x14ac:dyDescent="0.25">
      <c r="A100" s="19"/>
      <c r="B100" s="8"/>
      <c r="C100" s="5"/>
      <c r="D100" s="5"/>
    </row>
    <row r="101" spans="1:4" x14ac:dyDescent="0.25">
      <c r="A101" s="19"/>
      <c r="B101" s="8"/>
      <c r="C101" s="5"/>
      <c r="D101" s="5"/>
    </row>
    <row r="102" spans="1:4" x14ac:dyDescent="0.25">
      <c r="A102" s="19"/>
      <c r="B102" s="8"/>
      <c r="C102" s="5"/>
      <c r="D102" s="5"/>
    </row>
    <row r="103" spans="1:4" x14ac:dyDescent="0.25">
      <c r="A103" s="19"/>
      <c r="B103" s="8"/>
      <c r="C103" s="5"/>
      <c r="D103" s="5"/>
    </row>
    <row r="104" spans="1:4" x14ac:dyDescent="0.25">
      <c r="A104" s="19"/>
      <c r="B104" s="8"/>
      <c r="C104" s="5"/>
      <c r="D104" s="5"/>
    </row>
    <row r="105" spans="1:4" x14ac:dyDescent="0.25">
      <c r="A105" s="19"/>
      <c r="B105" s="8"/>
      <c r="C105" s="5"/>
      <c r="D105" s="5"/>
    </row>
    <row r="106" spans="1:4" x14ac:dyDescent="0.25">
      <c r="A106" s="19"/>
      <c r="B106" s="8"/>
      <c r="C106" s="5"/>
      <c r="D106" s="5"/>
    </row>
    <row r="107" spans="1:4" x14ac:dyDescent="0.25">
      <c r="A107" s="19"/>
      <c r="B107" s="8"/>
      <c r="C107" s="5"/>
      <c r="D107" s="5"/>
    </row>
    <row r="108" spans="1:4" x14ac:dyDescent="0.25">
      <c r="A108" s="19"/>
      <c r="B108" s="8"/>
      <c r="C108" s="5"/>
      <c r="D108" s="5"/>
    </row>
    <row r="109" spans="1:4" x14ac:dyDescent="0.25">
      <c r="A109" s="19"/>
      <c r="B109" s="8"/>
      <c r="C109" s="9"/>
      <c r="D109" s="9"/>
    </row>
    <row r="110" spans="1:4" x14ac:dyDescent="0.25">
      <c r="A110" s="19"/>
      <c r="B110" s="8"/>
      <c r="C110" s="5"/>
      <c r="D110" s="5"/>
    </row>
    <row r="111" spans="1:4" x14ac:dyDescent="0.25">
      <c r="A111" s="19"/>
      <c r="B111" s="8"/>
      <c r="C111" s="5"/>
      <c r="D111" s="5"/>
    </row>
    <row r="112" spans="1:4" x14ac:dyDescent="0.25">
      <c r="A112" s="19"/>
      <c r="B112" s="8"/>
      <c r="C112" s="5"/>
      <c r="D112" s="5"/>
    </row>
    <row r="113" spans="1:4" x14ac:dyDescent="0.25">
      <c r="A113" s="19"/>
      <c r="B113" s="8"/>
      <c r="C113" s="5"/>
      <c r="D113" s="5"/>
    </row>
    <row r="114" spans="1:4" x14ac:dyDescent="0.25">
      <c r="A114" s="19"/>
      <c r="B114" s="8"/>
      <c r="C114" s="5"/>
      <c r="D114" s="5"/>
    </row>
    <row r="115" spans="1:4" x14ac:dyDescent="0.25">
      <c r="A115" s="19"/>
      <c r="B115" s="8"/>
      <c r="C115" s="5"/>
      <c r="D115" s="5"/>
    </row>
    <row r="116" spans="1:4" x14ac:dyDescent="0.25">
      <c r="A116" s="19"/>
      <c r="B116" s="8"/>
      <c r="C116" s="5"/>
      <c r="D116" s="5"/>
    </row>
    <row r="117" spans="1:4" x14ac:dyDescent="0.25">
      <c r="A117" s="19"/>
      <c r="B117" s="8"/>
      <c r="C117" s="5"/>
      <c r="D117" s="5"/>
    </row>
    <row r="118" spans="1:4" x14ac:dyDescent="0.25">
      <c r="A118" s="19"/>
      <c r="B118" s="8"/>
      <c r="C118" s="5"/>
      <c r="D118" s="5"/>
    </row>
    <row r="119" spans="1:4" x14ac:dyDescent="0.25">
      <c r="A119" s="19"/>
      <c r="B119" s="8"/>
      <c r="C119" s="5"/>
      <c r="D119" s="5"/>
    </row>
    <row r="120" spans="1:4" x14ac:dyDescent="0.25">
      <c r="A120" s="19"/>
      <c r="B120" s="8"/>
      <c r="C120" s="5"/>
      <c r="D120" s="5"/>
    </row>
    <row r="121" spans="1:4" x14ac:dyDescent="0.25">
      <c r="A121" s="19"/>
      <c r="B121" s="10"/>
      <c r="C121" s="4"/>
      <c r="D121" s="4"/>
    </row>
    <row r="122" spans="1:4" x14ac:dyDescent="0.25">
      <c r="A122" s="19"/>
      <c r="B122" s="12"/>
      <c r="C122" s="13"/>
      <c r="D122" s="13"/>
    </row>
    <row r="123" spans="1:4" x14ac:dyDescent="0.25">
      <c r="A123" s="19"/>
      <c r="B123" s="14"/>
      <c r="C123" s="15"/>
      <c r="D123" s="15"/>
    </row>
    <row r="124" spans="1:4" x14ac:dyDescent="0.25">
      <c r="A124" s="19"/>
      <c r="B124" s="2"/>
      <c r="C124" s="16"/>
      <c r="D124" s="16"/>
    </row>
    <row r="125" spans="1:4" x14ac:dyDescent="0.25">
      <c r="A125" s="19"/>
      <c r="B125" s="2"/>
      <c r="C125" s="16"/>
      <c r="D125" s="16"/>
    </row>
    <row r="126" spans="1:4" x14ac:dyDescent="0.25">
      <c r="A126" s="19"/>
      <c r="B126" s="2"/>
      <c r="C126" s="16"/>
      <c r="D126" s="16"/>
    </row>
    <row r="127" spans="1:4" x14ac:dyDescent="0.25">
      <c r="A127" s="19"/>
      <c r="B127" s="14"/>
      <c r="C127" s="15"/>
      <c r="D127" s="15"/>
    </row>
    <row r="128" spans="1:4" x14ac:dyDescent="0.25">
      <c r="A128" s="19"/>
      <c r="B128" s="2"/>
      <c r="C128" s="16"/>
      <c r="D128" s="16"/>
    </row>
    <row r="129" spans="1:4" x14ac:dyDescent="0.25">
      <c r="A129" s="19"/>
      <c r="B129" s="2"/>
      <c r="C129" s="5"/>
      <c r="D129" s="5"/>
    </row>
    <row r="130" spans="1:4" x14ac:dyDescent="0.25">
      <c r="A130" s="19"/>
      <c r="B130" s="2"/>
      <c r="C130" s="5"/>
      <c r="D130" s="5"/>
    </row>
    <row r="131" spans="1:4" x14ac:dyDescent="0.25">
      <c r="A131" s="19"/>
      <c r="B131" s="2"/>
      <c r="C131" s="5"/>
      <c r="D131" s="5"/>
    </row>
    <row r="132" spans="1:4" x14ac:dyDescent="0.25">
      <c r="A132" s="19"/>
      <c r="B132" s="2"/>
      <c r="C132" s="5"/>
      <c r="D132" s="5"/>
    </row>
    <row r="133" spans="1:4" x14ac:dyDescent="0.25">
      <c r="A133" s="19"/>
      <c r="B133" s="2"/>
      <c r="C133" s="5"/>
      <c r="D133" s="5"/>
    </row>
    <row r="134" spans="1:4" x14ac:dyDescent="0.25">
      <c r="A134" s="19"/>
      <c r="B134" s="2"/>
      <c r="C134" s="5"/>
      <c r="D134" s="5"/>
    </row>
    <row r="135" spans="1:4" x14ac:dyDescent="0.25">
      <c r="A135" s="19"/>
      <c r="B135" s="14"/>
      <c r="C135" s="15"/>
      <c r="D135" s="15"/>
    </row>
    <row r="136" spans="1:4" x14ac:dyDescent="0.25">
      <c r="A136" s="19"/>
      <c r="B136" s="2"/>
      <c r="C136" s="16"/>
      <c r="D136" s="16"/>
    </row>
    <row r="137" spans="1:4" x14ac:dyDescent="0.25">
      <c r="A137" s="19"/>
      <c r="B137" s="2"/>
      <c r="C137" s="16"/>
      <c r="D137" s="16"/>
    </row>
    <row r="138" spans="1:4" x14ac:dyDescent="0.25">
      <c r="A138" s="19"/>
      <c r="B138" s="2"/>
      <c r="C138" s="16"/>
      <c r="D138" s="16"/>
    </row>
    <row r="139" spans="1:4" x14ac:dyDescent="0.25">
      <c r="B139" s="2"/>
      <c r="C139" s="16"/>
      <c r="D139" s="16"/>
    </row>
    <row r="140" spans="1:4" x14ac:dyDescent="0.25">
      <c r="A140" s="20"/>
      <c r="B140" s="2"/>
      <c r="C140" s="16"/>
      <c r="D140" s="16"/>
    </row>
    <row r="141" spans="1:4" x14ac:dyDescent="0.25">
      <c r="A141" s="20"/>
      <c r="B141" s="12"/>
      <c r="C141" s="13"/>
      <c r="D141" s="13"/>
    </row>
    <row r="142" spans="1:4" x14ac:dyDescent="0.25">
      <c r="A142" s="20"/>
      <c r="B142" s="2"/>
      <c r="C142" s="16"/>
      <c r="D142" s="16"/>
    </row>
    <row r="143" spans="1:4" x14ac:dyDescent="0.25">
      <c r="A143" s="20"/>
      <c r="B143" s="2"/>
      <c r="C143" s="16"/>
      <c r="D143" s="16"/>
    </row>
    <row r="144" spans="1:4" x14ac:dyDescent="0.25">
      <c r="A144" s="20"/>
      <c r="B144" s="2"/>
      <c r="C144" s="16"/>
      <c r="D144" s="16"/>
    </row>
    <row r="145" spans="1:4" x14ac:dyDescent="0.25">
      <c r="A145" s="20"/>
      <c r="B145" s="2"/>
      <c r="C145" s="16"/>
      <c r="D145" s="16"/>
    </row>
    <row r="146" spans="1:4" x14ac:dyDescent="0.25">
      <c r="A146" s="20"/>
      <c r="B146" s="2"/>
      <c r="C146" s="16"/>
      <c r="D146" s="16"/>
    </row>
    <row r="147" spans="1:4" x14ac:dyDescent="0.25">
      <c r="A147" s="20"/>
      <c r="B147" s="2"/>
      <c r="C147" s="16"/>
      <c r="D147" s="16"/>
    </row>
    <row r="148" spans="1:4" x14ac:dyDescent="0.25">
      <c r="A148" s="19"/>
      <c r="B148" s="1"/>
      <c r="C148" s="1"/>
      <c r="D148" s="1"/>
    </row>
    <row r="149" spans="1:4" x14ac:dyDescent="0.25">
      <c r="A149" s="19"/>
      <c r="B149" s="1"/>
      <c r="C149" s="1"/>
      <c r="D149" s="1"/>
    </row>
    <row r="150" spans="1:4" x14ac:dyDescent="0.25">
      <c r="A150" s="19"/>
      <c r="B150" s="1"/>
      <c r="C150" s="1"/>
      <c r="D150" s="1"/>
    </row>
    <row r="151" spans="1:4" x14ac:dyDescent="0.25">
      <c r="A151" s="19"/>
      <c r="B151" s="1"/>
      <c r="C151" s="1"/>
      <c r="D151" s="1"/>
    </row>
    <row r="152" spans="1:4" x14ac:dyDescent="0.25">
      <c r="A152" s="19"/>
      <c r="B152" s="1"/>
      <c r="C152" s="1"/>
      <c r="D152" s="1"/>
    </row>
    <row r="153" spans="1:4" x14ac:dyDescent="0.25">
      <c r="A153" s="19"/>
      <c r="B153" s="1"/>
      <c r="C153" s="1"/>
      <c r="D153" s="1"/>
    </row>
    <row r="154" spans="1:4" x14ac:dyDescent="0.25">
      <c r="A154" s="19"/>
      <c r="B154" s="1"/>
      <c r="C154" s="1"/>
      <c r="D154" s="1"/>
    </row>
    <row r="155" spans="1:4" x14ac:dyDescent="0.25">
      <c r="A155" s="19"/>
      <c r="B155" s="1"/>
      <c r="C155" s="1"/>
      <c r="D155" s="1"/>
    </row>
    <row r="156" spans="1:4" x14ac:dyDescent="0.25">
      <c r="A156" s="19"/>
      <c r="B156" s="1"/>
      <c r="C156" s="1"/>
      <c r="D156" s="1"/>
    </row>
    <row r="157" spans="1:4" x14ac:dyDescent="0.25">
      <c r="A157" s="19"/>
      <c r="B157" s="1"/>
      <c r="C157" s="1"/>
      <c r="D157" s="1"/>
    </row>
    <row r="158" spans="1:4" x14ac:dyDescent="0.25">
      <c r="A158" s="19"/>
      <c r="B158" s="1"/>
      <c r="C158" s="1"/>
      <c r="D158" s="1"/>
    </row>
    <row r="159" spans="1:4" x14ac:dyDescent="0.25">
      <c r="A159" s="19"/>
      <c r="B159" s="1"/>
      <c r="C159" s="1"/>
      <c r="D159" s="1"/>
    </row>
    <row r="160" spans="1:4" x14ac:dyDescent="0.25">
      <c r="A160" s="19"/>
      <c r="B160" s="1"/>
      <c r="C160" s="1"/>
      <c r="D160" s="1"/>
    </row>
    <row r="161" spans="1:4" x14ac:dyDescent="0.25">
      <c r="A161" s="19"/>
      <c r="B161" s="1"/>
      <c r="C161" s="1"/>
      <c r="D161" s="1"/>
    </row>
    <row r="162" spans="1:4" x14ac:dyDescent="0.25">
      <c r="A162" s="19"/>
      <c r="B162" s="1"/>
      <c r="C162" s="1"/>
      <c r="D162" s="1"/>
    </row>
    <row r="163" spans="1:4" x14ac:dyDescent="0.25">
      <c r="A163" s="19"/>
      <c r="B163" s="1"/>
      <c r="C163" s="1"/>
      <c r="D163" s="1"/>
    </row>
    <row r="164" spans="1:4" x14ac:dyDescent="0.25">
      <c r="A164" s="19"/>
      <c r="B164" s="1"/>
      <c r="C164" s="1"/>
      <c r="D164" s="1"/>
    </row>
    <row r="165" spans="1:4" x14ac:dyDescent="0.25">
      <c r="A165" s="19"/>
      <c r="B165" s="1"/>
      <c r="C165" s="1"/>
      <c r="D165" s="1"/>
    </row>
    <row r="166" spans="1:4" x14ac:dyDescent="0.25">
      <c r="A166" s="19"/>
      <c r="B166" s="1"/>
      <c r="C166" s="1"/>
      <c r="D166" s="1"/>
    </row>
    <row r="167" spans="1:4" x14ac:dyDescent="0.25">
      <c r="A167" s="19"/>
      <c r="B167" s="1"/>
      <c r="C167" s="1"/>
      <c r="D167" s="1"/>
    </row>
    <row r="168" spans="1:4" x14ac:dyDescent="0.25">
      <c r="A168" s="19"/>
      <c r="B168" s="1"/>
      <c r="C168" s="1"/>
      <c r="D168" s="1"/>
    </row>
    <row r="169" spans="1:4" x14ac:dyDescent="0.25">
      <c r="A169" s="19"/>
      <c r="B169" s="1"/>
      <c r="C169" s="1"/>
      <c r="D169" s="1"/>
    </row>
    <row r="170" spans="1:4" x14ac:dyDescent="0.25">
      <c r="A170" s="19"/>
      <c r="B170" s="1"/>
      <c r="C170" s="1"/>
      <c r="D170" s="1"/>
    </row>
    <row r="171" spans="1:4" x14ac:dyDescent="0.25">
      <c r="A171" s="19"/>
      <c r="B171" s="1"/>
      <c r="C171" s="1"/>
      <c r="D171" s="1"/>
    </row>
    <row r="172" spans="1:4" x14ac:dyDescent="0.25">
      <c r="A172" s="19"/>
      <c r="B172" s="1"/>
      <c r="C172" s="1"/>
      <c r="D172" s="1"/>
    </row>
    <row r="173" spans="1:4" x14ac:dyDescent="0.25">
      <c r="A173" s="19"/>
      <c r="B173" s="1"/>
      <c r="C173" s="1"/>
      <c r="D173" s="1"/>
    </row>
    <row r="174" spans="1:4" x14ac:dyDescent="0.25">
      <c r="A174" s="19"/>
      <c r="B174" s="1"/>
      <c r="C174" s="1"/>
      <c r="D174" s="1"/>
    </row>
    <row r="175" spans="1:4" x14ac:dyDescent="0.25">
      <c r="A175" s="19"/>
      <c r="B175" s="1"/>
      <c r="C175" s="1"/>
      <c r="D175" s="1"/>
    </row>
    <row r="176" spans="1:4" x14ac:dyDescent="0.25">
      <c r="A176" s="19"/>
      <c r="B176" s="1"/>
      <c r="C176" s="1"/>
      <c r="D176" s="1"/>
    </row>
    <row r="177" spans="1:4" x14ac:dyDescent="0.25">
      <c r="A177" s="19"/>
      <c r="B177" s="1"/>
      <c r="C177" s="1"/>
      <c r="D177" s="1"/>
    </row>
    <row r="178" spans="1:4" x14ac:dyDescent="0.25">
      <c r="A178" s="19"/>
      <c r="B178" s="1"/>
      <c r="C178" s="1"/>
      <c r="D178" s="1"/>
    </row>
    <row r="179" spans="1:4" x14ac:dyDescent="0.25">
      <c r="A179" s="19"/>
      <c r="B179" s="1"/>
      <c r="C179" s="1"/>
      <c r="D179" s="1"/>
    </row>
    <row r="180" spans="1:4" x14ac:dyDescent="0.25">
      <c r="A180" s="19"/>
      <c r="B180" s="1"/>
      <c r="C180" s="1"/>
      <c r="D180" s="1"/>
    </row>
    <row r="181" spans="1:4" x14ac:dyDescent="0.25">
      <c r="A181" s="19"/>
      <c r="B181" s="1"/>
      <c r="C181" s="1"/>
      <c r="D181" s="1"/>
    </row>
    <row r="182" spans="1:4" x14ac:dyDescent="0.25">
      <c r="A182" s="19"/>
      <c r="B182" s="1"/>
      <c r="C182" s="1"/>
      <c r="D182" s="1"/>
    </row>
    <row r="183" spans="1:4" x14ac:dyDescent="0.25">
      <c r="A183" s="19"/>
      <c r="B183" s="1"/>
      <c r="C183" s="1"/>
      <c r="D183" s="1"/>
    </row>
    <row r="184" spans="1:4" x14ac:dyDescent="0.25">
      <c r="A184" s="19"/>
      <c r="B184" s="1"/>
      <c r="C184" s="1"/>
      <c r="D184" s="1"/>
    </row>
    <row r="185" spans="1:4" x14ac:dyDescent="0.25">
      <c r="A185" s="19"/>
      <c r="B185" s="1"/>
      <c r="C185" s="1"/>
      <c r="D185" s="1"/>
    </row>
    <row r="186" spans="1:4" x14ac:dyDescent="0.25">
      <c r="A186" s="19"/>
      <c r="B186" s="1"/>
      <c r="C186" s="1"/>
      <c r="D186" s="1"/>
    </row>
    <row r="187" spans="1:4" x14ac:dyDescent="0.25">
      <c r="A187" s="19"/>
      <c r="B187" s="1"/>
      <c r="C187" s="1"/>
      <c r="D187" s="1"/>
    </row>
    <row r="188" spans="1:4" x14ac:dyDescent="0.25">
      <c r="A188" s="19"/>
      <c r="B188" s="1"/>
      <c r="C188" s="1"/>
      <c r="D188" s="1"/>
    </row>
    <row r="189" spans="1:4" x14ac:dyDescent="0.25">
      <c r="A189" s="19"/>
      <c r="B189" s="1"/>
      <c r="C189" s="1"/>
      <c r="D189" s="1"/>
    </row>
    <row r="190" spans="1:4" x14ac:dyDescent="0.25">
      <c r="A190" s="19"/>
      <c r="B190" s="1"/>
      <c r="C190" s="1"/>
      <c r="D190" s="1"/>
    </row>
    <row r="191" spans="1:4" x14ac:dyDescent="0.25">
      <c r="A191" s="19"/>
      <c r="B191" s="1"/>
      <c r="C191" s="1"/>
      <c r="D191" s="1"/>
    </row>
    <row r="192" spans="1:4" x14ac:dyDescent="0.25">
      <c r="A192" s="19"/>
      <c r="B192" s="1"/>
      <c r="C192" s="1"/>
      <c r="D192" s="1"/>
    </row>
    <row r="193" spans="1:4" x14ac:dyDescent="0.25">
      <c r="A193" s="19"/>
      <c r="B193" s="1"/>
      <c r="C193" s="1"/>
      <c r="D193" s="1"/>
    </row>
    <row r="194" spans="1:4" x14ac:dyDescent="0.25">
      <c r="A194" s="19"/>
      <c r="B194" s="1"/>
      <c r="C194" s="1"/>
      <c r="D194" s="1"/>
    </row>
    <row r="195" spans="1:4" x14ac:dyDescent="0.25">
      <c r="A195" s="19"/>
      <c r="B195" s="1"/>
      <c r="C195" s="1"/>
      <c r="D195" s="1"/>
    </row>
    <row r="196" spans="1:4" x14ac:dyDescent="0.25">
      <c r="A196" s="19"/>
      <c r="B196" s="1"/>
      <c r="C196" s="1"/>
      <c r="D196" s="1"/>
    </row>
    <row r="197" spans="1:4" x14ac:dyDescent="0.25">
      <c r="A197" s="19"/>
      <c r="B197" s="1"/>
      <c r="C197" s="1"/>
      <c r="D197" s="1"/>
    </row>
    <row r="198" spans="1:4" x14ac:dyDescent="0.25">
      <c r="A198" s="19"/>
      <c r="B198" s="1"/>
      <c r="C198" s="1"/>
      <c r="D198" s="1"/>
    </row>
    <row r="199" spans="1:4" x14ac:dyDescent="0.25">
      <c r="A199" s="19"/>
      <c r="B199" s="1"/>
      <c r="C199" s="1"/>
      <c r="D199" s="1"/>
    </row>
    <row r="200" spans="1:4" x14ac:dyDescent="0.25">
      <c r="A200" s="19"/>
      <c r="B200" s="1"/>
      <c r="C200" s="1"/>
      <c r="D200" s="1"/>
    </row>
    <row r="201" spans="1:4" x14ac:dyDescent="0.25">
      <c r="A201" s="19"/>
      <c r="B201" s="1"/>
      <c r="C201" s="1"/>
      <c r="D201" s="1"/>
    </row>
    <row r="202" spans="1:4" x14ac:dyDescent="0.25">
      <c r="A202" s="19"/>
      <c r="B202" s="1"/>
      <c r="C202" s="1"/>
      <c r="D202" s="1"/>
    </row>
    <row r="203" spans="1:4" x14ac:dyDescent="0.25">
      <c r="A203" s="19"/>
      <c r="B203" s="1"/>
      <c r="C203" s="1"/>
      <c r="D203" s="1"/>
    </row>
    <row r="204" spans="1:4" x14ac:dyDescent="0.25">
      <c r="A204" s="19"/>
      <c r="B204" s="1"/>
      <c r="C204" s="1"/>
      <c r="D204" s="1"/>
    </row>
    <row r="205" spans="1:4" x14ac:dyDescent="0.25">
      <c r="A205" s="19"/>
      <c r="B205" s="1"/>
      <c r="C205" s="1"/>
      <c r="D205" s="1"/>
    </row>
    <row r="206" spans="1:4" x14ac:dyDescent="0.25">
      <c r="A206" s="19"/>
      <c r="B206" s="1"/>
      <c r="C206" s="1"/>
      <c r="D206" s="1"/>
    </row>
    <row r="207" spans="1:4" x14ac:dyDescent="0.25">
      <c r="A207" s="19"/>
      <c r="B207" s="1"/>
      <c r="C207" s="1"/>
      <c r="D207" s="1"/>
    </row>
    <row r="208" spans="1:4" x14ac:dyDescent="0.25">
      <c r="A208" s="19"/>
      <c r="B208" s="1"/>
      <c r="C208" s="1"/>
      <c r="D208" s="1"/>
    </row>
    <row r="209" spans="1:4" x14ac:dyDescent="0.25">
      <c r="A209" s="19"/>
      <c r="B209" s="1"/>
      <c r="C209" s="1"/>
      <c r="D209" s="1"/>
    </row>
    <row r="210" spans="1:4" x14ac:dyDescent="0.25">
      <c r="A210" s="19"/>
      <c r="B210" s="1"/>
      <c r="C210" s="1"/>
      <c r="D210" s="1"/>
    </row>
    <row r="211" spans="1:4" x14ac:dyDescent="0.25">
      <c r="A211" s="19"/>
      <c r="B211" s="1"/>
      <c r="C211" s="1"/>
      <c r="D211" s="1"/>
    </row>
    <row r="212" spans="1:4" x14ac:dyDescent="0.25">
      <c r="A212" s="19"/>
      <c r="B212" s="1"/>
      <c r="C212" s="1"/>
      <c r="D212" s="1"/>
    </row>
    <row r="213" spans="1:4" x14ac:dyDescent="0.25">
      <c r="A213" s="19"/>
      <c r="B213" s="1"/>
      <c r="C213" s="1"/>
      <c r="D213" s="1"/>
    </row>
    <row r="214" spans="1:4" x14ac:dyDescent="0.25">
      <c r="A214" s="19"/>
      <c r="B214" s="1"/>
      <c r="C214" s="1"/>
      <c r="D214" s="1"/>
    </row>
    <row r="215" spans="1:4" x14ac:dyDescent="0.25">
      <c r="A215" s="19"/>
      <c r="B215" s="1"/>
      <c r="C215" s="1"/>
      <c r="D215" s="1"/>
    </row>
    <row r="216" spans="1:4" x14ac:dyDescent="0.25">
      <c r="A216" s="19"/>
      <c r="B216" s="1"/>
      <c r="C216" s="1"/>
      <c r="D216" s="1"/>
    </row>
    <row r="217" spans="1:4" x14ac:dyDescent="0.25">
      <c r="A217" s="19"/>
      <c r="B217" s="1"/>
      <c r="C217" s="1"/>
      <c r="D217" s="1"/>
    </row>
    <row r="218" spans="1:4" x14ac:dyDescent="0.25">
      <c r="A218" s="19"/>
      <c r="B218" s="1"/>
      <c r="C218" s="1"/>
      <c r="D218" s="1"/>
    </row>
    <row r="219" spans="1:4" x14ac:dyDescent="0.25">
      <c r="A219" s="19"/>
      <c r="B219" s="1"/>
      <c r="C219" s="1"/>
      <c r="D219" s="1"/>
    </row>
    <row r="220" spans="1:4" x14ac:dyDescent="0.25">
      <c r="A220" s="19"/>
      <c r="B220" s="1"/>
      <c r="C220" s="1"/>
      <c r="D220" s="1"/>
    </row>
    <row r="221" spans="1:4" x14ac:dyDescent="0.25">
      <c r="A221" s="19"/>
      <c r="B221" s="1"/>
      <c r="C221" s="1"/>
      <c r="D221" s="1"/>
    </row>
    <row r="222" spans="1:4" x14ac:dyDescent="0.25">
      <c r="A222" s="19"/>
      <c r="B222" s="1"/>
      <c r="C222" s="1"/>
      <c r="D222" s="1"/>
    </row>
    <row r="223" spans="1:4" x14ac:dyDescent="0.25">
      <c r="A223" s="19"/>
      <c r="B223" s="1"/>
      <c r="C223" s="1"/>
      <c r="D223" s="1"/>
    </row>
    <row r="224" spans="1:4" x14ac:dyDescent="0.25">
      <c r="A224" s="19"/>
      <c r="B224" s="1"/>
      <c r="C224" s="1"/>
      <c r="D224" s="1"/>
    </row>
    <row r="225" spans="1:4" x14ac:dyDescent="0.25">
      <c r="A225" s="19"/>
      <c r="B225" s="1"/>
      <c r="C225" s="1"/>
      <c r="D225" s="1"/>
    </row>
    <row r="226" spans="1:4" x14ac:dyDescent="0.25">
      <c r="A226" s="19"/>
      <c r="B226" s="1"/>
      <c r="C226" s="1"/>
      <c r="D226" s="1"/>
    </row>
    <row r="227" spans="1:4" x14ac:dyDescent="0.25">
      <c r="A227" s="19"/>
      <c r="B227" s="1"/>
      <c r="C227" s="1"/>
      <c r="D227" s="1"/>
    </row>
    <row r="228" spans="1:4" x14ac:dyDescent="0.25">
      <c r="A228" s="19"/>
      <c r="B228" s="1"/>
      <c r="C228" s="1"/>
      <c r="D228" s="1"/>
    </row>
    <row r="229" spans="1:4" x14ac:dyDescent="0.25">
      <c r="A229" s="19"/>
      <c r="B229" s="1"/>
      <c r="C229" s="1"/>
      <c r="D229" s="1"/>
    </row>
    <row r="230" spans="1:4" x14ac:dyDescent="0.25">
      <c r="A230" s="19"/>
      <c r="B230" s="1"/>
      <c r="C230" s="1"/>
      <c r="D230" s="1"/>
    </row>
    <row r="231" spans="1:4" x14ac:dyDescent="0.25">
      <c r="A231" s="19"/>
      <c r="B231" s="1"/>
      <c r="C231" s="1"/>
      <c r="D231" s="1"/>
    </row>
    <row r="232" spans="1:4" x14ac:dyDescent="0.25">
      <c r="A232" s="19"/>
      <c r="B232" s="1"/>
      <c r="C232" s="1"/>
      <c r="D232" s="1"/>
    </row>
    <row r="233" spans="1:4" x14ac:dyDescent="0.25">
      <c r="A233" s="19"/>
      <c r="B233" s="1"/>
      <c r="C233" s="1"/>
      <c r="D233" s="1"/>
    </row>
    <row r="234" spans="1:4" x14ac:dyDescent="0.25">
      <c r="A234" s="19"/>
      <c r="B234" s="1"/>
      <c r="C234" s="1"/>
      <c r="D234" s="1"/>
    </row>
    <row r="235" spans="1:4" x14ac:dyDescent="0.25">
      <c r="A235" s="19"/>
      <c r="B235" s="1"/>
      <c r="C235" s="1"/>
      <c r="D235" s="1"/>
    </row>
    <row r="236" spans="1:4" x14ac:dyDescent="0.25">
      <c r="A236" s="19"/>
      <c r="B236" s="1"/>
      <c r="C236" s="1"/>
      <c r="D236" s="1"/>
    </row>
    <row r="237" spans="1:4" x14ac:dyDescent="0.25">
      <c r="A237" s="19"/>
      <c r="B237" s="1"/>
      <c r="C237" s="1"/>
      <c r="D237" s="1"/>
    </row>
    <row r="238" spans="1:4" x14ac:dyDescent="0.25">
      <c r="A238" s="19"/>
      <c r="B238" s="1"/>
      <c r="C238" s="1"/>
      <c r="D238" s="1"/>
    </row>
    <row r="239" spans="1:4" x14ac:dyDescent="0.25">
      <c r="A239" s="19"/>
      <c r="B239" s="1"/>
      <c r="C239" s="1"/>
      <c r="D239" s="1"/>
    </row>
    <row r="240" spans="1:4" x14ac:dyDescent="0.25">
      <c r="A240" s="19"/>
      <c r="B240" s="1"/>
      <c r="C240" s="1"/>
      <c r="D240" s="1"/>
    </row>
    <row r="241" spans="1:4" x14ac:dyDescent="0.25">
      <c r="A241" s="19"/>
      <c r="B241" s="1"/>
      <c r="C241" s="1"/>
      <c r="D241" s="1"/>
    </row>
    <row r="242" spans="1:4" x14ac:dyDescent="0.25">
      <c r="A242" s="19"/>
      <c r="B242" s="1"/>
      <c r="C242" s="1"/>
      <c r="D242" s="1"/>
    </row>
    <row r="243" spans="1:4" x14ac:dyDescent="0.25">
      <c r="A243" s="19"/>
      <c r="B243" s="1"/>
      <c r="C243" s="1"/>
      <c r="D243" s="1"/>
    </row>
    <row r="244" spans="1:4" x14ac:dyDescent="0.25">
      <c r="A244" s="19"/>
      <c r="B244" s="1"/>
      <c r="C244" s="1"/>
      <c r="D244" s="1"/>
    </row>
    <row r="245" spans="1:4" x14ac:dyDescent="0.25">
      <c r="A245" s="19"/>
      <c r="B245" s="1"/>
      <c r="C245" s="1"/>
      <c r="D245" s="1"/>
    </row>
    <row r="246" spans="1:4" x14ac:dyDescent="0.25">
      <c r="A246" s="19"/>
      <c r="B246" s="1"/>
      <c r="C246" s="1"/>
      <c r="D246" s="1"/>
    </row>
    <row r="247" spans="1:4" x14ac:dyDescent="0.25">
      <c r="A247" s="19"/>
      <c r="B247" s="1"/>
      <c r="C247" s="1"/>
      <c r="D247" s="1"/>
    </row>
    <row r="248" spans="1:4" x14ac:dyDescent="0.25">
      <c r="A248" s="19"/>
      <c r="B248" s="1"/>
      <c r="C248" s="1"/>
      <c r="D248" s="1"/>
    </row>
    <row r="249" spans="1:4" x14ac:dyDescent="0.25">
      <c r="A249" s="19"/>
      <c r="B249" s="1"/>
      <c r="C249" s="1"/>
      <c r="D249" s="1"/>
    </row>
    <row r="250" spans="1:4" x14ac:dyDescent="0.25">
      <c r="A250" s="19"/>
      <c r="B250" s="1"/>
      <c r="C250" s="1"/>
      <c r="D250" s="1"/>
    </row>
    <row r="251" spans="1:4" x14ac:dyDescent="0.25">
      <c r="A251" s="19"/>
      <c r="B251" s="1"/>
      <c r="C251" s="1"/>
      <c r="D251" s="1"/>
    </row>
    <row r="252" spans="1:4" x14ac:dyDescent="0.25">
      <c r="A252" s="19"/>
      <c r="B252" s="1"/>
      <c r="C252" s="1"/>
      <c r="D252" s="1"/>
    </row>
    <row r="253" spans="1:4" x14ac:dyDescent="0.25">
      <c r="A253" s="19"/>
      <c r="B253" s="1"/>
      <c r="C253" s="1"/>
      <c r="D253" s="1"/>
    </row>
    <row r="254" spans="1:4" x14ac:dyDescent="0.25">
      <c r="A254" s="19"/>
      <c r="B254" s="1"/>
      <c r="C254" s="1"/>
      <c r="D254" s="1"/>
    </row>
    <row r="255" spans="1:4" x14ac:dyDescent="0.25">
      <c r="A255" s="19"/>
      <c r="B255" s="1"/>
      <c r="C255" s="1"/>
      <c r="D255" s="1"/>
    </row>
    <row r="256" spans="1:4" x14ac:dyDescent="0.25">
      <c r="A256" s="19"/>
      <c r="B256" s="1"/>
      <c r="C256" s="1"/>
      <c r="D256" s="1"/>
    </row>
    <row r="257" spans="1:4" x14ac:dyDescent="0.25">
      <c r="A257" s="19"/>
      <c r="B257" s="1"/>
      <c r="C257" s="1"/>
      <c r="D257" s="1"/>
    </row>
    <row r="258" spans="1:4" x14ac:dyDescent="0.25">
      <c r="A258" s="19"/>
      <c r="B258" s="1"/>
      <c r="C258" s="1"/>
      <c r="D258" s="1"/>
    </row>
    <row r="259" spans="1:4" x14ac:dyDescent="0.25">
      <c r="A259" s="19"/>
      <c r="B259" s="1"/>
      <c r="C259" s="1"/>
      <c r="D259" s="1"/>
    </row>
    <row r="260" spans="1:4" x14ac:dyDescent="0.25">
      <c r="A260" s="19"/>
      <c r="B260" s="1"/>
      <c r="C260" s="1"/>
      <c r="D260" s="1"/>
    </row>
    <row r="261" spans="1:4" x14ac:dyDescent="0.25">
      <c r="A261" s="19"/>
      <c r="B261" s="1"/>
      <c r="C261" s="1"/>
      <c r="D261" s="1"/>
    </row>
    <row r="262" spans="1:4" x14ac:dyDescent="0.25">
      <c r="A262" s="19"/>
      <c r="B262" s="1"/>
      <c r="C262" s="1"/>
      <c r="D262" s="1"/>
    </row>
    <row r="263" spans="1:4" x14ac:dyDescent="0.25">
      <c r="A263" s="19"/>
      <c r="B263" s="1"/>
      <c r="C263" s="1"/>
      <c r="D263" s="1"/>
    </row>
    <row r="264" spans="1:4" x14ac:dyDescent="0.25">
      <c r="A264" s="19"/>
      <c r="B264" s="1"/>
      <c r="C264" s="1"/>
      <c r="D264" s="1"/>
    </row>
    <row r="265" spans="1:4" x14ac:dyDescent="0.25">
      <c r="A265" s="19"/>
      <c r="B265" s="1"/>
      <c r="C265" s="1"/>
      <c r="D265" s="1"/>
    </row>
    <row r="266" spans="1:4" x14ac:dyDescent="0.25">
      <c r="A266" s="19"/>
      <c r="B266" s="1"/>
      <c r="C266" s="1"/>
      <c r="D266" s="1"/>
    </row>
    <row r="267" spans="1:4" x14ac:dyDescent="0.25">
      <c r="A267" s="19"/>
      <c r="B267" s="1"/>
      <c r="C267" s="1"/>
      <c r="D267" s="1"/>
    </row>
    <row r="268" spans="1:4" x14ac:dyDescent="0.25">
      <c r="A268" s="19"/>
      <c r="B268" s="1"/>
      <c r="C268" s="1"/>
      <c r="D268" s="1"/>
    </row>
    <row r="269" spans="1:4" x14ac:dyDescent="0.25">
      <c r="A269" s="19"/>
      <c r="B269" s="1"/>
      <c r="C269" s="1"/>
      <c r="D269" s="1"/>
    </row>
    <row r="270" spans="1:4" x14ac:dyDescent="0.25">
      <c r="A270" s="19"/>
      <c r="B270" s="1"/>
      <c r="C270" s="1"/>
      <c r="D270" s="1"/>
    </row>
    <row r="271" spans="1:4" x14ac:dyDescent="0.25">
      <c r="A271" s="19"/>
      <c r="B271" s="1"/>
      <c r="C271" s="1"/>
      <c r="D271" s="1"/>
    </row>
    <row r="272" spans="1:4" x14ac:dyDescent="0.25">
      <c r="A272" s="19"/>
      <c r="B272" s="1"/>
      <c r="C272" s="1"/>
      <c r="D272" s="1"/>
    </row>
    <row r="273" spans="1:4" x14ac:dyDescent="0.25">
      <c r="A273" s="19"/>
      <c r="B273" s="1"/>
      <c r="C273" s="1"/>
      <c r="D273" s="1"/>
    </row>
    <row r="274" spans="1:4" x14ac:dyDescent="0.25">
      <c r="A274" s="19"/>
      <c r="B274" s="1"/>
      <c r="C274" s="1"/>
      <c r="D274" s="1"/>
    </row>
    <row r="275" spans="1:4" x14ac:dyDescent="0.25">
      <c r="A275" s="19"/>
      <c r="B275" s="1"/>
      <c r="C275" s="1"/>
      <c r="D275" s="1"/>
    </row>
    <row r="276" spans="1:4" x14ac:dyDescent="0.25">
      <c r="A276" s="19"/>
      <c r="B276" s="1"/>
      <c r="C276" s="1"/>
      <c r="D276" s="1"/>
    </row>
    <row r="277" spans="1:4" x14ac:dyDescent="0.25">
      <c r="A277" s="19"/>
      <c r="B277" s="1"/>
      <c r="C277" s="1"/>
      <c r="D277" s="1"/>
    </row>
    <row r="278" spans="1:4" x14ac:dyDescent="0.25">
      <c r="A278" s="19"/>
      <c r="B278" s="1"/>
      <c r="C278" s="1"/>
      <c r="D278" s="1"/>
    </row>
    <row r="279" spans="1:4" x14ac:dyDescent="0.25">
      <c r="A279" s="19"/>
      <c r="B279" s="1"/>
      <c r="C279" s="1"/>
      <c r="D279" s="1"/>
    </row>
    <row r="280" spans="1:4" x14ac:dyDescent="0.25">
      <c r="A280" s="19"/>
      <c r="B280" s="1"/>
      <c r="C280" s="1"/>
      <c r="D280" s="1"/>
    </row>
    <row r="281" spans="1:4" x14ac:dyDescent="0.25">
      <c r="A281" s="19"/>
      <c r="B281" s="1"/>
      <c r="C281" s="1"/>
      <c r="D281" s="1"/>
    </row>
    <row r="282" spans="1:4" x14ac:dyDescent="0.25">
      <c r="A282" s="19"/>
      <c r="B282" s="1"/>
      <c r="C282" s="1"/>
      <c r="D282" s="1"/>
    </row>
    <row r="283" spans="1:4" x14ac:dyDescent="0.25">
      <c r="A283" s="19"/>
      <c r="B283" s="1"/>
      <c r="C283" s="1"/>
      <c r="D283" s="1"/>
    </row>
    <row r="284" spans="1:4" x14ac:dyDescent="0.25">
      <c r="A284" s="19"/>
      <c r="B284" s="1"/>
      <c r="C284" s="1"/>
      <c r="D284" s="1"/>
    </row>
    <row r="285" spans="1:4" x14ac:dyDescent="0.25">
      <c r="A285" s="19"/>
      <c r="B285" s="1"/>
      <c r="C285" s="1"/>
      <c r="D285" s="1"/>
    </row>
    <row r="286" spans="1:4" x14ac:dyDescent="0.25">
      <c r="A286" s="19"/>
      <c r="B286" s="1"/>
      <c r="C286" s="1"/>
      <c r="D286" s="1"/>
    </row>
    <row r="287" spans="1:4" x14ac:dyDescent="0.25">
      <c r="A287" s="19"/>
      <c r="B287" s="1"/>
      <c r="C287" s="1"/>
      <c r="D287" s="1"/>
    </row>
    <row r="288" spans="1:4" x14ac:dyDescent="0.25">
      <c r="A288" s="19"/>
      <c r="B288" s="1"/>
      <c r="C288" s="1"/>
      <c r="D288" s="1"/>
    </row>
    <row r="289" spans="1:4" x14ac:dyDescent="0.25">
      <c r="A289" s="19"/>
      <c r="B289" s="1"/>
      <c r="C289" s="1"/>
      <c r="D289" s="1"/>
    </row>
    <row r="290" spans="1:4" x14ac:dyDescent="0.25">
      <c r="A290" s="19"/>
      <c r="B290" s="1"/>
      <c r="C290" s="1"/>
      <c r="D290" s="1"/>
    </row>
    <row r="291" spans="1:4" x14ac:dyDescent="0.25">
      <c r="A291" s="19"/>
      <c r="B291" s="1"/>
      <c r="C291" s="1"/>
      <c r="D291" s="1"/>
    </row>
    <row r="292" spans="1:4" x14ac:dyDescent="0.25">
      <c r="A292" s="19"/>
      <c r="B292" s="1"/>
      <c r="C292" s="1"/>
      <c r="D292" s="1"/>
    </row>
    <row r="293" spans="1:4" x14ac:dyDescent="0.25">
      <c r="A293" s="19"/>
      <c r="B293" s="1"/>
      <c r="C293" s="1"/>
      <c r="D293" s="1"/>
    </row>
    <row r="294" spans="1:4" x14ac:dyDescent="0.25">
      <c r="A294" s="19"/>
      <c r="B294" s="1"/>
      <c r="C294" s="1"/>
      <c r="D294" s="1"/>
    </row>
    <row r="295" spans="1:4" x14ac:dyDescent="0.25">
      <c r="A295" s="19"/>
      <c r="B295" s="1"/>
      <c r="C295" s="1"/>
      <c r="D295" s="1"/>
    </row>
    <row r="296" spans="1:4" x14ac:dyDescent="0.25">
      <c r="A296" s="19"/>
      <c r="B296" s="1"/>
      <c r="C296" s="1"/>
      <c r="D296" s="1"/>
    </row>
    <row r="297" spans="1:4" x14ac:dyDescent="0.25">
      <c r="A297" s="19"/>
      <c r="B297" s="1"/>
      <c r="C297" s="1"/>
      <c r="D297" s="1"/>
    </row>
    <row r="298" spans="1:4" x14ac:dyDescent="0.25">
      <c r="A298" s="19"/>
      <c r="B298" s="1"/>
      <c r="C298" s="1"/>
      <c r="D298" s="1"/>
    </row>
    <row r="299" spans="1:4" x14ac:dyDescent="0.25">
      <c r="A299" s="19"/>
      <c r="B299" s="1"/>
      <c r="C299" s="1"/>
      <c r="D299" s="1"/>
    </row>
    <row r="300" spans="1:4" x14ac:dyDescent="0.25">
      <c r="A300" s="19"/>
      <c r="B300" s="1"/>
      <c r="C300" s="1"/>
      <c r="D300" s="1"/>
    </row>
    <row r="301" spans="1:4" x14ac:dyDescent="0.25">
      <c r="A301" s="19"/>
      <c r="B301" s="1"/>
      <c r="C301" s="1"/>
      <c r="D301" s="1"/>
    </row>
    <row r="302" spans="1:4" x14ac:dyDescent="0.25">
      <c r="A302" s="19"/>
      <c r="B302" s="1"/>
      <c r="C302" s="1"/>
      <c r="D302" s="1"/>
    </row>
    <row r="303" spans="1:4" x14ac:dyDescent="0.25">
      <c r="A303" s="19"/>
      <c r="B303" s="1"/>
      <c r="C303" s="1"/>
      <c r="D303" s="1"/>
    </row>
    <row r="304" spans="1:4" x14ac:dyDescent="0.25">
      <c r="A304" s="19"/>
      <c r="B304" s="1"/>
      <c r="C304" s="1"/>
      <c r="D304" s="1"/>
    </row>
    <row r="305" spans="1:4" x14ac:dyDescent="0.25">
      <c r="A305" s="19"/>
      <c r="B305" s="1"/>
      <c r="C305" s="1"/>
      <c r="D305" s="1"/>
    </row>
    <row r="306" spans="1:4" x14ac:dyDescent="0.25">
      <c r="A306" s="19"/>
      <c r="B306" s="1"/>
      <c r="C306" s="1"/>
      <c r="D306" s="1"/>
    </row>
    <row r="307" spans="1:4" x14ac:dyDescent="0.25">
      <c r="A307" s="19"/>
      <c r="B307" s="1"/>
      <c r="C307" s="1"/>
      <c r="D307" s="1"/>
    </row>
    <row r="308" spans="1:4" x14ac:dyDescent="0.25">
      <c r="A308" s="19"/>
      <c r="B308" s="1"/>
      <c r="C308" s="1"/>
      <c r="D308" s="1"/>
    </row>
    <row r="309" spans="1:4" x14ac:dyDescent="0.25">
      <c r="A309" s="19"/>
      <c r="B309" s="1"/>
      <c r="C309" s="1"/>
      <c r="D309" s="1"/>
    </row>
    <row r="310" spans="1:4" x14ac:dyDescent="0.25">
      <c r="A310" s="19"/>
      <c r="B310" s="1"/>
      <c r="C310" s="1"/>
      <c r="D310" s="1"/>
    </row>
    <row r="311" spans="1:4" x14ac:dyDescent="0.25">
      <c r="A311" s="19"/>
      <c r="B311" s="1"/>
      <c r="C311" s="1"/>
      <c r="D311" s="1"/>
    </row>
    <row r="312" spans="1:4" x14ac:dyDescent="0.25">
      <c r="A312" s="19"/>
      <c r="B312" s="1"/>
      <c r="C312" s="1"/>
      <c r="D312" s="1"/>
    </row>
    <row r="313" spans="1:4" x14ac:dyDescent="0.25">
      <c r="A313" s="19"/>
      <c r="B313" s="1"/>
      <c r="C313" s="1"/>
      <c r="D313" s="1"/>
    </row>
    <row r="314" spans="1:4" x14ac:dyDescent="0.25">
      <c r="A314" s="19"/>
      <c r="B314" s="1"/>
      <c r="C314" s="1"/>
      <c r="D314" s="1"/>
    </row>
    <row r="315" spans="1:4" x14ac:dyDescent="0.25">
      <c r="A315" s="19"/>
      <c r="B315" s="1"/>
      <c r="C315" s="1"/>
      <c r="D315" s="1"/>
    </row>
    <row r="316" spans="1:4" x14ac:dyDescent="0.25">
      <c r="A316" s="19"/>
      <c r="B316" s="1"/>
      <c r="C316" s="1"/>
      <c r="D316" s="1"/>
    </row>
    <row r="317" spans="1:4" x14ac:dyDescent="0.25">
      <c r="A317" s="19"/>
      <c r="B317" s="1"/>
      <c r="C317" s="1"/>
      <c r="D317" s="1"/>
    </row>
    <row r="318" spans="1:4" x14ac:dyDescent="0.25">
      <c r="A318" s="19"/>
      <c r="B318" s="1"/>
      <c r="C318" s="1"/>
      <c r="D318" s="1"/>
    </row>
    <row r="319" spans="1:4" x14ac:dyDescent="0.25">
      <c r="A319" s="19"/>
      <c r="B319" s="1"/>
      <c r="C319" s="1"/>
      <c r="D319" s="1"/>
    </row>
    <row r="320" spans="1:4" x14ac:dyDescent="0.25">
      <c r="A320" s="19"/>
      <c r="B320" s="1"/>
      <c r="C320" s="1"/>
      <c r="D320" s="1"/>
    </row>
    <row r="321" spans="1:4" x14ac:dyDescent="0.25">
      <c r="A321" s="19"/>
      <c r="B321" s="1"/>
      <c r="C321" s="1"/>
      <c r="D321" s="1"/>
    </row>
    <row r="322" spans="1:4" x14ac:dyDescent="0.25">
      <c r="A322" s="19"/>
      <c r="B322" s="1"/>
      <c r="C322" s="1"/>
      <c r="D322" s="1"/>
    </row>
    <row r="323" spans="1:4" x14ac:dyDescent="0.25">
      <c r="A323" s="19"/>
      <c r="B323" s="1"/>
      <c r="C323" s="1"/>
      <c r="D323" s="1"/>
    </row>
    <row r="324" spans="1:4" x14ac:dyDescent="0.25">
      <c r="A324" s="19"/>
      <c r="B324" s="1"/>
      <c r="C324" s="1"/>
      <c r="D324" s="1"/>
    </row>
    <row r="325" spans="1:4" x14ac:dyDescent="0.25">
      <c r="A325" s="19"/>
      <c r="B325" s="1"/>
      <c r="C325" s="1"/>
      <c r="D325" s="1"/>
    </row>
    <row r="326" spans="1:4" x14ac:dyDescent="0.25">
      <c r="A326" s="19"/>
      <c r="B326" s="1"/>
      <c r="C326" s="1"/>
      <c r="D326" s="1"/>
    </row>
    <row r="327" spans="1:4" x14ac:dyDescent="0.25">
      <c r="A327" s="19"/>
      <c r="B327" s="1"/>
      <c r="C327" s="1"/>
      <c r="D327" s="1"/>
    </row>
    <row r="328" spans="1:4" x14ac:dyDescent="0.25">
      <c r="A328" s="19"/>
      <c r="B328" s="1"/>
      <c r="C328" s="1"/>
      <c r="D328" s="1"/>
    </row>
    <row r="329" spans="1:4" x14ac:dyDescent="0.25">
      <c r="A329" s="19"/>
      <c r="B329" s="1"/>
      <c r="C329" s="1"/>
      <c r="D329" s="1"/>
    </row>
    <row r="330" spans="1:4" x14ac:dyDescent="0.25">
      <c r="A330" s="19"/>
      <c r="B330" s="1"/>
      <c r="C330" s="1"/>
      <c r="D330" s="1"/>
    </row>
    <row r="331" spans="1:4" x14ac:dyDescent="0.25">
      <c r="A331" s="19"/>
      <c r="B331" s="1"/>
      <c r="C331" s="1"/>
      <c r="D331" s="1"/>
    </row>
    <row r="332" spans="1:4" x14ac:dyDescent="0.25">
      <c r="A332" s="19"/>
      <c r="B332" s="1"/>
      <c r="C332" s="1"/>
      <c r="D332" s="1"/>
    </row>
    <row r="333" spans="1:4" x14ac:dyDescent="0.25">
      <c r="A333" s="19"/>
      <c r="B333" s="1"/>
      <c r="C333" s="1"/>
      <c r="D333" s="1"/>
    </row>
    <row r="334" spans="1:4" x14ac:dyDescent="0.25">
      <c r="A334" s="19"/>
      <c r="B334" s="1"/>
      <c r="C334" s="1"/>
      <c r="D334" s="1"/>
    </row>
    <row r="335" spans="1:4" x14ac:dyDescent="0.25">
      <c r="A335" s="19"/>
      <c r="B335" s="1"/>
      <c r="C335" s="1"/>
      <c r="D335" s="1"/>
    </row>
    <row r="336" spans="1:4" x14ac:dyDescent="0.25">
      <c r="A336" s="19"/>
      <c r="B336" s="1"/>
      <c r="C336" s="1"/>
      <c r="D336" s="1"/>
    </row>
    <row r="337" spans="1:4" x14ac:dyDescent="0.25">
      <c r="A337" s="19"/>
      <c r="B337" s="1"/>
      <c r="C337" s="1"/>
      <c r="D337" s="1"/>
    </row>
    <row r="338" spans="1:4" x14ac:dyDescent="0.25">
      <c r="A338" s="19"/>
      <c r="B338" s="1"/>
      <c r="C338" s="1"/>
      <c r="D338" s="1"/>
    </row>
    <row r="339" spans="1:4" x14ac:dyDescent="0.25">
      <c r="A339" s="19"/>
      <c r="B339" s="1"/>
      <c r="C339" s="1"/>
      <c r="D339" s="1"/>
    </row>
    <row r="340" spans="1:4" x14ac:dyDescent="0.25">
      <c r="A340" s="19"/>
      <c r="B340" s="1"/>
      <c r="C340" s="1"/>
      <c r="D340" s="1"/>
    </row>
    <row r="341" spans="1:4" x14ac:dyDescent="0.25">
      <c r="A341" s="19"/>
      <c r="B341" s="1"/>
      <c r="C341" s="1"/>
      <c r="D341" s="1"/>
    </row>
    <row r="342" spans="1:4" x14ac:dyDescent="0.25">
      <c r="A342" s="19"/>
      <c r="B342" s="1"/>
      <c r="C342" s="1"/>
      <c r="D342" s="1"/>
    </row>
    <row r="343" spans="1:4" x14ac:dyDescent="0.25">
      <c r="A343" s="19"/>
      <c r="B343" s="1"/>
      <c r="C343" s="1"/>
      <c r="D343" s="1"/>
    </row>
    <row r="344" spans="1:4" x14ac:dyDescent="0.25">
      <c r="A344" s="19"/>
      <c r="B344" s="1"/>
      <c r="C344" s="1"/>
      <c r="D344" s="1"/>
    </row>
    <row r="345" spans="1:4" x14ac:dyDescent="0.25">
      <c r="A345" s="19"/>
      <c r="B345" s="1"/>
      <c r="C345" s="1"/>
      <c r="D345" s="1"/>
    </row>
    <row r="346" spans="1:4" x14ac:dyDescent="0.25">
      <c r="A346" s="19"/>
      <c r="B346" s="1"/>
      <c r="C346" s="1"/>
      <c r="D346" s="1"/>
    </row>
    <row r="347" spans="1:4" x14ac:dyDescent="0.25">
      <c r="A347" s="19"/>
      <c r="B347" s="1"/>
      <c r="C347" s="1"/>
      <c r="D347" s="1"/>
    </row>
    <row r="348" spans="1:4" x14ac:dyDescent="0.25">
      <c r="A348" s="19"/>
      <c r="B348" s="1"/>
      <c r="C348" s="1"/>
      <c r="D348" s="1"/>
    </row>
    <row r="349" spans="1:4" x14ac:dyDescent="0.25">
      <c r="A349" s="19"/>
      <c r="B349" s="1"/>
      <c r="C349" s="1"/>
      <c r="D349" s="1"/>
    </row>
    <row r="350" spans="1:4" x14ac:dyDescent="0.25">
      <c r="A350" s="19"/>
      <c r="B350" s="1"/>
      <c r="C350" s="1"/>
      <c r="D350" s="1"/>
    </row>
    <row r="351" spans="1:4" x14ac:dyDescent="0.25">
      <c r="A351" s="19"/>
      <c r="B351" s="1"/>
      <c r="C351" s="1"/>
      <c r="D351" s="1"/>
    </row>
    <row r="352" spans="1:4" x14ac:dyDescent="0.25">
      <c r="A352" s="19"/>
      <c r="B352" s="1"/>
      <c r="C352" s="1"/>
      <c r="D352" s="1"/>
    </row>
    <row r="353" spans="1:4" x14ac:dyDescent="0.25">
      <c r="A353" s="19"/>
      <c r="B353" s="1"/>
      <c r="C353" s="1"/>
      <c r="D353" s="1"/>
    </row>
    <row r="354" spans="1:4" x14ac:dyDescent="0.25">
      <c r="A354" s="19"/>
      <c r="B354" s="1"/>
      <c r="C354" s="1"/>
      <c r="D354" s="1"/>
    </row>
    <row r="355" spans="1:4" x14ac:dyDescent="0.25">
      <c r="A355" s="19"/>
      <c r="B355" s="1"/>
      <c r="C355" s="1"/>
      <c r="D355" s="1"/>
    </row>
    <row r="356" spans="1:4" x14ac:dyDescent="0.25">
      <c r="A356" s="19"/>
      <c r="B356" s="1"/>
      <c r="C356" s="1"/>
      <c r="D356" s="1"/>
    </row>
    <row r="357" spans="1:4" x14ac:dyDescent="0.25">
      <c r="A357" s="19"/>
      <c r="B357" s="1"/>
      <c r="C357" s="1"/>
      <c r="D357" s="1"/>
    </row>
    <row r="358" spans="1:4" x14ac:dyDescent="0.25">
      <c r="A358" s="19"/>
      <c r="B358" s="1"/>
      <c r="C358" s="1"/>
      <c r="D358" s="1"/>
    </row>
    <row r="359" spans="1:4" x14ac:dyDescent="0.25">
      <c r="A359" s="19"/>
      <c r="B359" s="1"/>
      <c r="C359" s="1"/>
      <c r="D359" s="1"/>
    </row>
    <row r="360" spans="1:4" x14ac:dyDescent="0.25">
      <c r="A360" s="19"/>
      <c r="B360" s="1"/>
      <c r="C360" s="1"/>
      <c r="D360" s="1"/>
    </row>
    <row r="361" spans="1:4" x14ac:dyDescent="0.25">
      <c r="A361" s="19"/>
      <c r="B361" s="1"/>
      <c r="C361" s="1"/>
      <c r="D361" s="1"/>
    </row>
    <row r="362" spans="1:4" x14ac:dyDescent="0.25">
      <c r="A362" s="19"/>
      <c r="B362" s="1"/>
      <c r="C362" s="1"/>
      <c r="D362" s="1"/>
    </row>
    <row r="363" spans="1:4" x14ac:dyDescent="0.25">
      <c r="A363" s="19"/>
      <c r="B363" s="1"/>
      <c r="C363" s="1"/>
      <c r="D363" s="1"/>
    </row>
    <row r="364" spans="1:4" x14ac:dyDescent="0.25">
      <c r="A364" s="19"/>
      <c r="B364" s="1"/>
      <c r="C364" s="1"/>
      <c r="D364" s="1"/>
    </row>
    <row r="365" spans="1:4" x14ac:dyDescent="0.25">
      <c r="A365" s="19"/>
      <c r="B365" s="1"/>
      <c r="C365" s="1"/>
      <c r="D365" s="1"/>
    </row>
    <row r="366" spans="1:4" x14ac:dyDescent="0.25">
      <c r="A366" s="19"/>
      <c r="B366" s="1"/>
      <c r="C366" s="1"/>
      <c r="D366" s="1"/>
    </row>
    <row r="367" spans="1:4" x14ac:dyDescent="0.25">
      <c r="A367" s="19"/>
      <c r="B367" s="1"/>
      <c r="C367" s="1"/>
      <c r="D367" s="1"/>
    </row>
    <row r="368" spans="1:4" x14ac:dyDescent="0.25">
      <c r="A368" s="19"/>
      <c r="B368" s="1"/>
      <c r="C368" s="1"/>
      <c r="D368" s="1"/>
    </row>
    <row r="369" spans="1:4" x14ac:dyDescent="0.25">
      <c r="A369" s="19"/>
      <c r="B369" s="1"/>
      <c r="C369" s="1"/>
      <c r="D369" s="1"/>
    </row>
    <row r="370" spans="1:4" x14ac:dyDescent="0.25">
      <c r="A370" s="19"/>
      <c r="B370" s="1"/>
      <c r="C370" s="1"/>
      <c r="D370" s="1"/>
    </row>
    <row r="371" spans="1:4" x14ac:dyDescent="0.25">
      <c r="A371" s="19"/>
      <c r="B371" s="1"/>
      <c r="C371" s="1"/>
      <c r="D371" s="1"/>
    </row>
    <row r="372" spans="1:4" x14ac:dyDescent="0.25">
      <c r="A372" s="19"/>
      <c r="B372" s="1"/>
      <c r="C372" s="1"/>
      <c r="D372" s="1"/>
    </row>
    <row r="373" spans="1:4" x14ac:dyDescent="0.25">
      <c r="A373" s="19"/>
      <c r="B373" s="1"/>
      <c r="C373" s="1"/>
      <c r="D373" s="1"/>
    </row>
    <row r="374" spans="1:4" x14ac:dyDescent="0.25">
      <c r="A374" s="19"/>
      <c r="B374" s="1"/>
      <c r="C374" s="1"/>
      <c r="D374" s="1"/>
    </row>
    <row r="375" spans="1:4" x14ac:dyDescent="0.25">
      <c r="A375" s="19"/>
      <c r="B375" s="1"/>
      <c r="C375" s="1"/>
      <c r="D375" s="1"/>
    </row>
    <row r="376" spans="1:4" x14ac:dyDescent="0.25">
      <c r="A376" s="19"/>
      <c r="B376" s="1"/>
      <c r="C376" s="1"/>
      <c r="D376" s="1"/>
    </row>
    <row r="377" spans="1:4" x14ac:dyDescent="0.25">
      <c r="A377" s="19"/>
      <c r="B377" s="1"/>
      <c r="C377" s="1"/>
      <c r="D377" s="1"/>
    </row>
    <row r="378" spans="1:4" x14ac:dyDescent="0.25">
      <c r="A378" s="19"/>
      <c r="B378" s="1"/>
      <c r="C378" s="1"/>
      <c r="D378" s="1"/>
    </row>
    <row r="379" spans="1:4" x14ac:dyDescent="0.25">
      <c r="A379" s="19"/>
      <c r="B379" s="1"/>
      <c r="C379" s="1"/>
      <c r="D379" s="1"/>
    </row>
    <row r="380" spans="1:4" x14ac:dyDescent="0.25">
      <c r="A380" s="19"/>
      <c r="B380" s="1"/>
      <c r="C380" s="1"/>
      <c r="D380" s="1"/>
    </row>
  </sheetData>
  <sortState xmlns:xlrd2="http://schemas.microsoft.com/office/spreadsheetml/2017/richdata2" ref="D6:F9">
    <sortCondition ref="D6"/>
  </sortState>
  <mergeCells count="13">
    <mergeCell ref="C31:D31"/>
    <mergeCell ref="C19:D19"/>
    <mergeCell ref="C20:D20"/>
    <mergeCell ref="C29:D29"/>
    <mergeCell ref="C18:D18"/>
    <mergeCell ref="J2:J3"/>
    <mergeCell ref="B2:D3"/>
    <mergeCell ref="C30:D30"/>
    <mergeCell ref="C11:D11"/>
    <mergeCell ref="C13:D13"/>
    <mergeCell ref="C5:D5"/>
    <mergeCell ref="C4:D4"/>
    <mergeCell ref="E2:I2"/>
  </mergeCells>
  <pageMargins left="0.7" right="0.7" top="0.75" bottom="0.75" header="0.3" footer="0.3"/>
  <pageSetup paperSize="9" scale="92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K481"/>
  <sheetViews>
    <sheetView topLeftCell="B1" workbookViewId="0">
      <selection activeCell="I28" sqref="I28"/>
    </sheetView>
  </sheetViews>
  <sheetFormatPr defaultRowHeight="15" x14ac:dyDescent="0.25"/>
  <cols>
    <col min="2" max="2" width="6.85546875" bestFit="1" customWidth="1"/>
    <col min="3" max="3" width="3.28515625" customWidth="1"/>
    <col min="4" max="4" width="45" customWidth="1"/>
    <col min="5" max="5" width="10.140625" customWidth="1"/>
    <col min="6" max="6" width="13" style="74" bestFit="1" customWidth="1"/>
    <col min="7" max="9" width="13" style="74" customWidth="1"/>
    <col min="10" max="10" width="10.7109375" style="70" customWidth="1"/>
    <col min="11" max="11" width="10" customWidth="1"/>
    <col min="12" max="12" width="9.140625" customWidth="1"/>
  </cols>
  <sheetData>
    <row r="1" spans="1:11" ht="15.75" thickBot="1" x14ac:dyDescent="0.3">
      <c r="D1" s="452" t="s">
        <v>768</v>
      </c>
      <c r="F1" s="73"/>
      <c r="G1" s="73"/>
      <c r="H1" s="73"/>
      <c r="I1" s="73"/>
      <c r="J1" s="68" t="s">
        <v>2</v>
      </c>
    </row>
    <row r="2" spans="1:11" ht="15" customHeight="1" thickBot="1" x14ac:dyDescent="0.3">
      <c r="B2" s="1258" t="s">
        <v>0</v>
      </c>
      <c r="C2" s="1259"/>
      <c r="D2" s="1288"/>
      <c r="E2" s="1262" t="s">
        <v>769</v>
      </c>
      <c r="F2" s="1263"/>
      <c r="G2" s="1263"/>
      <c r="H2" s="1263"/>
      <c r="I2" s="1264"/>
      <c r="J2" s="1467" t="s">
        <v>279</v>
      </c>
    </row>
    <row r="3" spans="1:11" ht="50.25" customHeight="1" thickBot="1" x14ac:dyDescent="0.3">
      <c r="B3" s="1260"/>
      <c r="C3" s="1261"/>
      <c r="D3" s="1289"/>
      <c r="E3" s="386" t="s">
        <v>33</v>
      </c>
      <c r="F3" s="388" t="s">
        <v>846</v>
      </c>
      <c r="G3" s="734" t="s">
        <v>847</v>
      </c>
      <c r="H3" s="734" t="s">
        <v>848</v>
      </c>
      <c r="I3" s="734" t="s">
        <v>373</v>
      </c>
      <c r="J3" s="1468"/>
    </row>
    <row r="4" spans="1:11" ht="15.75" thickBot="1" x14ac:dyDescent="0.3">
      <c r="B4" s="29" t="s">
        <v>129</v>
      </c>
      <c r="C4" s="1291" t="s">
        <v>130</v>
      </c>
      <c r="D4" s="1292"/>
      <c r="E4" s="29"/>
      <c r="F4" s="72">
        <f>F5</f>
        <v>141295353</v>
      </c>
      <c r="G4" s="72">
        <v>0</v>
      </c>
      <c r="H4" s="72">
        <v>0</v>
      </c>
      <c r="I4" s="72">
        <f>SUM(F4:H4)</f>
        <v>141295353</v>
      </c>
      <c r="J4" s="69"/>
    </row>
    <row r="5" spans="1:11" x14ac:dyDescent="0.25">
      <c r="B5" s="76" t="s">
        <v>131</v>
      </c>
      <c r="C5" s="1298" t="s">
        <v>132</v>
      </c>
      <c r="D5" s="1285"/>
      <c r="E5" s="514"/>
      <c r="F5" s="93">
        <f>F6+F7</f>
        <v>141295353</v>
      </c>
      <c r="G5" s="93">
        <v>0</v>
      </c>
      <c r="H5" s="93">
        <v>0</v>
      </c>
      <c r="I5" s="93">
        <f>SUM(F5:H5)</f>
        <v>141295353</v>
      </c>
      <c r="J5" s="94"/>
    </row>
    <row r="6" spans="1:11" x14ac:dyDescent="0.25">
      <c r="A6" s="18" t="s">
        <v>133</v>
      </c>
      <c r="B6" s="25" t="s">
        <v>134</v>
      </c>
      <c r="C6" s="1390" t="s">
        <v>135</v>
      </c>
      <c r="D6" s="1476"/>
      <c r="E6" s="515"/>
      <c r="F6" s="96">
        <v>6233920</v>
      </c>
      <c r="G6" s="96">
        <v>0</v>
      </c>
      <c r="H6" s="96">
        <v>0</v>
      </c>
      <c r="I6" s="96">
        <f>SUM(F6:H6)</f>
        <v>6233920</v>
      </c>
      <c r="J6" s="97" t="s">
        <v>336</v>
      </c>
      <c r="K6" s="443"/>
    </row>
    <row r="7" spans="1:11" x14ac:dyDescent="0.25">
      <c r="A7" s="18" t="s">
        <v>136</v>
      </c>
      <c r="B7" s="25" t="s">
        <v>137</v>
      </c>
      <c r="C7" s="1390" t="s">
        <v>138</v>
      </c>
      <c r="D7" s="1476"/>
      <c r="E7" s="515"/>
      <c r="F7" s="95">
        <f>F8+F12</f>
        <v>135061433</v>
      </c>
      <c r="G7" s="95">
        <v>0</v>
      </c>
      <c r="H7" s="95">
        <v>0</v>
      </c>
      <c r="I7" s="95">
        <f>SUM(F7:H7)</f>
        <v>135061433</v>
      </c>
      <c r="J7" s="97" t="s">
        <v>287</v>
      </c>
    </row>
    <row r="8" spans="1:11" s="71" customFormat="1" x14ac:dyDescent="0.25">
      <c r="A8" s="49"/>
      <c r="B8" s="37"/>
      <c r="C8" s="42"/>
      <c r="D8" s="521" t="s">
        <v>342</v>
      </c>
      <c r="E8" s="516"/>
      <c r="F8" s="114">
        <f>SUM(F9:F11)</f>
        <v>42696502</v>
      </c>
      <c r="G8" s="114"/>
      <c r="H8" s="114"/>
      <c r="I8" s="114"/>
      <c r="J8" s="107"/>
    </row>
    <row r="9" spans="1:11" x14ac:dyDescent="0.25">
      <c r="A9" s="18"/>
      <c r="B9" s="26"/>
      <c r="C9" s="24"/>
      <c r="D9" s="522" t="s">
        <v>344</v>
      </c>
      <c r="E9" s="517" t="s">
        <v>376</v>
      </c>
      <c r="F9" s="98">
        <v>39839500</v>
      </c>
      <c r="G9" s="98"/>
      <c r="H9" s="98"/>
      <c r="I9" s="98"/>
      <c r="J9" s="99"/>
    </row>
    <row r="10" spans="1:11" x14ac:dyDescent="0.25">
      <c r="A10" s="18"/>
      <c r="B10" s="26"/>
      <c r="C10" s="24"/>
      <c r="D10" s="522" t="s">
        <v>832</v>
      </c>
      <c r="E10" s="517" t="s">
        <v>376</v>
      </c>
      <c r="F10" s="488">
        <v>2274745</v>
      </c>
      <c r="G10" s="488"/>
      <c r="H10" s="488"/>
      <c r="I10" s="488"/>
      <c r="J10" s="99"/>
    </row>
    <row r="11" spans="1:11" x14ac:dyDescent="0.25">
      <c r="A11" s="18"/>
      <c r="B11" s="26"/>
      <c r="C11" s="24"/>
      <c r="D11" s="522" t="s">
        <v>833</v>
      </c>
      <c r="E11" s="517"/>
      <c r="F11" s="488">
        <v>582257</v>
      </c>
      <c r="G11" s="488"/>
      <c r="H11" s="488"/>
      <c r="I11" s="488"/>
      <c r="J11" s="99"/>
    </row>
    <row r="12" spans="1:11" s="71" customFormat="1" x14ac:dyDescent="0.25">
      <c r="A12" s="49"/>
      <c r="B12" s="37"/>
      <c r="C12" s="42"/>
      <c r="D12" s="521" t="s">
        <v>343</v>
      </c>
      <c r="E12" s="518"/>
      <c r="F12" s="489">
        <f>SUM(F13:F17)</f>
        <v>92364931</v>
      </c>
      <c r="G12" s="489"/>
      <c r="H12" s="489"/>
      <c r="I12" s="489"/>
      <c r="J12" s="107"/>
    </row>
    <row r="13" spans="1:11" x14ac:dyDescent="0.25">
      <c r="A13" s="18"/>
      <c r="B13" s="26"/>
      <c r="C13" s="24"/>
      <c r="D13" s="522" t="s">
        <v>346</v>
      </c>
      <c r="E13" s="517" t="s">
        <v>376</v>
      </c>
      <c r="F13" s="485">
        <v>21095519</v>
      </c>
      <c r="G13" s="485"/>
      <c r="H13" s="485"/>
      <c r="I13" s="485"/>
      <c r="J13" s="99"/>
    </row>
    <row r="14" spans="1:11" x14ac:dyDescent="0.25">
      <c r="A14" s="18"/>
      <c r="B14" s="27"/>
      <c r="C14" s="77"/>
      <c r="D14" s="523" t="s">
        <v>831</v>
      </c>
      <c r="E14" s="519" t="s">
        <v>376</v>
      </c>
      <c r="F14" s="490">
        <v>2219512</v>
      </c>
      <c r="G14" s="490"/>
      <c r="H14" s="490"/>
      <c r="I14" s="490"/>
      <c r="J14" s="123"/>
    </row>
    <row r="15" spans="1:11" x14ac:dyDescent="0.25">
      <c r="A15" s="18"/>
      <c r="B15" s="27"/>
      <c r="C15" s="77"/>
      <c r="D15" s="522" t="s">
        <v>345</v>
      </c>
      <c r="E15" s="519" t="s">
        <v>376</v>
      </c>
      <c r="F15" s="490">
        <v>69049900</v>
      </c>
      <c r="G15" s="490"/>
      <c r="H15" s="490"/>
      <c r="I15" s="490"/>
      <c r="J15" s="123"/>
    </row>
    <row r="16" spans="1:11" x14ac:dyDescent="0.25">
      <c r="A16" s="18"/>
      <c r="B16" s="27"/>
      <c r="C16" s="77"/>
      <c r="D16" s="522" t="s">
        <v>829</v>
      </c>
      <c r="E16" s="519" t="s">
        <v>376</v>
      </c>
      <c r="F16" s="490">
        <v>0</v>
      </c>
      <c r="G16" s="490"/>
      <c r="H16" s="490"/>
      <c r="I16" s="490"/>
      <c r="J16" s="123"/>
    </row>
    <row r="17" spans="1:10" ht="15.75" thickBot="1" x14ac:dyDescent="0.3">
      <c r="A17" s="18"/>
      <c r="B17" s="46"/>
      <c r="C17" s="47"/>
      <c r="D17" s="524" t="s">
        <v>830</v>
      </c>
      <c r="E17" s="520" t="s">
        <v>376</v>
      </c>
      <c r="F17" s="491">
        <v>0</v>
      </c>
      <c r="G17" s="491"/>
      <c r="H17" s="491"/>
      <c r="I17" s="491"/>
      <c r="J17" s="113"/>
    </row>
    <row r="18" spans="1:10" x14ac:dyDescent="0.25">
      <c r="A18" s="18"/>
      <c r="B18" s="506"/>
      <c r="C18" s="507"/>
      <c r="D18" s="507"/>
      <c r="E18" s="508"/>
      <c r="F18" s="509"/>
      <c r="G18" s="509"/>
      <c r="H18" s="509"/>
      <c r="I18" s="509"/>
      <c r="J18" s="510"/>
    </row>
    <row r="19" spans="1:10" x14ac:dyDescent="0.25">
      <c r="B19" s="3"/>
      <c r="C19" s="4"/>
      <c r="D19" s="507"/>
    </row>
    <row r="20" spans="1:10" x14ac:dyDescent="0.25">
      <c r="B20" s="6"/>
      <c r="C20" s="7"/>
      <c r="D20" s="7"/>
    </row>
    <row r="21" spans="1:10" x14ac:dyDescent="0.25">
      <c r="B21" s="8"/>
      <c r="C21" s="5"/>
      <c r="D21" s="5"/>
    </row>
    <row r="22" spans="1:10" x14ac:dyDescent="0.25">
      <c r="B22" s="8"/>
      <c r="C22" s="5"/>
      <c r="D22" s="5"/>
      <c r="F22" s="74">
        <f>SUM(F9+F13+F15)</f>
        <v>129984919</v>
      </c>
      <c r="G22" s="74">
        <f>SUM(F10+F14)</f>
        <v>4494257</v>
      </c>
      <c r="H22" s="74">
        <f>SUM(F22:G22)</f>
        <v>134479176</v>
      </c>
    </row>
    <row r="23" spans="1:10" x14ac:dyDescent="0.25">
      <c r="B23" s="8"/>
      <c r="C23" s="5"/>
      <c r="D23" s="5"/>
      <c r="F23" s="74">
        <f>SUM(F22+F6)</f>
        <v>136218839</v>
      </c>
      <c r="H23" s="74">
        <f>SUM(F23+G22)</f>
        <v>140713096</v>
      </c>
    </row>
    <row r="24" spans="1:10" x14ac:dyDescent="0.25">
      <c r="B24" s="8"/>
      <c r="C24" s="5"/>
      <c r="D24" s="5"/>
      <c r="H24" s="74">
        <f>SUM(H23+F11)</f>
        <v>141295353</v>
      </c>
    </row>
    <row r="25" spans="1:10" x14ac:dyDescent="0.25">
      <c r="B25" s="8"/>
      <c r="C25" s="5"/>
      <c r="D25" s="5"/>
      <c r="I25" s="74">
        <f>SUM(G22+F11)</f>
        <v>5076514</v>
      </c>
    </row>
    <row r="26" spans="1:10" x14ac:dyDescent="0.25">
      <c r="B26" s="8"/>
      <c r="C26" s="9"/>
      <c r="D26" s="9"/>
      <c r="I26" s="74">
        <f>SUM(I25+F23)</f>
        <v>141295353</v>
      </c>
    </row>
    <row r="27" spans="1:10" x14ac:dyDescent="0.25">
      <c r="B27" s="8"/>
      <c r="C27" s="9"/>
      <c r="D27" s="9"/>
    </row>
    <row r="28" spans="1:10" x14ac:dyDescent="0.25">
      <c r="B28" s="8"/>
      <c r="C28" s="9"/>
      <c r="D28" s="9"/>
    </row>
    <row r="29" spans="1:10" x14ac:dyDescent="0.25">
      <c r="B29" s="8"/>
      <c r="C29" s="5"/>
      <c r="D29" s="5"/>
    </row>
    <row r="30" spans="1:10" x14ac:dyDescent="0.25">
      <c r="B30" s="8"/>
      <c r="C30" s="5"/>
      <c r="D30" s="5"/>
    </row>
    <row r="31" spans="1:10" x14ac:dyDescent="0.25">
      <c r="B31" s="8"/>
      <c r="C31" s="5"/>
      <c r="D31" s="5"/>
    </row>
    <row r="32" spans="1:10" x14ac:dyDescent="0.25">
      <c r="A32" s="19"/>
      <c r="B32" s="8"/>
      <c r="C32" s="5"/>
      <c r="D32" s="5"/>
    </row>
    <row r="33" spans="1:4" x14ac:dyDescent="0.25">
      <c r="A33" s="19"/>
      <c r="B33" s="8"/>
      <c r="C33" s="5"/>
      <c r="D33" s="5"/>
    </row>
    <row r="34" spans="1:4" x14ac:dyDescent="0.25">
      <c r="A34" s="19"/>
      <c r="B34" s="8"/>
      <c r="C34" s="5"/>
      <c r="D34" s="5"/>
    </row>
    <row r="35" spans="1:4" x14ac:dyDescent="0.25">
      <c r="A35" s="19"/>
      <c r="B35" s="8"/>
      <c r="C35" s="5"/>
      <c r="D35" s="5"/>
    </row>
    <row r="36" spans="1:4" x14ac:dyDescent="0.25">
      <c r="A36" s="19"/>
      <c r="B36" s="8"/>
      <c r="C36" s="5"/>
      <c r="D36" s="5"/>
    </row>
    <row r="37" spans="1:4" x14ac:dyDescent="0.25">
      <c r="A37" s="19"/>
      <c r="B37" s="8"/>
      <c r="C37" s="5"/>
      <c r="D37" s="5"/>
    </row>
    <row r="38" spans="1:4" x14ac:dyDescent="0.25">
      <c r="A38" s="19"/>
      <c r="B38" s="8"/>
      <c r="C38" s="5"/>
      <c r="D38" s="5"/>
    </row>
    <row r="39" spans="1:4" x14ac:dyDescent="0.25">
      <c r="A39" s="19"/>
      <c r="B39" s="8"/>
      <c r="C39" s="9"/>
      <c r="D39" s="9"/>
    </row>
    <row r="40" spans="1:4" x14ac:dyDescent="0.25">
      <c r="A40" s="19"/>
      <c r="B40" s="8"/>
      <c r="C40" s="5"/>
      <c r="D40" s="5"/>
    </row>
    <row r="41" spans="1:4" x14ac:dyDescent="0.25">
      <c r="A41" s="19"/>
      <c r="B41" s="8"/>
      <c r="C41" s="5"/>
      <c r="D41" s="5"/>
    </row>
    <row r="42" spans="1:4" x14ac:dyDescent="0.25">
      <c r="A42" s="19"/>
      <c r="B42" s="8"/>
      <c r="C42" s="5"/>
      <c r="D42" s="5"/>
    </row>
    <row r="43" spans="1:4" x14ac:dyDescent="0.25">
      <c r="A43" s="19"/>
      <c r="B43" s="8"/>
      <c r="C43" s="5"/>
      <c r="D43" s="5"/>
    </row>
    <row r="44" spans="1:4" x14ac:dyDescent="0.25">
      <c r="A44" s="19"/>
      <c r="B44" s="8"/>
      <c r="C44" s="5"/>
      <c r="D44" s="5"/>
    </row>
    <row r="45" spans="1:4" x14ac:dyDescent="0.25">
      <c r="A45" s="19"/>
      <c r="B45" s="8"/>
      <c r="C45" s="5"/>
      <c r="D45" s="5"/>
    </row>
    <row r="46" spans="1:4" x14ac:dyDescent="0.25">
      <c r="A46" s="19"/>
      <c r="B46" s="8"/>
      <c r="C46" s="5"/>
      <c r="D46" s="5"/>
    </row>
    <row r="47" spans="1:4" x14ac:dyDescent="0.25">
      <c r="A47" s="19"/>
      <c r="B47" s="8"/>
      <c r="C47" s="5"/>
      <c r="D47" s="5"/>
    </row>
    <row r="48" spans="1:4" x14ac:dyDescent="0.25">
      <c r="A48" s="19"/>
      <c r="B48" s="8"/>
      <c r="C48" s="5"/>
      <c r="D48" s="5"/>
    </row>
    <row r="49" spans="1:4" x14ac:dyDescent="0.25">
      <c r="A49" s="19"/>
      <c r="B49" s="8"/>
      <c r="C49" s="5"/>
      <c r="D49" s="5"/>
    </row>
    <row r="50" spans="1:4" x14ac:dyDescent="0.25">
      <c r="A50" s="19"/>
      <c r="B50" s="8"/>
      <c r="C50" s="9"/>
      <c r="D50" s="9"/>
    </row>
    <row r="51" spans="1:4" x14ac:dyDescent="0.25">
      <c r="A51" s="19"/>
      <c r="B51" s="8"/>
      <c r="C51" s="5"/>
      <c r="D51" s="5"/>
    </row>
    <row r="52" spans="1:4" x14ac:dyDescent="0.25">
      <c r="A52" s="19"/>
      <c r="B52" s="8"/>
      <c r="C52" s="5"/>
      <c r="D52" s="5"/>
    </row>
    <row r="53" spans="1:4" x14ac:dyDescent="0.25">
      <c r="A53" s="19"/>
      <c r="B53" s="8"/>
      <c r="C53" s="5"/>
      <c r="D53" s="5"/>
    </row>
    <row r="54" spans="1:4" x14ac:dyDescent="0.25">
      <c r="A54" s="19"/>
      <c r="B54" s="8"/>
      <c r="C54" s="5"/>
      <c r="D54" s="5"/>
    </row>
    <row r="55" spans="1:4" x14ac:dyDescent="0.25">
      <c r="A55" s="19"/>
      <c r="B55" s="8"/>
      <c r="C55" s="5"/>
      <c r="D55" s="5"/>
    </row>
    <row r="56" spans="1:4" x14ac:dyDescent="0.25">
      <c r="A56" s="19"/>
      <c r="B56" s="8"/>
      <c r="C56" s="5"/>
      <c r="D56" s="5"/>
    </row>
    <row r="57" spans="1:4" x14ac:dyDescent="0.25">
      <c r="A57" s="19"/>
      <c r="B57" s="8"/>
      <c r="C57" s="5"/>
      <c r="D57" s="5"/>
    </row>
    <row r="58" spans="1:4" x14ac:dyDescent="0.25">
      <c r="A58" s="19"/>
      <c r="B58" s="8"/>
      <c r="C58" s="5"/>
      <c r="D58" s="5"/>
    </row>
    <row r="59" spans="1:4" x14ac:dyDescent="0.25">
      <c r="A59" s="19"/>
      <c r="B59" s="8"/>
      <c r="C59" s="5"/>
      <c r="D59" s="5"/>
    </row>
    <row r="60" spans="1:4" x14ac:dyDescent="0.25">
      <c r="A60" s="19"/>
      <c r="B60" s="8"/>
      <c r="C60" s="5"/>
      <c r="D60" s="5"/>
    </row>
    <row r="61" spans="1:4" x14ac:dyDescent="0.25">
      <c r="A61" s="19"/>
      <c r="B61" s="10"/>
      <c r="C61" s="4"/>
      <c r="D61" s="4"/>
    </row>
    <row r="62" spans="1:4" x14ac:dyDescent="0.25">
      <c r="A62" s="19"/>
      <c r="B62" s="8"/>
      <c r="C62" s="9"/>
      <c r="D62" s="9"/>
    </row>
    <row r="63" spans="1:4" x14ac:dyDescent="0.25">
      <c r="A63" s="19"/>
      <c r="B63" s="8"/>
      <c r="C63" s="9"/>
      <c r="D63" s="9"/>
    </row>
    <row r="64" spans="1:4" x14ac:dyDescent="0.25">
      <c r="A64" s="19"/>
      <c r="B64" s="8"/>
      <c r="C64" s="9"/>
      <c r="D64" s="9"/>
    </row>
    <row r="65" spans="1:4" x14ac:dyDescent="0.25">
      <c r="A65" s="19"/>
      <c r="B65" s="8"/>
      <c r="C65" s="5"/>
      <c r="D65" s="5"/>
    </row>
    <row r="66" spans="1:4" x14ac:dyDescent="0.25">
      <c r="A66" s="19"/>
      <c r="B66" s="8"/>
      <c r="C66" s="5"/>
      <c r="D66" s="5"/>
    </row>
    <row r="67" spans="1:4" x14ac:dyDescent="0.25">
      <c r="A67" s="19"/>
      <c r="B67" s="8"/>
      <c r="C67" s="5"/>
      <c r="D67" s="5"/>
    </row>
    <row r="68" spans="1:4" x14ac:dyDescent="0.25">
      <c r="A68" s="19"/>
      <c r="B68" s="8"/>
      <c r="C68" s="5"/>
      <c r="D68" s="5"/>
    </row>
    <row r="69" spans="1:4" x14ac:dyDescent="0.25">
      <c r="A69" s="19"/>
      <c r="B69" s="8"/>
      <c r="C69" s="5"/>
      <c r="D69" s="5"/>
    </row>
    <row r="70" spans="1:4" x14ac:dyDescent="0.25">
      <c r="A70" s="19"/>
      <c r="B70" s="8"/>
      <c r="C70" s="5"/>
      <c r="D70" s="5"/>
    </row>
    <row r="71" spans="1:4" x14ac:dyDescent="0.25">
      <c r="A71" s="19"/>
      <c r="B71" s="8"/>
      <c r="C71" s="5"/>
      <c r="D71" s="5"/>
    </row>
    <row r="72" spans="1:4" x14ac:dyDescent="0.25">
      <c r="A72" s="19"/>
      <c r="B72" s="8"/>
      <c r="C72" s="5"/>
      <c r="D72" s="5"/>
    </row>
    <row r="73" spans="1:4" x14ac:dyDescent="0.25">
      <c r="A73" s="19"/>
      <c r="B73" s="8"/>
      <c r="C73" s="5"/>
      <c r="D73" s="5"/>
    </row>
    <row r="74" spans="1:4" x14ac:dyDescent="0.25">
      <c r="A74" s="19"/>
      <c r="B74" s="8"/>
      <c r="C74" s="5"/>
      <c r="D74" s="5"/>
    </row>
    <row r="75" spans="1:4" x14ac:dyDescent="0.25">
      <c r="A75" s="19"/>
      <c r="B75" s="8"/>
      <c r="C75" s="9"/>
      <c r="D75" s="9"/>
    </row>
    <row r="76" spans="1:4" x14ac:dyDescent="0.25">
      <c r="A76" s="19"/>
      <c r="B76" s="8"/>
      <c r="C76" s="5"/>
      <c r="D76" s="5"/>
    </row>
    <row r="77" spans="1:4" x14ac:dyDescent="0.25">
      <c r="A77" s="19"/>
      <c r="B77" s="8"/>
      <c r="C77" s="5"/>
      <c r="D77" s="5"/>
    </row>
    <row r="78" spans="1:4" x14ac:dyDescent="0.25">
      <c r="A78" s="19"/>
      <c r="B78" s="8"/>
      <c r="C78" s="5"/>
      <c r="D78" s="5"/>
    </row>
    <row r="79" spans="1:4" x14ac:dyDescent="0.25">
      <c r="A79" s="19"/>
      <c r="B79" s="8"/>
      <c r="C79" s="5"/>
      <c r="D79" s="5"/>
    </row>
    <row r="80" spans="1:4" x14ac:dyDescent="0.25">
      <c r="B80" s="8"/>
      <c r="C80" s="5"/>
      <c r="D80" s="5"/>
    </row>
    <row r="81" spans="1:4" x14ac:dyDescent="0.25">
      <c r="A81" s="20"/>
      <c r="B81" s="8"/>
      <c r="C81" s="5"/>
      <c r="D81" s="5"/>
    </row>
    <row r="82" spans="1:4" x14ac:dyDescent="0.25">
      <c r="A82" s="20"/>
      <c r="B82" s="8"/>
      <c r="C82" s="5"/>
      <c r="D82" s="5"/>
    </row>
    <row r="83" spans="1:4" x14ac:dyDescent="0.25">
      <c r="A83" s="20"/>
      <c r="B83" s="8"/>
      <c r="C83" s="5"/>
      <c r="D83" s="5"/>
    </row>
    <row r="84" spans="1:4" x14ac:dyDescent="0.25">
      <c r="A84" s="20"/>
      <c r="B84" s="8"/>
      <c r="C84" s="5"/>
      <c r="D84" s="5"/>
    </row>
    <row r="85" spans="1:4" x14ac:dyDescent="0.25">
      <c r="A85" s="20"/>
      <c r="B85" s="8"/>
      <c r="C85" s="5"/>
      <c r="D85" s="5"/>
    </row>
    <row r="86" spans="1:4" x14ac:dyDescent="0.25">
      <c r="A86" s="20"/>
      <c r="B86" s="8"/>
      <c r="C86" s="9"/>
      <c r="D86" s="9"/>
    </row>
    <row r="87" spans="1:4" x14ac:dyDescent="0.25">
      <c r="A87" s="20"/>
      <c r="B87" s="8"/>
      <c r="C87" s="5"/>
      <c r="D87" s="5"/>
    </row>
    <row r="88" spans="1:4" x14ac:dyDescent="0.25">
      <c r="A88" s="20"/>
      <c r="B88" s="8"/>
      <c r="C88" s="5"/>
      <c r="D88" s="5"/>
    </row>
    <row r="89" spans="1:4" x14ac:dyDescent="0.25">
      <c r="A89" s="20"/>
      <c r="B89" s="8"/>
      <c r="C89" s="5"/>
      <c r="D89" s="5"/>
    </row>
    <row r="90" spans="1:4" x14ac:dyDescent="0.25">
      <c r="A90" s="20"/>
      <c r="B90" s="8"/>
      <c r="C90" s="5"/>
      <c r="D90" s="5"/>
    </row>
    <row r="91" spans="1:4" x14ac:dyDescent="0.25">
      <c r="A91" s="20"/>
      <c r="B91" s="8"/>
      <c r="C91" s="5"/>
      <c r="D91" s="5"/>
    </row>
    <row r="92" spans="1:4" x14ac:dyDescent="0.25">
      <c r="A92" s="20"/>
      <c r="B92" s="8"/>
      <c r="C92" s="5"/>
      <c r="D92" s="5"/>
    </row>
    <row r="93" spans="1:4" x14ac:dyDescent="0.25">
      <c r="A93" s="20"/>
      <c r="B93" s="8"/>
      <c r="C93" s="5"/>
      <c r="D93" s="5"/>
    </row>
    <row r="94" spans="1:4" x14ac:dyDescent="0.25">
      <c r="A94" s="20"/>
      <c r="B94" s="8"/>
      <c r="C94" s="5"/>
      <c r="D94" s="5"/>
    </row>
    <row r="95" spans="1:4" x14ac:dyDescent="0.25">
      <c r="A95" s="20"/>
      <c r="B95" s="8"/>
      <c r="C95" s="5"/>
      <c r="D95" s="5"/>
    </row>
    <row r="96" spans="1:4" x14ac:dyDescent="0.25">
      <c r="A96" s="20"/>
      <c r="B96" s="8"/>
      <c r="C96" s="5"/>
      <c r="D96" s="5"/>
    </row>
    <row r="97" spans="1:4" x14ac:dyDescent="0.25">
      <c r="B97" s="10"/>
      <c r="C97" s="4"/>
      <c r="D97" s="4"/>
    </row>
    <row r="98" spans="1:4" x14ac:dyDescent="0.25">
      <c r="B98" s="11"/>
      <c r="C98" s="7"/>
      <c r="D98" s="7"/>
    </row>
    <row r="99" spans="1:4" x14ac:dyDescent="0.25">
      <c r="B99" s="8"/>
      <c r="C99" s="5"/>
      <c r="D99" s="5"/>
    </row>
    <row r="100" spans="1:4" x14ac:dyDescent="0.25">
      <c r="B100" s="8"/>
      <c r="C100" s="9"/>
      <c r="D100" s="9"/>
    </row>
    <row r="101" spans="1:4" x14ac:dyDescent="0.25">
      <c r="B101" s="8"/>
      <c r="C101" s="5"/>
      <c r="D101" s="5"/>
    </row>
    <row r="102" spans="1:4" x14ac:dyDescent="0.25">
      <c r="B102" s="8"/>
      <c r="C102" s="5"/>
      <c r="D102" s="5"/>
    </row>
    <row r="103" spans="1:4" x14ac:dyDescent="0.25">
      <c r="B103" s="8"/>
      <c r="C103" s="5"/>
      <c r="D103" s="5"/>
    </row>
    <row r="104" spans="1:4" x14ac:dyDescent="0.25">
      <c r="B104" s="8"/>
      <c r="C104" s="5"/>
      <c r="D104" s="5"/>
    </row>
    <row r="105" spans="1:4" x14ac:dyDescent="0.25">
      <c r="B105" s="8"/>
      <c r="C105" s="9"/>
      <c r="D105" s="9"/>
    </row>
    <row r="106" spans="1:4" x14ac:dyDescent="0.25">
      <c r="B106" s="8"/>
      <c r="C106" s="5"/>
      <c r="D106" s="5"/>
    </row>
    <row r="107" spans="1:4" x14ac:dyDescent="0.25">
      <c r="B107" s="8"/>
      <c r="C107" s="5"/>
      <c r="D107" s="5"/>
    </row>
    <row r="108" spans="1:4" x14ac:dyDescent="0.25">
      <c r="B108" s="8"/>
      <c r="C108" s="9"/>
      <c r="D108" s="9"/>
    </row>
    <row r="109" spans="1:4" x14ac:dyDescent="0.25">
      <c r="B109" s="8"/>
      <c r="C109" s="9"/>
      <c r="D109" s="9"/>
    </row>
    <row r="110" spans="1:4" x14ac:dyDescent="0.25">
      <c r="B110" s="8"/>
      <c r="C110" s="5"/>
      <c r="D110" s="5"/>
    </row>
    <row r="111" spans="1:4" x14ac:dyDescent="0.25">
      <c r="B111" s="8"/>
      <c r="C111" s="5"/>
      <c r="D111" s="5"/>
    </row>
    <row r="112" spans="1:4" x14ac:dyDescent="0.25">
      <c r="A112" s="19"/>
      <c r="B112" s="8"/>
      <c r="C112" s="5"/>
      <c r="D112" s="5"/>
    </row>
    <row r="113" spans="1:4" x14ac:dyDescent="0.25">
      <c r="A113" s="19"/>
      <c r="B113" s="8"/>
      <c r="C113" s="9"/>
      <c r="D113" s="9"/>
    </row>
    <row r="114" spans="1:4" x14ac:dyDescent="0.25">
      <c r="A114" s="19"/>
      <c r="B114" s="8"/>
      <c r="C114" s="5"/>
      <c r="D114" s="5"/>
    </row>
    <row r="115" spans="1:4" x14ac:dyDescent="0.25">
      <c r="A115" s="19"/>
      <c r="B115" s="8"/>
      <c r="C115" s="5"/>
      <c r="D115" s="5"/>
    </row>
    <row r="116" spans="1:4" x14ac:dyDescent="0.25">
      <c r="A116" s="19"/>
      <c r="B116" s="8"/>
      <c r="C116" s="5"/>
      <c r="D116" s="5"/>
    </row>
    <row r="117" spans="1:4" x14ac:dyDescent="0.25">
      <c r="A117" s="19"/>
      <c r="B117" s="8"/>
      <c r="C117" s="5"/>
      <c r="D117" s="5"/>
    </row>
    <row r="118" spans="1:4" x14ac:dyDescent="0.25">
      <c r="A118" s="19"/>
      <c r="B118" s="8"/>
      <c r="C118" s="5"/>
      <c r="D118" s="5"/>
    </row>
    <row r="119" spans="1:4" x14ac:dyDescent="0.25">
      <c r="A119" s="19"/>
      <c r="B119" s="8"/>
      <c r="C119" s="5"/>
      <c r="D119" s="5"/>
    </row>
    <row r="120" spans="1:4" x14ac:dyDescent="0.25">
      <c r="A120" s="19"/>
      <c r="B120" s="8"/>
      <c r="C120" s="5"/>
      <c r="D120" s="5"/>
    </row>
    <row r="121" spans="1:4" x14ac:dyDescent="0.25">
      <c r="A121" s="19"/>
      <c r="B121" s="8"/>
      <c r="C121" s="5"/>
      <c r="D121" s="5"/>
    </row>
    <row r="122" spans="1:4" x14ac:dyDescent="0.25">
      <c r="A122" s="19"/>
      <c r="B122" s="8"/>
      <c r="C122" s="5"/>
      <c r="D122" s="5"/>
    </row>
    <row r="123" spans="1:4" x14ac:dyDescent="0.25">
      <c r="A123" s="19"/>
      <c r="B123" s="8"/>
      <c r="C123" s="5"/>
      <c r="D123" s="5"/>
    </row>
    <row r="124" spans="1:4" x14ac:dyDescent="0.25">
      <c r="A124" s="19"/>
      <c r="B124" s="10"/>
      <c r="C124" s="4"/>
      <c r="D124" s="4"/>
    </row>
    <row r="125" spans="1:4" x14ac:dyDescent="0.25">
      <c r="A125" s="19"/>
      <c r="B125" s="8"/>
      <c r="C125" s="9"/>
      <c r="D125" s="9"/>
    </row>
    <row r="126" spans="1:4" x14ac:dyDescent="0.25">
      <c r="A126" s="19"/>
      <c r="B126" s="8"/>
      <c r="C126" s="9"/>
      <c r="D126" s="9"/>
    </row>
    <row r="127" spans="1:4" x14ac:dyDescent="0.25">
      <c r="A127" s="19"/>
      <c r="B127" s="8"/>
      <c r="C127" s="5"/>
      <c r="D127" s="5"/>
    </row>
    <row r="128" spans="1:4" x14ac:dyDescent="0.25">
      <c r="A128" s="19"/>
      <c r="B128" s="8"/>
      <c r="C128" s="5"/>
      <c r="D128" s="5"/>
    </row>
    <row r="129" spans="1:4" x14ac:dyDescent="0.25">
      <c r="A129" s="19"/>
      <c r="B129" s="8"/>
      <c r="C129" s="5"/>
      <c r="D129" s="5"/>
    </row>
    <row r="130" spans="1:4" x14ac:dyDescent="0.25">
      <c r="A130" s="19"/>
      <c r="B130" s="8"/>
      <c r="C130" s="9"/>
      <c r="D130" s="9"/>
    </row>
    <row r="131" spans="1:4" x14ac:dyDescent="0.25">
      <c r="A131" s="19"/>
      <c r="B131" s="8"/>
      <c r="C131" s="5"/>
      <c r="D131" s="5"/>
    </row>
    <row r="132" spans="1:4" x14ac:dyDescent="0.25">
      <c r="A132" s="19"/>
      <c r="B132" s="8"/>
      <c r="C132" s="5"/>
      <c r="D132" s="5"/>
    </row>
    <row r="133" spans="1:4" x14ac:dyDescent="0.25">
      <c r="A133" s="19"/>
      <c r="B133" s="8"/>
      <c r="C133" s="9"/>
      <c r="D133" s="9"/>
    </row>
    <row r="134" spans="1:4" x14ac:dyDescent="0.25">
      <c r="A134" s="19"/>
      <c r="B134" s="8"/>
      <c r="C134" s="5"/>
      <c r="D134" s="5"/>
    </row>
    <row r="135" spans="1:4" x14ac:dyDescent="0.25">
      <c r="A135" s="19"/>
      <c r="B135" s="8"/>
      <c r="C135" s="5"/>
      <c r="D135" s="5"/>
    </row>
    <row r="136" spans="1:4" x14ac:dyDescent="0.25">
      <c r="A136" s="19"/>
      <c r="B136" s="8"/>
      <c r="C136" s="5"/>
      <c r="D136" s="5"/>
    </row>
    <row r="137" spans="1:4" x14ac:dyDescent="0.25">
      <c r="A137" s="19"/>
      <c r="B137" s="8"/>
      <c r="C137" s="5"/>
      <c r="D137" s="5"/>
    </row>
    <row r="138" spans="1:4" x14ac:dyDescent="0.25">
      <c r="A138" s="19"/>
      <c r="B138" s="8"/>
      <c r="C138" s="5"/>
      <c r="D138" s="5"/>
    </row>
    <row r="139" spans="1:4" x14ac:dyDescent="0.25">
      <c r="A139" s="19"/>
      <c r="B139" s="8"/>
      <c r="C139" s="5"/>
      <c r="D139" s="5"/>
    </row>
    <row r="140" spans="1:4" x14ac:dyDescent="0.25">
      <c r="A140" s="19"/>
      <c r="B140" s="8"/>
      <c r="C140" s="5"/>
      <c r="D140" s="5"/>
    </row>
    <row r="141" spans="1:4" x14ac:dyDescent="0.25">
      <c r="A141" s="19"/>
      <c r="B141" s="8"/>
      <c r="C141" s="9"/>
      <c r="D141" s="9"/>
    </row>
    <row r="142" spans="1:4" x14ac:dyDescent="0.25">
      <c r="A142" s="19"/>
      <c r="B142" s="8"/>
      <c r="C142" s="9"/>
      <c r="D142" s="9"/>
    </row>
    <row r="143" spans="1:4" x14ac:dyDescent="0.25">
      <c r="A143" s="19"/>
      <c r="B143" s="8"/>
      <c r="C143" s="9"/>
      <c r="D143" s="9"/>
    </row>
    <row r="144" spans="1:4" x14ac:dyDescent="0.25">
      <c r="A144" s="19"/>
      <c r="B144" s="8"/>
      <c r="C144" s="9"/>
      <c r="D144" s="9"/>
    </row>
    <row r="145" spans="1:4" x14ac:dyDescent="0.25">
      <c r="A145" s="19"/>
      <c r="B145" s="8"/>
      <c r="C145" s="5"/>
      <c r="D145" s="5"/>
    </row>
    <row r="146" spans="1:4" x14ac:dyDescent="0.25">
      <c r="A146" s="19"/>
      <c r="B146" s="8"/>
      <c r="C146" s="5"/>
      <c r="D146" s="5"/>
    </row>
    <row r="147" spans="1:4" x14ac:dyDescent="0.25">
      <c r="A147" s="19"/>
      <c r="B147" s="8"/>
      <c r="C147" s="5"/>
      <c r="D147" s="5"/>
    </row>
    <row r="148" spans="1:4" x14ac:dyDescent="0.25">
      <c r="A148" s="19"/>
      <c r="B148" s="8"/>
      <c r="C148" s="5"/>
      <c r="D148" s="5"/>
    </row>
    <row r="149" spans="1:4" x14ac:dyDescent="0.25">
      <c r="A149" s="19"/>
      <c r="B149" s="8"/>
      <c r="C149" s="9"/>
      <c r="D149" s="9"/>
    </row>
    <row r="150" spans="1:4" x14ac:dyDescent="0.25">
      <c r="A150" s="19"/>
      <c r="B150" s="8"/>
      <c r="C150" s="5"/>
      <c r="D150" s="5"/>
    </row>
    <row r="151" spans="1:4" x14ac:dyDescent="0.25">
      <c r="A151" s="19"/>
      <c r="B151" s="8"/>
      <c r="C151" s="5"/>
      <c r="D151" s="5"/>
    </row>
    <row r="152" spans="1:4" x14ac:dyDescent="0.25">
      <c r="A152" s="19"/>
      <c r="B152" s="8"/>
      <c r="C152" s="5"/>
      <c r="D152" s="5"/>
    </row>
    <row r="153" spans="1:4" x14ac:dyDescent="0.25">
      <c r="A153" s="19"/>
      <c r="B153" s="8"/>
      <c r="C153" s="5"/>
      <c r="D153" s="5"/>
    </row>
    <row r="154" spans="1:4" x14ac:dyDescent="0.25">
      <c r="A154" s="19"/>
      <c r="B154" s="8"/>
      <c r="C154" s="5"/>
      <c r="D154" s="5"/>
    </row>
    <row r="155" spans="1:4" x14ac:dyDescent="0.25">
      <c r="A155" s="19"/>
      <c r="B155" s="8"/>
      <c r="C155" s="9"/>
      <c r="D155" s="9"/>
    </row>
    <row r="156" spans="1:4" x14ac:dyDescent="0.25">
      <c r="A156" s="19"/>
      <c r="B156" s="8"/>
      <c r="C156" s="9"/>
      <c r="D156" s="9"/>
    </row>
    <row r="157" spans="1:4" x14ac:dyDescent="0.25">
      <c r="A157" s="19"/>
      <c r="B157" s="8"/>
      <c r="C157" s="5"/>
      <c r="D157" s="5"/>
    </row>
    <row r="158" spans="1:4" x14ac:dyDescent="0.25">
      <c r="A158" s="19"/>
      <c r="B158" s="8"/>
      <c r="C158" s="5"/>
      <c r="D158" s="5"/>
    </row>
    <row r="159" spans="1:4" x14ac:dyDescent="0.25">
      <c r="A159" s="19"/>
      <c r="B159" s="8"/>
      <c r="C159" s="5"/>
      <c r="D159" s="5"/>
    </row>
    <row r="160" spans="1:4" x14ac:dyDescent="0.25">
      <c r="A160" s="19"/>
      <c r="B160" s="10"/>
      <c r="C160" s="4"/>
      <c r="D160" s="4"/>
    </row>
    <row r="161" spans="1:4" x14ac:dyDescent="0.25">
      <c r="A161" s="19"/>
      <c r="B161" s="8"/>
      <c r="C161" s="9"/>
      <c r="D161" s="9"/>
    </row>
    <row r="162" spans="1:4" x14ac:dyDescent="0.25">
      <c r="A162" s="19"/>
      <c r="B162" s="8"/>
      <c r="C162" s="9"/>
      <c r="D162" s="9"/>
    </row>
    <row r="163" spans="1:4" x14ac:dyDescent="0.25">
      <c r="A163" s="19"/>
      <c r="B163" s="8"/>
      <c r="C163" s="5"/>
      <c r="D163" s="5"/>
    </row>
    <row r="164" spans="1:4" x14ac:dyDescent="0.25">
      <c r="A164" s="19"/>
      <c r="B164" s="8"/>
      <c r="C164" s="5"/>
      <c r="D164" s="5"/>
    </row>
    <row r="165" spans="1:4" x14ac:dyDescent="0.25">
      <c r="A165" s="19"/>
      <c r="B165" s="8"/>
      <c r="C165" s="9"/>
      <c r="D165" s="9"/>
    </row>
    <row r="166" spans="1:4" x14ac:dyDescent="0.25">
      <c r="A166" s="19"/>
      <c r="B166" s="8"/>
      <c r="C166" s="9"/>
      <c r="D166" s="9"/>
    </row>
    <row r="167" spans="1:4" x14ac:dyDescent="0.25">
      <c r="A167" s="19"/>
      <c r="B167" s="8"/>
      <c r="C167" s="5"/>
      <c r="D167" s="5"/>
    </row>
    <row r="168" spans="1:4" x14ac:dyDescent="0.25">
      <c r="A168" s="19"/>
      <c r="B168" s="8"/>
      <c r="C168" s="5"/>
      <c r="D168" s="5"/>
    </row>
    <row r="169" spans="1:4" x14ac:dyDescent="0.25">
      <c r="A169" s="19"/>
      <c r="B169" s="8"/>
      <c r="C169" s="9"/>
      <c r="D169" s="9"/>
    </row>
    <row r="170" spans="1:4" x14ac:dyDescent="0.25">
      <c r="A170" s="19"/>
      <c r="B170" s="10"/>
      <c r="C170" s="4"/>
      <c r="D170" s="4"/>
    </row>
    <row r="171" spans="1:4" x14ac:dyDescent="0.25">
      <c r="A171" s="19"/>
      <c r="B171" s="8"/>
      <c r="C171" s="9"/>
      <c r="D171" s="9"/>
    </row>
    <row r="172" spans="1:4" x14ac:dyDescent="0.25">
      <c r="A172" s="19"/>
      <c r="B172" s="8"/>
      <c r="C172" s="9"/>
      <c r="D172" s="9"/>
    </row>
    <row r="173" spans="1:4" x14ac:dyDescent="0.25">
      <c r="A173" s="19"/>
      <c r="B173" s="8"/>
      <c r="C173" s="9"/>
      <c r="D173" s="9"/>
    </row>
    <row r="174" spans="1:4" x14ac:dyDescent="0.25">
      <c r="A174" s="19"/>
      <c r="B174" s="8"/>
      <c r="C174" s="9"/>
      <c r="D174" s="9"/>
    </row>
    <row r="175" spans="1:4" x14ac:dyDescent="0.25">
      <c r="A175" s="19"/>
      <c r="B175" s="8"/>
      <c r="C175" s="5"/>
      <c r="D175" s="5"/>
    </row>
    <row r="176" spans="1:4" x14ac:dyDescent="0.25">
      <c r="A176" s="19"/>
      <c r="B176" s="8"/>
      <c r="C176" s="5"/>
      <c r="D176" s="5"/>
    </row>
    <row r="177" spans="1:4" x14ac:dyDescent="0.25">
      <c r="A177" s="19"/>
      <c r="B177" s="8"/>
      <c r="C177" s="5"/>
      <c r="D177" s="5"/>
    </row>
    <row r="178" spans="1:4" x14ac:dyDescent="0.25">
      <c r="A178" s="19"/>
      <c r="B178" s="8"/>
      <c r="C178" s="5"/>
      <c r="D178" s="5"/>
    </row>
    <row r="179" spans="1:4" x14ac:dyDescent="0.25">
      <c r="A179" s="19"/>
      <c r="B179" s="8"/>
      <c r="C179" s="5"/>
      <c r="D179" s="5"/>
    </row>
    <row r="180" spans="1:4" x14ac:dyDescent="0.25">
      <c r="A180" s="19"/>
      <c r="B180" s="8"/>
      <c r="C180" s="5"/>
      <c r="D180" s="5"/>
    </row>
    <row r="181" spans="1:4" x14ac:dyDescent="0.25">
      <c r="A181" s="19"/>
      <c r="B181" s="8"/>
      <c r="C181" s="5"/>
      <c r="D181" s="5"/>
    </row>
    <row r="182" spans="1:4" x14ac:dyDescent="0.25">
      <c r="A182" s="19"/>
      <c r="B182" s="8"/>
      <c r="C182" s="5"/>
      <c r="D182" s="5"/>
    </row>
    <row r="183" spans="1:4" x14ac:dyDescent="0.25">
      <c r="A183" s="19"/>
      <c r="B183" s="8"/>
      <c r="C183" s="5"/>
      <c r="D183" s="5"/>
    </row>
    <row r="184" spans="1:4" x14ac:dyDescent="0.25">
      <c r="A184" s="19"/>
      <c r="B184" s="8"/>
      <c r="C184" s="9"/>
      <c r="D184" s="9"/>
    </row>
    <row r="185" spans="1:4" x14ac:dyDescent="0.25">
      <c r="A185" s="19"/>
      <c r="B185" s="8"/>
      <c r="C185" s="5"/>
      <c r="D185" s="5"/>
    </row>
    <row r="186" spans="1:4" x14ac:dyDescent="0.25">
      <c r="A186" s="19"/>
      <c r="B186" s="8"/>
      <c r="C186" s="5"/>
      <c r="D186" s="5"/>
    </row>
    <row r="187" spans="1:4" x14ac:dyDescent="0.25">
      <c r="A187" s="19"/>
      <c r="B187" s="8"/>
      <c r="C187" s="5"/>
      <c r="D187" s="5"/>
    </row>
    <row r="188" spans="1:4" x14ac:dyDescent="0.25">
      <c r="A188" s="19"/>
      <c r="B188" s="8"/>
      <c r="C188" s="5"/>
      <c r="D188" s="5"/>
    </row>
    <row r="189" spans="1:4" x14ac:dyDescent="0.25">
      <c r="A189" s="19"/>
      <c r="B189" s="8"/>
      <c r="C189" s="5"/>
      <c r="D189" s="5"/>
    </row>
    <row r="190" spans="1:4" x14ac:dyDescent="0.25">
      <c r="A190" s="19"/>
      <c r="B190" s="8"/>
      <c r="C190" s="5"/>
      <c r="D190" s="5"/>
    </row>
    <row r="191" spans="1:4" x14ac:dyDescent="0.25">
      <c r="A191" s="19"/>
      <c r="B191" s="8"/>
      <c r="C191" s="5"/>
      <c r="D191" s="5"/>
    </row>
    <row r="192" spans="1:4" x14ac:dyDescent="0.25">
      <c r="A192" s="19"/>
      <c r="B192" s="8"/>
      <c r="C192" s="5"/>
      <c r="D192" s="5"/>
    </row>
    <row r="193" spans="1:4" x14ac:dyDescent="0.25">
      <c r="A193" s="19"/>
      <c r="B193" s="8"/>
      <c r="C193" s="5"/>
      <c r="D193" s="5"/>
    </row>
    <row r="194" spans="1:4" x14ac:dyDescent="0.25">
      <c r="A194" s="19"/>
      <c r="B194" s="8"/>
      <c r="C194" s="5"/>
      <c r="D194" s="5"/>
    </row>
    <row r="195" spans="1:4" x14ac:dyDescent="0.25">
      <c r="A195" s="19"/>
      <c r="B195" s="8"/>
      <c r="C195" s="5"/>
      <c r="D195" s="5"/>
    </row>
    <row r="196" spans="1:4" x14ac:dyDescent="0.25">
      <c r="A196" s="19"/>
      <c r="B196" s="10"/>
      <c r="C196" s="4"/>
      <c r="D196" s="4"/>
    </row>
    <row r="197" spans="1:4" x14ac:dyDescent="0.25">
      <c r="A197" s="19"/>
      <c r="B197" s="8"/>
      <c r="C197" s="9"/>
      <c r="D197" s="9"/>
    </row>
    <row r="198" spans="1:4" x14ac:dyDescent="0.25">
      <c r="A198" s="19"/>
      <c r="B198" s="8"/>
      <c r="C198" s="9"/>
      <c r="D198" s="9"/>
    </row>
    <row r="199" spans="1:4" x14ac:dyDescent="0.25">
      <c r="A199" s="19"/>
      <c r="B199" s="8"/>
      <c r="C199" s="9"/>
      <c r="D199" s="9"/>
    </row>
    <row r="200" spans="1:4" x14ac:dyDescent="0.25">
      <c r="A200" s="19"/>
      <c r="B200" s="8"/>
      <c r="C200" s="9"/>
      <c r="D200" s="9"/>
    </row>
    <row r="201" spans="1:4" x14ac:dyDescent="0.25">
      <c r="A201" s="19"/>
      <c r="B201" s="8"/>
      <c r="C201" s="5"/>
      <c r="D201" s="5"/>
    </row>
    <row r="202" spans="1:4" x14ac:dyDescent="0.25">
      <c r="A202" s="19"/>
      <c r="B202" s="8"/>
      <c r="C202" s="5"/>
      <c r="D202" s="5"/>
    </row>
    <row r="203" spans="1:4" x14ac:dyDescent="0.25">
      <c r="A203" s="19"/>
      <c r="B203" s="8"/>
      <c r="C203" s="5"/>
      <c r="D203" s="5"/>
    </row>
    <row r="204" spans="1:4" x14ac:dyDescent="0.25">
      <c r="A204" s="19"/>
      <c r="B204" s="8"/>
      <c r="C204" s="5"/>
      <c r="D204" s="5"/>
    </row>
    <row r="205" spans="1:4" x14ac:dyDescent="0.25">
      <c r="A205" s="19"/>
      <c r="B205" s="8"/>
      <c r="C205" s="5"/>
      <c r="D205" s="5"/>
    </row>
    <row r="206" spans="1:4" x14ac:dyDescent="0.25">
      <c r="A206" s="19"/>
      <c r="B206" s="8"/>
      <c r="C206" s="5"/>
      <c r="D206" s="5"/>
    </row>
    <row r="207" spans="1:4" x14ac:dyDescent="0.25">
      <c r="A207" s="19"/>
      <c r="B207" s="8"/>
      <c r="C207" s="5"/>
      <c r="D207" s="5"/>
    </row>
    <row r="208" spans="1:4" x14ac:dyDescent="0.25">
      <c r="A208" s="19"/>
      <c r="B208" s="8"/>
      <c r="C208" s="5"/>
      <c r="D208" s="5"/>
    </row>
    <row r="209" spans="1:4" x14ac:dyDescent="0.25">
      <c r="A209" s="19"/>
      <c r="B209" s="8"/>
      <c r="C209" s="5"/>
      <c r="D209" s="5"/>
    </row>
    <row r="210" spans="1:4" x14ac:dyDescent="0.25">
      <c r="A210" s="19"/>
      <c r="B210" s="8"/>
      <c r="C210" s="9"/>
      <c r="D210" s="9"/>
    </row>
    <row r="211" spans="1:4" x14ac:dyDescent="0.25">
      <c r="A211" s="19"/>
      <c r="B211" s="8"/>
      <c r="C211" s="5"/>
      <c r="D211" s="5"/>
    </row>
    <row r="212" spans="1:4" x14ac:dyDescent="0.25">
      <c r="A212" s="19"/>
      <c r="B212" s="8"/>
      <c r="C212" s="5"/>
      <c r="D212" s="5"/>
    </row>
    <row r="213" spans="1:4" x14ac:dyDescent="0.25">
      <c r="A213" s="19"/>
      <c r="B213" s="8"/>
      <c r="C213" s="5"/>
      <c r="D213" s="5"/>
    </row>
    <row r="214" spans="1:4" x14ac:dyDescent="0.25">
      <c r="A214" s="19"/>
      <c r="B214" s="8"/>
      <c r="C214" s="5"/>
      <c r="D214" s="5"/>
    </row>
    <row r="215" spans="1:4" x14ac:dyDescent="0.25">
      <c r="A215" s="19"/>
      <c r="B215" s="8"/>
      <c r="C215" s="5"/>
      <c r="D215" s="5"/>
    </row>
    <row r="216" spans="1:4" x14ac:dyDescent="0.25">
      <c r="A216" s="19"/>
      <c r="B216" s="8"/>
      <c r="C216" s="5"/>
      <c r="D216" s="5"/>
    </row>
    <row r="217" spans="1:4" x14ac:dyDescent="0.25">
      <c r="A217" s="19"/>
      <c r="B217" s="8"/>
      <c r="C217" s="5"/>
      <c r="D217" s="5"/>
    </row>
    <row r="218" spans="1:4" x14ac:dyDescent="0.25">
      <c r="A218" s="19"/>
      <c r="B218" s="8"/>
      <c r="C218" s="5"/>
      <c r="D218" s="5"/>
    </row>
    <row r="219" spans="1:4" x14ac:dyDescent="0.25">
      <c r="A219" s="19"/>
      <c r="B219" s="8"/>
      <c r="C219" s="5"/>
      <c r="D219" s="5"/>
    </row>
    <row r="220" spans="1:4" x14ac:dyDescent="0.25">
      <c r="A220" s="19"/>
      <c r="B220" s="8"/>
      <c r="C220" s="5"/>
      <c r="D220" s="5"/>
    </row>
    <row r="221" spans="1:4" x14ac:dyDescent="0.25">
      <c r="A221" s="19"/>
      <c r="B221" s="8"/>
      <c r="C221" s="5"/>
      <c r="D221" s="5"/>
    </row>
    <row r="222" spans="1:4" x14ac:dyDescent="0.25">
      <c r="A222" s="19"/>
      <c r="B222" s="10"/>
      <c r="C222" s="4"/>
      <c r="D222" s="4"/>
    </row>
    <row r="223" spans="1:4" x14ac:dyDescent="0.25">
      <c r="A223" s="19"/>
      <c r="B223" s="12"/>
      <c r="C223" s="13"/>
      <c r="D223" s="13"/>
    </row>
    <row r="224" spans="1:4" x14ac:dyDescent="0.25">
      <c r="A224" s="19"/>
      <c r="B224" s="14"/>
      <c r="C224" s="15"/>
      <c r="D224" s="15"/>
    </row>
    <row r="225" spans="1:4" x14ac:dyDescent="0.25">
      <c r="A225" s="19"/>
      <c r="B225" s="2"/>
      <c r="C225" s="16"/>
      <c r="D225" s="16"/>
    </row>
    <row r="226" spans="1:4" x14ac:dyDescent="0.25">
      <c r="A226" s="19"/>
      <c r="B226" s="2"/>
      <c r="C226" s="16"/>
      <c r="D226" s="16"/>
    </row>
    <row r="227" spans="1:4" x14ac:dyDescent="0.25">
      <c r="A227" s="19"/>
      <c r="B227" s="2"/>
      <c r="C227" s="16"/>
      <c r="D227" s="16"/>
    </row>
    <row r="228" spans="1:4" x14ac:dyDescent="0.25">
      <c r="A228" s="19"/>
      <c r="B228" s="14"/>
      <c r="C228" s="15"/>
      <c r="D228" s="15"/>
    </row>
    <row r="229" spans="1:4" x14ac:dyDescent="0.25">
      <c r="A229" s="19"/>
      <c r="B229" s="2"/>
      <c r="C229" s="16"/>
      <c r="D229" s="16"/>
    </row>
    <row r="230" spans="1:4" x14ac:dyDescent="0.25">
      <c r="A230" s="19"/>
      <c r="B230" s="2"/>
      <c r="C230" s="5"/>
      <c r="D230" s="5"/>
    </row>
    <row r="231" spans="1:4" x14ac:dyDescent="0.25">
      <c r="A231" s="19"/>
      <c r="B231" s="2"/>
      <c r="C231" s="5"/>
      <c r="D231" s="5"/>
    </row>
    <row r="232" spans="1:4" x14ac:dyDescent="0.25">
      <c r="A232" s="19"/>
      <c r="B232" s="2"/>
      <c r="C232" s="5"/>
      <c r="D232" s="5"/>
    </row>
    <row r="233" spans="1:4" x14ac:dyDescent="0.25">
      <c r="A233" s="19"/>
      <c r="B233" s="2"/>
      <c r="C233" s="5"/>
      <c r="D233" s="5"/>
    </row>
    <row r="234" spans="1:4" x14ac:dyDescent="0.25">
      <c r="A234" s="19"/>
      <c r="B234" s="2"/>
      <c r="C234" s="5"/>
      <c r="D234" s="5"/>
    </row>
    <row r="235" spans="1:4" x14ac:dyDescent="0.25">
      <c r="A235" s="19"/>
      <c r="B235" s="2"/>
      <c r="C235" s="5"/>
      <c r="D235" s="5"/>
    </row>
    <row r="236" spans="1:4" x14ac:dyDescent="0.25">
      <c r="A236" s="19"/>
      <c r="B236" s="14"/>
      <c r="C236" s="15"/>
      <c r="D236" s="15"/>
    </row>
    <row r="237" spans="1:4" x14ac:dyDescent="0.25">
      <c r="A237" s="19"/>
      <c r="B237" s="2"/>
      <c r="C237" s="16"/>
      <c r="D237" s="16"/>
    </row>
    <row r="238" spans="1:4" x14ac:dyDescent="0.25">
      <c r="A238" s="19"/>
      <c r="B238" s="2"/>
      <c r="C238" s="16"/>
      <c r="D238" s="16"/>
    </row>
    <row r="239" spans="1:4" x14ac:dyDescent="0.25">
      <c r="A239" s="19"/>
      <c r="B239" s="2"/>
      <c r="C239" s="16"/>
      <c r="D239" s="16"/>
    </row>
    <row r="240" spans="1:4" x14ac:dyDescent="0.25">
      <c r="B240" s="2"/>
      <c r="C240" s="16"/>
      <c r="D240" s="16"/>
    </row>
    <row r="241" spans="1:4" x14ac:dyDescent="0.25">
      <c r="A241" s="20"/>
      <c r="B241" s="2"/>
      <c r="C241" s="16"/>
      <c r="D241" s="16"/>
    </row>
    <row r="242" spans="1:4" x14ac:dyDescent="0.25">
      <c r="A242" s="20"/>
      <c r="B242" s="12"/>
      <c r="C242" s="13"/>
      <c r="D242" s="13"/>
    </row>
    <row r="243" spans="1:4" x14ac:dyDescent="0.25">
      <c r="A243" s="20"/>
      <c r="B243" s="2"/>
      <c r="C243" s="16"/>
      <c r="D243" s="16"/>
    </row>
    <row r="244" spans="1:4" x14ac:dyDescent="0.25">
      <c r="A244" s="20"/>
      <c r="B244" s="2"/>
      <c r="C244" s="16"/>
      <c r="D244" s="16"/>
    </row>
    <row r="245" spans="1:4" x14ac:dyDescent="0.25">
      <c r="A245" s="20"/>
      <c r="B245" s="2"/>
      <c r="C245" s="16"/>
      <c r="D245" s="16"/>
    </row>
    <row r="246" spans="1:4" x14ac:dyDescent="0.25">
      <c r="A246" s="20"/>
      <c r="B246" s="2"/>
      <c r="C246" s="16"/>
      <c r="D246" s="16"/>
    </row>
    <row r="247" spans="1:4" x14ac:dyDescent="0.25">
      <c r="A247" s="20"/>
      <c r="B247" s="2"/>
      <c r="C247" s="16"/>
      <c r="D247" s="16"/>
    </row>
    <row r="248" spans="1:4" x14ac:dyDescent="0.25">
      <c r="A248" s="20"/>
      <c r="B248" s="2"/>
      <c r="C248" s="16"/>
      <c r="D248" s="16"/>
    </row>
    <row r="249" spans="1:4" x14ac:dyDescent="0.25">
      <c r="A249" s="19"/>
      <c r="B249" s="1"/>
      <c r="C249" s="1"/>
      <c r="D249" s="1"/>
    </row>
    <row r="250" spans="1:4" x14ac:dyDescent="0.25">
      <c r="A250" s="19"/>
      <c r="B250" s="1"/>
      <c r="C250" s="1"/>
      <c r="D250" s="1"/>
    </row>
    <row r="251" spans="1:4" x14ac:dyDescent="0.25">
      <c r="A251" s="19"/>
      <c r="B251" s="1"/>
      <c r="C251" s="1"/>
      <c r="D251" s="1"/>
    </row>
    <row r="252" spans="1:4" x14ac:dyDescent="0.25">
      <c r="A252" s="19"/>
      <c r="B252" s="1"/>
      <c r="C252" s="1"/>
      <c r="D252" s="1"/>
    </row>
    <row r="253" spans="1:4" x14ac:dyDescent="0.25">
      <c r="A253" s="19"/>
      <c r="B253" s="1"/>
      <c r="C253" s="1"/>
      <c r="D253" s="1"/>
    </row>
    <row r="254" spans="1:4" x14ac:dyDescent="0.25">
      <c r="A254" s="19"/>
      <c r="B254" s="1"/>
      <c r="C254" s="1"/>
      <c r="D254" s="1"/>
    </row>
    <row r="255" spans="1:4" x14ac:dyDescent="0.25">
      <c r="A255" s="19"/>
      <c r="B255" s="1"/>
      <c r="C255" s="1"/>
      <c r="D255" s="1"/>
    </row>
    <row r="256" spans="1:4" x14ac:dyDescent="0.25">
      <c r="A256" s="19"/>
      <c r="B256" s="1"/>
      <c r="C256" s="1"/>
      <c r="D256" s="1"/>
    </row>
    <row r="257" spans="1:4" x14ac:dyDescent="0.25">
      <c r="A257" s="19"/>
      <c r="B257" s="1"/>
      <c r="C257" s="1"/>
      <c r="D257" s="1"/>
    </row>
    <row r="258" spans="1:4" x14ac:dyDescent="0.25">
      <c r="A258" s="19"/>
      <c r="B258" s="1"/>
      <c r="C258" s="1"/>
      <c r="D258" s="1"/>
    </row>
    <row r="259" spans="1:4" x14ac:dyDescent="0.25">
      <c r="A259" s="19"/>
      <c r="B259" s="1"/>
      <c r="C259" s="1"/>
      <c r="D259" s="1"/>
    </row>
    <row r="260" spans="1:4" x14ac:dyDescent="0.25">
      <c r="A260" s="19"/>
      <c r="B260" s="1"/>
      <c r="C260" s="1"/>
      <c r="D260" s="1"/>
    </row>
    <row r="261" spans="1:4" x14ac:dyDescent="0.25">
      <c r="A261" s="19"/>
      <c r="B261" s="1"/>
      <c r="C261" s="1"/>
      <c r="D261" s="1"/>
    </row>
    <row r="262" spans="1:4" x14ac:dyDescent="0.25">
      <c r="A262" s="19"/>
      <c r="B262" s="1"/>
      <c r="C262" s="1"/>
      <c r="D262" s="1"/>
    </row>
    <row r="263" spans="1:4" x14ac:dyDescent="0.25">
      <c r="A263" s="19"/>
      <c r="B263" s="1"/>
      <c r="C263" s="1"/>
      <c r="D263" s="1"/>
    </row>
    <row r="264" spans="1:4" x14ac:dyDescent="0.25">
      <c r="A264" s="19"/>
      <c r="B264" s="1"/>
      <c r="C264" s="1"/>
      <c r="D264" s="1"/>
    </row>
    <row r="265" spans="1:4" x14ac:dyDescent="0.25">
      <c r="A265" s="19"/>
      <c r="B265" s="1"/>
      <c r="C265" s="1"/>
      <c r="D265" s="1"/>
    </row>
    <row r="266" spans="1:4" x14ac:dyDescent="0.25">
      <c r="A266" s="19"/>
      <c r="B266" s="1"/>
      <c r="C266" s="1"/>
      <c r="D266" s="1"/>
    </row>
    <row r="267" spans="1:4" x14ac:dyDescent="0.25">
      <c r="A267" s="19"/>
      <c r="B267" s="1"/>
      <c r="C267" s="1"/>
      <c r="D267" s="1"/>
    </row>
    <row r="268" spans="1:4" x14ac:dyDescent="0.25">
      <c r="A268" s="19"/>
      <c r="B268" s="1"/>
      <c r="C268" s="1"/>
      <c r="D268" s="1"/>
    </row>
    <row r="269" spans="1:4" x14ac:dyDescent="0.25">
      <c r="A269" s="19"/>
      <c r="B269" s="1"/>
      <c r="C269" s="1"/>
      <c r="D269" s="1"/>
    </row>
    <row r="270" spans="1:4" x14ac:dyDescent="0.25">
      <c r="A270" s="19"/>
      <c r="B270" s="1"/>
      <c r="C270" s="1"/>
      <c r="D270" s="1"/>
    </row>
    <row r="271" spans="1:4" x14ac:dyDescent="0.25">
      <c r="A271" s="19"/>
      <c r="B271" s="1"/>
      <c r="C271" s="1"/>
      <c r="D271" s="1"/>
    </row>
    <row r="272" spans="1:4" x14ac:dyDescent="0.25">
      <c r="A272" s="19"/>
      <c r="B272" s="1"/>
      <c r="C272" s="1"/>
      <c r="D272" s="1"/>
    </row>
    <row r="273" spans="1:4" x14ac:dyDescent="0.25">
      <c r="A273" s="19"/>
      <c r="B273" s="1"/>
      <c r="C273" s="1"/>
      <c r="D273" s="1"/>
    </row>
    <row r="274" spans="1:4" x14ac:dyDescent="0.25">
      <c r="A274" s="19"/>
      <c r="B274" s="1"/>
      <c r="C274" s="1"/>
      <c r="D274" s="1"/>
    </row>
    <row r="275" spans="1:4" x14ac:dyDescent="0.25">
      <c r="A275" s="19"/>
      <c r="B275" s="1"/>
      <c r="C275" s="1"/>
      <c r="D275" s="1"/>
    </row>
    <row r="276" spans="1:4" x14ac:dyDescent="0.25">
      <c r="A276" s="19"/>
      <c r="B276" s="1"/>
      <c r="C276" s="1"/>
      <c r="D276" s="1"/>
    </row>
    <row r="277" spans="1:4" x14ac:dyDescent="0.25">
      <c r="A277" s="19"/>
      <c r="B277" s="1"/>
      <c r="C277" s="1"/>
      <c r="D277" s="1"/>
    </row>
    <row r="278" spans="1:4" x14ac:dyDescent="0.25">
      <c r="A278" s="19"/>
      <c r="B278" s="1"/>
      <c r="C278" s="1"/>
      <c r="D278" s="1"/>
    </row>
    <row r="279" spans="1:4" x14ac:dyDescent="0.25">
      <c r="A279" s="19"/>
      <c r="B279" s="1"/>
      <c r="C279" s="1"/>
      <c r="D279" s="1"/>
    </row>
    <row r="280" spans="1:4" x14ac:dyDescent="0.25">
      <c r="A280" s="19"/>
      <c r="B280" s="1"/>
      <c r="C280" s="1"/>
      <c r="D280" s="1"/>
    </row>
    <row r="281" spans="1:4" x14ac:dyDescent="0.25">
      <c r="A281" s="19"/>
      <c r="B281" s="1"/>
      <c r="C281" s="1"/>
      <c r="D281" s="1"/>
    </row>
    <row r="282" spans="1:4" x14ac:dyDescent="0.25">
      <c r="A282" s="19"/>
      <c r="B282" s="1"/>
      <c r="C282" s="1"/>
      <c r="D282" s="1"/>
    </row>
    <row r="283" spans="1:4" x14ac:dyDescent="0.25">
      <c r="A283" s="19"/>
      <c r="B283" s="1"/>
      <c r="C283" s="1"/>
      <c r="D283" s="1"/>
    </row>
    <row r="284" spans="1:4" x14ac:dyDescent="0.25">
      <c r="A284" s="19"/>
      <c r="B284" s="1"/>
      <c r="C284" s="1"/>
      <c r="D284" s="1"/>
    </row>
    <row r="285" spans="1:4" x14ac:dyDescent="0.25">
      <c r="A285" s="19"/>
      <c r="B285" s="1"/>
      <c r="C285" s="1"/>
      <c r="D285" s="1"/>
    </row>
    <row r="286" spans="1:4" x14ac:dyDescent="0.25">
      <c r="A286" s="19"/>
      <c r="B286" s="1"/>
      <c r="C286" s="1"/>
      <c r="D286" s="1"/>
    </row>
    <row r="287" spans="1:4" x14ac:dyDescent="0.25">
      <c r="A287" s="19"/>
      <c r="B287" s="1"/>
      <c r="C287" s="1"/>
      <c r="D287" s="1"/>
    </row>
    <row r="288" spans="1:4" x14ac:dyDescent="0.25">
      <c r="A288" s="19"/>
      <c r="B288" s="1"/>
      <c r="C288" s="1"/>
      <c r="D288" s="1"/>
    </row>
    <row r="289" spans="1:4" x14ac:dyDescent="0.25">
      <c r="A289" s="19"/>
      <c r="B289" s="1"/>
      <c r="C289" s="1"/>
      <c r="D289" s="1"/>
    </row>
    <row r="290" spans="1:4" x14ac:dyDescent="0.25">
      <c r="A290" s="19"/>
      <c r="B290" s="1"/>
      <c r="C290" s="1"/>
      <c r="D290" s="1"/>
    </row>
    <row r="291" spans="1:4" x14ac:dyDescent="0.25">
      <c r="A291" s="19"/>
      <c r="B291" s="1"/>
      <c r="C291" s="1"/>
      <c r="D291" s="1"/>
    </row>
    <row r="292" spans="1:4" x14ac:dyDescent="0.25">
      <c r="A292" s="19"/>
      <c r="B292" s="1"/>
      <c r="C292" s="1"/>
      <c r="D292" s="1"/>
    </row>
    <row r="293" spans="1:4" x14ac:dyDescent="0.25">
      <c r="A293" s="19"/>
      <c r="B293" s="1"/>
      <c r="C293" s="1"/>
      <c r="D293" s="1"/>
    </row>
    <row r="294" spans="1:4" x14ac:dyDescent="0.25">
      <c r="A294" s="19"/>
      <c r="B294" s="1"/>
      <c r="C294" s="1"/>
      <c r="D294" s="1"/>
    </row>
    <row r="295" spans="1:4" x14ac:dyDescent="0.25">
      <c r="A295" s="19"/>
      <c r="B295" s="1"/>
      <c r="C295" s="1"/>
      <c r="D295" s="1"/>
    </row>
    <row r="296" spans="1:4" x14ac:dyDescent="0.25">
      <c r="A296" s="19"/>
      <c r="B296" s="1"/>
      <c r="C296" s="1"/>
      <c r="D296" s="1"/>
    </row>
    <row r="297" spans="1:4" x14ac:dyDescent="0.25">
      <c r="A297" s="19"/>
      <c r="B297" s="1"/>
      <c r="C297" s="1"/>
      <c r="D297" s="1"/>
    </row>
    <row r="298" spans="1:4" x14ac:dyDescent="0.25">
      <c r="A298" s="19"/>
      <c r="B298" s="1"/>
      <c r="C298" s="1"/>
      <c r="D298" s="1"/>
    </row>
    <row r="299" spans="1:4" x14ac:dyDescent="0.25">
      <c r="A299" s="19"/>
      <c r="B299" s="1"/>
      <c r="C299" s="1"/>
      <c r="D299" s="1"/>
    </row>
    <row r="300" spans="1:4" x14ac:dyDescent="0.25">
      <c r="A300" s="19"/>
      <c r="B300" s="1"/>
      <c r="C300" s="1"/>
      <c r="D300" s="1"/>
    </row>
    <row r="301" spans="1:4" x14ac:dyDescent="0.25">
      <c r="A301" s="19"/>
      <c r="B301" s="1"/>
      <c r="C301" s="1"/>
      <c r="D301" s="1"/>
    </row>
    <row r="302" spans="1:4" x14ac:dyDescent="0.25">
      <c r="A302" s="19"/>
      <c r="B302" s="1"/>
      <c r="C302" s="1"/>
      <c r="D302" s="1"/>
    </row>
    <row r="303" spans="1:4" x14ac:dyDescent="0.25">
      <c r="A303" s="19"/>
      <c r="B303" s="1"/>
      <c r="C303" s="1"/>
      <c r="D303" s="1"/>
    </row>
    <row r="304" spans="1:4" x14ac:dyDescent="0.25">
      <c r="A304" s="19"/>
      <c r="B304" s="1"/>
      <c r="C304" s="1"/>
      <c r="D304" s="1"/>
    </row>
    <row r="305" spans="1:4" x14ac:dyDescent="0.25">
      <c r="A305" s="19"/>
      <c r="B305" s="1"/>
      <c r="C305" s="1"/>
      <c r="D305" s="1"/>
    </row>
    <row r="306" spans="1:4" x14ac:dyDescent="0.25">
      <c r="A306" s="19"/>
      <c r="B306" s="1"/>
      <c r="C306" s="1"/>
      <c r="D306" s="1"/>
    </row>
    <row r="307" spans="1:4" x14ac:dyDescent="0.25">
      <c r="A307" s="19"/>
      <c r="B307" s="1"/>
      <c r="C307" s="1"/>
      <c r="D307" s="1"/>
    </row>
    <row r="308" spans="1:4" x14ac:dyDescent="0.25">
      <c r="A308" s="19"/>
      <c r="B308" s="1"/>
      <c r="C308" s="1"/>
      <c r="D308" s="1"/>
    </row>
    <row r="309" spans="1:4" x14ac:dyDescent="0.25">
      <c r="A309" s="19"/>
      <c r="B309" s="1"/>
      <c r="C309" s="1"/>
      <c r="D309" s="1"/>
    </row>
    <row r="310" spans="1:4" x14ac:dyDescent="0.25">
      <c r="A310" s="19"/>
      <c r="B310" s="1"/>
      <c r="C310" s="1"/>
      <c r="D310" s="1"/>
    </row>
    <row r="311" spans="1:4" x14ac:dyDescent="0.25">
      <c r="A311" s="19"/>
      <c r="B311" s="1"/>
      <c r="C311" s="1"/>
      <c r="D311" s="1"/>
    </row>
    <row r="312" spans="1:4" x14ac:dyDescent="0.25">
      <c r="A312" s="19"/>
      <c r="B312" s="1"/>
      <c r="C312" s="1"/>
      <c r="D312" s="1"/>
    </row>
    <row r="313" spans="1:4" x14ac:dyDescent="0.25">
      <c r="A313" s="19"/>
      <c r="B313" s="1"/>
      <c r="C313" s="1"/>
      <c r="D313" s="1"/>
    </row>
    <row r="314" spans="1:4" x14ac:dyDescent="0.25">
      <c r="A314" s="19"/>
      <c r="B314" s="1"/>
      <c r="C314" s="1"/>
      <c r="D314" s="1"/>
    </row>
    <row r="315" spans="1:4" x14ac:dyDescent="0.25">
      <c r="A315" s="19"/>
      <c r="B315" s="1"/>
      <c r="C315" s="1"/>
      <c r="D315" s="1"/>
    </row>
    <row r="316" spans="1:4" x14ac:dyDescent="0.25">
      <c r="A316" s="19"/>
      <c r="B316" s="1"/>
      <c r="C316" s="1"/>
      <c r="D316" s="1"/>
    </row>
    <row r="317" spans="1:4" x14ac:dyDescent="0.25">
      <c r="A317" s="19"/>
      <c r="B317" s="1"/>
      <c r="C317" s="1"/>
      <c r="D317" s="1"/>
    </row>
    <row r="318" spans="1:4" x14ac:dyDescent="0.25">
      <c r="A318" s="19"/>
      <c r="B318" s="1"/>
      <c r="C318" s="1"/>
      <c r="D318" s="1"/>
    </row>
    <row r="319" spans="1:4" x14ac:dyDescent="0.25">
      <c r="A319" s="19"/>
      <c r="B319" s="1"/>
      <c r="C319" s="1"/>
      <c r="D319" s="1"/>
    </row>
    <row r="320" spans="1:4" x14ac:dyDescent="0.25">
      <c r="A320" s="19"/>
      <c r="B320" s="1"/>
      <c r="C320" s="1"/>
      <c r="D320" s="1"/>
    </row>
    <row r="321" spans="1:4" x14ac:dyDescent="0.25">
      <c r="A321" s="19"/>
      <c r="B321" s="1"/>
      <c r="C321" s="1"/>
      <c r="D321" s="1"/>
    </row>
    <row r="322" spans="1:4" x14ac:dyDescent="0.25">
      <c r="A322" s="19"/>
      <c r="B322" s="1"/>
      <c r="C322" s="1"/>
      <c r="D322" s="1"/>
    </row>
    <row r="323" spans="1:4" x14ac:dyDescent="0.25">
      <c r="A323" s="19"/>
      <c r="B323" s="1"/>
      <c r="C323" s="1"/>
      <c r="D323" s="1"/>
    </row>
    <row r="324" spans="1:4" x14ac:dyDescent="0.25">
      <c r="A324" s="19"/>
      <c r="B324" s="1"/>
      <c r="C324" s="1"/>
      <c r="D324" s="1"/>
    </row>
    <row r="325" spans="1:4" x14ac:dyDescent="0.25">
      <c r="A325" s="19"/>
      <c r="B325" s="1"/>
      <c r="C325" s="1"/>
      <c r="D325" s="1"/>
    </row>
    <row r="326" spans="1:4" x14ac:dyDescent="0.25">
      <c r="A326" s="19"/>
      <c r="B326" s="1"/>
      <c r="C326" s="1"/>
      <c r="D326" s="1"/>
    </row>
    <row r="327" spans="1:4" x14ac:dyDescent="0.25">
      <c r="A327" s="19"/>
      <c r="B327" s="1"/>
      <c r="C327" s="1"/>
      <c r="D327" s="1"/>
    </row>
    <row r="328" spans="1:4" x14ac:dyDescent="0.25">
      <c r="A328" s="19"/>
      <c r="B328" s="1"/>
      <c r="C328" s="1"/>
      <c r="D328" s="1"/>
    </row>
    <row r="329" spans="1:4" x14ac:dyDescent="0.25">
      <c r="A329" s="19"/>
      <c r="B329" s="1"/>
      <c r="C329" s="1"/>
      <c r="D329" s="1"/>
    </row>
    <row r="330" spans="1:4" x14ac:dyDescent="0.25">
      <c r="A330" s="19"/>
      <c r="B330" s="1"/>
      <c r="C330" s="1"/>
      <c r="D330" s="1"/>
    </row>
    <row r="331" spans="1:4" x14ac:dyDescent="0.25">
      <c r="A331" s="19"/>
      <c r="B331" s="1"/>
      <c r="C331" s="1"/>
      <c r="D331" s="1"/>
    </row>
    <row r="332" spans="1:4" x14ac:dyDescent="0.25">
      <c r="A332" s="19"/>
      <c r="B332" s="1"/>
      <c r="C332" s="1"/>
      <c r="D332" s="1"/>
    </row>
    <row r="333" spans="1:4" x14ac:dyDescent="0.25">
      <c r="A333" s="19"/>
      <c r="B333" s="1"/>
      <c r="C333" s="1"/>
      <c r="D333" s="1"/>
    </row>
    <row r="334" spans="1:4" x14ac:dyDescent="0.25">
      <c r="A334" s="19"/>
      <c r="B334" s="1"/>
      <c r="C334" s="1"/>
      <c r="D334" s="1"/>
    </row>
    <row r="335" spans="1:4" x14ac:dyDescent="0.25">
      <c r="A335" s="19"/>
      <c r="B335" s="1"/>
      <c r="C335" s="1"/>
      <c r="D335" s="1"/>
    </row>
    <row r="336" spans="1:4" x14ac:dyDescent="0.25">
      <c r="A336" s="19"/>
      <c r="B336" s="1"/>
      <c r="C336" s="1"/>
      <c r="D336" s="1"/>
    </row>
    <row r="337" spans="1:4" x14ac:dyDescent="0.25">
      <c r="A337" s="19"/>
      <c r="B337" s="1"/>
      <c r="C337" s="1"/>
      <c r="D337" s="1"/>
    </row>
    <row r="338" spans="1:4" x14ac:dyDescent="0.25">
      <c r="A338" s="19"/>
      <c r="B338" s="1"/>
      <c r="C338" s="1"/>
      <c r="D338" s="1"/>
    </row>
    <row r="339" spans="1:4" x14ac:dyDescent="0.25">
      <c r="A339" s="19"/>
      <c r="B339" s="1"/>
      <c r="C339" s="1"/>
      <c r="D339" s="1"/>
    </row>
    <row r="340" spans="1:4" x14ac:dyDescent="0.25">
      <c r="A340" s="19"/>
      <c r="B340" s="1"/>
      <c r="C340" s="1"/>
      <c r="D340" s="1"/>
    </row>
    <row r="341" spans="1:4" x14ac:dyDescent="0.25">
      <c r="A341" s="19"/>
      <c r="B341" s="1"/>
      <c r="C341" s="1"/>
      <c r="D341" s="1"/>
    </row>
    <row r="342" spans="1:4" x14ac:dyDescent="0.25">
      <c r="A342" s="19"/>
      <c r="B342" s="1"/>
      <c r="C342" s="1"/>
      <c r="D342" s="1"/>
    </row>
    <row r="343" spans="1:4" x14ac:dyDescent="0.25">
      <c r="A343" s="19"/>
      <c r="B343" s="1"/>
      <c r="C343" s="1"/>
      <c r="D343" s="1"/>
    </row>
    <row r="344" spans="1:4" x14ac:dyDescent="0.25">
      <c r="A344" s="19"/>
      <c r="B344" s="1"/>
      <c r="C344" s="1"/>
      <c r="D344" s="1"/>
    </row>
    <row r="345" spans="1:4" x14ac:dyDescent="0.25">
      <c r="A345" s="19"/>
      <c r="B345" s="1"/>
      <c r="C345" s="1"/>
      <c r="D345" s="1"/>
    </row>
    <row r="346" spans="1:4" x14ac:dyDescent="0.25">
      <c r="A346" s="19"/>
      <c r="B346" s="1"/>
      <c r="C346" s="1"/>
      <c r="D346" s="1"/>
    </row>
    <row r="347" spans="1:4" x14ac:dyDescent="0.25">
      <c r="A347" s="19"/>
      <c r="B347" s="1"/>
      <c r="C347" s="1"/>
      <c r="D347" s="1"/>
    </row>
    <row r="348" spans="1:4" x14ac:dyDescent="0.25">
      <c r="A348" s="19"/>
      <c r="B348" s="1"/>
      <c r="C348" s="1"/>
      <c r="D348" s="1"/>
    </row>
    <row r="349" spans="1:4" x14ac:dyDescent="0.25">
      <c r="A349" s="19"/>
      <c r="B349" s="1"/>
      <c r="C349" s="1"/>
      <c r="D349" s="1"/>
    </row>
    <row r="350" spans="1:4" x14ac:dyDescent="0.25">
      <c r="A350" s="19"/>
      <c r="B350" s="1"/>
      <c r="C350" s="1"/>
      <c r="D350" s="1"/>
    </row>
    <row r="351" spans="1:4" x14ac:dyDescent="0.25">
      <c r="A351" s="19"/>
      <c r="B351" s="1"/>
      <c r="C351" s="1"/>
      <c r="D351" s="1"/>
    </row>
    <row r="352" spans="1:4" x14ac:dyDescent="0.25">
      <c r="A352" s="19"/>
      <c r="B352" s="1"/>
      <c r="C352" s="1"/>
      <c r="D352" s="1"/>
    </row>
    <row r="353" spans="1:4" x14ac:dyDescent="0.25">
      <c r="A353" s="19"/>
      <c r="B353" s="1"/>
      <c r="C353" s="1"/>
      <c r="D353" s="1"/>
    </row>
    <row r="354" spans="1:4" x14ac:dyDescent="0.25">
      <c r="A354" s="19"/>
      <c r="B354" s="1"/>
      <c r="C354" s="1"/>
      <c r="D354" s="1"/>
    </row>
    <row r="355" spans="1:4" x14ac:dyDescent="0.25">
      <c r="A355" s="19"/>
      <c r="B355" s="1"/>
      <c r="C355" s="1"/>
      <c r="D355" s="1"/>
    </row>
    <row r="356" spans="1:4" x14ac:dyDescent="0.25">
      <c r="A356" s="19"/>
      <c r="B356" s="1"/>
      <c r="C356" s="1"/>
      <c r="D356" s="1"/>
    </row>
    <row r="357" spans="1:4" x14ac:dyDescent="0.25">
      <c r="A357" s="19"/>
      <c r="B357" s="1"/>
      <c r="C357" s="1"/>
      <c r="D357" s="1"/>
    </row>
    <row r="358" spans="1:4" x14ac:dyDescent="0.25">
      <c r="A358" s="19"/>
      <c r="B358" s="1"/>
      <c r="C358" s="1"/>
      <c r="D358" s="1"/>
    </row>
    <row r="359" spans="1:4" x14ac:dyDescent="0.25">
      <c r="A359" s="19"/>
      <c r="B359" s="1"/>
      <c r="C359" s="1"/>
      <c r="D359" s="1"/>
    </row>
    <row r="360" spans="1:4" x14ac:dyDescent="0.25">
      <c r="A360" s="19"/>
      <c r="B360" s="1"/>
      <c r="C360" s="1"/>
      <c r="D360" s="1"/>
    </row>
    <row r="361" spans="1:4" x14ac:dyDescent="0.25">
      <c r="A361" s="19"/>
      <c r="B361" s="1"/>
      <c r="C361" s="1"/>
      <c r="D361" s="1"/>
    </row>
    <row r="362" spans="1:4" x14ac:dyDescent="0.25">
      <c r="A362" s="19"/>
      <c r="B362" s="1"/>
      <c r="C362" s="1"/>
      <c r="D362" s="1"/>
    </row>
    <row r="363" spans="1:4" x14ac:dyDescent="0.25">
      <c r="A363" s="19"/>
      <c r="B363" s="1"/>
      <c r="C363" s="1"/>
      <c r="D363" s="1"/>
    </row>
    <row r="364" spans="1:4" x14ac:dyDescent="0.25">
      <c r="A364" s="19"/>
      <c r="B364" s="1"/>
      <c r="C364" s="1"/>
      <c r="D364" s="1"/>
    </row>
    <row r="365" spans="1:4" x14ac:dyDescent="0.25">
      <c r="A365" s="19"/>
      <c r="B365" s="1"/>
      <c r="C365" s="1"/>
      <c r="D365" s="1"/>
    </row>
    <row r="366" spans="1:4" x14ac:dyDescent="0.25">
      <c r="A366" s="19"/>
      <c r="B366" s="1"/>
      <c r="C366" s="1"/>
      <c r="D366" s="1"/>
    </row>
    <row r="367" spans="1:4" x14ac:dyDescent="0.25">
      <c r="A367" s="19"/>
      <c r="B367" s="1"/>
      <c r="C367" s="1"/>
      <c r="D367" s="1"/>
    </row>
    <row r="368" spans="1:4" x14ac:dyDescent="0.25">
      <c r="A368" s="19"/>
      <c r="B368" s="1"/>
      <c r="C368" s="1"/>
      <c r="D368" s="1"/>
    </row>
    <row r="369" spans="1:4" x14ac:dyDescent="0.25">
      <c r="A369" s="19"/>
      <c r="B369" s="1"/>
      <c r="C369" s="1"/>
      <c r="D369" s="1"/>
    </row>
    <row r="370" spans="1:4" x14ac:dyDescent="0.25">
      <c r="A370" s="19"/>
      <c r="B370" s="1"/>
      <c r="C370" s="1"/>
      <c r="D370" s="1"/>
    </row>
    <row r="371" spans="1:4" x14ac:dyDescent="0.25">
      <c r="A371" s="19"/>
      <c r="B371" s="1"/>
      <c r="C371" s="1"/>
      <c r="D371" s="1"/>
    </row>
    <row r="372" spans="1:4" x14ac:dyDescent="0.25">
      <c r="A372" s="19"/>
      <c r="B372" s="1"/>
      <c r="C372" s="1"/>
      <c r="D372" s="1"/>
    </row>
    <row r="373" spans="1:4" x14ac:dyDescent="0.25">
      <c r="A373" s="19"/>
      <c r="B373" s="1"/>
      <c r="C373" s="1"/>
      <c r="D373" s="1"/>
    </row>
    <row r="374" spans="1:4" x14ac:dyDescent="0.25">
      <c r="A374" s="19"/>
      <c r="B374" s="1"/>
      <c r="C374" s="1"/>
      <c r="D374" s="1"/>
    </row>
    <row r="375" spans="1:4" x14ac:dyDescent="0.25">
      <c r="A375" s="19"/>
      <c r="B375" s="1"/>
      <c r="C375" s="1"/>
      <c r="D375" s="1"/>
    </row>
    <row r="376" spans="1:4" x14ac:dyDescent="0.25">
      <c r="A376" s="19"/>
      <c r="B376" s="1"/>
      <c r="C376" s="1"/>
      <c r="D376" s="1"/>
    </row>
    <row r="377" spans="1:4" x14ac:dyDescent="0.25">
      <c r="A377" s="19"/>
      <c r="B377" s="1"/>
      <c r="C377" s="1"/>
      <c r="D377" s="1"/>
    </row>
    <row r="378" spans="1:4" x14ac:dyDescent="0.25">
      <c r="A378" s="19"/>
      <c r="B378" s="1"/>
      <c r="C378" s="1"/>
      <c r="D378" s="1"/>
    </row>
    <row r="379" spans="1:4" x14ac:dyDescent="0.25">
      <c r="A379" s="19"/>
      <c r="B379" s="1"/>
      <c r="C379" s="1"/>
      <c r="D379" s="1"/>
    </row>
    <row r="380" spans="1:4" x14ac:dyDescent="0.25">
      <c r="A380" s="19"/>
      <c r="B380" s="1"/>
      <c r="C380" s="1"/>
      <c r="D380" s="1"/>
    </row>
    <row r="381" spans="1:4" x14ac:dyDescent="0.25">
      <c r="A381" s="19"/>
      <c r="B381" s="1"/>
      <c r="C381" s="1"/>
      <c r="D381" s="1"/>
    </row>
    <row r="382" spans="1:4" x14ac:dyDescent="0.25">
      <c r="A382" s="19"/>
      <c r="B382" s="1"/>
      <c r="C382" s="1"/>
      <c r="D382" s="1"/>
    </row>
    <row r="383" spans="1:4" x14ac:dyDescent="0.25">
      <c r="A383" s="19"/>
      <c r="B383" s="1"/>
      <c r="C383" s="1"/>
      <c r="D383" s="1"/>
    </row>
    <row r="384" spans="1:4" x14ac:dyDescent="0.25">
      <c r="A384" s="19"/>
      <c r="B384" s="1"/>
      <c r="C384" s="1"/>
      <c r="D384" s="1"/>
    </row>
    <row r="385" spans="1:4" x14ac:dyDescent="0.25">
      <c r="A385" s="19"/>
      <c r="B385" s="1"/>
      <c r="C385" s="1"/>
      <c r="D385" s="1"/>
    </row>
    <row r="386" spans="1:4" x14ac:dyDescent="0.25">
      <c r="A386" s="19"/>
      <c r="B386" s="1"/>
      <c r="C386" s="1"/>
      <c r="D386" s="1"/>
    </row>
    <row r="387" spans="1:4" x14ac:dyDescent="0.25">
      <c r="A387" s="19"/>
      <c r="B387" s="1"/>
      <c r="C387" s="1"/>
      <c r="D387" s="1"/>
    </row>
    <row r="388" spans="1:4" x14ac:dyDescent="0.25">
      <c r="A388" s="19"/>
      <c r="B388" s="1"/>
      <c r="C388" s="1"/>
      <c r="D388" s="1"/>
    </row>
    <row r="389" spans="1:4" x14ac:dyDescent="0.25">
      <c r="A389" s="19"/>
      <c r="B389" s="1"/>
      <c r="C389" s="1"/>
      <c r="D389" s="1"/>
    </row>
    <row r="390" spans="1:4" x14ac:dyDescent="0.25">
      <c r="A390" s="19"/>
      <c r="B390" s="1"/>
      <c r="C390" s="1"/>
      <c r="D390" s="1"/>
    </row>
    <row r="391" spans="1:4" x14ac:dyDescent="0.25">
      <c r="A391" s="19"/>
      <c r="B391" s="1"/>
      <c r="C391" s="1"/>
      <c r="D391" s="1"/>
    </row>
    <row r="392" spans="1:4" x14ac:dyDescent="0.25">
      <c r="A392" s="19"/>
      <c r="B392" s="1"/>
      <c r="C392" s="1"/>
      <c r="D392" s="1"/>
    </row>
    <row r="393" spans="1:4" x14ac:dyDescent="0.25">
      <c r="A393" s="19"/>
      <c r="B393" s="1"/>
      <c r="C393" s="1"/>
      <c r="D393" s="1"/>
    </row>
    <row r="394" spans="1:4" x14ac:dyDescent="0.25">
      <c r="A394" s="19"/>
      <c r="B394" s="1"/>
      <c r="C394" s="1"/>
      <c r="D394" s="1"/>
    </row>
    <row r="395" spans="1:4" x14ac:dyDescent="0.25">
      <c r="A395" s="19"/>
      <c r="B395" s="1"/>
      <c r="C395" s="1"/>
      <c r="D395" s="1"/>
    </row>
    <row r="396" spans="1:4" x14ac:dyDescent="0.25">
      <c r="A396" s="19"/>
      <c r="B396" s="1"/>
      <c r="C396" s="1"/>
      <c r="D396" s="1"/>
    </row>
    <row r="397" spans="1:4" x14ac:dyDescent="0.25">
      <c r="A397" s="19"/>
      <c r="B397" s="1"/>
      <c r="C397" s="1"/>
      <c r="D397" s="1"/>
    </row>
    <row r="398" spans="1:4" x14ac:dyDescent="0.25">
      <c r="A398" s="19"/>
      <c r="B398" s="1"/>
      <c r="C398" s="1"/>
      <c r="D398" s="1"/>
    </row>
    <row r="399" spans="1:4" x14ac:dyDescent="0.25">
      <c r="A399" s="19"/>
      <c r="B399" s="1"/>
      <c r="C399" s="1"/>
      <c r="D399" s="1"/>
    </row>
    <row r="400" spans="1:4" x14ac:dyDescent="0.25">
      <c r="A400" s="19"/>
      <c r="B400" s="1"/>
      <c r="C400" s="1"/>
      <c r="D400" s="1"/>
    </row>
    <row r="401" spans="1:4" x14ac:dyDescent="0.25">
      <c r="A401" s="19"/>
      <c r="B401" s="1"/>
      <c r="C401" s="1"/>
      <c r="D401" s="1"/>
    </row>
    <row r="402" spans="1:4" x14ac:dyDescent="0.25">
      <c r="A402" s="19"/>
      <c r="B402" s="1"/>
      <c r="C402" s="1"/>
      <c r="D402" s="1"/>
    </row>
    <row r="403" spans="1:4" x14ac:dyDescent="0.25">
      <c r="A403" s="19"/>
      <c r="B403" s="1"/>
      <c r="C403" s="1"/>
      <c r="D403" s="1"/>
    </row>
    <row r="404" spans="1:4" x14ac:dyDescent="0.25">
      <c r="A404" s="19"/>
      <c r="B404" s="1"/>
      <c r="C404" s="1"/>
      <c r="D404" s="1"/>
    </row>
    <row r="405" spans="1:4" x14ac:dyDescent="0.25">
      <c r="A405" s="19"/>
      <c r="B405" s="1"/>
      <c r="C405" s="1"/>
      <c r="D405" s="1"/>
    </row>
    <row r="406" spans="1:4" x14ac:dyDescent="0.25">
      <c r="A406" s="19"/>
      <c r="B406" s="1"/>
      <c r="C406" s="1"/>
      <c r="D406" s="1"/>
    </row>
    <row r="407" spans="1:4" x14ac:dyDescent="0.25">
      <c r="A407" s="19"/>
      <c r="B407" s="1"/>
      <c r="C407" s="1"/>
      <c r="D407" s="1"/>
    </row>
    <row r="408" spans="1:4" x14ac:dyDescent="0.25">
      <c r="A408" s="19"/>
      <c r="B408" s="1"/>
      <c r="C408" s="1"/>
      <c r="D408" s="1"/>
    </row>
    <row r="409" spans="1:4" x14ac:dyDescent="0.25">
      <c r="A409" s="19"/>
      <c r="B409" s="1"/>
      <c r="C409" s="1"/>
      <c r="D409" s="1"/>
    </row>
    <row r="410" spans="1:4" x14ac:dyDescent="0.25">
      <c r="A410" s="19"/>
      <c r="B410" s="1"/>
      <c r="C410" s="1"/>
      <c r="D410" s="1"/>
    </row>
    <row r="411" spans="1:4" x14ac:dyDescent="0.25">
      <c r="A411" s="19"/>
      <c r="B411" s="1"/>
      <c r="C411" s="1"/>
      <c r="D411" s="1"/>
    </row>
    <row r="412" spans="1:4" x14ac:dyDescent="0.25">
      <c r="A412" s="19"/>
      <c r="B412" s="1"/>
      <c r="C412" s="1"/>
      <c r="D412" s="1"/>
    </row>
    <row r="413" spans="1:4" x14ac:dyDescent="0.25">
      <c r="A413" s="19"/>
      <c r="B413" s="1"/>
      <c r="C413" s="1"/>
      <c r="D413" s="1"/>
    </row>
    <row r="414" spans="1:4" x14ac:dyDescent="0.25">
      <c r="A414" s="19"/>
      <c r="B414" s="1"/>
      <c r="C414" s="1"/>
      <c r="D414" s="1"/>
    </row>
    <row r="415" spans="1:4" x14ac:dyDescent="0.25">
      <c r="A415" s="19"/>
      <c r="B415" s="1"/>
      <c r="C415" s="1"/>
      <c r="D415" s="1"/>
    </row>
    <row r="416" spans="1:4" x14ac:dyDescent="0.25">
      <c r="A416" s="19"/>
      <c r="B416" s="1"/>
      <c r="C416" s="1"/>
      <c r="D416" s="1"/>
    </row>
    <row r="417" spans="1:4" x14ac:dyDescent="0.25">
      <c r="A417" s="19"/>
      <c r="B417" s="1"/>
      <c r="C417" s="1"/>
      <c r="D417" s="1"/>
    </row>
    <row r="418" spans="1:4" x14ac:dyDescent="0.25">
      <c r="A418" s="19"/>
      <c r="B418" s="1"/>
      <c r="C418" s="1"/>
      <c r="D418" s="1"/>
    </row>
    <row r="419" spans="1:4" x14ac:dyDescent="0.25">
      <c r="A419" s="19"/>
      <c r="B419" s="1"/>
      <c r="C419" s="1"/>
      <c r="D419" s="1"/>
    </row>
    <row r="420" spans="1:4" x14ac:dyDescent="0.25">
      <c r="A420" s="19"/>
      <c r="B420" s="1"/>
      <c r="C420" s="1"/>
      <c r="D420" s="1"/>
    </row>
    <row r="421" spans="1:4" x14ac:dyDescent="0.25">
      <c r="A421" s="19"/>
      <c r="B421" s="1"/>
      <c r="C421" s="1"/>
      <c r="D421" s="1"/>
    </row>
    <row r="422" spans="1:4" x14ac:dyDescent="0.25">
      <c r="A422" s="19"/>
      <c r="B422" s="1"/>
      <c r="C422" s="1"/>
      <c r="D422" s="1"/>
    </row>
    <row r="423" spans="1:4" x14ac:dyDescent="0.25">
      <c r="A423" s="19"/>
      <c r="B423" s="1"/>
      <c r="C423" s="1"/>
      <c r="D423" s="1"/>
    </row>
    <row r="424" spans="1:4" x14ac:dyDescent="0.25">
      <c r="A424" s="19"/>
      <c r="B424" s="1"/>
      <c r="C424" s="1"/>
      <c r="D424" s="1"/>
    </row>
    <row r="425" spans="1:4" x14ac:dyDescent="0.25">
      <c r="A425" s="19"/>
      <c r="B425" s="1"/>
      <c r="C425" s="1"/>
      <c r="D425" s="1"/>
    </row>
    <row r="426" spans="1:4" x14ac:dyDescent="0.25">
      <c r="A426" s="19"/>
      <c r="B426" s="1"/>
      <c r="C426" s="1"/>
      <c r="D426" s="1"/>
    </row>
    <row r="427" spans="1:4" x14ac:dyDescent="0.25">
      <c r="A427" s="19"/>
      <c r="B427" s="1"/>
      <c r="C427" s="1"/>
      <c r="D427" s="1"/>
    </row>
    <row r="428" spans="1:4" x14ac:dyDescent="0.25">
      <c r="A428" s="19"/>
      <c r="B428" s="1"/>
      <c r="C428" s="1"/>
      <c r="D428" s="1"/>
    </row>
    <row r="429" spans="1:4" x14ac:dyDescent="0.25">
      <c r="A429" s="19"/>
      <c r="B429" s="1"/>
      <c r="C429" s="1"/>
      <c r="D429" s="1"/>
    </row>
    <row r="430" spans="1:4" x14ac:dyDescent="0.25">
      <c r="A430" s="19"/>
      <c r="B430" s="1"/>
      <c r="C430" s="1"/>
      <c r="D430" s="1"/>
    </row>
    <row r="431" spans="1:4" x14ac:dyDescent="0.25">
      <c r="A431" s="19"/>
      <c r="B431" s="1"/>
      <c r="C431" s="1"/>
      <c r="D431" s="1"/>
    </row>
    <row r="432" spans="1:4" x14ac:dyDescent="0.25">
      <c r="A432" s="19"/>
      <c r="B432" s="1"/>
      <c r="C432" s="1"/>
      <c r="D432" s="1"/>
    </row>
    <row r="433" spans="1:4" x14ac:dyDescent="0.25">
      <c r="A433" s="19"/>
      <c r="B433" s="1"/>
      <c r="C433" s="1"/>
      <c r="D433" s="1"/>
    </row>
    <row r="434" spans="1:4" x14ac:dyDescent="0.25">
      <c r="A434" s="19"/>
      <c r="B434" s="1"/>
      <c r="C434" s="1"/>
      <c r="D434" s="1"/>
    </row>
    <row r="435" spans="1:4" x14ac:dyDescent="0.25">
      <c r="A435" s="19"/>
      <c r="B435" s="1"/>
      <c r="C435" s="1"/>
      <c r="D435" s="1"/>
    </row>
    <row r="436" spans="1:4" x14ac:dyDescent="0.25">
      <c r="A436" s="19"/>
      <c r="B436" s="1"/>
      <c r="C436" s="1"/>
      <c r="D436" s="1"/>
    </row>
    <row r="437" spans="1:4" x14ac:dyDescent="0.25">
      <c r="A437" s="19"/>
      <c r="B437" s="1"/>
      <c r="C437" s="1"/>
      <c r="D437" s="1"/>
    </row>
    <row r="438" spans="1:4" x14ac:dyDescent="0.25">
      <c r="A438" s="19"/>
      <c r="B438" s="1"/>
      <c r="C438" s="1"/>
      <c r="D438" s="1"/>
    </row>
    <row r="439" spans="1:4" x14ac:dyDescent="0.25">
      <c r="A439" s="19"/>
      <c r="B439" s="1"/>
      <c r="C439" s="1"/>
      <c r="D439" s="1"/>
    </row>
    <row r="440" spans="1:4" x14ac:dyDescent="0.25">
      <c r="A440" s="19"/>
      <c r="B440" s="1"/>
      <c r="C440" s="1"/>
      <c r="D440" s="1"/>
    </row>
    <row r="441" spans="1:4" x14ac:dyDescent="0.25">
      <c r="A441" s="19"/>
      <c r="B441" s="1"/>
      <c r="C441" s="1"/>
      <c r="D441" s="1"/>
    </row>
    <row r="442" spans="1:4" x14ac:dyDescent="0.25">
      <c r="A442" s="19"/>
      <c r="B442" s="1"/>
      <c r="C442" s="1"/>
      <c r="D442" s="1"/>
    </row>
    <row r="443" spans="1:4" x14ac:dyDescent="0.25">
      <c r="A443" s="19"/>
      <c r="B443" s="1"/>
      <c r="C443" s="1"/>
      <c r="D443" s="1"/>
    </row>
    <row r="444" spans="1:4" x14ac:dyDescent="0.25">
      <c r="A444" s="19"/>
      <c r="B444" s="1"/>
      <c r="C444" s="1"/>
      <c r="D444" s="1"/>
    </row>
    <row r="445" spans="1:4" x14ac:dyDescent="0.25">
      <c r="A445" s="19"/>
      <c r="B445" s="1"/>
      <c r="C445" s="1"/>
      <c r="D445" s="1"/>
    </row>
    <row r="446" spans="1:4" x14ac:dyDescent="0.25">
      <c r="A446" s="19"/>
      <c r="B446" s="1"/>
      <c r="C446" s="1"/>
      <c r="D446" s="1"/>
    </row>
    <row r="447" spans="1:4" x14ac:dyDescent="0.25">
      <c r="A447" s="19"/>
      <c r="B447" s="1"/>
      <c r="C447" s="1"/>
      <c r="D447" s="1"/>
    </row>
    <row r="448" spans="1:4" x14ac:dyDescent="0.25">
      <c r="A448" s="19"/>
      <c r="B448" s="1"/>
      <c r="C448" s="1"/>
      <c r="D448" s="1"/>
    </row>
    <row r="449" spans="1:4" x14ac:dyDescent="0.25">
      <c r="A449" s="19"/>
      <c r="B449" s="1"/>
      <c r="C449" s="1"/>
      <c r="D449" s="1"/>
    </row>
    <row r="450" spans="1:4" x14ac:dyDescent="0.25">
      <c r="A450" s="19"/>
      <c r="B450" s="1"/>
      <c r="C450" s="1"/>
      <c r="D450" s="1"/>
    </row>
    <row r="451" spans="1:4" x14ac:dyDescent="0.25">
      <c r="A451" s="19"/>
      <c r="B451" s="1"/>
      <c r="C451" s="1"/>
      <c r="D451" s="1"/>
    </row>
    <row r="452" spans="1:4" x14ac:dyDescent="0.25">
      <c r="A452" s="19"/>
      <c r="B452" s="1"/>
      <c r="C452" s="1"/>
      <c r="D452" s="1"/>
    </row>
    <row r="453" spans="1:4" x14ac:dyDescent="0.25">
      <c r="A453" s="19"/>
      <c r="B453" s="1"/>
      <c r="C453" s="1"/>
      <c r="D453" s="1"/>
    </row>
    <row r="454" spans="1:4" x14ac:dyDescent="0.25">
      <c r="A454" s="19"/>
      <c r="B454" s="1"/>
      <c r="C454" s="1"/>
      <c r="D454" s="1"/>
    </row>
    <row r="455" spans="1:4" x14ac:dyDescent="0.25">
      <c r="A455" s="19"/>
      <c r="B455" s="1"/>
      <c r="C455" s="1"/>
      <c r="D455" s="1"/>
    </row>
    <row r="456" spans="1:4" x14ac:dyDescent="0.25">
      <c r="A456" s="19"/>
      <c r="B456" s="1"/>
      <c r="C456" s="1"/>
      <c r="D456" s="1"/>
    </row>
    <row r="457" spans="1:4" x14ac:dyDescent="0.25">
      <c r="A457" s="19"/>
      <c r="B457" s="1"/>
      <c r="C457" s="1"/>
      <c r="D457" s="1"/>
    </row>
    <row r="458" spans="1:4" x14ac:dyDescent="0.25">
      <c r="A458" s="19"/>
      <c r="B458" s="1"/>
      <c r="C458" s="1"/>
      <c r="D458" s="1"/>
    </row>
    <row r="459" spans="1:4" x14ac:dyDescent="0.25">
      <c r="A459" s="19"/>
      <c r="B459" s="1"/>
      <c r="C459" s="1"/>
      <c r="D459" s="1"/>
    </row>
    <row r="460" spans="1:4" x14ac:dyDescent="0.25">
      <c r="A460" s="19"/>
      <c r="B460" s="1"/>
      <c r="C460" s="1"/>
      <c r="D460" s="1"/>
    </row>
    <row r="461" spans="1:4" x14ac:dyDescent="0.25">
      <c r="A461" s="19"/>
      <c r="B461" s="1"/>
      <c r="C461" s="1"/>
      <c r="D461" s="1"/>
    </row>
    <row r="462" spans="1:4" x14ac:dyDescent="0.25">
      <c r="A462" s="19"/>
      <c r="B462" s="1"/>
      <c r="C462" s="1"/>
      <c r="D462" s="1"/>
    </row>
    <row r="463" spans="1:4" x14ac:dyDescent="0.25">
      <c r="A463" s="19"/>
      <c r="B463" s="1"/>
      <c r="C463" s="1"/>
      <c r="D463" s="1"/>
    </row>
    <row r="464" spans="1:4" x14ac:dyDescent="0.25">
      <c r="A464" s="19"/>
      <c r="B464" s="1"/>
      <c r="C464" s="1"/>
      <c r="D464" s="1"/>
    </row>
    <row r="465" spans="1:4" x14ac:dyDescent="0.25">
      <c r="A465" s="19"/>
      <c r="B465" s="1"/>
      <c r="C465" s="1"/>
      <c r="D465" s="1"/>
    </row>
    <row r="466" spans="1:4" x14ac:dyDescent="0.25">
      <c r="A466" s="19"/>
      <c r="B466" s="1"/>
      <c r="C466" s="1"/>
      <c r="D466" s="1"/>
    </row>
    <row r="467" spans="1:4" x14ac:dyDescent="0.25">
      <c r="A467" s="19"/>
      <c r="B467" s="1"/>
      <c r="C467" s="1"/>
      <c r="D467" s="1"/>
    </row>
    <row r="468" spans="1:4" x14ac:dyDescent="0.25">
      <c r="A468" s="19"/>
      <c r="B468" s="1"/>
      <c r="C468" s="1"/>
      <c r="D468" s="1"/>
    </row>
    <row r="469" spans="1:4" x14ac:dyDescent="0.25">
      <c r="A469" s="19"/>
      <c r="B469" s="1"/>
      <c r="C469" s="1"/>
      <c r="D469" s="1"/>
    </row>
    <row r="470" spans="1:4" x14ac:dyDescent="0.25">
      <c r="A470" s="19"/>
      <c r="B470" s="1"/>
      <c r="C470" s="1"/>
      <c r="D470" s="1"/>
    </row>
    <row r="471" spans="1:4" x14ac:dyDescent="0.25">
      <c r="A471" s="19"/>
      <c r="B471" s="1"/>
      <c r="C471" s="1"/>
      <c r="D471" s="1"/>
    </row>
    <row r="472" spans="1:4" x14ac:dyDescent="0.25">
      <c r="A472" s="19"/>
      <c r="B472" s="1"/>
      <c r="C472" s="1"/>
      <c r="D472" s="1"/>
    </row>
    <row r="473" spans="1:4" x14ac:dyDescent="0.25">
      <c r="A473" s="19"/>
      <c r="B473" s="1"/>
      <c r="C473" s="1"/>
      <c r="D473" s="1"/>
    </row>
    <row r="474" spans="1:4" x14ac:dyDescent="0.25">
      <c r="A474" s="19"/>
      <c r="B474" s="1"/>
      <c r="C474" s="1"/>
      <c r="D474" s="1"/>
    </row>
    <row r="475" spans="1:4" x14ac:dyDescent="0.25">
      <c r="A475" s="19"/>
      <c r="B475" s="1"/>
      <c r="C475" s="1"/>
      <c r="D475" s="1"/>
    </row>
    <row r="476" spans="1:4" x14ac:dyDescent="0.25">
      <c r="A476" s="19"/>
      <c r="B476" s="1"/>
      <c r="C476" s="1"/>
      <c r="D476" s="1"/>
    </row>
    <row r="477" spans="1:4" x14ac:dyDescent="0.25">
      <c r="A477" s="19"/>
      <c r="B477" s="1"/>
      <c r="C477" s="1"/>
      <c r="D477" s="1"/>
    </row>
    <row r="478" spans="1:4" x14ac:dyDescent="0.25">
      <c r="A478" s="19"/>
      <c r="B478" s="1"/>
      <c r="C478" s="1"/>
      <c r="D478" s="1"/>
    </row>
    <row r="479" spans="1:4" x14ac:dyDescent="0.25">
      <c r="A479" s="19"/>
      <c r="B479" s="1"/>
      <c r="C479" s="1"/>
      <c r="D479" s="1"/>
    </row>
    <row r="480" spans="1:4" x14ac:dyDescent="0.25">
      <c r="A480" s="19"/>
      <c r="B480" s="1"/>
      <c r="C480" s="1"/>
      <c r="D480" s="1"/>
    </row>
    <row r="481" spans="1:4" x14ac:dyDescent="0.25">
      <c r="A481" s="19"/>
      <c r="B481" s="1"/>
      <c r="C481" s="1"/>
      <c r="D481" s="1"/>
    </row>
  </sheetData>
  <mergeCells count="7">
    <mergeCell ref="C7:D7"/>
    <mergeCell ref="C5:D5"/>
    <mergeCell ref="C4:D4"/>
    <mergeCell ref="J2:J3"/>
    <mergeCell ref="B2:D3"/>
    <mergeCell ref="C6:D6"/>
    <mergeCell ref="E2:I2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K25"/>
  <sheetViews>
    <sheetView zoomScaleNormal="100" workbookViewId="0">
      <selection activeCell="E7" sqref="E7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5.85546875" customWidth="1"/>
    <col min="4" max="4" width="5.7109375" customWidth="1"/>
    <col min="5" max="5" width="31.28515625" customWidth="1"/>
    <col min="6" max="6" width="15.7109375" customWidth="1"/>
    <col min="7" max="7" width="20.5703125" customWidth="1"/>
    <col min="11" max="11" width="10.85546875" bestFit="1" customWidth="1"/>
  </cols>
  <sheetData>
    <row r="1" spans="1:7" s="297" customFormat="1" x14ac:dyDescent="0.25">
      <c r="A1" s="297" t="s">
        <v>1233</v>
      </c>
    </row>
    <row r="2" spans="1:7" ht="15.75" x14ac:dyDescent="0.25">
      <c r="A2" s="1230" t="s">
        <v>767</v>
      </c>
      <c r="B2" s="1230"/>
      <c r="C2" s="1230"/>
      <c r="D2" s="1230"/>
      <c r="E2" s="1230"/>
      <c r="F2" s="1230"/>
      <c r="G2" s="1230"/>
    </row>
    <row r="3" spans="1:7" ht="15.75" thickBot="1" x14ac:dyDescent="0.3">
      <c r="A3" s="79"/>
      <c r="B3" s="79"/>
      <c r="C3" s="79"/>
      <c r="D3" s="79"/>
      <c r="E3" s="79"/>
      <c r="F3" s="79"/>
      <c r="G3" s="80" t="s">
        <v>2</v>
      </c>
    </row>
    <row r="4" spans="1:7" ht="51.75" customHeight="1" x14ac:dyDescent="0.25">
      <c r="A4" s="1241" t="s">
        <v>348</v>
      </c>
      <c r="B4" s="1242"/>
      <c r="C4" s="1242"/>
      <c r="D4" s="1241" t="s">
        <v>349</v>
      </c>
      <c r="E4" s="1242"/>
      <c r="F4" s="1242"/>
      <c r="G4" s="1238" t="s">
        <v>350</v>
      </c>
    </row>
    <row r="5" spans="1:7" ht="42.75" customHeight="1" x14ac:dyDescent="0.25">
      <c r="A5" s="1239" t="s">
        <v>351</v>
      </c>
      <c r="B5" s="1240"/>
      <c r="C5" s="1181" t="s">
        <v>1234</v>
      </c>
      <c r="D5" s="1239" t="s">
        <v>352</v>
      </c>
      <c r="E5" s="1240"/>
      <c r="F5" s="1181" t="s">
        <v>1234</v>
      </c>
      <c r="G5" s="1232"/>
    </row>
    <row r="6" spans="1:7" ht="30" x14ac:dyDescent="0.25">
      <c r="A6" s="1222" t="s">
        <v>205</v>
      </c>
      <c r="B6" s="81" t="s">
        <v>140</v>
      </c>
      <c r="C6" s="82">
        <f>'5.Önkormányzat Bevételek'!F5</f>
        <v>170568103</v>
      </c>
      <c r="D6" s="1222" t="s">
        <v>353</v>
      </c>
      <c r="E6" s="81" t="s">
        <v>354</v>
      </c>
      <c r="F6" s="82">
        <f>SUM('Bérek+Szem.jutt.'!I4)</f>
        <v>40347312</v>
      </c>
      <c r="G6" s="83"/>
    </row>
    <row r="7" spans="1:7" ht="30" x14ac:dyDescent="0.25">
      <c r="A7" s="1223"/>
      <c r="B7" s="81" t="s">
        <v>179</v>
      </c>
      <c r="C7" s="82">
        <f>'5.Önkormányzat Bevételek'!F48</f>
        <v>44600000</v>
      </c>
      <c r="D7" s="1223"/>
      <c r="E7" s="81" t="s">
        <v>355</v>
      </c>
      <c r="F7" s="82">
        <f>SUM('Bérek+Szem.jutt.'!I23)</f>
        <v>7041580</v>
      </c>
      <c r="G7" s="83"/>
    </row>
    <row r="8" spans="1:7" x14ac:dyDescent="0.25">
      <c r="A8" s="1223"/>
      <c r="B8" s="1225" t="s">
        <v>205</v>
      </c>
      <c r="C8" s="1227">
        <f>'5.Önkormányzat Bevételek'!F66</f>
        <v>13137100</v>
      </c>
      <c r="D8" s="1223"/>
      <c r="E8" s="81" t="s">
        <v>4</v>
      </c>
      <c r="F8" s="82">
        <f>SUM('Dologi kiadások'!I4)</f>
        <v>35117207.333333336</v>
      </c>
      <c r="G8" s="83"/>
    </row>
    <row r="9" spans="1:7" x14ac:dyDescent="0.25">
      <c r="A9" s="1223"/>
      <c r="B9" s="1226"/>
      <c r="C9" s="1228"/>
      <c r="D9" s="1223"/>
      <c r="E9" s="81" t="s">
        <v>356</v>
      </c>
      <c r="F9" s="82">
        <f>'Ellátottak pénzbeli juttatásai'!G4</f>
        <v>6760000</v>
      </c>
      <c r="G9" s="83"/>
    </row>
    <row r="10" spans="1:7" x14ac:dyDescent="0.25">
      <c r="A10" s="1223"/>
      <c r="B10" s="81" t="s">
        <v>253</v>
      </c>
      <c r="C10" s="82">
        <f>'5.Önkormányzat Bevételek'!F100</f>
        <v>0</v>
      </c>
      <c r="D10" s="1223"/>
      <c r="E10" s="81" t="s">
        <v>81</v>
      </c>
      <c r="F10" s="82">
        <f>SUM('Egyéb működési c. kiadások'!I4)</f>
        <v>17789040</v>
      </c>
      <c r="G10" s="83"/>
    </row>
    <row r="11" spans="1:7" x14ac:dyDescent="0.25">
      <c r="A11" s="1224"/>
      <c r="B11" s="84" t="s">
        <v>357</v>
      </c>
      <c r="C11" s="85">
        <f>SUM(C6:C10)</f>
        <v>228305203</v>
      </c>
      <c r="D11" s="1224"/>
      <c r="E11" s="84" t="s">
        <v>358</v>
      </c>
      <c r="F11" s="85">
        <f t="shared" ref="F11" si="0">SUM(F6:F10)</f>
        <v>107055139.33333334</v>
      </c>
      <c r="G11" s="86">
        <f>C11-F11</f>
        <v>121250063.66666666</v>
      </c>
    </row>
    <row r="12" spans="1:7" ht="30" x14ac:dyDescent="0.25">
      <c r="A12" s="1229" t="s">
        <v>245</v>
      </c>
      <c r="B12" s="81" t="s">
        <v>359</v>
      </c>
      <c r="C12" s="82">
        <f>'5.Önkormányzat Bevételek'!F43</f>
        <v>51539055</v>
      </c>
      <c r="D12" s="1229" t="s">
        <v>360</v>
      </c>
      <c r="E12" s="81" t="s">
        <v>102</v>
      </c>
      <c r="F12" s="82">
        <f>'Beruházások, felújítások'!F4</f>
        <v>37213430</v>
      </c>
      <c r="G12" s="83"/>
    </row>
    <row r="13" spans="1:7" x14ac:dyDescent="0.25">
      <c r="A13" s="1229"/>
      <c r="B13" s="81" t="s">
        <v>245</v>
      </c>
      <c r="C13" s="82">
        <f>'5.Önkormányzat Bevételek'!F97</f>
        <v>0</v>
      </c>
      <c r="D13" s="1229"/>
      <c r="E13" s="81" t="s">
        <v>116</v>
      </c>
      <c r="F13" s="82">
        <f>SUM('Beruházások, felújítások'!I19)</f>
        <v>135759381.77000001</v>
      </c>
      <c r="G13" s="83"/>
    </row>
    <row r="14" spans="1:7" ht="30" x14ac:dyDescent="0.25">
      <c r="A14" s="1229"/>
      <c r="B14" s="81" t="s">
        <v>361</v>
      </c>
      <c r="C14" s="82">
        <v>0</v>
      </c>
      <c r="D14" s="1229"/>
      <c r="E14" s="81" t="s">
        <v>362</v>
      </c>
      <c r="F14" s="82"/>
      <c r="G14" s="83"/>
    </row>
    <row r="15" spans="1:7" x14ac:dyDescent="0.25">
      <c r="A15" s="1229"/>
      <c r="B15" s="84" t="s">
        <v>363</v>
      </c>
      <c r="C15" s="85">
        <f>SUM(C12:C14)</f>
        <v>51539055</v>
      </c>
      <c r="D15" s="1229"/>
      <c r="E15" s="84" t="s">
        <v>364</v>
      </c>
      <c r="F15" s="85">
        <f>SUM(F12:F14)</f>
        <v>172972811.77000001</v>
      </c>
      <c r="G15" s="86">
        <f>C15-F15</f>
        <v>-121433756.77000001</v>
      </c>
    </row>
    <row r="16" spans="1:7" ht="15.75" thickBot="1" x14ac:dyDescent="0.3">
      <c r="A16" s="1214" t="s">
        <v>365</v>
      </c>
      <c r="B16" s="1215"/>
      <c r="C16" s="87">
        <f>C11+C15</f>
        <v>279844258</v>
      </c>
      <c r="D16" s="1203" t="s">
        <v>366</v>
      </c>
      <c r="E16" s="1204"/>
      <c r="F16" s="87">
        <f>F11+F15</f>
        <v>280027951.10333335</v>
      </c>
      <c r="G16" s="88">
        <f>G11+G15</f>
        <v>-183693.103333354</v>
      </c>
    </row>
    <row r="17" spans="1:11" x14ac:dyDescent="0.25">
      <c r="A17" s="1216" t="s">
        <v>367</v>
      </c>
      <c r="B17" s="1217"/>
      <c r="C17" s="1217"/>
      <c r="D17" s="1218"/>
      <c r="E17" s="1219"/>
      <c r="F17" s="1219"/>
      <c r="G17" s="89"/>
      <c r="K17" s="78"/>
    </row>
    <row r="18" spans="1:11" x14ac:dyDescent="0.25">
      <c r="A18" s="1209" t="s">
        <v>368</v>
      </c>
      <c r="B18" s="1210"/>
      <c r="C18" s="90">
        <f>'5.Önkormányzat Bevételek'!F108</f>
        <v>135245126</v>
      </c>
      <c r="D18" s="1220"/>
      <c r="E18" s="1221"/>
      <c r="F18" s="1221"/>
      <c r="G18" s="91">
        <f>SUM(C18)</f>
        <v>135245126</v>
      </c>
      <c r="K18" s="78"/>
    </row>
    <row r="19" spans="1:11" x14ac:dyDescent="0.25">
      <c r="A19" s="1207" t="s">
        <v>369</v>
      </c>
      <c r="B19" s="1208"/>
      <c r="C19" s="1208"/>
      <c r="D19" s="1207" t="s">
        <v>370</v>
      </c>
      <c r="E19" s="1208"/>
      <c r="F19" s="1208"/>
      <c r="G19" s="92"/>
    </row>
    <row r="20" spans="1:11" x14ac:dyDescent="0.25">
      <c r="A20" s="1209" t="s">
        <v>260</v>
      </c>
      <c r="B20" s="1210"/>
      <c r="C20" s="90">
        <f>'5.Önkormányzat Bevételek'!F106</f>
        <v>141479046</v>
      </c>
      <c r="D20" s="1209" t="s">
        <v>130</v>
      </c>
      <c r="E20" s="1210"/>
      <c r="F20" s="90">
        <f>SUM('Finanszírozási kiadások'!I4)</f>
        <v>141295353</v>
      </c>
      <c r="G20" s="91">
        <f>C20-F20</f>
        <v>183693</v>
      </c>
    </row>
    <row r="21" spans="1:11" x14ac:dyDescent="0.25">
      <c r="A21" s="1207" t="s">
        <v>371</v>
      </c>
      <c r="B21" s="1208"/>
      <c r="C21" s="1208"/>
      <c r="D21" s="1207" t="s">
        <v>372</v>
      </c>
      <c r="E21" s="1208"/>
      <c r="F21" s="1208"/>
      <c r="G21" s="92"/>
    </row>
    <row r="22" spans="1:11" ht="15.75" thickBot="1" x14ac:dyDescent="0.3">
      <c r="A22" s="1203" t="s">
        <v>373</v>
      </c>
      <c r="B22" s="1204"/>
      <c r="C22" s="87">
        <f>C16+C20</f>
        <v>421323304</v>
      </c>
      <c r="D22" s="1203" t="s">
        <v>373</v>
      </c>
      <c r="E22" s="1204"/>
      <c r="F22" s="87">
        <f>F16+F20</f>
        <v>421323304.10333335</v>
      </c>
      <c r="G22" s="88">
        <f>G16+G20</f>
        <v>-0.10333335399627686</v>
      </c>
    </row>
    <row r="24" spans="1:11" hidden="1" x14ac:dyDescent="0.25">
      <c r="F24" s="78"/>
      <c r="G24" s="78"/>
      <c r="H24" s="78"/>
    </row>
    <row r="25" spans="1:11" hidden="1" x14ac:dyDescent="0.25"/>
  </sheetData>
  <mergeCells count="25">
    <mergeCell ref="A22:B22"/>
    <mergeCell ref="D22:E22"/>
    <mergeCell ref="A19:C19"/>
    <mergeCell ref="D19:F19"/>
    <mergeCell ref="A20:B20"/>
    <mergeCell ref="D20:E20"/>
    <mergeCell ref="A21:C21"/>
    <mergeCell ref="D21:F21"/>
    <mergeCell ref="A16:B16"/>
    <mergeCell ref="D16:E16"/>
    <mergeCell ref="A17:C17"/>
    <mergeCell ref="D17:F18"/>
    <mergeCell ref="A18:B18"/>
    <mergeCell ref="A6:A11"/>
    <mergeCell ref="D6:D11"/>
    <mergeCell ref="B8:B9"/>
    <mergeCell ref="C8:C9"/>
    <mergeCell ref="A12:A15"/>
    <mergeCell ref="D12:D15"/>
    <mergeCell ref="A2:G2"/>
    <mergeCell ref="G4:G5"/>
    <mergeCell ref="A5:B5"/>
    <mergeCell ref="D5:E5"/>
    <mergeCell ref="A4:C4"/>
    <mergeCell ref="D4:F4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C07C5-9CCA-438C-BB20-EFBD628D6549}">
  <dimension ref="A1:I18"/>
  <sheetViews>
    <sheetView workbookViewId="0">
      <selection activeCell="K7" sqref="K7"/>
    </sheetView>
  </sheetViews>
  <sheetFormatPr defaultRowHeight="15" x14ac:dyDescent="0.25"/>
  <cols>
    <col min="1" max="1" width="36.42578125" customWidth="1"/>
    <col min="2" max="2" width="10.140625" customWidth="1"/>
    <col min="3" max="3" width="18.85546875" customWidth="1"/>
    <col min="4" max="4" width="17.28515625" hidden="1" customWidth="1"/>
    <col min="5" max="5" width="17.5703125" hidden="1" customWidth="1"/>
    <col min="6" max="7" width="17.5703125" customWidth="1"/>
    <col min="8" max="8" width="17.7109375" customWidth="1"/>
    <col min="9" max="9" width="11.28515625" hidden="1" customWidth="1"/>
    <col min="259" max="259" width="36.42578125" customWidth="1"/>
    <col min="260" max="260" width="10.140625" customWidth="1"/>
    <col min="261" max="261" width="18.85546875" customWidth="1"/>
    <col min="262" max="262" width="17.28515625" customWidth="1"/>
    <col min="263" max="263" width="17.5703125" customWidth="1"/>
    <col min="264" max="264" width="17.7109375" customWidth="1"/>
    <col min="515" max="515" width="36.42578125" customWidth="1"/>
    <col min="516" max="516" width="10.140625" customWidth="1"/>
    <col min="517" max="517" width="18.85546875" customWidth="1"/>
    <col min="518" max="518" width="17.28515625" customWidth="1"/>
    <col min="519" max="519" width="17.5703125" customWidth="1"/>
    <col min="520" max="520" width="17.7109375" customWidth="1"/>
    <col min="771" max="771" width="36.42578125" customWidth="1"/>
    <col min="772" max="772" width="10.140625" customWidth="1"/>
    <col min="773" max="773" width="18.85546875" customWidth="1"/>
    <col min="774" max="774" width="17.28515625" customWidth="1"/>
    <col min="775" max="775" width="17.5703125" customWidth="1"/>
    <col min="776" max="776" width="17.7109375" customWidth="1"/>
    <col min="1027" max="1027" width="36.42578125" customWidth="1"/>
    <col min="1028" max="1028" width="10.140625" customWidth="1"/>
    <col min="1029" max="1029" width="18.85546875" customWidth="1"/>
    <col min="1030" max="1030" width="17.28515625" customWidth="1"/>
    <col min="1031" max="1031" width="17.5703125" customWidth="1"/>
    <col min="1032" max="1032" width="17.7109375" customWidth="1"/>
    <col min="1283" max="1283" width="36.42578125" customWidth="1"/>
    <col min="1284" max="1284" width="10.140625" customWidth="1"/>
    <col min="1285" max="1285" width="18.85546875" customWidth="1"/>
    <col min="1286" max="1286" width="17.28515625" customWidth="1"/>
    <col min="1287" max="1287" width="17.5703125" customWidth="1"/>
    <col min="1288" max="1288" width="17.7109375" customWidth="1"/>
    <col min="1539" max="1539" width="36.42578125" customWidth="1"/>
    <col min="1540" max="1540" width="10.140625" customWidth="1"/>
    <col min="1541" max="1541" width="18.85546875" customWidth="1"/>
    <col min="1542" max="1542" width="17.28515625" customWidth="1"/>
    <col min="1543" max="1543" width="17.5703125" customWidth="1"/>
    <col min="1544" max="1544" width="17.7109375" customWidth="1"/>
    <col min="1795" max="1795" width="36.42578125" customWidth="1"/>
    <col min="1796" max="1796" width="10.140625" customWidth="1"/>
    <col min="1797" max="1797" width="18.85546875" customWidth="1"/>
    <col min="1798" max="1798" width="17.28515625" customWidth="1"/>
    <col min="1799" max="1799" width="17.5703125" customWidth="1"/>
    <col min="1800" max="1800" width="17.7109375" customWidth="1"/>
    <col min="2051" max="2051" width="36.42578125" customWidth="1"/>
    <col min="2052" max="2052" width="10.140625" customWidth="1"/>
    <col min="2053" max="2053" width="18.85546875" customWidth="1"/>
    <col min="2054" max="2054" width="17.28515625" customWidth="1"/>
    <col min="2055" max="2055" width="17.5703125" customWidth="1"/>
    <col min="2056" max="2056" width="17.7109375" customWidth="1"/>
    <col min="2307" max="2307" width="36.42578125" customWidth="1"/>
    <col min="2308" max="2308" width="10.140625" customWidth="1"/>
    <col min="2309" max="2309" width="18.85546875" customWidth="1"/>
    <col min="2310" max="2310" width="17.28515625" customWidth="1"/>
    <col min="2311" max="2311" width="17.5703125" customWidth="1"/>
    <col min="2312" max="2312" width="17.7109375" customWidth="1"/>
    <col min="2563" max="2563" width="36.42578125" customWidth="1"/>
    <col min="2564" max="2564" width="10.140625" customWidth="1"/>
    <col min="2565" max="2565" width="18.85546875" customWidth="1"/>
    <col min="2566" max="2566" width="17.28515625" customWidth="1"/>
    <col min="2567" max="2567" width="17.5703125" customWidth="1"/>
    <col min="2568" max="2568" width="17.7109375" customWidth="1"/>
    <col min="2819" max="2819" width="36.42578125" customWidth="1"/>
    <col min="2820" max="2820" width="10.140625" customWidth="1"/>
    <col min="2821" max="2821" width="18.85546875" customWidth="1"/>
    <col min="2822" max="2822" width="17.28515625" customWidth="1"/>
    <col min="2823" max="2823" width="17.5703125" customWidth="1"/>
    <col min="2824" max="2824" width="17.7109375" customWidth="1"/>
    <col min="3075" max="3075" width="36.42578125" customWidth="1"/>
    <col min="3076" max="3076" width="10.140625" customWidth="1"/>
    <col min="3077" max="3077" width="18.85546875" customWidth="1"/>
    <col min="3078" max="3078" width="17.28515625" customWidth="1"/>
    <col min="3079" max="3079" width="17.5703125" customWidth="1"/>
    <col min="3080" max="3080" width="17.7109375" customWidth="1"/>
    <col min="3331" max="3331" width="36.42578125" customWidth="1"/>
    <col min="3332" max="3332" width="10.140625" customWidth="1"/>
    <col min="3333" max="3333" width="18.85546875" customWidth="1"/>
    <col min="3334" max="3334" width="17.28515625" customWidth="1"/>
    <col min="3335" max="3335" width="17.5703125" customWidth="1"/>
    <col min="3336" max="3336" width="17.7109375" customWidth="1"/>
    <col min="3587" max="3587" width="36.42578125" customWidth="1"/>
    <col min="3588" max="3588" width="10.140625" customWidth="1"/>
    <col min="3589" max="3589" width="18.85546875" customWidth="1"/>
    <col min="3590" max="3590" width="17.28515625" customWidth="1"/>
    <col min="3591" max="3591" width="17.5703125" customWidth="1"/>
    <col min="3592" max="3592" width="17.7109375" customWidth="1"/>
    <col min="3843" max="3843" width="36.42578125" customWidth="1"/>
    <col min="3844" max="3844" width="10.140625" customWidth="1"/>
    <col min="3845" max="3845" width="18.85546875" customWidth="1"/>
    <col min="3846" max="3846" width="17.28515625" customWidth="1"/>
    <col min="3847" max="3847" width="17.5703125" customWidth="1"/>
    <col min="3848" max="3848" width="17.7109375" customWidth="1"/>
    <col min="4099" max="4099" width="36.42578125" customWidth="1"/>
    <col min="4100" max="4100" width="10.140625" customWidth="1"/>
    <col min="4101" max="4101" width="18.85546875" customWidth="1"/>
    <col min="4102" max="4102" width="17.28515625" customWidth="1"/>
    <col min="4103" max="4103" width="17.5703125" customWidth="1"/>
    <col min="4104" max="4104" width="17.7109375" customWidth="1"/>
    <col min="4355" max="4355" width="36.42578125" customWidth="1"/>
    <col min="4356" max="4356" width="10.140625" customWidth="1"/>
    <col min="4357" max="4357" width="18.85546875" customWidth="1"/>
    <col min="4358" max="4358" width="17.28515625" customWidth="1"/>
    <col min="4359" max="4359" width="17.5703125" customWidth="1"/>
    <col min="4360" max="4360" width="17.7109375" customWidth="1"/>
    <col min="4611" max="4611" width="36.42578125" customWidth="1"/>
    <col min="4612" max="4612" width="10.140625" customWidth="1"/>
    <col min="4613" max="4613" width="18.85546875" customWidth="1"/>
    <col min="4614" max="4614" width="17.28515625" customWidth="1"/>
    <col min="4615" max="4615" width="17.5703125" customWidth="1"/>
    <col min="4616" max="4616" width="17.7109375" customWidth="1"/>
    <col min="4867" max="4867" width="36.42578125" customWidth="1"/>
    <col min="4868" max="4868" width="10.140625" customWidth="1"/>
    <col min="4869" max="4869" width="18.85546875" customWidth="1"/>
    <col min="4870" max="4870" width="17.28515625" customWidth="1"/>
    <col min="4871" max="4871" width="17.5703125" customWidth="1"/>
    <col min="4872" max="4872" width="17.7109375" customWidth="1"/>
    <col min="5123" max="5123" width="36.42578125" customWidth="1"/>
    <col min="5124" max="5124" width="10.140625" customWidth="1"/>
    <col min="5125" max="5125" width="18.85546875" customWidth="1"/>
    <col min="5126" max="5126" width="17.28515625" customWidth="1"/>
    <col min="5127" max="5127" width="17.5703125" customWidth="1"/>
    <col min="5128" max="5128" width="17.7109375" customWidth="1"/>
    <col min="5379" max="5379" width="36.42578125" customWidth="1"/>
    <col min="5380" max="5380" width="10.140625" customWidth="1"/>
    <col min="5381" max="5381" width="18.85546875" customWidth="1"/>
    <col min="5382" max="5382" width="17.28515625" customWidth="1"/>
    <col min="5383" max="5383" width="17.5703125" customWidth="1"/>
    <col min="5384" max="5384" width="17.7109375" customWidth="1"/>
    <col min="5635" max="5635" width="36.42578125" customWidth="1"/>
    <col min="5636" max="5636" width="10.140625" customWidth="1"/>
    <col min="5637" max="5637" width="18.85546875" customWidth="1"/>
    <col min="5638" max="5638" width="17.28515625" customWidth="1"/>
    <col min="5639" max="5639" width="17.5703125" customWidth="1"/>
    <col min="5640" max="5640" width="17.7109375" customWidth="1"/>
    <col min="5891" max="5891" width="36.42578125" customWidth="1"/>
    <col min="5892" max="5892" width="10.140625" customWidth="1"/>
    <col min="5893" max="5893" width="18.85546875" customWidth="1"/>
    <col min="5894" max="5894" width="17.28515625" customWidth="1"/>
    <col min="5895" max="5895" width="17.5703125" customWidth="1"/>
    <col min="5896" max="5896" width="17.7109375" customWidth="1"/>
    <col min="6147" max="6147" width="36.42578125" customWidth="1"/>
    <col min="6148" max="6148" width="10.140625" customWidth="1"/>
    <col min="6149" max="6149" width="18.85546875" customWidth="1"/>
    <col min="6150" max="6150" width="17.28515625" customWidth="1"/>
    <col min="6151" max="6151" width="17.5703125" customWidth="1"/>
    <col min="6152" max="6152" width="17.7109375" customWidth="1"/>
    <col min="6403" max="6403" width="36.42578125" customWidth="1"/>
    <col min="6404" max="6404" width="10.140625" customWidth="1"/>
    <col min="6405" max="6405" width="18.85546875" customWidth="1"/>
    <col min="6406" max="6406" width="17.28515625" customWidth="1"/>
    <col min="6407" max="6407" width="17.5703125" customWidth="1"/>
    <col min="6408" max="6408" width="17.7109375" customWidth="1"/>
    <col min="6659" max="6659" width="36.42578125" customWidth="1"/>
    <col min="6660" max="6660" width="10.140625" customWidth="1"/>
    <col min="6661" max="6661" width="18.85546875" customWidth="1"/>
    <col min="6662" max="6662" width="17.28515625" customWidth="1"/>
    <col min="6663" max="6663" width="17.5703125" customWidth="1"/>
    <col min="6664" max="6664" width="17.7109375" customWidth="1"/>
    <col min="6915" max="6915" width="36.42578125" customWidth="1"/>
    <col min="6916" max="6916" width="10.140625" customWidth="1"/>
    <col min="6917" max="6917" width="18.85546875" customWidth="1"/>
    <col min="6918" max="6918" width="17.28515625" customWidth="1"/>
    <col min="6919" max="6919" width="17.5703125" customWidth="1"/>
    <col min="6920" max="6920" width="17.7109375" customWidth="1"/>
    <col min="7171" max="7171" width="36.42578125" customWidth="1"/>
    <col min="7172" max="7172" width="10.140625" customWidth="1"/>
    <col min="7173" max="7173" width="18.85546875" customWidth="1"/>
    <col min="7174" max="7174" width="17.28515625" customWidth="1"/>
    <col min="7175" max="7175" width="17.5703125" customWidth="1"/>
    <col min="7176" max="7176" width="17.7109375" customWidth="1"/>
    <col min="7427" max="7427" width="36.42578125" customWidth="1"/>
    <col min="7428" max="7428" width="10.140625" customWidth="1"/>
    <col min="7429" max="7429" width="18.85546875" customWidth="1"/>
    <col min="7430" max="7430" width="17.28515625" customWidth="1"/>
    <col min="7431" max="7431" width="17.5703125" customWidth="1"/>
    <col min="7432" max="7432" width="17.7109375" customWidth="1"/>
    <col min="7683" max="7683" width="36.42578125" customWidth="1"/>
    <col min="7684" max="7684" width="10.140625" customWidth="1"/>
    <col min="7685" max="7685" width="18.85546875" customWidth="1"/>
    <col min="7686" max="7686" width="17.28515625" customWidth="1"/>
    <col min="7687" max="7687" width="17.5703125" customWidth="1"/>
    <col min="7688" max="7688" width="17.7109375" customWidth="1"/>
    <col min="7939" max="7939" width="36.42578125" customWidth="1"/>
    <col min="7940" max="7940" width="10.140625" customWidth="1"/>
    <col min="7941" max="7941" width="18.85546875" customWidth="1"/>
    <col min="7942" max="7942" width="17.28515625" customWidth="1"/>
    <col min="7943" max="7943" width="17.5703125" customWidth="1"/>
    <col min="7944" max="7944" width="17.7109375" customWidth="1"/>
    <col min="8195" max="8195" width="36.42578125" customWidth="1"/>
    <col min="8196" max="8196" width="10.140625" customWidth="1"/>
    <col min="8197" max="8197" width="18.85546875" customWidth="1"/>
    <col min="8198" max="8198" width="17.28515625" customWidth="1"/>
    <col min="8199" max="8199" width="17.5703125" customWidth="1"/>
    <col min="8200" max="8200" width="17.7109375" customWidth="1"/>
    <col min="8451" max="8451" width="36.42578125" customWidth="1"/>
    <col min="8452" max="8452" width="10.140625" customWidth="1"/>
    <col min="8453" max="8453" width="18.85546875" customWidth="1"/>
    <col min="8454" max="8454" width="17.28515625" customWidth="1"/>
    <col min="8455" max="8455" width="17.5703125" customWidth="1"/>
    <col min="8456" max="8456" width="17.7109375" customWidth="1"/>
    <col min="8707" max="8707" width="36.42578125" customWidth="1"/>
    <col min="8708" max="8708" width="10.140625" customWidth="1"/>
    <col min="8709" max="8709" width="18.85546875" customWidth="1"/>
    <col min="8710" max="8710" width="17.28515625" customWidth="1"/>
    <col min="8711" max="8711" width="17.5703125" customWidth="1"/>
    <col min="8712" max="8712" width="17.7109375" customWidth="1"/>
    <col min="8963" max="8963" width="36.42578125" customWidth="1"/>
    <col min="8964" max="8964" width="10.140625" customWidth="1"/>
    <col min="8965" max="8965" width="18.85546875" customWidth="1"/>
    <col min="8966" max="8966" width="17.28515625" customWidth="1"/>
    <col min="8967" max="8967" width="17.5703125" customWidth="1"/>
    <col min="8968" max="8968" width="17.7109375" customWidth="1"/>
    <col min="9219" max="9219" width="36.42578125" customWidth="1"/>
    <col min="9220" max="9220" width="10.140625" customWidth="1"/>
    <col min="9221" max="9221" width="18.85546875" customWidth="1"/>
    <col min="9222" max="9222" width="17.28515625" customWidth="1"/>
    <col min="9223" max="9223" width="17.5703125" customWidth="1"/>
    <col min="9224" max="9224" width="17.7109375" customWidth="1"/>
    <col min="9475" max="9475" width="36.42578125" customWidth="1"/>
    <col min="9476" max="9476" width="10.140625" customWidth="1"/>
    <col min="9477" max="9477" width="18.85546875" customWidth="1"/>
    <col min="9478" max="9478" width="17.28515625" customWidth="1"/>
    <col min="9479" max="9479" width="17.5703125" customWidth="1"/>
    <col min="9480" max="9480" width="17.7109375" customWidth="1"/>
    <col min="9731" max="9731" width="36.42578125" customWidth="1"/>
    <col min="9732" max="9732" width="10.140625" customWidth="1"/>
    <col min="9733" max="9733" width="18.85546875" customWidth="1"/>
    <col min="9734" max="9734" width="17.28515625" customWidth="1"/>
    <col min="9735" max="9735" width="17.5703125" customWidth="1"/>
    <col min="9736" max="9736" width="17.7109375" customWidth="1"/>
    <col min="9987" max="9987" width="36.42578125" customWidth="1"/>
    <col min="9988" max="9988" width="10.140625" customWidth="1"/>
    <col min="9989" max="9989" width="18.85546875" customWidth="1"/>
    <col min="9990" max="9990" width="17.28515625" customWidth="1"/>
    <col min="9991" max="9991" width="17.5703125" customWidth="1"/>
    <col min="9992" max="9992" width="17.7109375" customWidth="1"/>
    <col min="10243" max="10243" width="36.42578125" customWidth="1"/>
    <col min="10244" max="10244" width="10.140625" customWidth="1"/>
    <col min="10245" max="10245" width="18.85546875" customWidth="1"/>
    <col min="10246" max="10246" width="17.28515625" customWidth="1"/>
    <col min="10247" max="10247" width="17.5703125" customWidth="1"/>
    <col min="10248" max="10248" width="17.7109375" customWidth="1"/>
    <col min="10499" max="10499" width="36.42578125" customWidth="1"/>
    <col min="10500" max="10500" width="10.140625" customWidth="1"/>
    <col min="10501" max="10501" width="18.85546875" customWidth="1"/>
    <col min="10502" max="10502" width="17.28515625" customWidth="1"/>
    <col min="10503" max="10503" width="17.5703125" customWidth="1"/>
    <col min="10504" max="10504" width="17.7109375" customWidth="1"/>
    <col min="10755" max="10755" width="36.42578125" customWidth="1"/>
    <col min="10756" max="10756" width="10.140625" customWidth="1"/>
    <col min="10757" max="10757" width="18.85546875" customWidth="1"/>
    <col min="10758" max="10758" width="17.28515625" customWidth="1"/>
    <col min="10759" max="10759" width="17.5703125" customWidth="1"/>
    <col min="10760" max="10760" width="17.7109375" customWidth="1"/>
    <col min="11011" max="11011" width="36.42578125" customWidth="1"/>
    <col min="11012" max="11012" width="10.140625" customWidth="1"/>
    <col min="11013" max="11013" width="18.85546875" customWidth="1"/>
    <col min="11014" max="11014" width="17.28515625" customWidth="1"/>
    <col min="11015" max="11015" width="17.5703125" customWidth="1"/>
    <col min="11016" max="11016" width="17.7109375" customWidth="1"/>
    <col min="11267" max="11267" width="36.42578125" customWidth="1"/>
    <col min="11268" max="11268" width="10.140625" customWidth="1"/>
    <col min="11269" max="11269" width="18.85546875" customWidth="1"/>
    <col min="11270" max="11270" width="17.28515625" customWidth="1"/>
    <col min="11271" max="11271" width="17.5703125" customWidth="1"/>
    <col min="11272" max="11272" width="17.7109375" customWidth="1"/>
    <col min="11523" max="11523" width="36.42578125" customWidth="1"/>
    <col min="11524" max="11524" width="10.140625" customWidth="1"/>
    <col min="11525" max="11525" width="18.85546875" customWidth="1"/>
    <col min="11526" max="11526" width="17.28515625" customWidth="1"/>
    <col min="11527" max="11527" width="17.5703125" customWidth="1"/>
    <col min="11528" max="11528" width="17.7109375" customWidth="1"/>
    <col min="11779" max="11779" width="36.42578125" customWidth="1"/>
    <col min="11780" max="11780" width="10.140625" customWidth="1"/>
    <col min="11781" max="11781" width="18.85546875" customWidth="1"/>
    <col min="11782" max="11782" width="17.28515625" customWidth="1"/>
    <col min="11783" max="11783" width="17.5703125" customWidth="1"/>
    <col min="11784" max="11784" width="17.7109375" customWidth="1"/>
    <col min="12035" max="12035" width="36.42578125" customWidth="1"/>
    <col min="12036" max="12036" width="10.140625" customWidth="1"/>
    <col min="12037" max="12037" width="18.85546875" customWidth="1"/>
    <col min="12038" max="12038" width="17.28515625" customWidth="1"/>
    <col min="12039" max="12039" width="17.5703125" customWidth="1"/>
    <col min="12040" max="12040" width="17.7109375" customWidth="1"/>
    <col min="12291" max="12291" width="36.42578125" customWidth="1"/>
    <col min="12292" max="12292" width="10.140625" customWidth="1"/>
    <col min="12293" max="12293" width="18.85546875" customWidth="1"/>
    <col min="12294" max="12294" width="17.28515625" customWidth="1"/>
    <col min="12295" max="12295" width="17.5703125" customWidth="1"/>
    <col min="12296" max="12296" width="17.7109375" customWidth="1"/>
    <col min="12547" max="12547" width="36.42578125" customWidth="1"/>
    <col min="12548" max="12548" width="10.140625" customWidth="1"/>
    <col min="12549" max="12549" width="18.85546875" customWidth="1"/>
    <col min="12550" max="12550" width="17.28515625" customWidth="1"/>
    <col min="12551" max="12551" width="17.5703125" customWidth="1"/>
    <col min="12552" max="12552" width="17.7109375" customWidth="1"/>
    <col min="12803" max="12803" width="36.42578125" customWidth="1"/>
    <col min="12804" max="12804" width="10.140625" customWidth="1"/>
    <col min="12805" max="12805" width="18.85546875" customWidth="1"/>
    <col min="12806" max="12806" width="17.28515625" customWidth="1"/>
    <col min="12807" max="12807" width="17.5703125" customWidth="1"/>
    <col min="12808" max="12808" width="17.7109375" customWidth="1"/>
    <col min="13059" max="13059" width="36.42578125" customWidth="1"/>
    <col min="13060" max="13060" width="10.140625" customWidth="1"/>
    <col min="13061" max="13061" width="18.85546875" customWidth="1"/>
    <col min="13062" max="13062" width="17.28515625" customWidth="1"/>
    <col min="13063" max="13063" width="17.5703125" customWidth="1"/>
    <col min="13064" max="13064" width="17.7109375" customWidth="1"/>
    <col min="13315" max="13315" width="36.42578125" customWidth="1"/>
    <col min="13316" max="13316" width="10.140625" customWidth="1"/>
    <col min="13317" max="13317" width="18.85546875" customWidth="1"/>
    <col min="13318" max="13318" width="17.28515625" customWidth="1"/>
    <col min="13319" max="13319" width="17.5703125" customWidth="1"/>
    <col min="13320" max="13320" width="17.7109375" customWidth="1"/>
    <col min="13571" max="13571" width="36.42578125" customWidth="1"/>
    <col min="13572" max="13572" width="10.140625" customWidth="1"/>
    <col min="13573" max="13573" width="18.85546875" customWidth="1"/>
    <col min="13574" max="13574" width="17.28515625" customWidth="1"/>
    <col min="13575" max="13575" width="17.5703125" customWidth="1"/>
    <col min="13576" max="13576" width="17.7109375" customWidth="1"/>
    <col min="13827" max="13827" width="36.42578125" customWidth="1"/>
    <col min="13828" max="13828" width="10.140625" customWidth="1"/>
    <col min="13829" max="13829" width="18.85546875" customWidth="1"/>
    <col min="13830" max="13830" width="17.28515625" customWidth="1"/>
    <col min="13831" max="13831" width="17.5703125" customWidth="1"/>
    <col min="13832" max="13832" width="17.7109375" customWidth="1"/>
    <col min="14083" max="14083" width="36.42578125" customWidth="1"/>
    <col min="14084" max="14084" width="10.140625" customWidth="1"/>
    <col min="14085" max="14085" width="18.85546875" customWidth="1"/>
    <col min="14086" max="14086" width="17.28515625" customWidth="1"/>
    <col min="14087" max="14087" width="17.5703125" customWidth="1"/>
    <col min="14088" max="14088" width="17.7109375" customWidth="1"/>
    <col min="14339" max="14339" width="36.42578125" customWidth="1"/>
    <col min="14340" max="14340" width="10.140625" customWidth="1"/>
    <col min="14341" max="14341" width="18.85546875" customWidth="1"/>
    <col min="14342" max="14342" width="17.28515625" customWidth="1"/>
    <col min="14343" max="14343" width="17.5703125" customWidth="1"/>
    <col min="14344" max="14344" width="17.7109375" customWidth="1"/>
    <col min="14595" max="14595" width="36.42578125" customWidth="1"/>
    <col min="14596" max="14596" width="10.140625" customWidth="1"/>
    <col min="14597" max="14597" width="18.85546875" customWidth="1"/>
    <col min="14598" max="14598" width="17.28515625" customWidth="1"/>
    <col min="14599" max="14599" width="17.5703125" customWidth="1"/>
    <col min="14600" max="14600" width="17.7109375" customWidth="1"/>
    <col min="14851" max="14851" width="36.42578125" customWidth="1"/>
    <col min="14852" max="14852" width="10.140625" customWidth="1"/>
    <col min="14853" max="14853" width="18.85546875" customWidth="1"/>
    <col min="14854" max="14854" width="17.28515625" customWidth="1"/>
    <col min="14855" max="14855" width="17.5703125" customWidth="1"/>
    <col min="14856" max="14856" width="17.7109375" customWidth="1"/>
    <col min="15107" max="15107" width="36.42578125" customWidth="1"/>
    <col min="15108" max="15108" width="10.140625" customWidth="1"/>
    <col min="15109" max="15109" width="18.85546875" customWidth="1"/>
    <col min="15110" max="15110" width="17.28515625" customWidth="1"/>
    <col min="15111" max="15111" width="17.5703125" customWidth="1"/>
    <col min="15112" max="15112" width="17.7109375" customWidth="1"/>
    <col min="15363" max="15363" width="36.42578125" customWidth="1"/>
    <col min="15364" max="15364" width="10.140625" customWidth="1"/>
    <col min="15365" max="15365" width="18.85546875" customWidth="1"/>
    <col min="15366" max="15366" width="17.28515625" customWidth="1"/>
    <col min="15367" max="15367" width="17.5703125" customWidth="1"/>
    <col min="15368" max="15368" width="17.7109375" customWidth="1"/>
    <col min="15619" max="15619" width="36.42578125" customWidth="1"/>
    <col min="15620" max="15620" width="10.140625" customWidth="1"/>
    <col min="15621" max="15621" width="18.85546875" customWidth="1"/>
    <col min="15622" max="15622" width="17.28515625" customWidth="1"/>
    <col min="15623" max="15623" width="17.5703125" customWidth="1"/>
    <col min="15624" max="15624" width="17.7109375" customWidth="1"/>
    <col min="15875" max="15875" width="36.42578125" customWidth="1"/>
    <col min="15876" max="15876" width="10.140625" customWidth="1"/>
    <col min="15877" max="15877" width="18.85546875" customWidth="1"/>
    <col min="15878" max="15878" width="17.28515625" customWidth="1"/>
    <col min="15879" max="15879" width="17.5703125" customWidth="1"/>
    <col min="15880" max="15880" width="17.7109375" customWidth="1"/>
    <col min="16131" max="16131" width="36.42578125" customWidth="1"/>
    <col min="16132" max="16132" width="10.140625" customWidth="1"/>
    <col min="16133" max="16133" width="18.85546875" customWidth="1"/>
    <col min="16134" max="16134" width="17.28515625" customWidth="1"/>
    <col min="16135" max="16135" width="17.5703125" customWidth="1"/>
    <col min="16136" max="16136" width="17.7109375" customWidth="1"/>
  </cols>
  <sheetData>
    <row r="1" spans="1:8" s="297" customFormat="1" x14ac:dyDescent="0.25">
      <c r="A1" s="297" t="s">
        <v>1245</v>
      </c>
      <c r="G1" s="1480" t="s">
        <v>1246</v>
      </c>
      <c r="H1" s="1480"/>
    </row>
    <row r="2" spans="1:8" s="297" customFormat="1" x14ac:dyDescent="0.25"/>
    <row r="3" spans="1:8" x14ac:dyDescent="0.25">
      <c r="A3" s="1477" t="s">
        <v>1206</v>
      </c>
      <c r="B3" s="1478"/>
      <c r="C3" s="1478"/>
      <c r="D3" s="1478"/>
      <c r="E3" s="1478"/>
      <c r="F3" s="1478"/>
      <c r="G3" s="1478"/>
      <c r="H3" s="1478"/>
    </row>
    <row r="4" spans="1:8" x14ac:dyDescent="0.25">
      <c r="A4" s="1479" t="s">
        <v>1198</v>
      </c>
      <c r="B4" s="1478"/>
      <c r="C4" s="1478"/>
      <c r="D4" s="1478"/>
      <c r="E4" s="1478"/>
      <c r="F4" s="1478"/>
      <c r="G4" s="1478"/>
      <c r="H4" s="1478"/>
    </row>
    <row r="5" spans="1:8" ht="18" x14ac:dyDescent="0.25">
      <c r="A5" s="1091"/>
    </row>
    <row r="6" spans="1:8" ht="15.75" thickBot="1" x14ac:dyDescent="0.3"/>
    <row r="7" spans="1:8" ht="75" x14ac:dyDescent="0.3">
      <c r="A7" s="1097" t="s">
        <v>1199</v>
      </c>
      <c r="B7" s="1098" t="s">
        <v>1200</v>
      </c>
      <c r="C7" s="1099" t="s">
        <v>1201</v>
      </c>
      <c r="D7" s="1100" t="s">
        <v>1202</v>
      </c>
      <c r="E7" s="1100" t="s">
        <v>1203</v>
      </c>
      <c r="F7" s="1099" t="s">
        <v>1207</v>
      </c>
      <c r="G7" s="1099" t="s">
        <v>1208</v>
      </c>
      <c r="H7" s="1101" t="s">
        <v>1204</v>
      </c>
    </row>
    <row r="8" spans="1:8" x14ac:dyDescent="0.25">
      <c r="A8" s="1102"/>
      <c r="B8" s="1092"/>
      <c r="C8" s="1092"/>
      <c r="D8" s="1092"/>
      <c r="E8" s="1092"/>
      <c r="F8" s="1092"/>
      <c r="G8" s="1092"/>
      <c r="H8" s="1103"/>
    </row>
    <row r="9" spans="1:8" x14ac:dyDescent="0.25">
      <c r="A9" s="1102"/>
      <c r="B9" s="1092"/>
      <c r="C9" s="1092"/>
      <c r="D9" s="1092"/>
      <c r="E9" s="1092"/>
      <c r="F9" s="1092"/>
      <c r="G9" s="1092"/>
      <c r="H9" s="1103"/>
    </row>
    <row r="10" spans="1:8" x14ac:dyDescent="0.25">
      <c r="A10" s="1102"/>
      <c r="B10" s="1092"/>
      <c r="C10" s="1092"/>
      <c r="D10" s="1092"/>
      <c r="E10" s="1092"/>
      <c r="F10" s="1092"/>
      <c r="G10" s="1092"/>
      <c r="H10" s="1103"/>
    </row>
    <row r="11" spans="1:8" x14ac:dyDescent="0.25">
      <c r="A11" s="1102"/>
      <c r="B11" s="1092"/>
      <c r="C11" s="1092"/>
      <c r="D11" s="1092"/>
      <c r="E11" s="1092"/>
      <c r="F11" s="1092"/>
      <c r="G11" s="1092"/>
      <c r="H11" s="1103"/>
    </row>
    <row r="12" spans="1:8" x14ac:dyDescent="0.25">
      <c r="A12" s="1104" t="s">
        <v>1205</v>
      </c>
      <c r="B12" s="1093" t="s">
        <v>97</v>
      </c>
      <c r="C12" s="1094">
        <v>2274044</v>
      </c>
      <c r="D12" s="1095">
        <v>0</v>
      </c>
      <c r="E12" s="1095">
        <v>0</v>
      </c>
      <c r="F12" s="1095">
        <v>0</v>
      </c>
      <c r="G12" s="1095">
        <v>0</v>
      </c>
      <c r="H12" s="1105">
        <f t="shared" ref="H12:H16" si="0">SUM(C12:E12)</f>
        <v>2274044</v>
      </c>
    </row>
    <row r="13" spans="1:8" x14ac:dyDescent="0.25">
      <c r="A13" s="1104"/>
      <c r="B13" s="1093"/>
      <c r="C13" s="1096"/>
      <c r="D13" s="1096"/>
      <c r="E13" s="1096"/>
      <c r="F13" s="1096"/>
      <c r="G13" s="1096"/>
      <c r="H13" s="1105">
        <f t="shared" si="0"/>
        <v>0</v>
      </c>
    </row>
    <row r="14" spans="1:8" x14ac:dyDescent="0.25">
      <c r="A14" s="1104"/>
      <c r="B14" s="1093"/>
      <c r="C14" s="1096"/>
      <c r="D14" s="1096"/>
      <c r="E14" s="1096"/>
      <c r="F14" s="1096"/>
      <c r="G14" s="1096"/>
      <c r="H14" s="1105">
        <f t="shared" si="0"/>
        <v>0</v>
      </c>
    </row>
    <row r="15" spans="1:8" x14ac:dyDescent="0.25">
      <c r="A15" s="1104"/>
      <c r="B15" s="1093"/>
      <c r="C15" s="1096"/>
      <c r="D15" s="1096"/>
      <c r="E15" s="1096"/>
      <c r="F15" s="1096"/>
      <c r="G15" s="1096"/>
      <c r="H15" s="1105">
        <f t="shared" si="0"/>
        <v>0</v>
      </c>
    </row>
    <row r="16" spans="1:8" x14ac:dyDescent="0.25">
      <c r="A16" s="1104"/>
      <c r="B16" s="1093"/>
      <c r="C16" s="1096"/>
      <c r="D16" s="1096"/>
      <c r="E16" s="1096"/>
      <c r="F16" s="1096"/>
      <c r="G16" s="1096"/>
      <c r="H16" s="1105">
        <f t="shared" si="0"/>
        <v>0</v>
      </c>
    </row>
    <row r="17" spans="1:9" x14ac:dyDescent="0.25">
      <c r="A17" s="1104" t="s">
        <v>1231</v>
      </c>
      <c r="B17" s="1093" t="s">
        <v>97</v>
      </c>
      <c r="C17" s="1096">
        <v>8319996</v>
      </c>
      <c r="D17" s="1096">
        <v>0</v>
      </c>
      <c r="E17" s="1096">
        <v>0</v>
      </c>
      <c r="F17" s="1096">
        <v>0</v>
      </c>
      <c r="G17" s="1096">
        <v>0</v>
      </c>
      <c r="H17" s="1105">
        <f>SUM(C17)</f>
        <v>8319996</v>
      </c>
      <c r="I17" s="78">
        <f>SUM(H12+H17)</f>
        <v>10594040</v>
      </c>
    </row>
    <row r="18" spans="1:9" ht="15.75" thickBot="1" x14ac:dyDescent="0.3">
      <c r="A18" s="1175"/>
      <c r="B18" s="1176"/>
      <c r="C18" s="1176"/>
      <c r="D18" s="1174"/>
      <c r="E18" s="1174"/>
      <c r="F18" s="1177"/>
      <c r="G18" s="1176"/>
      <c r="H18" s="1178">
        <f>SUM(H12:H17)</f>
        <v>10594040</v>
      </c>
    </row>
  </sheetData>
  <mergeCells count="3">
    <mergeCell ref="A3:H3"/>
    <mergeCell ref="A4:H4"/>
    <mergeCell ref="G1:H1"/>
  </mergeCells>
  <pageMargins left="0.7" right="0.7" top="0.75" bottom="0.75" header="0.3" footer="0.3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7F8A2E-D748-4371-A540-DB35636425CB}">
  <dimension ref="A2:I28"/>
  <sheetViews>
    <sheetView view="pageBreakPreview" zoomScaleNormal="100" zoomScaleSheetLayoutView="100" workbookViewId="0">
      <selection activeCell="I20" sqref="I20"/>
    </sheetView>
  </sheetViews>
  <sheetFormatPr defaultRowHeight="15" x14ac:dyDescent="0.25"/>
  <cols>
    <col min="1" max="1" width="5.140625" style="299" customWidth="1"/>
    <col min="2" max="2" width="44.28515625" style="299" customWidth="1"/>
    <col min="3" max="3" width="19.28515625" style="299" customWidth="1"/>
    <col min="4" max="4" width="15.140625" style="301" customWidth="1"/>
    <col min="5" max="5" width="14.28515625" style="299" customWidth="1"/>
    <col min="6" max="6" width="13.5703125" style="299" customWidth="1"/>
    <col min="7" max="7" width="13.7109375" style="299" customWidth="1"/>
    <col min="8" max="8" width="13" style="299" customWidth="1"/>
    <col min="9" max="9" width="12.7109375" style="299" customWidth="1"/>
    <col min="10" max="256" width="9.140625" style="299"/>
    <col min="257" max="257" width="5.140625" style="299" customWidth="1"/>
    <col min="258" max="258" width="44.28515625" style="299" customWidth="1"/>
    <col min="259" max="259" width="19.28515625" style="299" customWidth="1"/>
    <col min="260" max="260" width="18" style="299" customWidth="1"/>
    <col min="261" max="261" width="18.7109375" style="299" customWidth="1"/>
    <col min="262" max="262" width="11.5703125" style="299" customWidth="1"/>
    <col min="263" max="263" width="11" style="299" customWidth="1"/>
    <col min="264" max="264" width="10.140625" style="299" customWidth="1"/>
    <col min="265" max="265" width="10.42578125" style="299" customWidth="1"/>
    <col min="266" max="512" width="9.140625" style="299"/>
    <col min="513" max="513" width="5.140625" style="299" customWidth="1"/>
    <col min="514" max="514" width="44.28515625" style="299" customWidth="1"/>
    <col min="515" max="515" width="19.28515625" style="299" customWidth="1"/>
    <col min="516" max="516" width="18" style="299" customWidth="1"/>
    <col min="517" max="517" width="18.7109375" style="299" customWidth="1"/>
    <col min="518" max="518" width="11.5703125" style="299" customWidth="1"/>
    <col min="519" max="519" width="11" style="299" customWidth="1"/>
    <col min="520" max="520" width="10.140625" style="299" customWidth="1"/>
    <col min="521" max="521" width="10.42578125" style="299" customWidth="1"/>
    <col min="522" max="768" width="9.140625" style="299"/>
    <col min="769" max="769" width="5.140625" style="299" customWidth="1"/>
    <col min="770" max="770" width="44.28515625" style="299" customWidth="1"/>
    <col min="771" max="771" width="19.28515625" style="299" customWidth="1"/>
    <col min="772" max="772" width="18" style="299" customWidth="1"/>
    <col min="773" max="773" width="18.7109375" style="299" customWidth="1"/>
    <col min="774" max="774" width="11.5703125" style="299" customWidth="1"/>
    <col min="775" max="775" width="11" style="299" customWidth="1"/>
    <col min="776" max="776" width="10.140625" style="299" customWidth="1"/>
    <col min="777" max="777" width="10.42578125" style="299" customWidth="1"/>
    <col min="778" max="1024" width="9.140625" style="299"/>
    <col min="1025" max="1025" width="5.140625" style="299" customWidth="1"/>
    <col min="1026" max="1026" width="44.28515625" style="299" customWidth="1"/>
    <col min="1027" max="1027" width="19.28515625" style="299" customWidth="1"/>
    <col min="1028" max="1028" width="18" style="299" customWidth="1"/>
    <col min="1029" max="1029" width="18.7109375" style="299" customWidth="1"/>
    <col min="1030" max="1030" width="11.5703125" style="299" customWidth="1"/>
    <col min="1031" max="1031" width="11" style="299" customWidth="1"/>
    <col min="1032" max="1032" width="10.140625" style="299" customWidth="1"/>
    <col min="1033" max="1033" width="10.42578125" style="299" customWidth="1"/>
    <col min="1034" max="1280" width="9.140625" style="299"/>
    <col min="1281" max="1281" width="5.140625" style="299" customWidth="1"/>
    <col min="1282" max="1282" width="44.28515625" style="299" customWidth="1"/>
    <col min="1283" max="1283" width="19.28515625" style="299" customWidth="1"/>
    <col min="1284" max="1284" width="18" style="299" customWidth="1"/>
    <col min="1285" max="1285" width="18.7109375" style="299" customWidth="1"/>
    <col min="1286" max="1286" width="11.5703125" style="299" customWidth="1"/>
    <col min="1287" max="1287" width="11" style="299" customWidth="1"/>
    <col min="1288" max="1288" width="10.140625" style="299" customWidth="1"/>
    <col min="1289" max="1289" width="10.42578125" style="299" customWidth="1"/>
    <col min="1290" max="1536" width="9.140625" style="299"/>
    <col min="1537" max="1537" width="5.140625" style="299" customWidth="1"/>
    <col min="1538" max="1538" width="44.28515625" style="299" customWidth="1"/>
    <col min="1539" max="1539" width="19.28515625" style="299" customWidth="1"/>
    <col min="1540" max="1540" width="18" style="299" customWidth="1"/>
    <col min="1541" max="1541" width="18.7109375" style="299" customWidth="1"/>
    <col min="1542" max="1542" width="11.5703125" style="299" customWidth="1"/>
    <col min="1543" max="1543" width="11" style="299" customWidth="1"/>
    <col min="1544" max="1544" width="10.140625" style="299" customWidth="1"/>
    <col min="1545" max="1545" width="10.42578125" style="299" customWidth="1"/>
    <col min="1546" max="1792" width="9.140625" style="299"/>
    <col min="1793" max="1793" width="5.140625" style="299" customWidth="1"/>
    <col min="1794" max="1794" width="44.28515625" style="299" customWidth="1"/>
    <col min="1795" max="1795" width="19.28515625" style="299" customWidth="1"/>
    <col min="1796" max="1796" width="18" style="299" customWidth="1"/>
    <col min="1797" max="1797" width="18.7109375" style="299" customWidth="1"/>
    <col min="1798" max="1798" width="11.5703125" style="299" customWidth="1"/>
    <col min="1799" max="1799" width="11" style="299" customWidth="1"/>
    <col min="1800" max="1800" width="10.140625" style="299" customWidth="1"/>
    <col min="1801" max="1801" width="10.42578125" style="299" customWidth="1"/>
    <col min="1802" max="2048" width="9.140625" style="299"/>
    <col min="2049" max="2049" width="5.140625" style="299" customWidth="1"/>
    <col min="2050" max="2050" width="44.28515625" style="299" customWidth="1"/>
    <col min="2051" max="2051" width="19.28515625" style="299" customWidth="1"/>
    <col min="2052" max="2052" width="18" style="299" customWidth="1"/>
    <col min="2053" max="2053" width="18.7109375" style="299" customWidth="1"/>
    <col min="2054" max="2054" width="11.5703125" style="299" customWidth="1"/>
    <col min="2055" max="2055" width="11" style="299" customWidth="1"/>
    <col min="2056" max="2056" width="10.140625" style="299" customWidth="1"/>
    <col min="2057" max="2057" width="10.42578125" style="299" customWidth="1"/>
    <col min="2058" max="2304" width="9.140625" style="299"/>
    <col min="2305" max="2305" width="5.140625" style="299" customWidth="1"/>
    <col min="2306" max="2306" width="44.28515625" style="299" customWidth="1"/>
    <col min="2307" max="2307" width="19.28515625" style="299" customWidth="1"/>
    <col min="2308" max="2308" width="18" style="299" customWidth="1"/>
    <col min="2309" max="2309" width="18.7109375" style="299" customWidth="1"/>
    <col min="2310" max="2310" width="11.5703125" style="299" customWidth="1"/>
    <col min="2311" max="2311" width="11" style="299" customWidth="1"/>
    <col min="2312" max="2312" width="10.140625" style="299" customWidth="1"/>
    <col min="2313" max="2313" width="10.42578125" style="299" customWidth="1"/>
    <col min="2314" max="2560" width="9.140625" style="299"/>
    <col min="2561" max="2561" width="5.140625" style="299" customWidth="1"/>
    <col min="2562" max="2562" width="44.28515625" style="299" customWidth="1"/>
    <col min="2563" max="2563" width="19.28515625" style="299" customWidth="1"/>
    <col min="2564" max="2564" width="18" style="299" customWidth="1"/>
    <col min="2565" max="2565" width="18.7109375" style="299" customWidth="1"/>
    <col min="2566" max="2566" width="11.5703125" style="299" customWidth="1"/>
    <col min="2567" max="2567" width="11" style="299" customWidth="1"/>
    <col min="2568" max="2568" width="10.140625" style="299" customWidth="1"/>
    <col min="2569" max="2569" width="10.42578125" style="299" customWidth="1"/>
    <col min="2570" max="2816" width="9.140625" style="299"/>
    <col min="2817" max="2817" width="5.140625" style="299" customWidth="1"/>
    <col min="2818" max="2818" width="44.28515625" style="299" customWidth="1"/>
    <col min="2819" max="2819" width="19.28515625" style="299" customWidth="1"/>
    <col min="2820" max="2820" width="18" style="299" customWidth="1"/>
    <col min="2821" max="2821" width="18.7109375" style="299" customWidth="1"/>
    <col min="2822" max="2822" width="11.5703125" style="299" customWidth="1"/>
    <col min="2823" max="2823" width="11" style="299" customWidth="1"/>
    <col min="2824" max="2824" width="10.140625" style="299" customWidth="1"/>
    <col min="2825" max="2825" width="10.42578125" style="299" customWidth="1"/>
    <col min="2826" max="3072" width="9.140625" style="299"/>
    <col min="3073" max="3073" width="5.140625" style="299" customWidth="1"/>
    <col min="3074" max="3074" width="44.28515625" style="299" customWidth="1"/>
    <col min="3075" max="3075" width="19.28515625" style="299" customWidth="1"/>
    <col min="3076" max="3076" width="18" style="299" customWidth="1"/>
    <col min="3077" max="3077" width="18.7109375" style="299" customWidth="1"/>
    <col min="3078" max="3078" width="11.5703125" style="299" customWidth="1"/>
    <col min="3079" max="3079" width="11" style="299" customWidth="1"/>
    <col min="3080" max="3080" width="10.140625" style="299" customWidth="1"/>
    <col min="3081" max="3081" width="10.42578125" style="299" customWidth="1"/>
    <col min="3082" max="3328" width="9.140625" style="299"/>
    <col min="3329" max="3329" width="5.140625" style="299" customWidth="1"/>
    <col min="3330" max="3330" width="44.28515625" style="299" customWidth="1"/>
    <col min="3331" max="3331" width="19.28515625" style="299" customWidth="1"/>
    <col min="3332" max="3332" width="18" style="299" customWidth="1"/>
    <col min="3333" max="3333" width="18.7109375" style="299" customWidth="1"/>
    <col min="3334" max="3334" width="11.5703125" style="299" customWidth="1"/>
    <col min="3335" max="3335" width="11" style="299" customWidth="1"/>
    <col min="3336" max="3336" width="10.140625" style="299" customWidth="1"/>
    <col min="3337" max="3337" width="10.42578125" style="299" customWidth="1"/>
    <col min="3338" max="3584" width="9.140625" style="299"/>
    <col min="3585" max="3585" width="5.140625" style="299" customWidth="1"/>
    <col min="3586" max="3586" width="44.28515625" style="299" customWidth="1"/>
    <col min="3587" max="3587" width="19.28515625" style="299" customWidth="1"/>
    <col min="3588" max="3588" width="18" style="299" customWidth="1"/>
    <col min="3589" max="3589" width="18.7109375" style="299" customWidth="1"/>
    <col min="3590" max="3590" width="11.5703125" style="299" customWidth="1"/>
    <col min="3591" max="3591" width="11" style="299" customWidth="1"/>
    <col min="3592" max="3592" width="10.140625" style="299" customWidth="1"/>
    <col min="3593" max="3593" width="10.42578125" style="299" customWidth="1"/>
    <col min="3594" max="3840" width="9.140625" style="299"/>
    <col min="3841" max="3841" width="5.140625" style="299" customWidth="1"/>
    <col min="3842" max="3842" width="44.28515625" style="299" customWidth="1"/>
    <col min="3843" max="3843" width="19.28515625" style="299" customWidth="1"/>
    <col min="3844" max="3844" width="18" style="299" customWidth="1"/>
    <col min="3845" max="3845" width="18.7109375" style="299" customWidth="1"/>
    <col min="3846" max="3846" width="11.5703125" style="299" customWidth="1"/>
    <col min="3847" max="3847" width="11" style="299" customWidth="1"/>
    <col min="3848" max="3848" width="10.140625" style="299" customWidth="1"/>
    <col min="3849" max="3849" width="10.42578125" style="299" customWidth="1"/>
    <col min="3850" max="4096" width="9.140625" style="299"/>
    <col min="4097" max="4097" width="5.140625" style="299" customWidth="1"/>
    <col min="4098" max="4098" width="44.28515625" style="299" customWidth="1"/>
    <col min="4099" max="4099" width="19.28515625" style="299" customWidth="1"/>
    <col min="4100" max="4100" width="18" style="299" customWidth="1"/>
    <col min="4101" max="4101" width="18.7109375" style="299" customWidth="1"/>
    <col min="4102" max="4102" width="11.5703125" style="299" customWidth="1"/>
    <col min="4103" max="4103" width="11" style="299" customWidth="1"/>
    <col min="4104" max="4104" width="10.140625" style="299" customWidth="1"/>
    <col min="4105" max="4105" width="10.42578125" style="299" customWidth="1"/>
    <col min="4106" max="4352" width="9.140625" style="299"/>
    <col min="4353" max="4353" width="5.140625" style="299" customWidth="1"/>
    <col min="4354" max="4354" width="44.28515625" style="299" customWidth="1"/>
    <col min="4355" max="4355" width="19.28515625" style="299" customWidth="1"/>
    <col min="4356" max="4356" width="18" style="299" customWidth="1"/>
    <col min="4357" max="4357" width="18.7109375" style="299" customWidth="1"/>
    <col min="4358" max="4358" width="11.5703125" style="299" customWidth="1"/>
    <col min="4359" max="4359" width="11" style="299" customWidth="1"/>
    <col min="4360" max="4360" width="10.140625" style="299" customWidth="1"/>
    <col min="4361" max="4361" width="10.42578125" style="299" customWidth="1"/>
    <col min="4362" max="4608" width="9.140625" style="299"/>
    <col min="4609" max="4609" width="5.140625" style="299" customWidth="1"/>
    <col min="4610" max="4610" width="44.28515625" style="299" customWidth="1"/>
    <col min="4611" max="4611" width="19.28515625" style="299" customWidth="1"/>
    <col min="4612" max="4612" width="18" style="299" customWidth="1"/>
    <col min="4613" max="4613" width="18.7109375" style="299" customWidth="1"/>
    <col min="4614" max="4614" width="11.5703125" style="299" customWidth="1"/>
    <col min="4615" max="4615" width="11" style="299" customWidth="1"/>
    <col min="4616" max="4616" width="10.140625" style="299" customWidth="1"/>
    <col min="4617" max="4617" width="10.42578125" style="299" customWidth="1"/>
    <col min="4618" max="4864" width="9.140625" style="299"/>
    <col min="4865" max="4865" width="5.140625" style="299" customWidth="1"/>
    <col min="4866" max="4866" width="44.28515625" style="299" customWidth="1"/>
    <col min="4867" max="4867" width="19.28515625" style="299" customWidth="1"/>
    <col min="4868" max="4868" width="18" style="299" customWidth="1"/>
    <col min="4869" max="4869" width="18.7109375" style="299" customWidth="1"/>
    <col min="4870" max="4870" width="11.5703125" style="299" customWidth="1"/>
    <col min="4871" max="4871" width="11" style="299" customWidth="1"/>
    <col min="4872" max="4872" width="10.140625" style="299" customWidth="1"/>
    <col min="4873" max="4873" width="10.42578125" style="299" customWidth="1"/>
    <col min="4874" max="5120" width="9.140625" style="299"/>
    <col min="5121" max="5121" width="5.140625" style="299" customWidth="1"/>
    <col min="5122" max="5122" width="44.28515625" style="299" customWidth="1"/>
    <col min="5123" max="5123" width="19.28515625" style="299" customWidth="1"/>
    <col min="5124" max="5124" width="18" style="299" customWidth="1"/>
    <col min="5125" max="5125" width="18.7109375" style="299" customWidth="1"/>
    <col min="5126" max="5126" width="11.5703125" style="299" customWidth="1"/>
    <col min="5127" max="5127" width="11" style="299" customWidth="1"/>
    <col min="5128" max="5128" width="10.140625" style="299" customWidth="1"/>
    <col min="5129" max="5129" width="10.42578125" style="299" customWidth="1"/>
    <col min="5130" max="5376" width="9.140625" style="299"/>
    <col min="5377" max="5377" width="5.140625" style="299" customWidth="1"/>
    <col min="5378" max="5378" width="44.28515625" style="299" customWidth="1"/>
    <col min="5379" max="5379" width="19.28515625" style="299" customWidth="1"/>
    <col min="5380" max="5380" width="18" style="299" customWidth="1"/>
    <col min="5381" max="5381" width="18.7109375" style="299" customWidth="1"/>
    <col min="5382" max="5382" width="11.5703125" style="299" customWidth="1"/>
    <col min="5383" max="5383" width="11" style="299" customWidth="1"/>
    <col min="5384" max="5384" width="10.140625" style="299" customWidth="1"/>
    <col min="5385" max="5385" width="10.42578125" style="299" customWidth="1"/>
    <col min="5386" max="5632" width="9.140625" style="299"/>
    <col min="5633" max="5633" width="5.140625" style="299" customWidth="1"/>
    <col min="5634" max="5634" width="44.28515625" style="299" customWidth="1"/>
    <col min="5635" max="5635" width="19.28515625" style="299" customWidth="1"/>
    <col min="5636" max="5636" width="18" style="299" customWidth="1"/>
    <col min="5637" max="5637" width="18.7109375" style="299" customWidth="1"/>
    <col min="5638" max="5638" width="11.5703125" style="299" customWidth="1"/>
    <col min="5639" max="5639" width="11" style="299" customWidth="1"/>
    <col min="5640" max="5640" width="10.140625" style="299" customWidth="1"/>
    <col min="5641" max="5641" width="10.42578125" style="299" customWidth="1"/>
    <col min="5642" max="5888" width="9.140625" style="299"/>
    <col min="5889" max="5889" width="5.140625" style="299" customWidth="1"/>
    <col min="5890" max="5890" width="44.28515625" style="299" customWidth="1"/>
    <col min="5891" max="5891" width="19.28515625" style="299" customWidth="1"/>
    <col min="5892" max="5892" width="18" style="299" customWidth="1"/>
    <col min="5893" max="5893" width="18.7109375" style="299" customWidth="1"/>
    <col min="5894" max="5894" width="11.5703125" style="299" customWidth="1"/>
    <col min="5895" max="5895" width="11" style="299" customWidth="1"/>
    <col min="5896" max="5896" width="10.140625" style="299" customWidth="1"/>
    <col min="5897" max="5897" width="10.42578125" style="299" customWidth="1"/>
    <col min="5898" max="6144" width="9.140625" style="299"/>
    <col min="6145" max="6145" width="5.140625" style="299" customWidth="1"/>
    <col min="6146" max="6146" width="44.28515625" style="299" customWidth="1"/>
    <col min="6147" max="6147" width="19.28515625" style="299" customWidth="1"/>
    <col min="6148" max="6148" width="18" style="299" customWidth="1"/>
    <col min="6149" max="6149" width="18.7109375" style="299" customWidth="1"/>
    <col min="6150" max="6150" width="11.5703125" style="299" customWidth="1"/>
    <col min="6151" max="6151" width="11" style="299" customWidth="1"/>
    <col min="6152" max="6152" width="10.140625" style="299" customWidth="1"/>
    <col min="6153" max="6153" width="10.42578125" style="299" customWidth="1"/>
    <col min="6154" max="6400" width="9.140625" style="299"/>
    <col min="6401" max="6401" width="5.140625" style="299" customWidth="1"/>
    <col min="6402" max="6402" width="44.28515625" style="299" customWidth="1"/>
    <col min="6403" max="6403" width="19.28515625" style="299" customWidth="1"/>
    <col min="6404" max="6404" width="18" style="299" customWidth="1"/>
    <col min="6405" max="6405" width="18.7109375" style="299" customWidth="1"/>
    <col min="6406" max="6406" width="11.5703125" style="299" customWidth="1"/>
    <col min="6407" max="6407" width="11" style="299" customWidth="1"/>
    <col min="6408" max="6408" width="10.140625" style="299" customWidth="1"/>
    <col min="6409" max="6409" width="10.42578125" style="299" customWidth="1"/>
    <col min="6410" max="6656" width="9.140625" style="299"/>
    <col min="6657" max="6657" width="5.140625" style="299" customWidth="1"/>
    <col min="6658" max="6658" width="44.28515625" style="299" customWidth="1"/>
    <col min="6659" max="6659" width="19.28515625" style="299" customWidth="1"/>
    <col min="6660" max="6660" width="18" style="299" customWidth="1"/>
    <col min="6661" max="6661" width="18.7109375" style="299" customWidth="1"/>
    <col min="6662" max="6662" width="11.5703125" style="299" customWidth="1"/>
    <col min="6663" max="6663" width="11" style="299" customWidth="1"/>
    <col min="6664" max="6664" width="10.140625" style="299" customWidth="1"/>
    <col min="6665" max="6665" width="10.42578125" style="299" customWidth="1"/>
    <col min="6666" max="6912" width="9.140625" style="299"/>
    <col min="6913" max="6913" width="5.140625" style="299" customWidth="1"/>
    <col min="6914" max="6914" width="44.28515625" style="299" customWidth="1"/>
    <col min="6915" max="6915" width="19.28515625" style="299" customWidth="1"/>
    <col min="6916" max="6916" width="18" style="299" customWidth="1"/>
    <col min="6917" max="6917" width="18.7109375" style="299" customWidth="1"/>
    <col min="6918" max="6918" width="11.5703125" style="299" customWidth="1"/>
    <col min="6919" max="6919" width="11" style="299" customWidth="1"/>
    <col min="6920" max="6920" width="10.140625" style="299" customWidth="1"/>
    <col min="6921" max="6921" width="10.42578125" style="299" customWidth="1"/>
    <col min="6922" max="7168" width="9.140625" style="299"/>
    <col min="7169" max="7169" width="5.140625" style="299" customWidth="1"/>
    <col min="7170" max="7170" width="44.28515625" style="299" customWidth="1"/>
    <col min="7171" max="7171" width="19.28515625" style="299" customWidth="1"/>
    <col min="7172" max="7172" width="18" style="299" customWidth="1"/>
    <col min="7173" max="7173" width="18.7109375" style="299" customWidth="1"/>
    <col min="7174" max="7174" width="11.5703125" style="299" customWidth="1"/>
    <col min="7175" max="7175" width="11" style="299" customWidth="1"/>
    <col min="7176" max="7176" width="10.140625" style="299" customWidth="1"/>
    <col min="7177" max="7177" width="10.42578125" style="299" customWidth="1"/>
    <col min="7178" max="7424" width="9.140625" style="299"/>
    <col min="7425" max="7425" width="5.140625" style="299" customWidth="1"/>
    <col min="7426" max="7426" width="44.28515625" style="299" customWidth="1"/>
    <col min="7427" max="7427" width="19.28515625" style="299" customWidth="1"/>
    <col min="7428" max="7428" width="18" style="299" customWidth="1"/>
    <col min="7429" max="7429" width="18.7109375" style="299" customWidth="1"/>
    <col min="7430" max="7430" width="11.5703125" style="299" customWidth="1"/>
    <col min="7431" max="7431" width="11" style="299" customWidth="1"/>
    <col min="7432" max="7432" width="10.140625" style="299" customWidth="1"/>
    <col min="7433" max="7433" width="10.42578125" style="299" customWidth="1"/>
    <col min="7434" max="7680" width="9.140625" style="299"/>
    <col min="7681" max="7681" width="5.140625" style="299" customWidth="1"/>
    <col min="7682" max="7682" width="44.28515625" style="299" customWidth="1"/>
    <col min="7683" max="7683" width="19.28515625" style="299" customWidth="1"/>
    <col min="7684" max="7684" width="18" style="299" customWidth="1"/>
    <col min="7685" max="7685" width="18.7109375" style="299" customWidth="1"/>
    <col min="7686" max="7686" width="11.5703125" style="299" customWidth="1"/>
    <col min="7687" max="7687" width="11" style="299" customWidth="1"/>
    <col min="7688" max="7688" width="10.140625" style="299" customWidth="1"/>
    <col min="7689" max="7689" width="10.42578125" style="299" customWidth="1"/>
    <col min="7690" max="7936" width="9.140625" style="299"/>
    <col min="7937" max="7937" width="5.140625" style="299" customWidth="1"/>
    <col min="7938" max="7938" width="44.28515625" style="299" customWidth="1"/>
    <col min="7939" max="7939" width="19.28515625" style="299" customWidth="1"/>
    <col min="7940" max="7940" width="18" style="299" customWidth="1"/>
    <col min="7941" max="7941" width="18.7109375" style="299" customWidth="1"/>
    <col min="7942" max="7942" width="11.5703125" style="299" customWidth="1"/>
    <col min="7943" max="7943" width="11" style="299" customWidth="1"/>
    <col min="7944" max="7944" width="10.140625" style="299" customWidth="1"/>
    <col min="7945" max="7945" width="10.42578125" style="299" customWidth="1"/>
    <col min="7946" max="8192" width="9.140625" style="299"/>
    <col min="8193" max="8193" width="5.140625" style="299" customWidth="1"/>
    <col min="8194" max="8194" width="44.28515625" style="299" customWidth="1"/>
    <col min="8195" max="8195" width="19.28515625" style="299" customWidth="1"/>
    <col min="8196" max="8196" width="18" style="299" customWidth="1"/>
    <col min="8197" max="8197" width="18.7109375" style="299" customWidth="1"/>
    <col min="8198" max="8198" width="11.5703125" style="299" customWidth="1"/>
    <col min="8199" max="8199" width="11" style="299" customWidth="1"/>
    <col min="8200" max="8200" width="10.140625" style="299" customWidth="1"/>
    <col min="8201" max="8201" width="10.42578125" style="299" customWidth="1"/>
    <col min="8202" max="8448" width="9.140625" style="299"/>
    <col min="8449" max="8449" width="5.140625" style="299" customWidth="1"/>
    <col min="8450" max="8450" width="44.28515625" style="299" customWidth="1"/>
    <col min="8451" max="8451" width="19.28515625" style="299" customWidth="1"/>
    <col min="8452" max="8452" width="18" style="299" customWidth="1"/>
    <col min="8453" max="8453" width="18.7109375" style="299" customWidth="1"/>
    <col min="8454" max="8454" width="11.5703125" style="299" customWidth="1"/>
    <col min="8455" max="8455" width="11" style="299" customWidth="1"/>
    <col min="8456" max="8456" width="10.140625" style="299" customWidth="1"/>
    <col min="8457" max="8457" width="10.42578125" style="299" customWidth="1"/>
    <col min="8458" max="8704" width="9.140625" style="299"/>
    <col min="8705" max="8705" width="5.140625" style="299" customWidth="1"/>
    <col min="8706" max="8706" width="44.28515625" style="299" customWidth="1"/>
    <col min="8707" max="8707" width="19.28515625" style="299" customWidth="1"/>
    <col min="8708" max="8708" width="18" style="299" customWidth="1"/>
    <col min="8709" max="8709" width="18.7109375" style="299" customWidth="1"/>
    <col min="8710" max="8710" width="11.5703125" style="299" customWidth="1"/>
    <col min="8711" max="8711" width="11" style="299" customWidth="1"/>
    <col min="8712" max="8712" width="10.140625" style="299" customWidth="1"/>
    <col min="8713" max="8713" width="10.42578125" style="299" customWidth="1"/>
    <col min="8714" max="8960" width="9.140625" style="299"/>
    <col min="8961" max="8961" width="5.140625" style="299" customWidth="1"/>
    <col min="8962" max="8962" width="44.28515625" style="299" customWidth="1"/>
    <col min="8963" max="8963" width="19.28515625" style="299" customWidth="1"/>
    <col min="8964" max="8964" width="18" style="299" customWidth="1"/>
    <col min="8965" max="8965" width="18.7109375" style="299" customWidth="1"/>
    <col min="8966" max="8966" width="11.5703125" style="299" customWidth="1"/>
    <col min="8967" max="8967" width="11" style="299" customWidth="1"/>
    <col min="8968" max="8968" width="10.140625" style="299" customWidth="1"/>
    <col min="8969" max="8969" width="10.42578125" style="299" customWidth="1"/>
    <col min="8970" max="9216" width="9.140625" style="299"/>
    <col min="9217" max="9217" width="5.140625" style="299" customWidth="1"/>
    <col min="9218" max="9218" width="44.28515625" style="299" customWidth="1"/>
    <col min="9219" max="9219" width="19.28515625" style="299" customWidth="1"/>
    <col min="9220" max="9220" width="18" style="299" customWidth="1"/>
    <col min="9221" max="9221" width="18.7109375" style="299" customWidth="1"/>
    <col min="9222" max="9222" width="11.5703125" style="299" customWidth="1"/>
    <col min="9223" max="9223" width="11" style="299" customWidth="1"/>
    <col min="9224" max="9224" width="10.140625" style="299" customWidth="1"/>
    <col min="9225" max="9225" width="10.42578125" style="299" customWidth="1"/>
    <col min="9226" max="9472" width="9.140625" style="299"/>
    <col min="9473" max="9473" width="5.140625" style="299" customWidth="1"/>
    <col min="9474" max="9474" width="44.28515625" style="299" customWidth="1"/>
    <col min="9475" max="9475" width="19.28515625" style="299" customWidth="1"/>
    <col min="9476" max="9476" width="18" style="299" customWidth="1"/>
    <col min="9477" max="9477" width="18.7109375" style="299" customWidth="1"/>
    <col min="9478" max="9478" width="11.5703125" style="299" customWidth="1"/>
    <col min="9479" max="9479" width="11" style="299" customWidth="1"/>
    <col min="9480" max="9480" width="10.140625" style="299" customWidth="1"/>
    <col min="9481" max="9481" width="10.42578125" style="299" customWidth="1"/>
    <col min="9482" max="9728" width="9.140625" style="299"/>
    <col min="9729" max="9729" width="5.140625" style="299" customWidth="1"/>
    <col min="9730" max="9730" width="44.28515625" style="299" customWidth="1"/>
    <col min="9731" max="9731" width="19.28515625" style="299" customWidth="1"/>
    <col min="9732" max="9732" width="18" style="299" customWidth="1"/>
    <col min="9733" max="9733" width="18.7109375" style="299" customWidth="1"/>
    <col min="9734" max="9734" width="11.5703125" style="299" customWidth="1"/>
    <col min="9735" max="9735" width="11" style="299" customWidth="1"/>
    <col min="9736" max="9736" width="10.140625" style="299" customWidth="1"/>
    <col min="9737" max="9737" width="10.42578125" style="299" customWidth="1"/>
    <col min="9738" max="9984" width="9.140625" style="299"/>
    <col min="9985" max="9985" width="5.140625" style="299" customWidth="1"/>
    <col min="9986" max="9986" width="44.28515625" style="299" customWidth="1"/>
    <col min="9987" max="9987" width="19.28515625" style="299" customWidth="1"/>
    <col min="9988" max="9988" width="18" style="299" customWidth="1"/>
    <col min="9989" max="9989" width="18.7109375" style="299" customWidth="1"/>
    <col min="9990" max="9990" width="11.5703125" style="299" customWidth="1"/>
    <col min="9991" max="9991" width="11" style="299" customWidth="1"/>
    <col min="9992" max="9992" width="10.140625" style="299" customWidth="1"/>
    <col min="9993" max="9993" width="10.42578125" style="299" customWidth="1"/>
    <col min="9994" max="10240" width="9.140625" style="299"/>
    <col min="10241" max="10241" width="5.140625" style="299" customWidth="1"/>
    <col min="10242" max="10242" width="44.28515625" style="299" customWidth="1"/>
    <col min="10243" max="10243" width="19.28515625" style="299" customWidth="1"/>
    <col min="10244" max="10244" width="18" style="299" customWidth="1"/>
    <col min="10245" max="10245" width="18.7109375" style="299" customWidth="1"/>
    <col min="10246" max="10246" width="11.5703125" style="299" customWidth="1"/>
    <col min="10247" max="10247" width="11" style="299" customWidth="1"/>
    <col min="10248" max="10248" width="10.140625" style="299" customWidth="1"/>
    <col min="10249" max="10249" width="10.42578125" style="299" customWidth="1"/>
    <col min="10250" max="10496" width="9.140625" style="299"/>
    <col min="10497" max="10497" width="5.140625" style="299" customWidth="1"/>
    <col min="10498" max="10498" width="44.28515625" style="299" customWidth="1"/>
    <col min="10499" max="10499" width="19.28515625" style="299" customWidth="1"/>
    <col min="10500" max="10500" width="18" style="299" customWidth="1"/>
    <col min="10501" max="10501" width="18.7109375" style="299" customWidth="1"/>
    <col min="10502" max="10502" width="11.5703125" style="299" customWidth="1"/>
    <col min="10503" max="10503" width="11" style="299" customWidth="1"/>
    <col min="10504" max="10504" width="10.140625" style="299" customWidth="1"/>
    <col min="10505" max="10505" width="10.42578125" style="299" customWidth="1"/>
    <col min="10506" max="10752" width="9.140625" style="299"/>
    <col min="10753" max="10753" width="5.140625" style="299" customWidth="1"/>
    <col min="10754" max="10754" width="44.28515625" style="299" customWidth="1"/>
    <col min="10755" max="10755" width="19.28515625" style="299" customWidth="1"/>
    <col min="10756" max="10756" width="18" style="299" customWidth="1"/>
    <col min="10757" max="10757" width="18.7109375" style="299" customWidth="1"/>
    <col min="10758" max="10758" width="11.5703125" style="299" customWidth="1"/>
    <col min="10759" max="10759" width="11" style="299" customWidth="1"/>
    <col min="10760" max="10760" width="10.140625" style="299" customWidth="1"/>
    <col min="10761" max="10761" width="10.42578125" style="299" customWidth="1"/>
    <col min="10762" max="11008" width="9.140625" style="299"/>
    <col min="11009" max="11009" width="5.140625" style="299" customWidth="1"/>
    <col min="11010" max="11010" width="44.28515625" style="299" customWidth="1"/>
    <col min="11011" max="11011" width="19.28515625" style="299" customWidth="1"/>
    <col min="11012" max="11012" width="18" style="299" customWidth="1"/>
    <col min="11013" max="11013" width="18.7109375" style="299" customWidth="1"/>
    <col min="11014" max="11014" width="11.5703125" style="299" customWidth="1"/>
    <col min="11015" max="11015" width="11" style="299" customWidth="1"/>
    <col min="11016" max="11016" width="10.140625" style="299" customWidth="1"/>
    <col min="11017" max="11017" width="10.42578125" style="299" customWidth="1"/>
    <col min="11018" max="11264" width="9.140625" style="299"/>
    <col min="11265" max="11265" width="5.140625" style="299" customWidth="1"/>
    <col min="11266" max="11266" width="44.28515625" style="299" customWidth="1"/>
    <col min="11267" max="11267" width="19.28515625" style="299" customWidth="1"/>
    <col min="11268" max="11268" width="18" style="299" customWidth="1"/>
    <col min="11269" max="11269" width="18.7109375" style="299" customWidth="1"/>
    <col min="11270" max="11270" width="11.5703125" style="299" customWidth="1"/>
    <col min="11271" max="11271" width="11" style="299" customWidth="1"/>
    <col min="11272" max="11272" width="10.140625" style="299" customWidth="1"/>
    <col min="11273" max="11273" width="10.42578125" style="299" customWidth="1"/>
    <col min="11274" max="11520" width="9.140625" style="299"/>
    <col min="11521" max="11521" width="5.140625" style="299" customWidth="1"/>
    <col min="11522" max="11522" width="44.28515625" style="299" customWidth="1"/>
    <col min="11523" max="11523" width="19.28515625" style="299" customWidth="1"/>
    <col min="11524" max="11524" width="18" style="299" customWidth="1"/>
    <col min="11525" max="11525" width="18.7109375" style="299" customWidth="1"/>
    <col min="11526" max="11526" width="11.5703125" style="299" customWidth="1"/>
    <col min="11527" max="11527" width="11" style="299" customWidth="1"/>
    <col min="11528" max="11528" width="10.140625" style="299" customWidth="1"/>
    <col min="11529" max="11529" width="10.42578125" style="299" customWidth="1"/>
    <col min="11530" max="11776" width="9.140625" style="299"/>
    <col min="11777" max="11777" width="5.140625" style="299" customWidth="1"/>
    <col min="11778" max="11778" width="44.28515625" style="299" customWidth="1"/>
    <col min="11779" max="11779" width="19.28515625" style="299" customWidth="1"/>
    <col min="11780" max="11780" width="18" style="299" customWidth="1"/>
    <col min="11781" max="11781" width="18.7109375" style="299" customWidth="1"/>
    <col min="11782" max="11782" width="11.5703125" style="299" customWidth="1"/>
    <col min="11783" max="11783" width="11" style="299" customWidth="1"/>
    <col min="11784" max="11784" width="10.140625" style="299" customWidth="1"/>
    <col min="11785" max="11785" width="10.42578125" style="299" customWidth="1"/>
    <col min="11786" max="12032" width="9.140625" style="299"/>
    <col min="12033" max="12033" width="5.140625" style="299" customWidth="1"/>
    <col min="12034" max="12034" width="44.28515625" style="299" customWidth="1"/>
    <col min="12035" max="12035" width="19.28515625" style="299" customWidth="1"/>
    <col min="12036" max="12036" width="18" style="299" customWidth="1"/>
    <col min="12037" max="12037" width="18.7109375" style="299" customWidth="1"/>
    <col min="12038" max="12038" width="11.5703125" style="299" customWidth="1"/>
    <col min="12039" max="12039" width="11" style="299" customWidth="1"/>
    <col min="12040" max="12040" width="10.140625" style="299" customWidth="1"/>
    <col min="12041" max="12041" width="10.42578125" style="299" customWidth="1"/>
    <col min="12042" max="12288" width="9.140625" style="299"/>
    <col min="12289" max="12289" width="5.140625" style="299" customWidth="1"/>
    <col min="12290" max="12290" width="44.28515625" style="299" customWidth="1"/>
    <col min="12291" max="12291" width="19.28515625" style="299" customWidth="1"/>
    <col min="12292" max="12292" width="18" style="299" customWidth="1"/>
    <col min="12293" max="12293" width="18.7109375" style="299" customWidth="1"/>
    <col min="12294" max="12294" width="11.5703125" style="299" customWidth="1"/>
    <col min="12295" max="12295" width="11" style="299" customWidth="1"/>
    <col min="12296" max="12296" width="10.140625" style="299" customWidth="1"/>
    <col min="12297" max="12297" width="10.42578125" style="299" customWidth="1"/>
    <col min="12298" max="12544" width="9.140625" style="299"/>
    <col min="12545" max="12545" width="5.140625" style="299" customWidth="1"/>
    <col min="12546" max="12546" width="44.28515625" style="299" customWidth="1"/>
    <col min="12547" max="12547" width="19.28515625" style="299" customWidth="1"/>
    <col min="12548" max="12548" width="18" style="299" customWidth="1"/>
    <col min="12549" max="12549" width="18.7109375" style="299" customWidth="1"/>
    <col min="12550" max="12550" width="11.5703125" style="299" customWidth="1"/>
    <col min="12551" max="12551" width="11" style="299" customWidth="1"/>
    <col min="12552" max="12552" width="10.140625" style="299" customWidth="1"/>
    <col min="12553" max="12553" width="10.42578125" style="299" customWidth="1"/>
    <col min="12554" max="12800" width="9.140625" style="299"/>
    <col min="12801" max="12801" width="5.140625" style="299" customWidth="1"/>
    <col min="12802" max="12802" width="44.28515625" style="299" customWidth="1"/>
    <col min="12803" max="12803" width="19.28515625" style="299" customWidth="1"/>
    <col min="12804" max="12804" width="18" style="299" customWidth="1"/>
    <col min="12805" max="12805" width="18.7109375" style="299" customWidth="1"/>
    <col min="12806" max="12806" width="11.5703125" style="299" customWidth="1"/>
    <col min="12807" max="12807" width="11" style="299" customWidth="1"/>
    <col min="12808" max="12808" width="10.140625" style="299" customWidth="1"/>
    <col min="12809" max="12809" width="10.42578125" style="299" customWidth="1"/>
    <col min="12810" max="13056" width="9.140625" style="299"/>
    <col min="13057" max="13057" width="5.140625" style="299" customWidth="1"/>
    <col min="13058" max="13058" width="44.28515625" style="299" customWidth="1"/>
    <col min="13059" max="13059" width="19.28515625" style="299" customWidth="1"/>
    <col min="13060" max="13060" width="18" style="299" customWidth="1"/>
    <col min="13061" max="13061" width="18.7109375" style="299" customWidth="1"/>
    <col min="13062" max="13062" width="11.5703125" style="299" customWidth="1"/>
    <col min="13063" max="13063" width="11" style="299" customWidth="1"/>
    <col min="13064" max="13064" width="10.140625" style="299" customWidth="1"/>
    <col min="13065" max="13065" width="10.42578125" style="299" customWidth="1"/>
    <col min="13066" max="13312" width="9.140625" style="299"/>
    <col min="13313" max="13313" width="5.140625" style="299" customWidth="1"/>
    <col min="13314" max="13314" width="44.28515625" style="299" customWidth="1"/>
    <col min="13315" max="13315" width="19.28515625" style="299" customWidth="1"/>
    <col min="13316" max="13316" width="18" style="299" customWidth="1"/>
    <col min="13317" max="13317" width="18.7109375" style="299" customWidth="1"/>
    <col min="13318" max="13318" width="11.5703125" style="299" customWidth="1"/>
    <col min="13319" max="13319" width="11" style="299" customWidth="1"/>
    <col min="13320" max="13320" width="10.140625" style="299" customWidth="1"/>
    <col min="13321" max="13321" width="10.42578125" style="299" customWidth="1"/>
    <col min="13322" max="13568" width="9.140625" style="299"/>
    <col min="13569" max="13569" width="5.140625" style="299" customWidth="1"/>
    <col min="13570" max="13570" width="44.28515625" style="299" customWidth="1"/>
    <col min="13571" max="13571" width="19.28515625" style="299" customWidth="1"/>
    <col min="13572" max="13572" width="18" style="299" customWidth="1"/>
    <col min="13573" max="13573" width="18.7109375" style="299" customWidth="1"/>
    <col min="13574" max="13574" width="11.5703125" style="299" customWidth="1"/>
    <col min="13575" max="13575" width="11" style="299" customWidth="1"/>
    <col min="13576" max="13576" width="10.140625" style="299" customWidth="1"/>
    <col min="13577" max="13577" width="10.42578125" style="299" customWidth="1"/>
    <col min="13578" max="13824" width="9.140625" style="299"/>
    <col min="13825" max="13825" width="5.140625" style="299" customWidth="1"/>
    <col min="13826" max="13826" width="44.28515625" style="299" customWidth="1"/>
    <col min="13827" max="13827" width="19.28515625" style="299" customWidth="1"/>
    <col min="13828" max="13828" width="18" style="299" customWidth="1"/>
    <col min="13829" max="13829" width="18.7109375" style="299" customWidth="1"/>
    <col min="13830" max="13830" width="11.5703125" style="299" customWidth="1"/>
    <col min="13831" max="13831" width="11" style="299" customWidth="1"/>
    <col min="13832" max="13832" width="10.140625" style="299" customWidth="1"/>
    <col min="13833" max="13833" width="10.42578125" style="299" customWidth="1"/>
    <col min="13834" max="14080" width="9.140625" style="299"/>
    <col min="14081" max="14081" width="5.140625" style="299" customWidth="1"/>
    <col min="14082" max="14082" width="44.28515625" style="299" customWidth="1"/>
    <col min="14083" max="14083" width="19.28515625" style="299" customWidth="1"/>
    <col min="14084" max="14084" width="18" style="299" customWidth="1"/>
    <col min="14085" max="14085" width="18.7109375" style="299" customWidth="1"/>
    <col min="14086" max="14086" width="11.5703125" style="299" customWidth="1"/>
    <col min="14087" max="14087" width="11" style="299" customWidth="1"/>
    <col min="14088" max="14088" width="10.140625" style="299" customWidth="1"/>
    <col min="14089" max="14089" width="10.42578125" style="299" customWidth="1"/>
    <col min="14090" max="14336" width="9.140625" style="299"/>
    <col min="14337" max="14337" width="5.140625" style="299" customWidth="1"/>
    <col min="14338" max="14338" width="44.28515625" style="299" customWidth="1"/>
    <col min="14339" max="14339" width="19.28515625" style="299" customWidth="1"/>
    <col min="14340" max="14340" width="18" style="299" customWidth="1"/>
    <col min="14341" max="14341" width="18.7109375" style="299" customWidth="1"/>
    <col min="14342" max="14342" width="11.5703125" style="299" customWidth="1"/>
    <col min="14343" max="14343" width="11" style="299" customWidth="1"/>
    <col min="14344" max="14344" width="10.140625" style="299" customWidth="1"/>
    <col min="14345" max="14345" width="10.42578125" style="299" customWidth="1"/>
    <col min="14346" max="14592" width="9.140625" style="299"/>
    <col min="14593" max="14593" width="5.140625" style="299" customWidth="1"/>
    <col min="14594" max="14594" width="44.28515625" style="299" customWidth="1"/>
    <col min="14595" max="14595" width="19.28515625" style="299" customWidth="1"/>
    <col min="14596" max="14596" width="18" style="299" customWidth="1"/>
    <col min="14597" max="14597" width="18.7109375" style="299" customWidth="1"/>
    <col min="14598" max="14598" width="11.5703125" style="299" customWidth="1"/>
    <col min="14599" max="14599" width="11" style="299" customWidth="1"/>
    <col min="14600" max="14600" width="10.140625" style="299" customWidth="1"/>
    <col min="14601" max="14601" width="10.42578125" style="299" customWidth="1"/>
    <col min="14602" max="14848" width="9.140625" style="299"/>
    <col min="14849" max="14849" width="5.140625" style="299" customWidth="1"/>
    <col min="14850" max="14850" width="44.28515625" style="299" customWidth="1"/>
    <col min="14851" max="14851" width="19.28515625" style="299" customWidth="1"/>
    <col min="14852" max="14852" width="18" style="299" customWidth="1"/>
    <col min="14853" max="14853" width="18.7109375" style="299" customWidth="1"/>
    <col min="14854" max="14854" width="11.5703125" style="299" customWidth="1"/>
    <col min="14855" max="14855" width="11" style="299" customWidth="1"/>
    <col min="14856" max="14856" width="10.140625" style="299" customWidth="1"/>
    <col min="14857" max="14857" width="10.42578125" style="299" customWidth="1"/>
    <col min="14858" max="15104" width="9.140625" style="299"/>
    <col min="15105" max="15105" width="5.140625" style="299" customWidth="1"/>
    <col min="15106" max="15106" width="44.28515625" style="299" customWidth="1"/>
    <col min="15107" max="15107" width="19.28515625" style="299" customWidth="1"/>
    <col min="15108" max="15108" width="18" style="299" customWidth="1"/>
    <col min="15109" max="15109" width="18.7109375" style="299" customWidth="1"/>
    <col min="15110" max="15110" width="11.5703125" style="299" customWidth="1"/>
    <col min="15111" max="15111" width="11" style="299" customWidth="1"/>
    <col min="15112" max="15112" width="10.140625" style="299" customWidth="1"/>
    <col min="15113" max="15113" width="10.42578125" style="299" customWidth="1"/>
    <col min="15114" max="15360" width="9.140625" style="299"/>
    <col min="15361" max="15361" width="5.140625" style="299" customWidth="1"/>
    <col min="15362" max="15362" width="44.28515625" style="299" customWidth="1"/>
    <col min="15363" max="15363" width="19.28515625" style="299" customWidth="1"/>
    <col min="15364" max="15364" width="18" style="299" customWidth="1"/>
    <col min="15365" max="15365" width="18.7109375" style="299" customWidth="1"/>
    <col min="15366" max="15366" width="11.5703125" style="299" customWidth="1"/>
    <col min="15367" max="15367" width="11" style="299" customWidth="1"/>
    <col min="15368" max="15368" width="10.140625" style="299" customWidth="1"/>
    <col min="15369" max="15369" width="10.42578125" style="299" customWidth="1"/>
    <col min="15370" max="15616" width="9.140625" style="299"/>
    <col min="15617" max="15617" width="5.140625" style="299" customWidth="1"/>
    <col min="15618" max="15618" width="44.28515625" style="299" customWidth="1"/>
    <col min="15619" max="15619" width="19.28515625" style="299" customWidth="1"/>
    <col min="15620" max="15620" width="18" style="299" customWidth="1"/>
    <col min="15621" max="15621" width="18.7109375" style="299" customWidth="1"/>
    <col min="15622" max="15622" width="11.5703125" style="299" customWidth="1"/>
    <col min="15623" max="15623" width="11" style="299" customWidth="1"/>
    <col min="15624" max="15624" width="10.140625" style="299" customWidth="1"/>
    <col min="15625" max="15625" width="10.42578125" style="299" customWidth="1"/>
    <col min="15626" max="15872" width="9.140625" style="299"/>
    <col min="15873" max="15873" width="5.140625" style="299" customWidth="1"/>
    <col min="15874" max="15874" width="44.28515625" style="299" customWidth="1"/>
    <col min="15875" max="15875" width="19.28515625" style="299" customWidth="1"/>
    <col min="15876" max="15876" width="18" style="299" customWidth="1"/>
    <col min="15877" max="15877" width="18.7109375" style="299" customWidth="1"/>
    <col min="15878" max="15878" width="11.5703125" style="299" customWidth="1"/>
    <col min="15879" max="15879" width="11" style="299" customWidth="1"/>
    <col min="15880" max="15880" width="10.140625" style="299" customWidth="1"/>
    <col min="15881" max="15881" width="10.42578125" style="299" customWidth="1"/>
    <col min="15882" max="16128" width="9.140625" style="299"/>
    <col min="16129" max="16129" width="5.140625" style="299" customWidth="1"/>
    <col min="16130" max="16130" width="44.28515625" style="299" customWidth="1"/>
    <col min="16131" max="16131" width="19.28515625" style="299" customWidth="1"/>
    <col min="16132" max="16132" width="18" style="299" customWidth="1"/>
    <col min="16133" max="16133" width="18.7109375" style="299" customWidth="1"/>
    <col min="16134" max="16134" width="11.5703125" style="299" customWidth="1"/>
    <col min="16135" max="16135" width="11" style="299" customWidth="1"/>
    <col min="16136" max="16136" width="10.140625" style="299" customWidth="1"/>
    <col min="16137" max="16137" width="10.42578125" style="299" customWidth="1"/>
    <col min="16138" max="16384" width="9.140625" style="299"/>
  </cols>
  <sheetData>
    <row r="2" spans="1:9" s="1193" customFormat="1" ht="15.75" x14ac:dyDescent="0.25">
      <c r="A2" s="1194" t="s">
        <v>1247</v>
      </c>
      <c r="B2" s="1194"/>
      <c r="C2" s="1194"/>
      <c r="D2" s="1194"/>
      <c r="E2" s="1194"/>
      <c r="F2" s="1194"/>
      <c r="G2" s="1194"/>
      <c r="H2" s="1194"/>
      <c r="I2" s="1194"/>
    </row>
    <row r="3" spans="1:9" s="1193" customFormat="1" ht="15.75" x14ac:dyDescent="0.25">
      <c r="A3" s="1194"/>
      <c r="B3" s="1194"/>
      <c r="C3" s="1194"/>
      <c r="D3" s="1194"/>
      <c r="E3" s="1194"/>
      <c r="F3" s="1194"/>
      <c r="G3" s="1194"/>
      <c r="H3" s="1194"/>
      <c r="I3" s="1194"/>
    </row>
    <row r="4" spans="1:9" ht="15.75" x14ac:dyDescent="0.25">
      <c r="A4" s="1481" t="s">
        <v>661</v>
      </c>
      <c r="B4" s="1481"/>
      <c r="C4" s="1481"/>
      <c r="D4" s="1481"/>
      <c r="E4" s="1481"/>
      <c r="F4" s="1481"/>
      <c r="G4" s="1481"/>
      <c r="H4" s="1481"/>
      <c r="I4" s="1481"/>
    </row>
    <row r="5" spans="1:9" ht="65.25" customHeight="1" x14ac:dyDescent="0.25">
      <c r="B5" s="1488" t="s">
        <v>622</v>
      </c>
      <c r="C5" s="1488"/>
      <c r="D5" s="1488"/>
      <c r="E5" s="1488"/>
      <c r="F5" s="1488"/>
      <c r="G5" s="1488"/>
      <c r="H5" s="1488"/>
      <c r="I5" s="1488"/>
    </row>
    <row r="6" spans="1:9" ht="15.75" thickBot="1" x14ac:dyDescent="0.3">
      <c r="B6" s="300"/>
    </row>
    <row r="7" spans="1:9" x14ac:dyDescent="0.25">
      <c r="B7" s="1482" t="s">
        <v>623</v>
      </c>
      <c r="C7" s="1482" t="s">
        <v>624</v>
      </c>
      <c r="D7" s="1485" t="s">
        <v>625</v>
      </c>
      <c r="E7" s="302" t="s">
        <v>770</v>
      </c>
      <c r="F7" s="1195" t="s">
        <v>626</v>
      </c>
      <c r="G7" s="1195" t="s">
        <v>627</v>
      </c>
      <c r="H7" s="1195" t="s">
        <v>628</v>
      </c>
      <c r="I7" s="1195" t="s">
        <v>771</v>
      </c>
    </row>
    <row r="8" spans="1:9" x14ac:dyDescent="0.25">
      <c r="B8" s="1483"/>
      <c r="C8" s="1483"/>
      <c r="D8" s="1486"/>
      <c r="E8" s="303" t="s">
        <v>630</v>
      </c>
      <c r="F8" s="1196" t="s">
        <v>631</v>
      </c>
      <c r="G8" s="1196" t="s">
        <v>631</v>
      </c>
      <c r="H8" s="1196" t="s">
        <v>631</v>
      </c>
      <c r="I8" s="1196" t="s">
        <v>631</v>
      </c>
    </row>
    <row r="9" spans="1:9" ht="15.75" thickBot="1" x14ac:dyDescent="0.3">
      <c r="B9" s="1484"/>
      <c r="C9" s="1484"/>
      <c r="D9" s="1487"/>
      <c r="E9" s="305" t="s">
        <v>629</v>
      </c>
      <c r="F9" s="1197" t="s">
        <v>632</v>
      </c>
      <c r="G9" s="1197" t="s">
        <v>632</v>
      </c>
      <c r="H9" s="1197" t="s">
        <v>632</v>
      </c>
      <c r="I9" s="1197" t="s">
        <v>632</v>
      </c>
    </row>
    <row r="10" spans="1:9" ht="15.75" thickBot="1" x14ac:dyDescent="0.3">
      <c r="B10" s="306" t="s">
        <v>633</v>
      </c>
      <c r="C10" s="304"/>
      <c r="D10" s="307">
        <v>0</v>
      </c>
      <c r="E10" s="308">
        <v>0</v>
      </c>
      <c r="F10" s="309">
        <v>0</v>
      </c>
      <c r="G10" s="309">
        <v>0</v>
      </c>
      <c r="H10" s="309">
        <v>0</v>
      </c>
      <c r="I10" s="309">
        <v>0</v>
      </c>
    </row>
    <row r="11" spans="1:9" ht="15.75" thickBot="1" x14ac:dyDescent="0.3">
      <c r="B11" s="310" t="s">
        <v>634</v>
      </c>
      <c r="C11" s="311"/>
      <c r="D11" s="312">
        <v>0</v>
      </c>
      <c r="E11" s="313">
        <v>0</v>
      </c>
      <c r="F11" s="314">
        <v>0</v>
      </c>
      <c r="G11" s="314">
        <v>0</v>
      </c>
      <c r="H11" s="313">
        <v>0</v>
      </c>
      <c r="I11" s="313">
        <v>0</v>
      </c>
    </row>
    <row r="12" spans="1:9" ht="15.75" thickBot="1" x14ac:dyDescent="0.3">
      <c r="B12" s="310" t="s">
        <v>635</v>
      </c>
      <c r="C12" s="311"/>
      <c r="D12" s="312">
        <v>0</v>
      </c>
      <c r="E12" s="313">
        <v>0</v>
      </c>
      <c r="F12" s="314">
        <v>0</v>
      </c>
      <c r="G12" s="314">
        <v>0</v>
      </c>
      <c r="H12" s="313">
        <v>0</v>
      </c>
      <c r="I12" s="313">
        <v>0</v>
      </c>
    </row>
    <row r="13" spans="1:9" ht="15.75" thickBot="1" x14ac:dyDescent="0.3">
      <c r="B13" s="310" t="s">
        <v>636</v>
      </c>
      <c r="C13" s="311"/>
      <c r="D13" s="312">
        <v>0</v>
      </c>
      <c r="E13" s="313">
        <v>0</v>
      </c>
      <c r="F13" s="314">
        <v>0</v>
      </c>
      <c r="G13" s="314">
        <v>0</v>
      </c>
      <c r="H13" s="313">
        <v>0</v>
      </c>
      <c r="I13" s="313">
        <v>0</v>
      </c>
    </row>
    <row r="14" spans="1:9" ht="15.75" thickBot="1" x14ac:dyDescent="0.3">
      <c r="B14" s="315" t="s">
        <v>637</v>
      </c>
      <c r="C14" s="311"/>
      <c r="D14" s="312">
        <v>0</v>
      </c>
      <c r="E14" s="313">
        <v>0</v>
      </c>
      <c r="F14" s="314">
        <v>0</v>
      </c>
      <c r="G14" s="314">
        <v>0</v>
      </c>
      <c r="H14" s="313">
        <v>0</v>
      </c>
      <c r="I14" s="313">
        <v>0</v>
      </c>
    </row>
    <row r="15" spans="1:9" ht="15.75" thickBot="1" x14ac:dyDescent="0.3">
      <c r="B15" s="316" t="s">
        <v>638</v>
      </c>
      <c r="C15" s="317"/>
      <c r="D15" s="317"/>
      <c r="E15" s="318">
        <f>SUM(E11:E14)</f>
        <v>0</v>
      </c>
      <c r="F15" s="318">
        <f>SUM(F11:F14)</f>
        <v>0</v>
      </c>
      <c r="G15" s="318">
        <f>SUM(G10:G14)</f>
        <v>0</v>
      </c>
      <c r="H15" s="318">
        <f>SUM(H10:H14)</f>
        <v>0</v>
      </c>
      <c r="I15" s="318">
        <f>SUM(I10:I14)</f>
        <v>0</v>
      </c>
    </row>
    <row r="16" spans="1:9" x14ac:dyDescent="0.25">
      <c r="B16" s="300"/>
    </row>
    <row r="17" spans="2:8" ht="15.75" thickBot="1" x14ac:dyDescent="0.3">
      <c r="B17" s="319" t="s">
        <v>639</v>
      </c>
    </row>
    <row r="18" spans="2:8" ht="15" customHeight="1" x14ac:dyDescent="0.25">
      <c r="B18" s="1489" t="s">
        <v>640</v>
      </c>
      <c r="C18" s="1109" t="s">
        <v>641</v>
      </c>
      <c r="D18" s="1491" t="s">
        <v>1219</v>
      </c>
      <c r="E18" s="1491" t="s">
        <v>1220</v>
      </c>
      <c r="F18" s="1493" t="s">
        <v>1221</v>
      </c>
      <c r="G18" s="1495" t="s">
        <v>1222</v>
      </c>
    </row>
    <row r="19" spans="2:8" ht="15.75" thickBot="1" x14ac:dyDescent="0.3">
      <c r="B19" s="1490"/>
      <c r="C19" s="1110" t="s">
        <v>642</v>
      </c>
      <c r="D19" s="1492"/>
      <c r="E19" s="1492"/>
      <c r="F19" s="1494"/>
      <c r="G19" s="1496"/>
      <c r="H19" s="320"/>
    </row>
    <row r="20" spans="2:8" ht="30.75" thickBot="1" x14ac:dyDescent="0.3">
      <c r="B20" s="310" t="s">
        <v>643</v>
      </c>
      <c r="C20" s="1111" t="s">
        <v>644</v>
      </c>
      <c r="D20" s="1114">
        <v>39800</v>
      </c>
      <c r="E20" s="1114">
        <v>39800</v>
      </c>
      <c r="F20" s="1123">
        <v>39800</v>
      </c>
      <c r="G20" s="1117">
        <v>39800</v>
      </c>
    </row>
    <row r="21" spans="2:8" ht="31.5" customHeight="1" thickBot="1" x14ac:dyDescent="0.3">
      <c r="B21" s="310" t="s">
        <v>645</v>
      </c>
      <c r="C21" s="1111" t="s">
        <v>644</v>
      </c>
      <c r="D21" s="1114">
        <v>0</v>
      </c>
      <c r="E21" s="1114">
        <v>0</v>
      </c>
      <c r="F21" s="1114">
        <v>0</v>
      </c>
      <c r="G21" s="1117">
        <v>0</v>
      </c>
    </row>
    <row r="22" spans="2:8" ht="30.75" thickBot="1" x14ac:dyDescent="0.3">
      <c r="B22" s="310" t="s">
        <v>646</v>
      </c>
      <c r="C22" s="1111" t="s">
        <v>644</v>
      </c>
      <c r="D22" s="1115">
        <v>4800</v>
      </c>
      <c r="E22" s="1115">
        <v>4800</v>
      </c>
      <c r="F22" s="1115">
        <v>4800</v>
      </c>
      <c r="G22" s="1118">
        <v>4800</v>
      </c>
    </row>
    <row r="23" spans="2:8" ht="15.75" thickBot="1" x14ac:dyDescent="0.3">
      <c r="B23" s="310" t="s">
        <v>647</v>
      </c>
      <c r="C23" s="1111"/>
      <c r="D23" s="1115">
        <v>30</v>
      </c>
      <c r="E23" s="1115">
        <v>30</v>
      </c>
      <c r="F23" s="1115">
        <v>30</v>
      </c>
      <c r="G23" s="1118">
        <v>30</v>
      </c>
    </row>
    <row r="24" spans="2:8" ht="15.75" thickBot="1" x14ac:dyDescent="0.3">
      <c r="B24" s="310" t="s">
        <v>648</v>
      </c>
      <c r="C24" s="1111"/>
      <c r="D24" s="1115">
        <v>0</v>
      </c>
      <c r="E24" s="1115">
        <v>0</v>
      </c>
      <c r="F24" s="1115">
        <v>0</v>
      </c>
      <c r="G24" s="1118">
        <v>0</v>
      </c>
    </row>
    <row r="25" spans="2:8" ht="45.75" thickBot="1" x14ac:dyDescent="0.3">
      <c r="B25" s="321" t="s">
        <v>649</v>
      </c>
      <c r="C25" s="1111" t="s">
        <v>650</v>
      </c>
      <c r="D25" s="1114">
        <v>4500</v>
      </c>
      <c r="E25" s="1114">
        <v>4500</v>
      </c>
      <c r="F25" s="1114">
        <v>4500</v>
      </c>
      <c r="G25" s="1117">
        <v>4500</v>
      </c>
    </row>
    <row r="26" spans="2:8" ht="15.75" thickBot="1" x14ac:dyDescent="0.3">
      <c r="B26" s="310" t="s">
        <v>651</v>
      </c>
      <c r="C26" s="1111" t="s">
        <v>650</v>
      </c>
      <c r="D26" s="1115">
        <v>0</v>
      </c>
      <c r="E26" s="1115">
        <v>0</v>
      </c>
      <c r="F26" s="1115">
        <v>0</v>
      </c>
      <c r="G26" s="1118">
        <v>0</v>
      </c>
    </row>
    <row r="27" spans="2:8" ht="15.75" thickBot="1" x14ac:dyDescent="0.3">
      <c r="B27" s="322" t="s">
        <v>373</v>
      </c>
      <c r="C27" s="1112"/>
      <c r="D27" s="1116">
        <f>SUM(D20:D26)</f>
        <v>49130</v>
      </c>
      <c r="E27" s="1116">
        <f>SUM(E20:E26)</f>
        <v>49130</v>
      </c>
      <c r="F27" s="1116">
        <f>SUM(F20:F26)</f>
        <v>49130</v>
      </c>
      <c r="G27" s="1119">
        <f>SUM(G20:G26)</f>
        <v>49130</v>
      </c>
    </row>
    <row r="28" spans="2:8" ht="15.75" thickBot="1" x14ac:dyDescent="0.3">
      <c r="B28" s="323">
        <v>0.5</v>
      </c>
      <c r="C28" s="1113"/>
      <c r="D28" s="1120">
        <f>SUM(D27/2)</f>
        <v>24565</v>
      </c>
      <c r="E28" s="1120">
        <f>SUM(E27/2)</f>
        <v>24565</v>
      </c>
      <c r="F28" s="1120">
        <f>SUM(F27/2)</f>
        <v>24565</v>
      </c>
      <c r="G28" s="1121">
        <f>SUM(G27/2)</f>
        <v>24565</v>
      </c>
    </row>
  </sheetData>
  <sheetProtection selectLockedCells="1" selectUnlockedCells="1"/>
  <mergeCells count="10">
    <mergeCell ref="B18:B19"/>
    <mergeCell ref="D18:D19"/>
    <mergeCell ref="E18:E19"/>
    <mergeCell ref="F18:F19"/>
    <mergeCell ref="G18:G19"/>
    <mergeCell ref="A4:I4"/>
    <mergeCell ref="C7:C9"/>
    <mergeCell ref="D7:D9"/>
    <mergeCell ref="B5:I5"/>
    <mergeCell ref="B7:B9"/>
  </mergeCells>
  <pageMargins left="0.70866141732283472" right="0.70866141732283472" top="0.74803149606299213" bottom="0.74803149606299213" header="0.31496062992125984" footer="0.51181102362204722"/>
  <pageSetup paperSize="9" scale="71" firstPageNumber="0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1EAA4-7E3A-4321-985B-F3A8B51AB61C}">
  <sheetPr>
    <pageSetUpPr fitToPage="1"/>
  </sheetPr>
  <dimension ref="A1:W37"/>
  <sheetViews>
    <sheetView workbookViewId="0">
      <selection activeCell="C3" sqref="C3:P5"/>
    </sheetView>
  </sheetViews>
  <sheetFormatPr defaultRowHeight="12.75" x14ac:dyDescent="0.2"/>
  <cols>
    <col min="1" max="6" width="9.140625" style="1106"/>
    <col min="7" max="7" width="3" style="1106" customWidth="1"/>
    <col min="8" max="9" width="9.140625" style="1106"/>
    <col min="10" max="10" width="3.140625" style="1106" customWidth="1"/>
    <col min="11" max="11" width="4" style="1106" hidden="1" customWidth="1"/>
    <col min="12" max="13" width="9.140625" style="1106"/>
    <col min="14" max="14" width="3.5703125" style="1106" customWidth="1"/>
    <col min="15" max="15" width="6.42578125" style="1106" hidden="1" customWidth="1"/>
    <col min="16" max="16" width="10.5703125" style="1106" customWidth="1"/>
    <col min="17" max="17" width="8.85546875" style="1106" customWidth="1"/>
    <col min="18" max="18" width="9.140625" style="1106" hidden="1" customWidth="1"/>
    <col min="19" max="19" width="1.85546875" style="1106" customWidth="1"/>
    <col min="20" max="16384" width="9.140625" style="1106"/>
  </cols>
  <sheetData>
    <row r="1" spans="1:23" x14ac:dyDescent="0.2">
      <c r="A1" s="1198" t="s">
        <v>1248</v>
      </c>
      <c r="N1" s="1542" t="s">
        <v>1239</v>
      </c>
      <c r="O1" s="1542"/>
      <c r="P1" s="1542"/>
      <c r="Q1" s="1542"/>
      <c r="R1" s="1542"/>
      <c r="S1" s="1542"/>
    </row>
    <row r="2" spans="1:23" x14ac:dyDescent="0.2">
      <c r="A2" s="1198"/>
      <c r="N2" s="1199"/>
      <c r="O2" s="1199"/>
      <c r="P2" s="1199"/>
      <c r="Q2" s="1199"/>
      <c r="R2" s="1199"/>
      <c r="S2" s="1199"/>
    </row>
    <row r="3" spans="1:23" x14ac:dyDescent="0.2">
      <c r="C3" s="1497" t="s">
        <v>1206</v>
      </c>
      <c r="D3" s="1497"/>
      <c r="E3" s="1497"/>
      <c r="F3" s="1497"/>
      <c r="G3" s="1497"/>
      <c r="H3" s="1497"/>
      <c r="I3" s="1497"/>
      <c r="J3" s="1497"/>
      <c r="K3" s="1497"/>
      <c r="L3" s="1497"/>
      <c r="M3" s="1497"/>
      <c r="N3" s="1497"/>
      <c r="O3" s="1497"/>
      <c r="P3" s="1497"/>
      <c r="Q3" s="1107"/>
      <c r="R3" s="1107"/>
      <c r="S3" s="1107"/>
    </row>
    <row r="4" spans="1:23" x14ac:dyDescent="0.2">
      <c r="C4" s="1497"/>
      <c r="D4" s="1497"/>
      <c r="E4" s="1497"/>
      <c r="F4" s="1497"/>
      <c r="G4" s="1497"/>
      <c r="H4" s="1497"/>
      <c r="I4" s="1497"/>
      <c r="J4" s="1497"/>
      <c r="K4" s="1497"/>
      <c r="L4" s="1497"/>
      <c r="M4" s="1497"/>
      <c r="N4" s="1497"/>
      <c r="O4" s="1497"/>
      <c r="P4" s="1497"/>
      <c r="Q4" s="1107"/>
      <c r="R4" s="1107"/>
      <c r="S4" s="1107"/>
    </row>
    <row r="5" spans="1:23" x14ac:dyDescent="0.2">
      <c r="C5" s="1497"/>
      <c r="D5" s="1497"/>
      <c r="E5" s="1497"/>
      <c r="F5" s="1497"/>
      <c r="G5" s="1497"/>
      <c r="H5" s="1497"/>
      <c r="I5" s="1497"/>
      <c r="J5" s="1497"/>
      <c r="K5" s="1497"/>
      <c r="L5" s="1497"/>
      <c r="M5" s="1497"/>
      <c r="N5" s="1497"/>
      <c r="O5" s="1497"/>
      <c r="P5" s="1497"/>
      <c r="Q5" s="1107"/>
      <c r="R5" s="1107"/>
      <c r="S5" s="1107"/>
    </row>
    <row r="6" spans="1:23" x14ac:dyDescent="0.2">
      <c r="A6" s="1498" t="s">
        <v>1209</v>
      </c>
      <c r="B6" s="1498"/>
      <c r="C6" s="1498"/>
      <c r="D6" s="1498"/>
      <c r="E6" s="1498"/>
      <c r="F6" s="1498"/>
      <c r="G6" s="1498"/>
      <c r="H6" s="1498"/>
      <c r="I6" s="1498"/>
      <c r="J6" s="1498"/>
      <c r="K6" s="1498"/>
      <c r="L6" s="1498"/>
      <c r="M6" s="1498"/>
      <c r="N6" s="1498"/>
      <c r="O6" s="1498"/>
      <c r="P6" s="1498"/>
      <c r="Q6" s="1498"/>
      <c r="R6" s="1108"/>
      <c r="S6" s="1108"/>
    </row>
    <row r="7" spans="1:23" x14ac:dyDescent="0.2">
      <c r="A7" s="1498"/>
      <c r="B7" s="1498"/>
      <c r="C7" s="1498"/>
      <c r="D7" s="1498"/>
      <c r="E7" s="1498"/>
      <c r="F7" s="1498"/>
      <c r="G7" s="1498"/>
      <c r="H7" s="1498"/>
      <c r="I7" s="1498"/>
      <c r="J7" s="1498"/>
      <c r="K7" s="1498"/>
      <c r="L7" s="1498"/>
      <c r="M7" s="1498"/>
      <c r="N7" s="1498"/>
      <c r="O7" s="1498"/>
      <c r="P7" s="1498"/>
      <c r="Q7" s="1498"/>
      <c r="R7" s="1108"/>
      <c r="S7" s="1108"/>
    </row>
    <row r="8" spans="1:23" x14ac:dyDescent="0.2">
      <c r="A8" s="1498"/>
      <c r="B8" s="1498"/>
      <c r="C8" s="1498"/>
      <c r="D8" s="1498"/>
      <c r="E8" s="1498"/>
      <c r="F8" s="1498"/>
      <c r="G8" s="1498"/>
      <c r="H8" s="1498"/>
      <c r="I8" s="1498"/>
      <c r="J8" s="1498"/>
      <c r="K8" s="1498"/>
      <c r="L8" s="1498"/>
      <c r="M8" s="1498"/>
      <c r="N8" s="1498"/>
      <c r="O8" s="1498"/>
      <c r="P8" s="1498"/>
      <c r="Q8" s="1498"/>
      <c r="R8" s="1107"/>
      <c r="S8" s="1107"/>
    </row>
    <row r="9" spans="1:23" x14ac:dyDescent="0.2">
      <c r="A9" s="1499" t="s">
        <v>1210</v>
      </c>
      <c r="B9" s="1499"/>
      <c r="C9" s="1499"/>
      <c r="D9" s="1499"/>
    </row>
    <row r="10" spans="1:23" ht="13.5" thickBot="1" x14ac:dyDescent="0.25"/>
    <row r="11" spans="1:23" ht="66" customHeight="1" thickBot="1" x14ac:dyDescent="0.25">
      <c r="A11" s="1500" t="s">
        <v>1199</v>
      </c>
      <c r="B11" s="1501"/>
      <c r="C11" s="1501"/>
      <c r="D11" s="1501"/>
      <c r="E11" s="1502"/>
      <c r="F11" s="1500" t="s">
        <v>1211</v>
      </c>
      <c r="G11" s="1502"/>
      <c r="H11" s="1500" t="s">
        <v>1212</v>
      </c>
      <c r="I11" s="1501"/>
      <c r="J11" s="1501"/>
      <c r="K11" s="1502"/>
      <c r="L11" s="1503" t="s">
        <v>1213</v>
      </c>
      <c r="M11" s="1504"/>
      <c r="N11" s="1504"/>
      <c r="O11" s="1505"/>
      <c r="P11" s="1506" t="s">
        <v>1214</v>
      </c>
      <c r="Q11" s="1507"/>
      <c r="R11" s="1507"/>
      <c r="S11" s="1508"/>
      <c r="T11" s="1108"/>
      <c r="U11" s="1108"/>
      <c r="V11" s="1108"/>
      <c r="W11" s="1108"/>
    </row>
    <row r="12" spans="1:23" x14ac:dyDescent="0.2">
      <c r="A12" s="1515" t="s">
        <v>1033</v>
      </c>
      <c r="B12" s="1516"/>
      <c r="C12" s="1516"/>
      <c r="D12" s="1516"/>
      <c r="E12" s="1517"/>
      <c r="F12" s="1515" t="s">
        <v>1032</v>
      </c>
      <c r="G12" s="1517"/>
      <c r="H12" s="1518"/>
      <c r="I12" s="1519"/>
      <c r="J12" s="1519"/>
      <c r="K12" s="1520"/>
      <c r="L12" s="1518"/>
      <c r="M12" s="1519"/>
      <c r="N12" s="1519"/>
      <c r="O12" s="1520"/>
      <c r="P12" s="1518"/>
      <c r="Q12" s="1519"/>
      <c r="R12" s="1519"/>
      <c r="S12" s="1520"/>
    </row>
    <row r="13" spans="1:23" x14ac:dyDescent="0.2">
      <c r="A13" s="1509"/>
      <c r="B13" s="1510"/>
      <c r="C13" s="1510"/>
      <c r="D13" s="1510"/>
      <c r="E13" s="1511"/>
      <c r="F13" s="1509"/>
      <c r="G13" s="1511"/>
      <c r="H13" s="1521"/>
      <c r="I13" s="1499"/>
      <c r="J13" s="1499"/>
      <c r="K13" s="1522"/>
      <c r="L13" s="1521"/>
      <c r="M13" s="1499"/>
      <c r="N13" s="1499"/>
      <c r="O13" s="1522"/>
      <c r="P13" s="1521"/>
      <c r="Q13" s="1499"/>
      <c r="R13" s="1499"/>
      <c r="S13" s="1522"/>
    </row>
    <row r="14" spans="1:23" x14ac:dyDescent="0.2">
      <c r="A14" s="1509" t="s">
        <v>105</v>
      </c>
      <c r="B14" s="1510"/>
      <c r="C14" s="1510"/>
      <c r="D14" s="1510"/>
      <c r="E14" s="1511"/>
      <c r="F14" s="1509" t="s">
        <v>104</v>
      </c>
      <c r="G14" s="1511"/>
      <c r="H14" s="1512">
        <v>35065430</v>
      </c>
      <c r="I14" s="1513"/>
      <c r="J14" s="1513"/>
      <c r="K14" s="1514"/>
      <c r="L14" s="1512">
        <v>35065430</v>
      </c>
      <c r="M14" s="1513"/>
      <c r="N14" s="1513"/>
      <c r="O14" s="1514"/>
      <c r="P14" s="1512"/>
      <c r="Q14" s="1513"/>
      <c r="R14" s="1513"/>
      <c r="S14" s="1514"/>
    </row>
    <row r="15" spans="1:23" x14ac:dyDescent="0.2">
      <c r="A15" s="1509"/>
      <c r="B15" s="1510"/>
      <c r="C15" s="1510"/>
      <c r="D15" s="1510"/>
      <c r="E15" s="1511"/>
      <c r="F15" s="1509"/>
      <c r="G15" s="1511"/>
      <c r="H15" s="1512"/>
      <c r="I15" s="1513"/>
      <c r="J15" s="1513"/>
      <c r="K15" s="1514"/>
      <c r="L15" s="1512"/>
      <c r="M15" s="1513"/>
      <c r="N15" s="1513"/>
      <c r="O15" s="1514"/>
      <c r="P15" s="1512"/>
      <c r="Q15" s="1513"/>
      <c r="R15" s="1513"/>
      <c r="S15" s="1514"/>
    </row>
    <row r="16" spans="1:23" x14ac:dyDescent="0.2">
      <c r="A16" s="1509" t="s">
        <v>108</v>
      </c>
      <c r="B16" s="1510"/>
      <c r="C16" s="1510"/>
      <c r="D16" s="1510"/>
      <c r="E16" s="1511"/>
      <c r="F16" s="1509" t="s">
        <v>107</v>
      </c>
      <c r="G16" s="1511"/>
      <c r="H16" s="1512">
        <v>500000</v>
      </c>
      <c r="I16" s="1513"/>
      <c r="J16" s="1513"/>
      <c r="K16" s="1514"/>
      <c r="L16" s="1512">
        <v>500000</v>
      </c>
      <c r="M16" s="1513"/>
      <c r="N16" s="1513"/>
      <c r="O16" s="1514"/>
      <c r="P16" s="1512"/>
      <c r="Q16" s="1513"/>
      <c r="R16" s="1513"/>
      <c r="S16" s="1514"/>
    </row>
    <row r="17" spans="1:19" x14ac:dyDescent="0.2">
      <c r="A17" s="1509"/>
      <c r="B17" s="1510"/>
      <c r="C17" s="1510"/>
      <c r="D17" s="1510"/>
      <c r="E17" s="1511"/>
      <c r="F17" s="1509"/>
      <c r="G17" s="1511"/>
      <c r="H17" s="1512"/>
      <c r="I17" s="1513"/>
      <c r="J17" s="1513"/>
      <c r="K17" s="1514"/>
      <c r="L17" s="1512"/>
      <c r="M17" s="1513"/>
      <c r="N17" s="1513"/>
      <c r="O17" s="1514"/>
      <c r="P17" s="1512"/>
      <c r="Q17" s="1513"/>
      <c r="R17" s="1513"/>
      <c r="S17" s="1514"/>
    </row>
    <row r="18" spans="1:19" x14ac:dyDescent="0.2">
      <c r="A18" s="1509" t="s">
        <v>111</v>
      </c>
      <c r="B18" s="1510"/>
      <c r="C18" s="1510"/>
      <c r="D18" s="1510"/>
      <c r="E18" s="1511"/>
      <c r="F18" s="1509" t="s">
        <v>110</v>
      </c>
      <c r="G18" s="1511"/>
      <c r="H18" s="1512">
        <v>1000000</v>
      </c>
      <c r="I18" s="1513"/>
      <c r="J18" s="1513"/>
      <c r="K18" s="1514"/>
      <c r="L18" s="1512">
        <v>1000000</v>
      </c>
      <c r="M18" s="1513"/>
      <c r="N18" s="1513"/>
      <c r="O18" s="1514"/>
      <c r="P18" s="1512"/>
      <c r="Q18" s="1513"/>
      <c r="R18" s="1513"/>
      <c r="S18" s="1514"/>
    </row>
    <row r="19" spans="1:19" x14ac:dyDescent="0.2">
      <c r="A19" s="1509"/>
      <c r="B19" s="1510"/>
      <c r="C19" s="1510"/>
      <c r="D19" s="1510"/>
      <c r="E19" s="1511"/>
      <c r="F19" s="1509"/>
      <c r="G19" s="1511"/>
      <c r="H19" s="1512"/>
      <c r="I19" s="1513"/>
      <c r="J19" s="1513"/>
      <c r="K19" s="1514"/>
      <c r="L19" s="1512"/>
      <c r="M19" s="1513"/>
      <c r="N19" s="1513"/>
      <c r="O19" s="1514"/>
      <c r="P19" s="1512"/>
      <c r="Q19" s="1513"/>
      <c r="R19" s="1513"/>
      <c r="S19" s="1514"/>
    </row>
    <row r="20" spans="1:19" x14ac:dyDescent="0.2">
      <c r="A20" s="1509" t="s">
        <v>1037</v>
      </c>
      <c r="B20" s="1510"/>
      <c r="C20" s="1510"/>
      <c r="D20" s="1510"/>
      <c r="E20" s="1511"/>
      <c r="F20" s="1509" t="s">
        <v>1036</v>
      </c>
      <c r="G20" s="1511"/>
      <c r="H20" s="1521"/>
      <c r="I20" s="1499"/>
      <c r="J20" s="1499"/>
      <c r="K20" s="1522"/>
      <c r="L20" s="1521"/>
      <c r="M20" s="1499"/>
      <c r="N20" s="1499"/>
      <c r="O20" s="1522"/>
      <c r="P20" s="1521"/>
      <c r="Q20" s="1499"/>
      <c r="R20" s="1499"/>
      <c r="S20" s="1522"/>
    </row>
    <row r="21" spans="1:19" x14ac:dyDescent="0.2">
      <c r="A21" s="1509"/>
      <c r="B21" s="1510"/>
      <c r="C21" s="1510"/>
      <c r="D21" s="1510"/>
      <c r="E21" s="1511"/>
      <c r="F21" s="1509"/>
      <c r="G21" s="1511"/>
      <c r="H21" s="1521"/>
      <c r="I21" s="1499"/>
      <c r="J21" s="1499"/>
      <c r="K21" s="1522"/>
      <c r="L21" s="1521"/>
      <c r="M21" s="1499"/>
      <c r="N21" s="1499"/>
      <c r="O21" s="1522"/>
      <c r="P21" s="1521"/>
      <c r="Q21" s="1499"/>
      <c r="R21" s="1499"/>
      <c r="S21" s="1522"/>
    </row>
    <row r="22" spans="1:19" x14ac:dyDescent="0.2">
      <c r="A22" s="1523" t="s">
        <v>1215</v>
      </c>
      <c r="B22" s="1498"/>
      <c r="C22" s="1498"/>
      <c r="D22" s="1498"/>
      <c r="E22" s="1524"/>
      <c r="F22" s="1509" t="s">
        <v>1039</v>
      </c>
      <c r="G22" s="1511"/>
      <c r="H22" s="1521"/>
      <c r="I22" s="1499"/>
      <c r="J22" s="1499"/>
      <c r="K22" s="1522"/>
      <c r="L22" s="1521"/>
      <c r="M22" s="1499"/>
      <c r="N22" s="1499"/>
      <c r="O22" s="1522"/>
      <c r="P22" s="1521"/>
      <c r="Q22" s="1499"/>
      <c r="R22" s="1499"/>
      <c r="S22" s="1522"/>
    </row>
    <row r="23" spans="1:19" x14ac:dyDescent="0.2">
      <c r="A23" s="1523"/>
      <c r="B23" s="1498"/>
      <c r="C23" s="1498"/>
      <c r="D23" s="1498"/>
      <c r="E23" s="1524"/>
      <c r="F23" s="1509"/>
      <c r="G23" s="1511"/>
      <c r="H23" s="1521"/>
      <c r="I23" s="1499"/>
      <c r="J23" s="1499"/>
      <c r="K23" s="1522"/>
      <c r="L23" s="1521"/>
      <c r="M23" s="1499"/>
      <c r="N23" s="1499"/>
      <c r="O23" s="1522"/>
      <c r="P23" s="1521"/>
      <c r="Q23" s="1499"/>
      <c r="R23" s="1499"/>
      <c r="S23" s="1522"/>
    </row>
    <row r="24" spans="1:19" x14ac:dyDescent="0.2">
      <c r="A24" s="1523" t="s">
        <v>114</v>
      </c>
      <c r="B24" s="1498"/>
      <c r="C24" s="1498"/>
      <c r="D24" s="1498"/>
      <c r="E24" s="1524"/>
      <c r="F24" s="1509" t="s">
        <v>113</v>
      </c>
      <c r="G24" s="1511"/>
      <c r="H24" s="1512">
        <v>648000</v>
      </c>
      <c r="I24" s="1513"/>
      <c r="J24" s="1513"/>
      <c r="K24" s="1514"/>
      <c r="L24" s="1512">
        <v>648000</v>
      </c>
      <c r="M24" s="1513"/>
      <c r="N24" s="1513"/>
      <c r="O24" s="1514"/>
      <c r="P24" s="1512"/>
      <c r="Q24" s="1513"/>
      <c r="R24" s="1513"/>
      <c r="S24" s="1514"/>
    </row>
    <row r="25" spans="1:19" x14ac:dyDescent="0.2">
      <c r="A25" s="1523"/>
      <c r="B25" s="1498"/>
      <c r="C25" s="1498"/>
      <c r="D25" s="1498"/>
      <c r="E25" s="1524"/>
      <c r="F25" s="1509"/>
      <c r="G25" s="1511"/>
      <c r="H25" s="1512"/>
      <c r="I25" s="1513"/>
      <c r="J25" s="1513"/>
      <c r="K25" s="1514"/>
      <c r="L25" s="1512"/>
      <c r="M25" s="1513"/>
      <c r="N25" s="1513"/>
      <c r="O25" s="1514"/>
      <c r="P25" s="1512"/>
      <c r="Q25" s="1513"/>
      <c r="R25" s="1513"/>
      <c r="S25" s="1514"/>
    </row>
    <row r="26" spans="1:19" x14ac:dyDescent="0.2">
      <c r="A26" s="1525" t="s">
        <v>1216</v>
      </c>
      <c r="B26" s="1526"/>
      <c r="C26" s="1526"/>
      <c r="D26" s="1526"/>
      <c r="E26" s="1527"/>
      <c r="F26" s="1531" t="s">
        <v>101</v>
      </c>
      <c r="G26" s="1532"/>
      <c r="H26" s="1535">
        <f>SUM(H12:K25)</f>
        <v>37213430</v>
      </c>
      <c r="I26" s="1536"/>
      <c r="J26" s="1536"/>
      <c r="K26" s="1537"/>
      <c r="L26" s="1535">
        <f>SUM(L12:O25)</f>
        <v>37213430</v>
      </c>
      <c r="M26" s="1536"/>
      <c r="N26" s="1536"/>
      <c r="O26" s="1537"/>
      <c r="P26" s="1535"/>
      <c r="Q26" s="1536"/>
      <c r="R26" s="1536"/>
      <c r="S26" s="1537"/>
    </row>
    <row r="27" spans="1:19" x14ac:dyDescent="0.2">
      <c r="A27" s="1528"/>
      <c r="B27" s="1529"/>
      <c r="C27" s="1529"/>
      <c r="D27" s="1529"/>
      <c r="E27" s="1530"/>
      <c r="F27" s="1533"/>
      <c r="G27" s="1534"/>
      <c r="H27" s="1538"/>
      <c r="I27" s="1539"/>
      <c r="J27" s="1539"/>
      <c r="K27" s="1540"/>
      <c r="L27" s="1538"/>
      <c r="M27" s="1539"/>
      <c r="N27" s="1539"/>
      <c r="O27" s="1540"/>
      <c r="P27" s="1538"/>
      <c r="Q27" s="1539"/>
      <c r="R27" s="1539"/>
      <c r="S27" s="1540"/>
    </row>
    <row r="28" spans="1:19" x14ac:dyDescent="0.2">
      <c r="A28" s="1531" t="s">
        <v>119</v>
      </c>
      <c r="B28" s="1541"/>
      <c r="C28" s="1541"/>
      <c r="D28" s="1541"/>
      <c r="E28" s="1532"/>
      <c r="F28" s="1531" t="s">
        <v>118</v>
      </c>
      <c r="G28" s="1532"/>
      <c r="H28" s="1535">
        <v>81539055</v>
      </c>
      <c r="I28" s="1536"/>
      <c r="J28" s="1536"/>
      <c r="K28" s="1537"/>
      <c r="L28" s="1535">
        <v>81539055</v>
      </c>
      <c r="M28" s="1536"/>
      <c r="N28" s="1536"/>
      <c r="O28" s="1537"/>
      <c r="P28" s="1535"/>
      <c r="Q28" s="1536"/>
      <c r="R28" s="1536"/>
      <c r="S28" s="1537"/>
    </row>
    <row r="29" spans="1:19" x14ac:dyDescent="0.2">
      <c r="A29" s="1509"/>
      <c r="B29" s="1510"/>
      <c r="C29" s="1510"/>
      <c r="D29" s="1510"/>
      <c r="E29" s="1511"/>
      <c r="F29" s="1509"/>
      <c r="G29" s="1511"/>
      <c r="H29" s="1512"/>
      <c r="I29" s="1513"/>
      <c r="J29" s="1513"/>
      <c r="K29" s="1514"/>
      <c r="L29" s="1512"/>
      <c r="M29" s="1513"/>
      <c r="N29" s="1513"/>
      <c r="O29" s="1514"/>
      <c r="P29" s="1512"/>
      <c r="Q29" s="1513"/>
      <c r="R29" s="1513"/>
      <c r="S29" s="1514"/>
    </row>
    <row r="30" spans="1:19" x14ac:dyDescent="0.2">
      <c r="A30" s="1509" t="s">
        <v>122</v>
      </c>
      <c r="B30" s="1510"/>
      <c r="C30" s="1510"/>
      <c r="D30" s="1510"/>
      <c r="E30" s="1511"/>
      <c r="F30" s="1509" t="s">
        <v>121</v>
      </c>
      <c r="G30" s="1511"/>
      <c r="H30" s="1512">
        <v>358096</v>
      </c>
      <c r="I30" s="1513"/>
      <c r="J30" s="1513"/>
      <c r="K30" s="1514"/>
      <c r="L30" s="1512">
        <v>358096</v>
      </c>
      <c r="M30" s="1513"/>
      <c r="N30" s="1513"/>
      <c r="O30" s="1514"/>
      <c r="P30" s="1512"/>
      <c r="Q30" s="1513"/>
      <c r="R30" s="1513"/>
      <c r="S30" s="1514"/>
    </row>
    <row r="31" spans="1:19" x14ac:dyDescent="0.2">
      <c r="A31" s="1509"/>
      <c r="B31" s="1510"/>
      <c r="C31" s="1510"/>
      <c r="D31" s="1510"/>
      <c r="E31" s="1511"/>
      <c r="F31" s="1509"/>
      <c r="G31" s="1511"/>
      <c r="H31" s="1512"/>
      <c r="I31" s="1513"/>
      <c r="J31" s="1513"/>
      <c r="K31" s="1514"/>
      <c r="L31" s="1512"/>
      <c r="M31" s="1513"/>
      <c r="N31" s="1513"/>
      <c r="O31" s="1514"/>
      <c r="P31" s="1512"/>
      <c r="Q31" s="1513"/>
      <c r="R31" s="1513"/>
      <c r="S31" s="1514"/>
    </row>
    <row r="32" spans="1:19" x14ac:dyDescent="0.2">
      <c r="A32" s="1509" t="s">
        <v>125</v>
      </c>
      <c r="B32" s="1510"/>
      <c r="C32" s="1510"/>
      <c r="D32" s="1510"/>
      <c r="E32" s="1511"/>
      <c r="F32" s="1509" t="s">
        <v>124</v>
      </c>
      <c r="G32" s="1511"/>
      <c r="H32" s="1512"/>
      <c r="I32" s="1513"/>
      <c r="J32" s="1513"/>
      <c r="K32" s="1514"/>
      <c r="L32" s="1512"/>
      <c r="M32" s="1513"/>
      <c r="N32" s="1513"/>
      <c r="O32" s="1514"/>
      <c r="P32" s="1512"/>
      <c r="Q32" s="1513"/>
      <c r="R32" s="1513"/>
      <c r="S32" s="1514"/>
    </row>
    <row r="33" spans="1:19" x14ac:dyDescent="0.2">
      <c r="A33" s="1509"/>
      <c r="B33" s="1510"/>
      <c r="C33" s="1510"/>
      <c r="D33" s="1510"/>
      <c r="E33" s="1511"/>
      <c r="F33" s="1509"/>
      <c r="G33" s="1511"/>
      <c r="H33" s="1512"/>
      <c r="I33" s="1513"/>
      <c r="J33" s="1513"/>
      <c r="K33" s="1514"/>
      <c r="L33" s="1512"/>
      <c r="M33" s="1513"/>
      <c r="N33" s="1513"/>
      <c r="O33" s="1514"/>
      <c r="P33" s="1512"/>
      <c r="Q33" s="1513"/>
      <c r="R33" s="1513"/>
      <c r="S33" s="1514"/>
    </row>
    <row r="34" spans="1:19" x14ac:dyDescent="0.2">
      <c r="A34" s="1523" t="s">
        <v>1217</v>
      </c>
      <c r="B34" s="1498"/>
      <c r="C34" s="1498"/>
      <c r="D34" s="1498"/>
      <c r="E34" s="1524"/>
      <c r="F34" s="1509" t="s">
        <v>127</v>
      </c>
      <c r="G34" s="1511"/>
      <c r="H34" s="1512">
        <v>22112231</v>
      </c>
      <c r="I34" s="1513"/>
      <c r="J34" s="1513"/>
      <c r="K34" s="1514"/>
      <c r="L34" s="1512">
        <v>22112231</v>
      </c>
      <c r="M34" s="1513"/>
      <c r="N34" s="1513"/>
      <c r="O34" s="1514"/>
      <c r="P34" s="1512"/>
      <c r="Q34" s="1513"/>
      <c r="R34" s="1513"/>
      <c r="S34" s="1514"/>
    </row>
    <row r="35" spans="1:19" x14ac:dyDescent="0.2">
      <c r="A35" s="1523"/>
      <c r="B35" s="1498"/>
      <c r="C35" s="1498"/>
      <c r="D35" s="1498"/>
      <c r="E35" s="1524"/>
      <c r="F35" s="1509"/>
      <c r="G35" s="1511"/>
      <c r="H35" s="1538"/>
      <c r="I35" s="1539"/>
      <c r="J35" s="1539"/>
      <c r="K35" s="1540"/>
      <c r="L35" s="1538"/>
      <c r="M35" s="1539"/>
      <c r="N35" s="1539"/>
      <c r="O35" s="1540"/>
      <c r="P35" s="1538"/>
      <c r="Q35" s="1539"/>
      <c r="R35" s="1539"/>
      <c r="S35" s="1540"/>
    </row>
    <row r="36" spans="1:19" x14ac:dyDescent="0.2">
      <c r="A36" s="1525" t="s">
        <v>1218</v>
      </c>
      <c r="B36" s="1526"/>
      <c r="C36" s="1526"/>
      <c r="D36" s="1526"/>
      <c r="E36" s="1527"/>
      <c r="F36" s="1531" t="s">
        <v>115</v>
      </c>
      <c r="G36" s="1532"/>
      <c r="H36" s="1535">
        <f>SUM(H28:K35)</f>
        <v>104009382</v>
      </c>
      <c r="I36" s="1536"/>
      <c r="J36" s="1536"/>
      <c r="K36" s="1537"/>
      <c r="L36" s="1535">
        <f>SUM(L28:O35)</f>
        <v>104009382</v>
      </c>
      <c r="M36" s="1536"/>
      <c r="N36" s="1536"/>
      <c r="O36" s="1537"/>
      <c r="P36" s="1535"/>
      <c r="Q36" s="1536"/>
      <c r="R36" s="1536"/>
      <c r="S36" s="1537"/>
    </row>
    <row r="37" spans="1:19" ht="13.5" thickBot="1" x14ac:dyDescent="0.25">
      <c r="A37" s="1543"/>
      <c r="B37" s="1544"/>
      <c r="C37" s="1544"/>
      <c r="D37" s="1544"/>
      <c r="E37" s="1545"/>
      <c r="F37" s="1546"/>
      <c r="G37" s="1547"/>
      <c r="H37" s="1548"/>
      <c r="I37" s="1549"/>
      <c r="J37" s="1549"/>
      <c r="K37" s="1550"/>
      <c r="L37" s="1548"/>
      <c r="M37" s="1549"/>
      <c r="N37" s="1549"/>
      <c r="O37" s="1550"/>
      <c r="P37" s="1548"/>
      <c r="Q37" s="1549"/>
      <c r="R37" s="1549"/>
      <c r="S37" s="1550"/>
    </row>
  </sheetData>
  <mergeCells count="74">
    <mergeCell ref="N1:S1"/>
    <mergeCell ref="A36:E37"/>
    <mergeCell ref="F36:G37"/>
    <mergeCell ref="H36:K37"/>
    <mergeCell ref="L36:O37"/>
    <mergeCell ref="P36:S37"/>
    <mergeCell ref="A32:E33"/>
    <mergeCell ref="F32:G33"/>
    <mergeCell ref="H32:K33"/>
    <mergeCell ref="L32:O33"/>
    <mergeCell ref="P32:S33"/>
    <mergeCell ref="A34:E35"/>
    <mergeCell ref="F34:G35"/>
    <mergeCell ref="H34:K35"/>
    <mergeCell ref="L34:O35"/>
    <mergeCell ref="P34:S35"/>
    <mergeCell ref="A28:E29"/>
    <mergeCell ref="F28:G29"/>
    <mergeCell ref="H28:K29"/>
    <mergeCell ref="L28:O29"/>
    <mergeCell ref="P28:S29"/>
    <mergeCell ref="A30:E31"/>
    <mergeCell ref="F30:G31"/>
    <mergeCell ref="H30:K31"/>
    <mergeCell ref="L30:O31"/>
    <mergeCell ref="P30:S31"/>
    <mergeCell ref="A24:E25"/>
    <mergeCell ref="F24:G25"/>
    <mergeCell ref="H24:K25"/>
    <mergeCell ref="L24:O25"/>
    <mergeCell ref="P24:S25"/>
    <mergeCell ref="A26:E27"/>
    <mergeCell ref="F26:G27"/>
    <mergeCell ref="H26:K27"/>
    <mergeCell ref="L26:O27"/>
    <mergeCell ref="P26:S27"/>
    <mergeCell ref="A20:E21"/>
    <mergeCell ref="F20:G21"/>
    <mergeCell ref="H20:K21"/>
    <mergeCell ref="L20:O21"/>
    <mergeCell ref="P20:S21"/>
    <mergeCell ref="A22:E23"/>
    <mergeCell ref="F22:G23"/>
    <mergeCell ref="H22:K23"/>
    <mergeCell ref="L22:O23"/>
    <mergeCell ref="P22:S23"/>
    <mergeCell ref="A16:E17"/>
    <mergeCell ref="F16:G17"/>
    <mergeCell ref="H16:K17"/>
    <mergeCell ref="L16:O17"/>
    <mergeCell ref="P16:S17"/>
    <mergeCell ref="A18:E19"/>
    <mergeCell ref="F18:G19"/>
    <mergeCell ref="H18:K19"/>
    <mergeCell ref="L18:O19"/>
    <mergeCell ref="P18:S19"/>
    <mergeCell ref="A12:E13"/>
    <mergeCell ref="F12:G13"/>
    <mergeCell ref="H12:K13"/>
    <mergeCell ref="L12:O13"/>
    <mergeCell ref="P12:S13"/>
    <mergeCell ref="A14:E15"/>
    <mergeCell ref="F14:G15"/>
    <mergeCell ref="H14:K15"/>
    <mergeCell ref="L14:O15"/>
    <mergeCell ref="P14:S15"/>
    <mergeCell ref="C3:P5"/>
    <mergeCell ref="A6:Q8"/>
    <mergeCell ref="A9:D9"/>
    <mergeCell ref="A11:E11"/>
    <mergeCell ref="F11:G11"/>
    <mergeCell ref="H11:K11"/>
    <mergeCell ref="L11:O11"/>
    <mergeCell ref="P11:S11"/>
  </mergeCells>
  <pageMargins left="0.7" right="0.7" top="0.75" bottom="0.75" header="0.3" footer="0.3"/>
  <pageSetup paperSize="9" scale="95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9F400-F354-4CAD-A5BC-124B4EAD931C}">
  <sheetPr>
    <tabColor rgb="FF00B050"/>
  </sheetPr>
  <dimension ref="A1:C24"/>
  <sheetViews>
    <sheetView workbookViewId="0">
      <selection activeCell="J26" sqref="J26"/>
    </sheetView>
  </sheetViews>
  <sheetFormatPr defaultRowHeight="15" x14ac:dyDescent="0.25"/>
  <cols>
    <col min="1" max="1" width="35.5703125" bestFit="1" customWidth="1"/>
    <col min="2" max="2" width="14.42578125" bestFit="1" customWidth="1"/>
    <col min="3" max="3" width="28.5703125" bestFit="1" customWidth="1"/>
  </cols>
  <sheetData>
    <row r="1" spans="1:3" s="297" customFormat="1" x14ac:dyDescent="0.25">
      <c r="A1" s="297" t="s">
        <v>1249</v>
      </c>
      <c r="C1" s="1200" t="s">
        <v>1239</v>
      </c>
    </row>
    <row r="2" spans="1:3" s="297" customFormat="1" x14ac:dyDescent="0.25">
      <c r="C2" s="1200"/>
    </row>
    <row r="3" spans="1:3" ht="33.75" customHeight="1" x14ac:dyDescent="0.25">
      <c r="A3" s="1551" t="s">
        <v>1232</v>
      </c>
      <c r="B3" s="1551"/>
      <c r="C3" s="1551"/>
    </row>
    <row r="4" spans="1:3" ht="15.75" thickBot="1" x14ac:dyDescent="0.3">
      <c r="A4" s="324"/>
      <c r="B4" s="325"/>
      <c r="C4" s="326"/>
    </row>
    <row r="5" spans="1:3" ht="29.25" thickBot="1" x14ac:dyDescent="0.3">
      <c r="A5" s="327" t="s">
        <v>652</v>
      </c>
      <c r="B5" s="176" t="s">
        <v>653</v>
      </c>
      <c r="C5" s="328" t="s">
        <v>654</v>
      </c>
    </row>
    <row r="6" spans="1:3" x14ac:dyDescent="0.25">
      <c r="A6" s="453" t="s">
        <v>655</v>
      </c>
      <c r="B6" s="330">
        <v>1</v>
      </c>
      <c r="C6" s="331" t="s">
        <v>286</v>
      </c>
    </row>
    <row r="7" spans="1:3" x14ac:dyDescent="0.25">
      <c r="A7" s="454" t="s">
        <v>656</v>
      </c>
      <c r="B7" s="333">
        <v>3</v>
      </c>
      <c r="C7" s="334" t="s">
        <v>299</v>
      </c>
    </row>
    <row r="8" spans="1:3" x14ac:dyDescent="0.25">
      <c r="A8" s="454" t="s">
        <v>774</v>
      </c>
      <c r="B8" s="333">
        <v>0</v>
      </c>
      <c r="C8" s="334" t="s">
        <v>285</v>
      </c>
    </row>
    <row r="9" spans="1:3" x14ac:dyDescent="0.25">
      <c r="A9" s="454" t="s">
        <v>657</v>
      </c>
      <c r="B9" s="333">
        <v>1</v>
      </c>
      <c r="C9" s="334" t="s">
        <v>284</v>
      </c>
    </row>
    <row r="10" spans="1:3" x14ac:dyDescent="0.25">
      <c r="A10" s="454" t="s">
        <v>772</v>
      </c>
      <c r="B10" s="333">
        <v>1</v>
      </c>
      <c r="C10" s="334" t="s">
        <v>773</v>
      </c>
    </row>
    <row r="11" spans="1:3" x14ac:dyDescent="0.25">
      <c r="A11" s="455" t="s">
        <v>658</v>
      </c>
      <c r="B11" s="335">
        <v>1</v>
      </c>
      <c r="C11" s="334" t="s">
        <v>311</v>
      </c>
    </row>
    <row r="12" spans="1:3" ht="15.75" thickBot="1" x14ac:dyDescent="0.3">
      <c r="A12" s="456" t="s">
        <v>659</v>
      </c>
      <c r="B12" s="336">
        <v>1</v>
      </c>
      <c r="C12" s="337" t="s">
        <v>660</v>
      </c>
    </row>
    <row r="13" spans="1:3" ht="15.75" thickBot="1" x14ac:dyDescent="0.3">
      <c r="A13" s="338" t="s">
        <v>661</v>
      </c>
      <c r="B13" s="339">
        <f>SUM(B6:B12)</f>
        <v>8</v>
      </c>
      <c r="C13" s="340"/>
    </row>
    <row r="14" spans="1:3" x14ac:dyDescent="0.25">
      <c r="A14" s="341" t="s">
        <v>662</v>
      </c>
      <c r="B14" s="196">
        <v>1</v>
      </c>
      <c r="C14" s="342" t="s">
        <v>286</v>
      </c>
    </row>
    <row r="15" spans="1:3" x14ac:dyDescent="0.25">
      <c r="A15" s="332" t="s">
        <v>663</v>
      </c>
      <c r="B15" s="333">
        <v>5</v>
      </c>
      <c r="C15" s="334" t="s">
        <v>286</v>
      </c>
    </row>
    <row r="16" spans="1:3" ht="15.75" thickBot="1" x14ac:dyDescent="0.3">
      <c r="A16" s="343" t="s">
        <v>664</v>
      </c>
      <c r="B16" s="344">
        <v>1</v>
      </c>
      <c r="C16" s="345" t="s">
        <v>286</v>
      </c>
    </row>
    <row r="17" spans="1:3" ht="15.75" thickBot="1" x14ac:dyDescent="0.3">
      <c r="A17" s="338" t="s">
        <v>342</v>
      </c>
      <c r="B17" s="339">
        <f>SUM(B14:B16)</f>
        <v>7</v>
      </c>
      <c r="C17" s="340"/>
    </row>
    <row r="18" spans="1:3" x14ac:dyDescent="0.25">
      <c r="A18" s="341" t="s">
        <v>621</v>
      </c>
      <c r="B18" s="196">
        <v>5</v>
      </c>
      <c r="C18" s="342" t="s">
        <v>665</v>
      </c>
    </row>
    <row r="19" spans="1:3" x14ac:dyDescent="0.25">
      <c r="A19" s="329" t="s">
        <v>666</v>
      </c>
      <c r="B19" s="330">
        <v>1</v>
      </c>
      <c r="C19" s="331" t="s">
        <v>667</v>
      </c>
    </row>
    <row r="20" spans="1:3" x14ac:dyDescent="0.25">
      <c r="A20" s="332" t="s">
        <v>668</v>
      </c>
      <c r="B20" s="333">
        <v>1</v>
      </c>
      <c r="C20" s="334" t="s">
        <v>667</v>
      </c>
    </row>
    <row r="21" spans="1:3" x14ac:dyDescent="0.25">
      <c r="A21" s="346" t="s">
        <v>669</v>
      </c>
      <c r="B21" s="347">
        <v>7</v>
      </c>
      <c r="C21" s="348" t="s">
        <v>667</v>
      </c>
    </row>
    <row r="22" spans="1:3" ht="15.75" thickBot="1" x14ac:dyDescent="0.3">
      <c r="A22" s="343" t="s">
        <v>670</v>
      </c>
      <c r="B22" s="344">
        <v>5</v>
      </c>
      <c r="C22" s="345" t="s">
        <v>667</v>
      </c>
    </row>
    <row r="23" spans="1:3" ht="15.75" thickBot="1" x14ac:dyDescent="0.3">
      <c r="A23" s="338" t="s">
        <v>343</v>
      </c>
      <c r="B23" s="339">
        <f>SUM(B18:B22)</f>
        <v>19</v>
      </c>
      <c r="C23" s="340"/>
    </row>
    <row r="24" spans="1:3" ht="16.5" thickBot="1" x14ac:dyDescent="0.3">
      <c r="A24" s="349" t="s">
        <v>423</v>
      </c>
      <c r="B24" s="350">
        <f>SUM(B23,B17,B13)</f>
        <v>34</v>
      </c>
      <c r="C24" s="351"/>
    </row>
  </sheetData>
  <mergeCells count="1">
    <mergeCell ref="A3:C3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Y25"/>
  <sheetViews>
    <sheetView workbookViewId="0">
      <selection activeCell="I19" sqref="I19"/>
    </sheetView>
  </sheetViews>
  <sheetFormatPr defaultRowHeight="15" x14ac:dyDescent="0.25"/>
  <cols>
    <col min="1" max="12" width="9.140625" style="55"/>
    <col min="13" max="13" width="2.7109375" style="55" customWidth="1"/>
    <col min="14" max="16384" width="9.140625" style="55"/>
  </cols>
  <sheetData>
    <row r="1" spans="1:25" ht="15.75" thickBot="1" x14ac:dyDescent="0.3">
      <c r="A1" s="1552" t="s">
        <v>448</v>
      </c>
      <c r="B1" s="1553"/>
      <c r="C1" s="1553"/>
      <c r="D1" s="1553"/>
      <c r="E1" s="1553"/>
      <c r="F1" s="1553"/>
      <c r="G1" s="1553"/>
      <c r="H1" s="1553"/>
      <c r="I1" s="1553"/>
      <c r="J1" s="1553"/>
      <c r="K1" s="1553"/>
      <c r="L1" s="1554"/>
      <c r="N1" s="1552" t="s">
        <v>449</v>
      </c>
      <c r="O1" s="1553"/>
      <c r="P1" s="1553"/>
      <c r="Q1" s="1553"/>
      <c r="R1" s="1553"/>
      <c r="S1" s="1553"/>
      <c r="T1" s="1553"/>
      <c r="U1" s="1553"/>
      <c r="V1" s="1553"/>
      <c r="W1" s="1553"/>
      <c r="X1" s="1553"/>
      <c r="Y1" s="1554"/>
    </row>
    <row r="2" spans="1:25" x14ac:dyDescent="0.25">
      <c r="A2" s="1555" t="s">
        <v>450</v>
      </c>
      <c r="B2" s="1556"/>
      <c r="C2" s="1556"/>
      <c r="D2" s="1556"/>
      <c r="E2" s="1556"/>
      <c r="F2" s="1556"/>
      <c r="G2" s="1556"/>
      <c r="H2" s="1556"/>
      <c r="I2" s="1556"/>
      <c r="J2" s="1556"/>
      <c r="K2" s="1556"/>
      <c r="L2" s="1557"/>
      <c r="N2" s="1555" t="s">
        <v>450</v>
      </c>
      <c r="O2" s="1556"/>
      <c r="P2" s="1556"/>
      <c r="Q2" s="1556"/>
      <c r="R2" s="1556"/>
      <c r="S2" s="1556"/>
      <c r="T2" s="1556"/>
      <c r="U2" s="1556"/>
      <c r="V2" s="1556"/>
      <c r="W2" s="1556"/>
      <c r="X2" s="1556"/>
      <c r="Y2" s="1557"/>
    </row>
    <row r="3" spans="1:25" x14ac:dyDescent="0.25">
      <c r="A3" s="1558" t="s">
        <v>451</v>
      </c>
      <c r="B3" s="1559"/>
      <c r="C3" s="1559"/>
      <c r="D3" s="1559"/>
      <c r="E3" s="1559"/>
      <c r="F3" s="1559"/>
      <c r="G3" s="1559"/>
      <c r="H3" s="1559"/>
      <c r="I3" s="1559"/>
      <c r="J3" s="1559"/>
      <c r="K3" s="1559"/>
      <c r="L3" s="1560"/>
      <c r="N3" s="1558" t="s">
        <v>451</v>
      </c>
      <c r="O3" s="1559"/>
      <c r="P3" s="1559"/>
      <c r="Q3" s="1559"/>
      <c r="R3" s="1559"/>
      <c r="S3" s="1559"/>
      <c r="T3" s="1559"/>
      <c r="U3" s="1559"/>
      <c r="V3" s="1559"/>
      <c r="W3" s="1559"/>
      <c r="X3" s="1559"/>
      <c r="Y3" s="1560"/>
    </row>
    <row r="4" spans="1:25" ht="15.75" thickBot="1" x14ac:dyDescent="0.3">
      <c r="A4" s="1564" t="s">
        <v>452</v>
      </c>
      <c r="B4" s="1565"/>
      <c r="C4" s="1565"/>
      <c r="D4" s="1565"/>
      <c r="E4" s="1565"/>
      <c r="F4" s="1565"/>
      <c r="G4" s="1565"/>
      <c r="H4" s="1565"/>
      <c r="I4" s="1565"/>
      <c r="J4" s="1565"/>
      <c r="K4" s="1565"/>
      <c r="L4" s="1566"/>
      <c r="N4" s="1564" t="s">
        <v>452</v>
      </c>
      <c r="O4" s="1565"/>
      <c r="P4" s="1565"/>
      <c r="Q4" s="1565"/>
      <c r="R4" s="1565"/>
      <c r="S4" s="1565"/>
      <c r="T4" s="1565"/>
      <c r="U4" s="1565"/>
      <c r="V4" s="1565"/>
      <c r="W4" s="1565"/>
      <c r="X4" s="1565"/>
      <c r="Y4" s="1566"/>
    </row>
    <row r="5" spans="1:25" ht="15" customHeight="1" x14ac:dyDescent="0.25">
      <c r="A5" s="1567" t="s">
        <v>453</v>
      </c>
      <c r="B5" s="1569" t="s">
        <v>454</v>
      </c>
      <c r="C5" s="1570" t="s">
        <v>455</v>
      </c>
      <c r="D5" s="1571"/>
      <c r="E5" s="1571"/>
      <c r="F5" s="1571"/>
      <c r="G5" s="1571"/>
      <c r="H5" s="1571"/>
      <c r="I5" s="1571"/>
      <c r="J5" s="1571"/>
      <c r="K5" s="1571"/>
      <c r="L5" s="1569"/>
      <c r="M5" s="1572"/>
      <c r="N5" s="1567" t="s">
        <v>453</v>
      </c>
      <c r="O5" s="1569" t="s">
        <v>454</v>
      </c>
      <c r="P5" s="1570" t="s">
        <v>455</v>
      </c>
      <c r="Q5" s="1571"/>
      <c r="R5" s="1571"/>
      <c r="S5" s="1571"/>
      <c r="T5" s="1571"/>
      <c r="U5" s="1571"/>
      <c r="V5" s="1571"/>
      <c r="W5" s="1571"/>
      <c r="X5" s="1571"/>
      <c r="Y5" s="1569"/>
    </row>
    <row r="6" spans="1:25" ht="15" customHeight="1" x14ac:dyDescent="0.25">
      <c r="A6" s="1568"/>
      <c r="B6" s="1563"/>
      <c r="C6" s="1561" t="s">
        <v>456</v>
      </c>
      <c r="D6" s="1562"/>
      <c r="E6" s="1562"/>
      <c r="F6" s="1562"/>
      <c r="G6" s="1562"/>
      <c r="H6" s="1562"/>
      <c r="I6" s="1562"/>
      <c r="J6" s="1562"/>
      <c r="K6" s="1562"/>
      <c r="L6" s="1563"/>
      <c r="M6" s="1572"/>
      <c r="N6" s="1568"/>
      <c r="O6" s="1563"/>
      <c r="P6" s="1561" t="s">
        <v>456</v>
      </c>
      <c r="Q6" s="1562"/>
      <c r="R6" s="1562"/>
      <c r="S6" s="1562"/>
      <c r="T6" s="1562"/>
      <c r="U6" s="1562"/>
      <c r="V6" s="1562"/>
      <c r="W6" s="1562"/>
      <c r="X6" s="1562"/>
      <c r="Y6" s="1563"/>
    </row>
    <row r="7" spans="1:25" ht="15.75" thickBot="1" x14ac:dyDescent="0.3">
      <c r="A7" s="200"/>
      <c r="B7" s="201"/>
      <c r="C7" s="202" t="s">
        <v>457</v>
      </c>
      <c r="D7" s="203" t="s">
        <v>458</v>
      </c>
      <c r="E7" s="203" t="s">
        <v>459</v>
      </c>
      <c r="F7" s="203" t="s">
        <v>460</v>
      </c>
      <c r="G7" s="203" t="s">
        <v>461</v>
      </c>
      <c r="H7" s="203" t="s">
        <v>462</v>
      </c>
      <c r="I7" s="203" t="s">
        <v>463</v>
      </c>
      <c r="J7" s="203" t="s">
        <v>464</v>
      </c>
      <c r="K7" s="203" t="s">
        <v>465</v>
      </c>
      <c r="L7" s="204" t="s">
        <v>466</v>
      </c>
      <c r="M7" s="205"/>
      <c r="N7" s="200"/>
      <c r="O7" s="201"/>
      <c r="P7" s="202" t="s">
        <v>457</v>
      </c>
      <c r="Q7" s="203" t="s">
        <v>458</v>
      </c>
      <c r="R7" s="203" t="s">
        <v>459</v>
      </c>
      <c r="S7" s="203" t="s">
        <v>460</v>
      </c>
      <c r="T7" s="203" t="s">
        <v>461</v>
      </c>
      <c r="U7" s="203" t="s">
        <v>462</v>
      </c>
      <c r="V7" s="203" t="s">
        <v>463</v>
      </c>
      <c r="W7" s="203" t="s">
        <v>464</v>
      </c>
      <c r="X7" s="203" t="s">
        <v>465</v>
      </c>
      <c r="Y7" s="204" t="s">
        <v>466</v>
      </c>
    </row>
    <row r="8" spans="1:25" x14ac:dyDescent="0.25">
      <c r="A8" s="206">
        <v>1</v>
      </c>
      <c r="B8" s="207" t="s">
        <v>467</v>
      </c>
      <c r="C8" s="208">
        <v>117660</v>
      </c>
      <c r="D8" s="209">
        <v>127073</v>
      </c>
      <c r="E8" s="209">
        <v>143577</v>
      </c>
      <c r="F8" s="209">
        <v>147679</v>
      </c>
      <c r="G8" s="209">
        <v>158618</v>
      </c>
      <c r="H8" s="209">
        <v>196222</v>
      </c>
      <c r="I8" s="209">
        <v>202375</v>
      </c>
      <c r="J8" s="209">
        <v>205110</v>
      </c>
      <c r="K8" s="209">
        <v>209554</v>
      </c>
      <c r="L8" s="210">
        <v>224254</v>
      </c>
      <c r="M8" s="205"/>
      <c r="N8" s="206">
        <v>1</v>
      </c>
      <c r="O8" s="207" t="s">
        <v>467</v>
      </c>
      <c r="P8" s="208">
        <v>131779</v>
      </c>
      <c r="Q8" s="209">
        <v>142322</v>
      </c>
      <c r="R8" s="209">
        <v>160806</v>
      </c>
      <c r="S8" s="209">
        <v>165401</v>
      </c>
      <c r="T8" s="209">
        <v>177653</v>
      </c>
      <c r="U8" s="209">
        <v>219769</v>
      </c>
      <c r="V8" s="209">
        <v>226660</v>
      </c>
      <c r="W8" s="209">
        <v>229723</v>
      </c>
      <c r="X8" s="209">
        <v>234701</v>
      </c>
      <c r="Y8" s="210">
        <v>251164</v>
      </c>
    </row>
    <row r="9" spans="1:25" x14ac:dyDescent="0.25">
      <c r="A9" s="211">
        <v>2</v>
      </c>
      <c r="B9" s="212" t="s">
        <v>468</v>
      </c>
      <c r="C9" s="213">
        <v>119072</v>
      </c>
      <c r="D9" s="214">
        <v>129191</v>
      </c>
      <c r="E9" s="214">
        <v>145628</v>
      </c>
      <c r="F9" s="214">
        <v>150414</v>
      </c>
      <c r="G9" s="214">
        <v>163404</v>
      </c>
      <c r="H9" s="214">
        <v>203059</v>
      </c>
      <c r="I9" s="214">
        <v>209896</v>
      </c>
      <c r="J9" s="214">
        <v>214682</v>
      </c>
      <c r="K9" s="214">
        <v>219810</v>
      </c>
      <c r="L9" s="215">
        <v>235877</v>
      </c>
      <c r="M9" s="205"/>
      <c r="N9" s="211">
        <v>2</v>
      </c>
      <c r="O9" s="212" t="s">
        <v>468</v>
      </c>
      <c r="P9" s="213">
        <v>133361</v>
      </c>
      <c r="Q9" s="214">
        <v>144694</v>
      </c>
      <c r="R9" s="214">
        <v>163103</v>
      </c>
      <c r="S9" s="214">
        <v>168464</v>
      </c>
      <c r="T9" s="214">
        <v>183013</v>
      </c>
      <c r="U9" s="214">
        <v>227426</v>
      </c>
      <c r="V9" s="214">
        <v>235083</v>
      </c>
      <c r="W9" s="214">
        <v>240444</v>
      </c>
      <c r="X9" s="214">
        <v>246187</v>
      </c>
      <c r="Y9" s="215">
        <v>264182</v>
      </c>
    </row>
    <row r="10" spans="1:25" x14ac:dyDescent="0.25">
      <c r="A10" s="211">
        <v>3</v>
      </c>
      <c r="B10" s="212" t="s">
        <v>469</v>
      </c>
      <c r="C10" s="213">
        <v>120484</v>
      </c>
      <c r="D10" s="214">
        <v>131309</v>
      </c>
      <c r="E10" s="214">
        <v>147679</v>
      </c>
      <c r="F10" s="214">
        <v>153149</v>
      </c>
      <c r="G10" s="214">
        <v>168190</v>
      </c>
      <c r="H10" s="214">
        <v>209896</v>
      </c>
      <c r="I10" s="214">
        <v>217417</v>
      </c>
      <c r="J10" s="214">
        <v>224254</v>
      </c>
      <c r="K10" s="214">
        <v>230065</v>
      </c>
      <c r="L10" s="215">
        <v>247499</v>
      </c>
      <c r="M10" s="205"/>
      <c r="N10" s="211">
        <v>3</v>
      </c>
      <c r="O10" s="212" t="s">
        <v>469</v>
      </c>
      <c r="P10" s="213">
        <v>134942</v>
      </c>
      <c r="Q10" s="214">
        <v>147066</v>
      </c>
      <c r="R10" s="214">
        <v>165401</v>
      </c>
      <c r="S10" s="214">
        <v>171527</v>
      </c>
      <c r="T10" s="214">
        <v>188373</v>
      </c>
      <c r="U10" s="214">
        <v>235083</v>
      </c>
      <c r="V10" s="214">
        <v>243507</v>
      </c>
      <c r="W10" s="214">
        <v>251164</v>
      </c>
      <c r="X10" s="214">
        <v>257673</v>
      </c>
      <c r="Y10" s="215">
        <v>277199</v>
      </c>
    </row>
    <row r="11" spans="1:25" x14ac:dyDescent="0.25">
      <c r="A11" s="211">
        <v>4</v>
      </c>
      <c r="B11" s="212" t="s">
        <v>470</v>
      </c>
      <c r="C11" s="213">
        <v>121896</v>
      </c>
      <c r="D11" s="214">
        <v>133426</v>
      </c>
      <c r="E11" s="214">
        <v>149730</v>
      </c>
      <c r="F11" s="214">
        <v>155884</v>
      </c>
      <c r="G11" s="214">
        <v>172976</v>
      </c>
      <c r="H11" s="214">
        <v>216733</v>
      </c>
      <c r="I11" s="214">
        <v>224937</v>
      </c>
      <c r="J11" s="214">
        <v>233825</v>
      </c>
      <c r="K11" s="214">
        <v>240321</v>
      </c>
      <c r="L11" s="215">
        <v>259122</v>
      </c>
      <c r="M11" s="205"/>
      <c r="N11" s="211">
        <v>4</v>
      </c>
      <c r="O11" s="212" t="s">
        <v>470</v>
      </c>
      <c r="P11" s="213">
        <v>136523</v>
      </c>
      <c r="Q11" s="214">
        <v>149438</v>
      </c>
      <c r="R11" s="214">
        <v>167698</v>
      </c>
      <c r="S11" s="214">
        <v>174590</v>
      </c>
      <c r="T11" s="214">
        <v>193733</v>
      </c>
      <c r="U11" s="214">
        <v>242741</v>
      </c>
      <c r="V11" s="214">
        <v>251930</v>
      </c>
      <c r="W11" s="214">
        <v>261884</v>
      </c>
      <c r="X11" s="214">
        <v>269159</v>
      </c>
      <c r="Y11" s="215">
        <v>290217</v>
      </c>
    </row>
    <row r="12" spans="1:25" x14ac:dyDescent="0.25">
      <c r="A12" s="211">
        <v>5</v>
      </c>
      <c r="B12" s="212" t="s">
        <v>471</v>
      </c>
      <c r="C12" s="213">
        <v>123308</v>
      </c>
      <c r="D12" s="214">
        <v>135544</v>
      </c>
      <c r="E12" s="214">
        <v>151781</v>
      </c>
      <c r="F12" s="214">
        <v>158618</v>
      </c>
      <c r="G12" s="214">
        <v>177762</v>
      </c>
      <c r="H12" s="214">
        <v>223570</v>
      </c>
      <c r="I12" s="214">
        <v>232458</v>
      </c>
      <c r="J12" s="214">
        <v>243397</v>
      </c>
      <c r="K12" s="214">
        <v>250576</v>
      </c>
      <c r="L12" s="215">
        <v>270745</v>
      </c>
      <c r="M12" s="205"/>
      <c r="N12" s="211">
        <v>5</v>
      </c>
      <c r="O12" s="212" t="s">
        <v>471</v>
      </c>
      <c r="P12" s="213">
        <v>138105</v>
      </c>
      <c r="Q12" s="214">
        <v>151810</v>
      </c>
      <c r="R12" s="214">
        <v>169995</v>
      </c>
      <c r="S12" s="214">
        <v>177653</v>
      </c>
      <c r="T12" s="214">
        <v>199093</v>
      </c>
      <c r="U12" s="214">
        <v>250398</v>
      </c>
      <c r="V12" s="214">
        <v>260353</v>
      </c>
      <c r="W12" s="214">
        <v>272605</v>
      </c>
      <c r="X12" s="214">
        <v>280645</v>
      </c>
      <c r="Y12" s="215">
        <v>303235</v>
      </c>
    </row>
    <row r="13" spans="1:25" x14ac:dyDescent="0.25">
      <c r="A13" s="211">
        <v>6</v>
      </c>
      <c r="B13" s="212" t="s">
        <v>472</v>
      </c>
      <c r="C13" s="213">
        <v>124720</v>
      </c>
      <c r="D13" s="214">
        <v>137662</v>
      </c>
      <c r="E13" s="214">
        <v>153833</v>
      </c>
      <c r="F13" s="214">
        <v>161353</v>
      </c>
      <c r="G13" s="214">
        <v>182548</v>
      </c>
      <c r="H13" s="214">
        <v>230407</v>
      </c>
      <c r="I13" s="214">
        <v>239979</v>
      </c>
      <c r="J13" s="214">
        <v>252969</v>
      </c>
      <c r="K13" s="214">
        <v>260832</v>
      </c>
      <c r="L13" s="215">
        <v>282368</v>
      </c>
      <c r="M13" s="205"/>
      <c r="N13" s="211">
        <v>6</v>
      </c>
      <c r="O13" s="212" t="s">
        <v>472</v>
      </c>
      <c r="P13" s="213">
        <v>139686</v>
      </c>
      <c r="Q13" s="214">
        <v>154182</v>
      </c>
      <c r="R13" s="214">
        <v>172292</v>
      </c>
      <c r="S13" s="214">
        <v>180716</v>
      </c>
      <c r="T13" s="214">
        <v>204454</v>
      </c>
      <c r="U13" s="214">
        <v>258056</v>
      </c>
      <c r="V13" s="214">
        <v>268776</v>
      </c>
      <c r="W13" s="214">
        <v>283325</v>
      </c>
      <c r="X13" s="214">
        <v>292131</v>
      </c>
      <c r="Y13" s="215">
        <v>316252</v>
      </c>
    </row>
    <row r="14" spans="1:25" x14ac:dyDescent="0.25">
      <c r="A14" s="211">
        <v>7</v>
      </c>
      <c r="B14" s="212" t="s">
        <v>473</v>
      </c>
      <c r="C14" s="213">
        <v>126132</v>
      </c>
      <c r="D14" s="214">
        <v>139780</v>
      </c>
      <c r="E14" s="214">
        <v>155884</v>
      </c>
      <c r="F14" s="214">
        <v>164088</v>
      </c>
      <c r="G14" s="214">
        <v>187334</v>
      </c>
      <c r="H14" s="214">
        <v>237244</v>
      </c>
      <c r="I14" s="214">
        <v>247499</v>
      </c>
      <c r="J14" s="214">
        <v>262541</v>
      </c>
      <c r="K14" s="214">
        <v>271087</v>
      </c>
      <c r="L14" s="215">
        <v>293991</v>
      </c>
      <c r="M14" s="205"/>
      <c r="N14" s="211">
        <v>7</v>
      </c>
      <c r="O14" s="212" t="s">
        <v>473</v>
      </c>
      <c r="P14" s="213">
        <v>141267</v>
      </c>
      <c r="Q14" s="214">
        <v>156554</v>
      </c>
      <c r="R14" s="214">
        <v>174590</v>
      </c>
      <c r="S14" s="214">
        <v>183779</v>
      </c>
      <c r="T14" s="214">
        <v>209814</v>
      </c>
      <c r="U14" s="214">
        <v>265713</v>
      </c>
      <c r="V14" s="214">
        <v>277199</v>
      </c>
      <c r="W14" s="214">
        <v>294046</v>
      </c>
      <c r="X14" s="214">
        <v>303617</v>
      </c>
      <c r="Y14" s="215">
        <v>329270</v>
      </c>
    </row>
    <row r="15" spans="1:25" x14ac:dyDescent="0.25">
      <c r="A15" s="211">
        <v>8</v>
      </c>
      <c r="B15" s="212" t="s">
        <v>474</v>
      </c>
      <c r="C15" s="213">
        <v>127543</v>
      </c>
      <c r="D15" s="214">
        <v>141898</v>
      </c>
      <c r="E15" s="214">
        <v>157935</v>
      </c>
      <c r="F15" s="214">
        <v>166823</v>
      </c>
      <c r="G15" s="214">
        <v>192120</v>
      </c>
      <c r="H15" s="214">
        <v>244081</v>
      </c>
      <c r="I15" s="214">
        <v>255020</v>
      </c>
      <c r="J15" s="214">
        <v>272113</v>
      </c>
      <c r="K15" s="214">
        <v>281343</v>
      </c>
      <c r="L15" s="215">
        <v>305614</v>
      </c>
      <c r="M15" s="205"/>
      <c r="N15" s="211">
        <v>8</v>
      </c>
      <c r="O15" s="212" t="s">
        <v>474</v>
      </c>
      <c r="P15" s="213">
        <v>142849</v>
      </c>
      <c r="Q15" s="214">
        <v>158926</v>
      </c>
      <c r="R15" s="214">
        <v>176887</v>
      </c>
      <c r="S15" s="214">
        <v>186842</v>
      </c>
      <c r="T15" s="214">
        <v>215174</v>
      </c>
      <c r="U15" s="214">
        <v>273371</v>
      </c>
      <c r="V15" s="214">
        <v>285623</v>
      </c>
      <c r="W15" s="214">
        <v>304766</v>
      </c>
      <c r="X15" s="214">
        <v>315104</v>
      </c>
      <c r="Y15" s="215">
        <v>342288</v>
      </c>
    </row>
    <row r="16" spans="1:25" x14ac:dyDescent="0.25">
      <c r="A16" s="211">
        <v>9</v>
      </c>
      <c r="B16" s="212" t="s">
        <v>475</v>
      </c>
      <c r="C16" s="213">
        <v>128955</v>
      </c>
      <c r="D16" s="214">
        <v>144016</v>
      </c>
      <c r="E16" s="214">
        <v>159986</v>
      </c>
      <c r="F16" s="214">
        <v>169558</v>
      </c>
      <c r="G16" s="214">
        <v>196906</v>
      </c>
      <c r="H16" s="214">
        <v>250918</v>
      </c>
      <c r="I16" s="214">
        <v>262541</v>
      </c>
      <c r="J16" s="214">
        <v>281684</v>
      </c>
      <c r="K16" s="214">
        <v>291598</v>
      </c>
      <c r="L16" s="215">
        <v>317237</v>
      </c>
      <c r="M16" s="205"/>
      <c r="N16" s="211">
        <v>9</v>
      </c>
      <c r="O16" s="212" t="s">
        <v>475</v>
      </c>
      <c r="P16" s="213">
        <v>144430</v>
      </c>
      <c r="Q16" s="214">
        <v>161298</v>
      </c>
      <c r="R16" s="214">
        <v>179184</v>
      </c>
      <c r="S16" s="214">
        <v>189905</v>
      </c>
      <c r="T16" s="214">
        <v>220534</v>
      </c>
      <c r="U16" s="214">
        <v>281028</v>
      </c>
      <c r="V16" s="214">
        <v>294046</v>
      </c>
      <c r="W16" s="214">
        <v>315487</v>
      </c>
      <c r="X16" s="214">
        <v>326590</v>
      </c>
      <c r="Y16" s="215">
        <v>355305</v>
      </c>
    </row>
    <row r="17" spans="1:25" x14ac:dyDescent="0.25">
      <c r="A17" s="211">
        <v>10</v>
      </c>
      <c r="B17" s="212" t="s">
        <v>476</v>
      </c>
      <c r="C17" s="213">
        <v>130367</v>
      </c>
      <c r="D17" s="214">
        <v>146134</v>
      </c>
      <c r="E17" s="214">
        <v>162037</v>
      </c>
      <c r="F17" s="214">
        <v>172292</v>
      </c>
      <c r="G17" s="214">
        <v>201692</v>
      </c>
      <c r="H17" s="214">
        <v>257755</v>
      </c>
      <c r="I17" s="214">
        <v>270062</v>
      </c>
      <c r="J17" s="214">
        <v>291256</v>
      </c>
      <c r="K17" s="214">
        <v>301854</v>
      </c>
      <c r="L17" s="215">
        <v>328860</v>
      </c>
      <c r="M17" s="205"/>
      <c r="N17" s="211">
        <v>10</v>
      </c>
      <c r="O17" s="212" t="s">
        <v>476</v>
      </c>
      <c r="P17" s="213">
        <v>146011</v>
      </c>
      <c r="Q17" s="214">
        <v>163670</v>
      </c>
      <c r="R17" s="214">
        <v>181481</v>
      </c>
      <c r="S17" s="214">
        <v>192967</v>
      </c>
      <c r="T17" s="214">
        <v>225894</v>
      </c>
      <c r="U17" s="214">
        <v>288685</v>
      </c>
      <c r="V17" s="214">
        <v>302469</v>
      </c>
      <c r="W17" s="214">
        <v>326207</v>
      </c>
      <c r="X17" s="214">
        <v>338076</v>
      </c>
      <c r="Y17" s="215">
        <v>368323</v>
      </c>
    </row>
    <row r="18" spans="1:25" x14ac:dyDescent="0.25">
      <c r="A18" s="211">
        <v>11</v>
      </c>
      <c r="B18" s="212" t="s">
        <v>477</v>
      </c>
      <c r="C18" s="213">
        <v>131779</v>
      </c>
      <c r="D18" s="214">
        <v>148252</v>
      </c>
      <c r="E18" s="214">
        <v>164088</v>
      </c>
      <c r="F18" s="214">
        <v>175027</v>
      </c>
      <c r="G18" s="214">
        <v>206477</v>
      </c>
      <c r="H18" s="214">
        <v>264592</v>
      </c>
      <c r="I18" s="214">
        <v>277582</v>
      </c>
      <c r="J18" s="214">
        <v>300828</v>
      </c>
      <c r="K18" s="214">
        <v>312109</v>
      </c>
      <c r="L18" s="215">
        <v>340483</v>
      </c>
      <c r="M18" s="205"/>
      <c r="N18" s="211">
        <v>11</v>
      </c>
      <c r="O18" s="212" t="s">
        <v>477</v>
      </c>
      <c r="P18" s="213">
        <v>147593</v>
      </c>
      <c r="Q18" s="214">
        <v>166042</v>
      </c>
      <c r="R18" s="214">
        <v>183779</v>
      </c>
      <c r="S18" s="214">
        <v>196030</v>
      </c>
      <c r="T18" s="214">
        <v>231255</v>
      </c>
      <c r="U18" s="214">
        <v>296343</v>
      </c>
      <c r="V18" s="214">
        <v>310892</v>
      </c>
      <c r="W18" s="214">
        <v>336927</v>
      </c>
      <c r="X18" s="214">
        <v>349562</v>
      </c>
      <c r="Y18" s="215">
        <v>381341</v>
      </c>
    </row>
    <row r="19" spans="1:25" x14ac:dyDescent="0.25">
      <c r="A19" s="211">
        <v>12</v>
      </c>
      <c r="B19" s="212" t="s">
        <v>478</v>
      </c>
      <c r="C19" s="213">
        <v>133191</v>
      </c>
      <c r="D19" s="214">
        <v>150369</v>
      </c>
      <c r="E19" s="214">
        <v>166139</v>
      </c>
      <c r="F19" s="214">
        <v>177762</v>
      </c>
      <c r="G19" s="214">
        <v>211263</v>
      </c>
      <c r="H19" s="214">
        <v>271429</v>
      </c>
      <c r="I19" s="214">
        <v>285103</v>
      </c>
      <c r="J19" s="214">
        <v>310400</v>
      </c>
      <c r="K19" s="214">
        <v>322365</v>
      </c>
      <c r="L19" s="215">
        <v>352106</v>
      </c>
      <c r="M19" s="205"/>
      <c r="N19" s="211">
        <v>12</v>
      </c>
      <c r="O19" s="212" t="s">
        <v>478</v>
      </c>
      <c r="P19" s="213">
        <v>149174</v>
      </c>
      <c r="Q19" s="214">
        <v>168414</v>
      </c>
      <c r="R19" s="214">
        <v>186076</v>
      </c>
      <c r="S19" s="214">
        <v>199093</v>
      </c>
      <c r="T19" s="214">
        <v>236615</v>
      </c>
      <c r="U19" s="214">
        <v>304000</v>
      </c>
      <c r="V19" s="214">
        <v>319315</v>
      </c>
      <c r="W19" s="214">
        <v>347648</v>
      </c>
      <c r="X19" s="214">
        <v>361048</v>
      </c>
      <c r="Y19" s="215">
        <v>394358</v>
      </c>
    </row>
    <row r="20" spans="1:25" x14ac:dyDescent="0.25">
      <c r="A20" s="211">
        <v>13</v>
      </c>
      <c r="B20" s="212" t="s">
        <v>479</v>
      </c>
      <c r="C20" s="213">
        <v>134603</v>
      </c>
      <c r="D20" s="214">
        <v>152487</v>
      </c>
      <c r="E20" s="214">
        <v>168190</v>
      </c>
      <c r="F20" s="214">
        <v>180497</v>
      </c>
      <c r="G20" s="214">
        <v>216049</v>
      </c>
      <c r="H20" s="214">
        <v>278266</v>
      </c>
      <c r="I20" s="214">
        <v>292624</v>
      </c>
      <c r="J20" s="214">
        <v>319972</v>
      </c>
      <c r="K20" s="214">
        <v>332620</v>
      </c>
      <c r="L20" s="215">
        <v>363728</v>
      </c>
      <c r="M20" s="205"/>
      <c r="N20" s="211">
        <v>13</v>
      </c>
      <c r="O20" s="212" t="s">
        <v>479</v>
      </c>
      <c r="P20" s="213">
        <v>150755</v>
      </c>
      <c r="Q20" s="214">
        <v>170786</v>
      </c>
      <c r="R20" s="214">
        <v>188373</v>
      </c>
      <c r="S20" s="214">
        <v>202156</v>
      </c>
      <c r="T20" s="214">
        <v>241975</v>
      </c>
      <c r="U20" s="214">
        <v>311658</v>
      </c>
      <c r="V20" s="214">
        <v>327738</v>
      </c>
      <c r="W20" s="214">
        <v>358368</v>
      </c>
      <c r="X20" s="214">
        <v>372534</v>
      </c>
      <c r="Y20" s="215">
        <v>407376</v>
      </c>
    </row>
    <row r="21" spans="1:25" x14ac:dyDescent="0.25">
      <c r="A21" s="211">
        <v>14</v>
      </c>
      <c r="B21" s="212" t="s">
        <v>480</v>
      </c>
      <c r="C21" s="213">
        <v>136015</v>
      </c>
      <c r="D21" s="214">
        <v>154605</v>
      </c>
      <c r="E21" s="214">
        <v>170241</v>
      </c>
      <c r="F21" s="214">
        <v>183232</v>
      </c>
      <c r="G21" s="214">
        <v>220835</v>
      </c>
      <c r="H21" s="214">
        <v>285103</v>
      </c>
      <c r="I21" s="214">
        <v>300144</v>
      </c>
      <c r="J21" s="214">
        <v>329543</v>
      </c>
      <c r="K21" s="214">
        <v>342876</v>
      </c>
      <c r="L21" s="215">
        <v>375351</v>
      </c>
      <c r="M21" s="205"/>
      <c r="N21" s="211">
        <v>14</v>
      </c>
      <c r="O21" s="212" t="s">
        <v>480</v>
      </c>
      <c r="P21" s="213">
        <v>152337</v>
      </c>
      <c r="Q21" s="214">
        <v>173158</v>
      </c>
      <c r="R21" s="214">
        <v>190670</v>
      </c>
      <c r="S21" s="214">
        <v>205219</v>
      </c>
      <c r="T21" s="214">
        <v>247335</v>
      </c>
      <c r="U21" s="214">
        <v>319315</v>
      </c>
      <c r="V21" s="214">
        <v>336162</v>
      </c>
      <c r="W21" s="214">
        <v>369089</v>
      </c>
      <c r="X21" s="214">
        <v>384021</v>
      </c>
      <c r="Y21" s="215">
        <v>420393</v>
      </c>
    </row>
    <row r="22" spans="1:25" x14ac:dyDescent="0.25">
      <c r="A22" s="211">
        <v>15</v>
      </c>
      <c r="B22" s="212" t="s">
        <v>481</v>
      </c>
      <c r="C22" s="213">
        <v>137427</v>
      </c>
      <c r="D22" s="214">
        <v>156723</v>
      </c>
      <c r="E22" s="214">
        <v>172292</v>
      </c>
      <c r="F22" s="214">
        <v>185966</v>
      </c>
      <c r="G22" s="214">
        <v>225621</v>
      </c>
      <c r="H22" s="214">
        <v>291940</v>
      </c>
      <c r="I22" s="214">
        <v>307665</v>
      </c>
      <c r="J22" s="214">
        <v>339115</v>
      </c>
      <c r="K22" s="214">
        <v>353131</v>
      </c>
      <c r="L22" s="215">
        <v>386974</v>
      </c>
      <c r="M22" s="205"/>
      <c r="N22" s="211">
        <v>15</v>
      </c>
      <c r="O22" s="212" t="s">
        <v>481</v>
      </c>
      <c r="P22" s="213">
        <v>153918</v>
      </c>
      <c r="Q22" s="214">
        <v>175530</v>
      </c>
      <c r="R22" s="214">
        <v>192967</v>
      </c>
      <c r="S22" s="214">
        <v>208282</v>
      </c>
      <c r="T22" s="214">
        <v>252696</v>
      </c>
      <c r="U22" s="214">
        <v>326973</v>
      </c>
      <c r="V22" s="214">
        <v>344585</v>
      </c>
      <c r="W22" s="214">
        <v>379809</v>
      </c>
      <c r="X22" s="214">
        <v>395507</v>
      </c>
      <c r="Y22" s="215">
        <v>433411</v>
      </c>
    </row>
    <row r="23" spans="1:25" x14ac:dyDescent="0.25">
      <c r="A23" s="211">
        <v>16</v>
      </c>
      <c r="B23" s="212" t="s">
        <v>482</v>
      </c>
      <c r="C23" s="213">
        <v>138853</v>
      </c>
      <c r="D23" s="214">
        <v>158870</v>
      </c>
      <c r="E23" s="214">
        <v>174368</v>
      </c>
      <c r="F23" s="214">
        <v>188742</v>
      </c>
      <c r="G23" s="214">
        <v>230511</v>
      </c>
      <c r="H23" s="214">
        <v>298941</v>
      </c>
      <c r="I23" s="214">
        <v>315374</v>
      </c>
      <c r="J23" s="214">
        <v>348965</v>
      </c>
      <c r="K23" s="214">
        <v>363693</v>
      </c>
      <c r="L23" s="215">
        <v>398957</v>
      </c>
      <c r="M23" s="205"/>
      <c r="N23" s="211">
        <v>16</v>
      </c>
      <c r="O23" s="212" t="s">
        <v>482</v>
      </c>
      <c r="P23" s="213">
        <v>155515</v>
      </c>
      <c r="Q23" s="214">
        <v>177935</v>
      </c>
      <c r="R23" s="214">
        <v>195293</v>
      </c>
      <c r="S23" s="214">
        <v>211391</v>
      </c>
      <c r="T23" s="214">
        <v>258172</v>
      </c>
      <c r="U23" s="214">
        <v>334814</v>
      </c>
      <c r="V23" s="214">
        <v>353219</v>
      </c>
      <c r="W23" s="214">
        <v>390841</v>
      </c>
      <c r="X23" s="214">
        <v>407336</v>
      </c>
      <c r="Y23" s="215">
        <v>446832</v>
      </c>
    </row>
    <row r="24" spans="1:25" ht="15.75" thickBot="1" x14ac:dyDescent="0.3">
      <c r="A24" s="216">
        <v>17</v>
      </c>
      <c r="B24" s="204" t="s">
        <v>483</v>
      </c>
      <c r="C24" s="217">
        <v>140295</v>
      </c>
      <c r="D24" s="218">
        <v>161046</v>
      </c>
      <c r="E24" s="218">
        <v>176469</v>
      </c>
      <c r="F24" s="218">
        <v>191559</v>
      </c>
      <c r="G24" s="218">
        <v>235506</v>
      </c>
      <c r="H24" s="218">
        <v>306110</v>
      </c>
      <c r="I24" s="218">
        <v>323276</v>
      </c>
      <c r="J24" s="218">
        <v>359101</v>
      </c>
      <c r="K24" s="218">
        <v>374571</v>
      </c>
      <c r="L24" s="219">
        <v>411311</v>
      </c>
      <c r="M24" s="205"/>
      <c r="N24" s="216">
        <v>17</v>
      </c>
      <c r="O24" s="204" t="s">
        <v>483</v>
      </c>
      <c r="P24" s="217">
        <v>157130</v>
      </c>
      <c r="Q24" s="218">
        <v>180372</v>
      </c>
      <c r="R24" s="218">
        <v>197646</v>
      </c>
      <c r="S24" s="218">
        <v>214547</v>
      </c>
      <c r="T24" s="218">
        <v>263767</v>
      </c>
      <c r="U24" s="218">
        <v>342843</v>
      </c>
      <c r="V24" s="218">
        <v>362069</v>
      </c>
      <c r="W24" s="218">
        <v>402193</v>
      </c>
      <c r="X24" s="218">
        <v>419520</v>
      </c>
      <c r="Y24" s="219">
        <v>460669</v>
      </c>
    </row>
    <row r="25" spans="1:25" x14ac:dyDescent="0.25">
      <c r="B25" s="205"/>
      <c r="C25" s="205"/>
      <c r="D25" s="205"/>
      <c r="E25" s="205"/>
      <c r="F25" s="205"/>
      <c r="G25" s="205"/>
      <c r="H25" s="205"/>
      <c r="I25" s="205"/>
      <c r="J25" s="205"/>
      <c r="K25" s="205"/>
      <c r="L25" s="205"/>
      <c r="M25" s="205"/>
      <c r="N25" s="205"/>
    </row>
  </sheetData>
  <mergeCells count="17">
    <mergeCell ref="P6:Y6"/>
    <mergeCell ref="A4:L4"/>
    <mergeCell ref="N4:Y4"/>
    <mergeCell ref="A5:A6"/>
    <mergeCell ref="B5:B6"/>
    <mergeCell ref="C5:L5"/>
    <mergeCell ref="M5:M6"/>
    <mergeCell ref="N5:N6"/>
    <mergeCell ref="O5:O6"/>
    <mergeCell ref="P5:Y5"/>
    <mergeCell ref="C6:L6"/>
    <mergeCell ref="A1:L1"/>
    <mergeCell ref="N1:Y1"/>
    <mergeCell ref="A2:L2"/>
    <mergeCell ref="N2:Y2"/>
    <mergeCell ref="A3:L3"/>
    <mergeCell ref="N3:Y3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41"/>
  <sheetViews>
    <sheetView workbookViewId="0">
      <selection activeCell="X1" sqref="X1"/>
    </sheetView>
  </sheetViews>
  <sheetFormatPr defaultRowHeight="15" x14ac:dyDescent="0.25"/>
  <cols>
    <col min="1" max="1" width="10.42578125" style="55" customWidth="1"/>
    <col min="2" max="2" width="6.28515625" style="55" bestFit="1" customWidth="1"/>
    <col min="3" max="11" width="9.140625" style="55"/>
    <col min="12" max="12" width="9.42578125" style="55" bestFit="1" customWidth="1"/>
    <col min="13" max="16384" width="9.140625" style="55"/>
  </cols>
  <sheetData>
    <row r="1" spans="1:12" ht="15.75" thickBot="1" x14ac:dyDescent="0.3">
      <c r="A1" s="1393" t="s">
        <v>484</v>
      </c>
      <c r="B1" s="1394"/>
      <c r="C1" s="1394"/>
      <c r="D1" s="1394"/>
      <c r="E1" s="1394"/>
      <c r="F1" s="1394"/>
      <c r="G1" s="1394"/>
      <c r="H1" s="1394"/>
      <c r="I1" s="1394"/>
      <c r="J1" s="1394"/>
      <c r="K1" s="1394"/>
      <c r="L1" s="1580"/>
    </row>
    <row r="2" spans="1:12" ht="15" customHeight="1" x14ac:dyDescent="0.25">
      <c r="A2" s="1573" t="s">
        <v>485</v>
      </c>
      <c r="B2" s="1575" t="s">
        <v>486</v>
      </c>
      <c r="C2" s="1577" t="s">
        <v>487</v>
      </c>
      <c r="D2" s="1578"/>
      <c r="E2" s="1578"/>
      <c r="F2" s="1578"/>
      <c r="G2" s="1578"/>
      <c r="H2" s="1578"/>
      <c r="I2" s="1578"/>
      <c r="J2" s="1578"/>
      <c r="K2" s="1578"/>
      <c r="L2" s="1579"/>
    </row>
    <row r="3" spans="1:12" ht="15.75" thickBot="1" x14ac:dyDescent="0.3">
      <c r="A3" s="1574"/>
      <c r="B3" s="1576"/>
      <c r="C3" s="220" t="s">
        <v>457</v>
      </c>
      <c r="D3" s="221" t="s">
        <v>458</v>
      </c>
      <c r="E3" s="221" t="s">
        <v>459</v>
      </c>
      <c r="F3" s="221" t="s">
        <v>460</v>
      </c>
      <c r="G3" s="221" t="s">
        <v>461</v>
      </c>
      <c r="H3" s="221" t="s">
        <v>462</v>
      </c>
      <c r="I3" s="221" t="s">
        <v>463</v>
      </c>
      <c r="J3" s="221" t="s">
        <v>464</v>
      </c>
      <c r="K3" s="221" t="s">
        <v>465</v>
      </c>
      <c r="L3" s="222" t="s">
        <v>466</v>
      </c>
    </row>
    <row r="4" spans="1:12" x14ac:dyDescent="0.25">
      <c r="A4" s="223" t="s">
        <v>488</v>
      </c>
      <c r="B4" s="224" t="s">
        <v>489</v>
      </c>
      <c r="C4" s="225">
        <v>69000</v>
      </c>
      <c r="D4" s="226">
        <v>77000</v>
      </c>
      <c r="E4" s="226">
        <v>78000</v>
      </c>
      <c r="F4" s="226">
        <v>79000</v>
      </c>
      <c r="G4" s="226">
        <v>89000</v>
      </c>
      <c r="H4" s="226">
        <v>122000</v>
      </c>
      <c r="I4" s="226">
        <v>127000</v>
      </c>
      <c r="J4" s="226">
        <v>129500</v>
      </c>
      <c r="K4" s="226">
        <v>142000</v>
      </c>
      <c r="L4" s="227">
        <v>154500</v>
      </c>
    </row>
    <row r="5" spans="1:12" x14ac:dyDescent="0.25">
      <c r="A5" s="228" t="s">
        <v>490</v>
      </c>
      <c r="B5" s="229" t="s">
        <v>491</v>
      </c>
      <c r="C5" s="230">
        <v>1.0175000000000001</v>
      </c>
      <c r="D5" s="231">
        <v>1.0175000000000001</v>
      </c>
      <c r="E5" s="231">
        <v>1.02</v>
      </c>
      <c r="F5" s="231">
        <v>1.0249999999999999</v>
      </c>
      <c r="G5" s="231">
        <v>1.0275000000000001</v>
      </c>
      <c r="H5" s="231">
        <v>1.0349999999999999</v>
      </c>
      <c r="I5" s="231">
        <v>1.0349999999999999</v>
      </c>
      <c r="J5" s="231">
        <v>1.05</v>
      </c>
      <c r="K5" s="231">
        <v>1.0449999999999999</v>
      </c>
      <c r="L5" s="232">
        <v>1.06</v>
      </c>
    </row>
    <row r="6" spans="1:12" x14ac:dyDescent="0.25">
      <c r="A6" s="228" t="s">
        <v>492</v>
      </c>
      <c r="B6" s="229" t="s">
        <v>493</v>
      </c>
      <c r="C6" s="230">
        <v>1.0349999999999999</v>
      </c>
      <c r="D6" s="231">
        <v>1.0349999999999999</v>
      </c>
      <c r="E6" s="231">
        <v>1.04</v>
      </c>
      <c r="F6" s="231">
        <v>1.05</v>
      </c>
      <c r="G6" s="231">
        <v>1.0549999999999999</v>
      </c>
      <c r="H6" s="231">
        <v>1.0725</v>
      </c>
      <c r="I6" s="231">
        <v>1.0725</v>
      </c>
      <c r="J6" s="231">
        <v>1.1000000000000001</v>
      </c>
      <c r="K6" s="231">
        <v>1.1025</v>
      </c>
      <c r="L6" s="232">
        <v>1.135</v>
      </c>
    </row>
    <row r="7" spans="1:12" x14ac:dyDescent="0.25">
      <c r="A7" s="228" t="s">
        <v>494</v>
      </c>
      <c r="B7" s="229" t="s">
        <v>495</v>
      </c>
      <c r="C7" s="230">
        <v>1.0525</v>
      </c>
      <c r="D7" s="231">
        <v>1.0525</v>
      </c>
      <c r="E7" s="231">
        <v>1.0649999999999999</v>
      </c>
      <c r="F7" s="231">
        <v>1.075</v>
      </c>
      <c r="G7" s="231">
        <v>1.0900000000000001</v>
      </c>
      <c r="H7" s="231">
        <v>1.1100000000000001</v>
      </c>
      <c r="I7" s="231">
        <v>1.1100000000000001</v>
      </c>
      <c r="J7" s="231">
        <v>1.1499999999999999</v>
      </c>
      <c r="K7" s="231">
        <v>1.1675</v>
      </c>
      <c r="L7" s="232">
        <v>1.21</v>
      </c>
    </row>
    <row r="8" spans="1:12" x14ac:dyDescent="0.25">
      <c r="A8" s="228" t="s">
        <v>496</v>
      </c>
      <c r="B8" s="229" t="s">
        <v>497</v>
      </c>
      <c r="C8" s="230">
        <v>1.07</v>
      </c>
      <c r="D8" s="231">
        <v>1.07</v>
      </c>
      <c r="E8" s="231">
        <v>1.0900000000000001</v>
      </c>
      <c r="F8" s="231">
        <v>1.1000000000000001</v>
      </c>
      <c r="G8" s="231">
        <v>1.125</v>
      </c>
      <c r="H8" s="231">
        <v>1.1475</v>
      </c>
      <c r="I8" s="231">
        <v>1.1475</v>
      </c>
      <c r="J8" s="231">
        <v>1.2</v>
      </c>
      <c r="K8" s="231">
        <v>1.2424999999999999</v>
      </c>
      <c r="L8" s="232">
        <v>1.2849999999999999</v>
      </c>
    </row>
    <row r="9" spans="1:12" x14ac:dyDescent="0.25">
      <c r="A9" s="228" t="s">
        <v>498</v>
      </c>
      <c r="B9" s="229" t="s">
        <v>499</v>
      </c>
      <c r="C9" s="230">
        <v>1.0874999999999999</v>
      </c>
      <c r="D9" s="231">
        <v>1.0874999999999999</v>
      </c>
      <c r="E9" s="231">
        <v>1.1125</v>
      </c>
      <c r="F9" s="231">
        <v>1.125</v>
      </c>
      <c r="G9" s="231">
        <v>1.1599999999999999</v>
      </c>
      <c r="H9" s="231">
        <v>1.1850000000000001</v>
      </c>
      <c r="I9" s="231">
        <v>1.1850000000000001</v>
      </c>
      <c r="J9" s="231">
        <v>1.26</v>
      </c>
      <c r="K9" s="231">
        <v>1.3174999999999999</v>
      </c>
      <c r="L9" s="232">
        <v>1.36</v>
      </c>
    </row>
    <row r="10" spans="1:12" x14ac:dyDescent="0.25">
      <c r="A10" s="228" t="s">
        <v>500</v>
      </c>
      <c r="B10" s="229" t="s">
        <v>501</v>
      </c>
      <c r="C10" s="230">
        <v>1.1074999999999999</v>
      </c>
      <c r="D10" s="231">
        <v>1.1074999999999999</v>
      </c>
      <c r="E10" s="231">
        <v>1.1375</v>
      </c>
      <c r="F10" s="231">
        <v>1.1525000000000001</v>
      </c>
      <c r="G10" s="231">
        <v>1.1975</v>
      </c>
      <c r="H10" s="231">
        <v>1.2224999999999999</v>
      </c>
      <c r="I10" s="231">
        <v>1.2224999999999999</v>
      </c>
      <c r="J10" s="231">
        <v>1.335</v>
      </c>
      <c r="K10" s="231">
        <v>1.3925000000000001</v>
      </c>
      <c r="L10" s="232">
        <v>1.42</v>
      </c>
    </row>
    <row r="11" spans="1:12" x14ac:dyDescent="0.25">
      <c r="A11" s="228" t="s">
        <v>502</v>
      </c>
      <c r="B11" s="229" t="s">
        <v>503</v>
      </c>
      <c r="C11" s="230">
        <v>1.1274999999999999</v>
      </c>
      <c r="D11" s="231">
        <v>1.1399999999999999</v>
      </c>
      <c r="E11" s="231">
        <v>1.1625000000000001</v>
      </c>
      <c r="F11" s="231">
        <v>1.1875</v>
      </c>
      <c r="G11" s="231">
        <v>1.2350000000000001</v>
      </c>
      <c r="H11" s="231">
        <v>1.2649999999999999</v>
      </c>
      <c r="I11" s="231">
        <v>1.2725</v>
      </c>
      <c r="J11" s="231">
        <v>1.41</v>
      </c>
      <c r="K11" s="231">
        <v>1.4675</v>
      </c>
      <c r="L11" s="232">
        <v>1.4824999999999999</v>
      </c>
    </row>
    <row r="12" spans="1:12" x14ac:dyDescent="0.25">
      <c r="A12" s="228" t="s">
        <v>504</v>
      </c>
      <c r="B12" s="229" t="s">
        <v>505</v>
      </c>
      <c r="C12" s="230">
        <v>1.1499999999999999</v>
      </c>
      <c r="D12" s="231">
        <v>1.1725000000000001</v>
      </c>
      <c r="E12" s="231">
        <v>1.1950000000000001</v>
      </c>
      <c r="F12" s="231">
        <v>1.2250000000000001</v>
      </c>
      <c r="G12" s="231">
        <v>1.2725</v>
      </c>
      <c r="H12" s="231">
        <v>1.3075000000000001</v>
      </c>
      <c r="I12" s="231">
        <v>1.3325</v>
      </c>
      <c r="J12" s="231">
        <v>1.4850000000000001</v>
      </c>
      <c r="K12" s="231">
        <v>1.5275000000000001</v>
      </c>
      <c r="L12" s="232">
        <v>1.5449999999999999</v>
      </c>
    </row>
    <row r="13" spans="1:12" x14ac:dyDescent="0.25">
      <c r="A13" s="228" t="s">
        <v>506</v>
      </c>
      <c r="B13" s="229" t="s">
        <v>507</v>
      </c>
      <c r="C13" s="230">
        <v>1.1725000000000001</v>
      </c>
      <c r="D13" s="231">
        <v>1.2075</v>
      </c>
      <c r="E13" s="231">
        <v>1.23</v>
      </c>
      <c r="F13" s="231">
        <v>1.2625</v>
      </c>
      <c r="G13" s="231">
        <v>1.31</v>
      </c>
      <c r="H13" s="231">
        <v>1.3674999999999999</v>
      </c>
      <c r="I13" s="231">
        <v>1.395</v>
      </c>
      <c r="J13" s="231">
        <v>1.56</v>
      </c>
      <c r="K13" s="231">
        <v>1.5874999999999999</v>
      </c>
      <c r="L13" s="232">
        <v>1.6074999999999999</v>
      </c>
    </row>
    <row r="14" spans="1:12" x14ac:dyDescent="0.25">
      <c r="A14" s="228" t="s">
        <v>508</v>
      </c>
      <c r="B14" s="229" t="s">
        <v>509</v>
      </c>
      <c r="C14" s="230">
        <v>1.1950000000000001</v>
      </c>
      <c r="D14" s="231">
        <v>1.2424999999999999</v>
      </c>
      <c r="E14" s="231">
        <v>1.2675000000000001</v>
      </c>
      <c r="F14" s="231">
        <v>1.3</v>
      </c>
      <c r="G14" s="231">
        <v>1.3474999999999999</v>
      </c>
      <c r="H14" s="231">
        <v>1.4275</v>
      </c>
      <c r="I14" s="231">
        <v>1.4575</v>
      </c>
      <c r="J14" s="231">
        <v>1.625</v>
      </c>
      <c r="K14" s="231">
        <v>1.6475</v>
      </c>
      <c r="L14" s="232">
        <v>1.67</v>
      </c>
    </row>
    <row r="15" spans="1:12" x14ac:dyDescent="0.25">
      <c r="A15" s="228" t="s">
        <v>510</v>
      </c>
      <c r="B15" s="229" t="s">
        <v>511</v>
      </c>
      <c r="C15" s="230">
        <v>1.2175</v>
      </c>
      <c r="D15" s="231">
        <v>1.2775000000000001</v>
      </c>
      <c r="E15" s="231">
        <v>1.3049999999999999</v>
      </c>
      <c r="F15" s="231">
        <v>1.3374999999999999</v>
      </c>
      <c r="G15" s="231">
        <v>1.3774999999999999</v>
      </c>
      <c r="H15" s="231">
        <v>1.4875</v>
      </c>
      <c r="I15" s="231">
        <v>1.52</v>
      </c>
      <c r="J15" s="231">
        <v>1.69</v>
      </c>
      <c r="K15" s="231">
        <v>1.7075</v>
      </c>
      <c r="L15" s="232">
        <v>1.7324999999999999</v>
      </c>
    </row>
    <row r="16" spans="1:12" x14ac:dyDescent="0.25">
      <c r="A16" s="228" t="s">
        <v>512</v>
      </c>
      <c r="B16" s="229" t="s">
        <v>513</v>
      </c>
      <c r="C16" s="230">
        <v>1.24</v>
      </c>
      <c r="D16" s="231">
        <v>1.3125</v>
      </c>
      <c r="E16" s="231">
        <v>1.3425</v>
      </c>
      <c r="F16" s="231">
        <v>1.375</v>
      </c>
      <c r="G16" s="231">
        <v>1.4075</v>
      </c>
      <c r="H16" s="231">
        <v>1.5475000000000001</v>
      </c>
      <c r="I16" s="231">
        <v>1.5825</v>
      </c>
      <c r="J16" s="231">
        <v>1.7549999999999999</v>
      </c>
      <c r="K16" s="231">
        <v>1.7775000000000001</v>
      </c>
      <c r="L16" s="232">
        <v>1.8025</v>
      </c>
    </row>
    <row r="17" spans="1:12" x14ac:dyDescent="0.25">
      <c r="A17" s="228" t="s">
        <v>514</v>
      </c>
      <c r="B17" s="229" t="s">
        <v>515</v>
      </c>
      <c r="C17" s="230">
        <v>1.2625</v>
      </c>
      <c r="D17" s="231">
        <v>1.35</v>
      </c>
      <c r="E17" s="231">
        <v>1.38</v>
      </c>
      <c r="F17" s="231">
        <v>1.4125000000000001</v>
      </c>
      <c r="G17" s="231">
        <v>1.4424999999999999</v>
      </c>
      <c r="H17" s="231">
        <v>1.6074999999999999</v>
      </c>
      <c r="I17" s="231">
        <v>1.645</v>
      </c>
      <c r="J17" s="231">
        <v>1.82</v>
      </c>
      <c r="K17" s="231">
        <v>1.8474999999999999</v>
      </c>
      <c r="L17" s="232">
        <v>1.8725000000000001</v>
      </c>
    </row>
    <row r="18" spans="1:12" x14ac:dyDescent="0.25">
      <c r="A18" s="228" t="s">
        <v>516</v>
      </c>
      <c r="B18" s="229" t="s">
        <v>517</v>
      </c>
      <c r="C18" s="230">
        <v>1.2849999999999999</v>
      </c>
      <c r="D18" s="231">
        <v>1.3875</v>
      </c>
      <c r="E18" s="231">
        <v>1.4175</v>
      </c>
      <c r="F18" s="231">
        <v>1.45</v>
      </c>
      <c r="G18" s="231">
        <v>1.4775</v>
      </c>
      <c r="H18" s="231">
        <v>1.6675</v>
      </c>
      <c r="I18" s="231">
        <v>1.7075</v>
      </c>
      <c r="J18" s="231">
        <v>1.885</v>
      </c>
      <c r="K18" s="231">
        <v>1.9175</v>
      </c>
      <c r="L18" s="232">
        <v>1.9424999999999999</v>
      </c>
    </row>
    <row r="19" spans="1:12" x14ac:dyDescent="0.25">
      <c r="A19" s="228" t="s">
        <v>518</v>
      </c>
      <c r="B19" s="229" t="s">
        <v>519</v>
      </c>
      <c r="C19" s="230">
        <v>1.3075000000000001</v>
      </c>
      <c r="D19" s="231">
        <v>1.425</v>
      </c>
      <c r="E19" s="231">
        <v>1.4550000000000001</v>
      </c>
      <c r="F19" s="231">
        <v>1.4875</v>
      </c>
      <c r="G19" s="231">
        <v>1.5125</v>
      </c>
      <c r="H19" s="231">
        <v>1.7275</v>
      </c>
      <c r="I19" s="231">
        <v>1.77</v>
      </c>
      <c r="J19" s="231">
        <v>1.95</v>
      </c>
      <c r="K19" s="231">
        <v>1.9875</v>
      </c>
      <c r="L19" s="232">
        <v>2.0125000000000002</v>
      </c>
    </row>
    <row r="20" spans="1:12" ht="15.75" thickBot="1" x14ac:dyDescent="0.3">
      <c r="A20" s="233" t="s">
        <v>520</v>
      </c>
      <c r="B20" s="234" t="s">
        <v>521</v>
      </c>
      <c r="C20" s="235">
        <v>1.33</v>
      </c>
      <c r="D20" s="236">
        <v>1.4624999999999999</v>
      </c>
      <c r="E20" s="236">
        <v>1.4924999999999999</v>
      </c>
      <c r="F20" s="236">
        <v>1.5249999999999999</v>
      </c>
      <c r="G20" s="236">
        <v>1.5475000000000001</v>
      </c>
      <c r="H20" s="236">
        <v>1.7875000000000001</v>
      </c>
      <c r="I20" s="236">
        <v>1.8325</v>
      </c>
      <c r="J20" s="236">
        <v>2.0150000000000001</v>
      </c>
      <c r="K20" s="236">
        <v>2.0575000000000001</v>
      </c>
      <c r="L20" s="237">
        <v>2.0825</v>
      </c>
    </row>
    <row r="21" spans="1:12" ht="15.75" thickBot="1" x14ac:dyDescent="0.3"/>
    <row r="22" spans="1:12" ht="15.75" thickBot="1" x14ac:dyDescent="0.3">
      <c r="A22" s="1393" t="s">
        <v>522</v>
      </c>
      <c r="B22" s="1394"/>
      <c r="C22" s="1394"/>
      <c r="D22" s="1394"/>
      <c r="E22" s="1394"/>
      <c r="F22" s="1394"/>
      <c r="G22" s="1394"/>
      <c r="H22" s="1394"/>
      <c r="I22" s="1394"/>
      <c r="J22" s="1394"/>
      <c r="K22" s="1394"/>
      <c r="L22" s="1580"/>
    </row>
    <row r="23" spans="1:12" ht="15" customHeight="1" x14ac:dyDescent="0.25">
      <c r="A23" s="1573" t="s">
        <v>485</v>
      </c>
      <c r="B23" s="1575" t="s">
        <v>486</v>
      </c>
      <c r="C23" s="1577" t="s">
        <v>487</v>
      </c>
      <c r="D23" s="1578"/>
      <c r="E23" s="1578"/>
      <c r="F23" s="1578"/>
      <c r="G23" s="1578"/>
      <c r="H23" s="1578"/>
      <c r="I23" s="1578"/>
      <c r="J23" s="1578"/>
      <c r="K23" s="1578"/>
      <c r="L23" s="1579"/>
    </row>
    <row r="24" spans="1:12" ht="15.75" thickBot="1" x14ac:dyDescent="0.3">
      <c r="A24" s="1574"/>
      <c r="B24" s="1576"/>
      <c r="C24" s="220" t="s">
        <v>457</v>
      </c>
      <c r="D24" s="221" t="s">
        <v>458</v>
      </c>
      <c r="E24" s="221" t="s">
        <v>459</v>
      </c>
      <c r="F24" s="221" t="s">
        <v>460</v>
      </c>
      <c r="G24" s="221" t="s">
        <v>461</v>
      </c>
      <c r="H24" s="221" t="s">
        <v>462</v>
      </c>
      <c r="I24" s="221" t="s">
        <v>463</v>
      </c>
      <c r="J24" s="221" t="s">
        <v>464</v>
      </c>
      <c r="K24" s="221" t="s">
        <v>465</v>
      </c>
      <c r="L24" s="222" t="s">
        <v>466</v>
      </c>
    </row>
    <row r="25" spans="1:12" x14ac:dyDescent="0.25">
      <c r="A25" s="223" t="s">
        <v>488</v>
      </c>
      <c r="B25" s="224" t="s">
        <v>489</v>
      </c>
      <c r="C25" s="225">
        <v>69000</v>
      </c>
      <c r="D25" s="226">
        <v>77000</v>
      </c>
      <c r="E25" s="226">
        <v>78000</v>
      </c>
      <c r="F25" s="226">
        <v>79000</v>
      </c>
      <c r="G25" s="226">
        <v>89000</v>
      </c>
      <c r="H25" s="226">
        <v>122000</v>
      </c>
      <c r="I25" s="226">
        <v>127000</v>
      </c>
      <c r="J25" s="226">
        <v>129500</v>
      </c>
      <c r="K25" s="226">
        <v>142000</v>
      </c>
      <c r="L25" s="227">
        <v>154500</v>
      </c>
    </row>
    <row r="26" spans="1:12" x14ac:dyDescent="0.25">
      <c r="A26" s="228" t="s">
        <v>490</v>
      </c>
      <c r="B26" s="229" t="s">
        <v>491</v>
      </c>
      <c r="C26" s="238">
        <f>C$4*C5</f>
        <v>70207.5</v>
      </c>
      <c r="D26" s="239">
        <f t="shared" ref="D26:K26" si="0">D$4*D5</f>
        <v>78347.5</v>
      </c>
      <c r="E26" s="239">
        <f t="shared" si="0"/>
        <v>79560</v>
      </c>
      <c r="F26" s="239">
        <f t="shared" si="0"/>
        <v>80975</v>
      </c>
      <c r="G26" s="239">
        <f t="shared" si="0"/>
        <v>91447.5</v>
      </c>
      <c r="H26" s="239">
        <f t="shared" si="0"/>
        <v>126269.99999999999</v>
      </c>
      <c r="I26" s="239">
        <f t="shared" si="0"/>
        <v>131445</v>
      </c>
      <c r="J26" s="239">
        <f t="shared" si="0"/>
        <v>135975</v>
      </c>
      <c r="K26" s="239">
        <f t="shared" si="0"/>
        <v>148390</v>
      </c>
      <c r="L26" s="240">
        <f>L$4*L5</f>
        <v>163770</v>
      </c>
    </row>
    <row r="27" spans="1:12" x14ac:dyDescent="0.25">
      <c r="A27" s="228" t="s">
        <v>492</v>
      </c>
      <c r="B27" s="229" t="s">
        <v>493</v>
      </c>
      <c r="C27" s="238">
        <f t="shared" ref="C27:L41" si="1">C$4*C6</f>
        <v>71415</v>
      </c>
      <c r="D27" s="239">
        <f t="shared" si="1"/>
        <v>79695</v>
      </c>
      <c r="E27" s="239">
        <f t="shared" si="1"/>
        <v>81120</v>
      </c>
      <c r="F27" s="239">
        <f t="shared" si="1"/>
        <v>82950</v>
      </c>
      <c r="G27" s="239">
        <f t="shared" si="1"/>
        <v>93895</v>
      </c>
      <c r="H27" s="239">
        <f t="shared" si="1"/>
        <v>130845</v>
      </c>
      <c r="I27" s="239">
        <f t="shared" si="1"/>
        <v>136207.5</v>
      </c>
      <c r="J27" s="239">
        <f t="shared" si="1"/>
        <v>142450</v>
      </c>
      <c r="K27" s="239">
        <f t="shared" si="1"/>
        <v>156555</v>
      </c>
      <c r="L27" s="240">
        <f t="shared" si="1"/>
        <v>175357.5</v>
      </c>
    </row>
    <row r="28" spans="1:12" x14ac:dyDescent="0.25">
      <c r="A28" s="228" t="s">
        <v>494</v>
      </c>
      <c r="B28" s="229" t="s">
        <v>495</v>
      </c>
      <c r="C28" s="238">
        <f t="shared" si="1"/>
        <v>72622.5</v>
      </c>
      <c r="D28" s="239">
        <f t="shared" si="1"/>
        <v>81042.5</v>
      </c>
      <c r="E28" s="239">
        <f t="shared" si="1"/>
        <v>83070</v>
      </c>
      <c r="F28" s="239">
        <f t="shared" si="1"/>
        <v>84925</v>
      </c>
      <c r="G28" s="239">
        <f t="shared" si="1"/>
        <v>97010</v>
      </c>
      <c r="H28" s="239">
        <f t="shared" si="1"/>
        <v>135420</v>
      </c>
      <c r="I28" s="239">
        <f t="shared" si="1"/>
        <v>140970</v>
      </c>
      <c r="J28" s="239">
        <f t="shared" si="1"/>
        <v>148925</v>
      </c>
      <c r="K28" s="239">
        <f t="shared" si="1"/>
        <v>165785</v>
      </c>
      <c r="L28" s="240">
        <f t="shared" si="1"/>
        <v>186945</v>
      </c>
    </row>
    <row r="29" spans="1:12" x14ac:dyDescent="0.25">
      <c r="A29" s="228" t="s">
        <v>496</v>
      </c>
      <c r="B29" s="229" t="s">
        <v>497</v>
      </c>
      <c r="C29" s="238">
        <f t="shared" si="1"/>
        <v>73830</v>
      </c>
      <c r="D29" s="239">
        <f t="shared" si="1"/>
        <v>82390</v>
      </c>
      <c r="E29" s="239">
        <f t="shared" si="1"/>
        <v>85020</v>
      </c>
      <c r="F29" s="239">
        <f t="shared" si="1"/>
        <v>86900</v>
      </c>
      <c r="G29" s="239">
        <f t="shared" si="1"/>
        <v>100125</v>
      </c>
      <c r="H29" s="239">
        <f t="shared" si="1"/>
        <v>139995</v>
      </c>
      <c r="I29" s="239">
        <f t="shared" si="1"/>
        <v>145732.5</v>
      </c>
      <c r="J29" s="239">
        <f t="shared" si="1"/>
        <v>155400</v>
      </c>
      <c r="K29" s="239">
        <f t="shared" si="1"/>
        <v>176435</v>
      </c>
      <c r="L29" s="240">
        <f t="shared" si="1"/>
        <v>198532.5</v>
      </c>
    </row>
    <row r="30" spans="1:12" x14ac:dyDescent="0.25">
      <c r="A30" s="228" t="s">
        <v>498</v>
      </c>
      <c r="B30" s="229" t="s">
        <v>499</v>
      </c>
      <c r="C30" s="238">
        <f t="shared" si="1"/>
        <v>75037.5</v>
      </c>
      <c r="D30" s="239">
        <f t="shared" si="1"/>
        <v>83737.5</v>
      </c>
      <c r="E30" s="239">
        <f t="shared" si="1"/>
        <v>86775</v>
      </c>
      <c r="F30" s="239">
        <f t="shared" si="1"/>
        <v>88875</v>
      </c>
      <c r="G30" s="239">
        <f t="shared" si="1"/>
        <v>103240</v>
      </c>
      <c r="H30" s="239">
        <f t="shared" si="1"/>
        <v>144570</v>
      </c>
      <c r="I30" s="239">
        <f t="shared" si="1"/>
        <v>150495</v>
      </c>
      <c r="J30" s="239">
        <f t="shared" si="1"/>
        <v>163170</v>
      </c>
      <c r="K30" s="239">
        <f t="shared" si="1"/>
        <v>187084.99999999997</v>
      </c>
      <c r="L30" s="240">
        <f t="shared" si="1"/>
        <v>210120.00000000003</v>
      </c>
    </row>
    <row r="31" spans="1:12" x14ac:dyDescent="0.25">
      <c r="A31" s="228" t="s">
        <v>500</v>
      </c>
      <c r="B31" s="229" t="s">
        <v>501</v>
      </c>
      <c r="C31" s="238">
        <f t="shared" si="1"/>
        <v>76417.5</v>
      </c>
      <c r="D31" s="239">
        <f t="shared" si="1"/>
        <v>85277.5</v>
      </c>
      <c r="E31" s="239">
        <f t="shared" si="1"/>
        <v>88725</v>
      </c>
      <c r="F31" s="239">
        <f t="shared" si="1"/>
        <v>91047.5</v>
      </c>
      <c r="G31" s="239">
        <f t="shared" si="1"/>
        <v>106577.5</v>
      </c>
      <c r="H31" s="239">
        <f t="shared" si="1"/>
        <v>149145</v>
      </c>
      <c r="I31" s="239">
        <f t="shared" si="1"/>
        <v>155257.5</v>
      </c>
      <c r="J31" s="239">
        <f t="shared" si="1"/>
        <v>172882.5</v>
      </c>
      <c r="K31" s="239">
        <f t="shared" si="1"/>
        <v>197735</v>
      </c>
      <c r="L31" s="240">
        <f t="shared" si="1"/>
        <v>219390</v>
      </c>
    </row>
    <row r="32" spans="1:12" x14ac:dyDescent="0.25">
      <c r="A32" s="228" t="s">
        <v>502</v>
      </c>
      <c r="B32" s="229" t="s">
        <v>503</v>
      </c>
      <c r="C32" s="238">
        <f t="shared" si="1"/>
        <v>77797.5</v>
      </c>
      <c r="D32" s="239">
        <f t="shared" si="1"/>
        <v>87779.999999999985</v>
      </c>
      <c r="E32" s="239">
        <f t="shared" si="1"/>
        <v>90675</v>
      </c>
      <c r="F32" s="239">
        <f t="shared" si="1"/>
        <v>93812.5</v>
      </c>
      <c r="G32" s="239">
        <f t="shared" si="1"/>
        <v>109915.00000000001</v>
      </c>
      <c r="H32" s="239">
        <f t="shared" si="1"/>
        <v>154330</v>
      </c>
      <c r="I32" s="239">
        <f t="shared" si="1"/>
        <v>161607.5</v>
      </c>
      <c r="J32" s="239">
        <f t="shared" si="1"/>
        <v>182595</v>
      </c>
      <c r="K32" s="239">
        <f t="shared" si="1"/>
        <v>208385</v>
      </c>
      <c r="L32" s="240">
        <f t="shared" si="1"/>
        <v>229046.25</v>
      </c>
    </row>
    <row r="33" spans="1:12" x14ac:dyDescent="0.25">
      <c r="A33" s="228" t="s">
        <v>504</v>
      </c>
      <c r="B33" s="229" t="s">
        <v>505</v>
      </c>
      <c r="C33" s="238">
        <f t="shared" si="1"/>
        <v>79350</v>
      </c>
      <c r="D33" s="239">
        <f t="shared" si="1"/>
        <v>90282.500000000015</v>
      </c>
      <c r="E33" s="239">
        <f t="shared" si="1"/>
        <v>93210</v>
      </c>
      <c r="F33" s="239">
        <f t="shared" si="1"/>
        <v>96775</v>
      </c>
      <c r="G33" s="239">
        <f t="shared" si="1"/>
        <v>113252.5</v>
      </c>
      <c r="H33" s="239">
        <f t="shared" si="1"/>
        <v>159515</v>
      </c>
      <c r="I33" s="239">
        <f t="shared" si="1"/>
        <v>169227.5</v>
      </c>
      <c r="J33" s="239">
        <f t="shared" si="1"/>
        <v>192307.5</v>
      </c>
      <c r="K33" s="239">
        <f t="shared" si="1"/>
        <v>216905</v>
      </c>
      <c r="L33" s="240">
        <f t="shared" si="1"/>
        <v>238702.5</v>
      </c>
    </row>
    <row r="34" spans="1:12" x14ac:dyDescent="0.25">
      <c r="A34" s="228" t="s">
        <v>506</v>
      </c>
      <c r="B34" s="229" t="s">
        <v>507</v>
      </c>
      <c r="C34" s="238">
        <f t="shared" si="1"/>
        <v>80902.5</v>
      </c>
      <c r="D34" s="239">
        <f t="shared" si="1"/>
        <v>92977.5</v>
      </c>
      <c r="E34" s="239">
        <f t="shared" si="1"/>
        <v>95940</v>
      </c>
      <c r="F34" s="239">
        <f t="shared" si="1"/>
        <v>99737.5</v>
      </c>
      <c r="G34" s="239">
        <f t="shared" si="1"/>
        <v>116590</v>
      </c>
      <c r="H34" s="239">
        <f t="shared" si="1"/>
        <v>166835</v>
      </c>
      <c r="I34" s="239">
        <f t="shared" si="1"/>
        <v>177165</v>
      </c>
      <c r="J34" s="239">
        <f t="shared" si="1"/>
        <v>202020</v>
      </c>
      <c r="K34" s="239">
        <f t="shared" si="1"/>
        <v>225425</v>
      </c>
      <c r="L34" s="240">
        <f t="shared" si="1"/>
        <v>248358.75</v>
      </c>
    </row>
    <row r="35" spans="1:12" x14ac:dyDescent="0.25">
      <c r="A35" s="228" t="s">
        <v>508</v>
      </c>
      <c r="B35" s="229" t="s">
        <v>509</v>
      </c>
      <c r="C35" s="238">
        <f t="shared" si="1"/>
        <v>82455</v>
      </c>
      <c r="D35" s="239">
        <f t="shared" si="1"/>
        <v>95672.5</v>
      </c>
      <c r="E35" s="239">
        <f t="shared" si="1"/>
        <v>98865</v>
      </c>
      <c r="F35" s="239">
        <f t="shared" si="1"/>
        <v>102700</v>
      </c>
      <c r="G35" s="239">
        <f t="shared" si="1"/>
        <v>119927.5</v>
      </c>
      <c r="H35" s="239">
        <f t="shared" si="1"/>
        <v>174155</v>
      </c>
      <c r="I35" s="239">
        <f t="shared" si="1"/>
        <v>185102.5</v>
      </c>
      <c r="J35" s="239">
        <f t="shared" si="1"/>
        <v>210437.5</v>
      </c>
      <c r="K35" s="239">
        <f t="shared" si="1"/>
        <v>233945</v>
      </c>
      <c r="L35" s="240">
        <f t="shared" si="1"/>
        <v>258015</v>
      </c>
    </row>
    <row r="36" spans="1:12" x14ac:dyDescent="0.25">
      <c r="A36" s="228" t="s">
        <v>510</v>
      </c>
      <c r="B36" s="229" t="s">
        <v>511</v>
      </c>
      <c r="C36" s="238">
        <f t="shared" si="1"/>
        <v>84007.5</v>
      </c>
      <c r="D36" s="239">
        <f t="shared" si="1"/>
        <v>98367.5</v>
      </c>
      <c r="E36" s="239">
        <f t="shared" si="1"/>
        <v>101790</v>
      </c>
      <c r="F36" s="239">
        <f t="shared" si="1"/>
        <v>105662.5</v>
      </c>
      <c r="G36" s="239">
        <f t="shared" si="1"/>
        <v>122597.5</v>
      </c>
      <c r="H36" s="239">
        <f t="shared" si="1"/>
        <v>181475</v>
      </c>
      <c r="I36" s="239">
        <f t="shared" si="1"/>
        <v>193040</v>
      </c>
      <c r="J36" s="239">
        <f t="shared" si="1"/>
        <v>218855</v>
      </c>
      <c r="K36" s="239">
        <f t="shared" si="1"/>
        <v>242465</v>
      </c>
      <c r="L36" s="240">
        <f t="shared" si="1"/>
        <v>267671.25</v>
      </c>
    </row>
    <row r="37" spans="1:12" x14ac:dyDescent="0.25">
      <c r="A37" s="228" t="s">
        <v>512</v>
      </c>
      <c r="B37" s="229" t="s">
        <v>513</v>
      </c>
      <c r="C37" s="238">
        <f t="shared" si="1"/>
        <v>85560</v>
      </c>
      <c r="D37" s="239">
        <f t="shared" si="1"/>
        <v>101062.5</v>
      </c>
      <c r="E37" s="239">
        <f t="shared" si="1"/>
        <v>104715</v>
      </c>
      <c r="F37" s="239">
        <f t="shared" si="1"/>
        <v>108625</v>
      </c>
      <c r="G37" s="239">
        <f t="shared" si="1"/>
        <v>125267.5</v>
      </c>
      <c r="H37" s="239">
        <f t="shared" si="1"/>
        <v>188795</v>
      </c>
      <c r="I37" s="239">
        <f t="shared" si="1"/>
        <v>200977.5</v>
      </c>
      <c r="J37" s="239">
        <f t="shared" si="1"/>
        <v>227272.5</v>
      </c>
      <c r="K37" s="239">
        <f t="shared" si="1"/>
        <v>252405</v>
      </c>
      <c r="L37" s="240">
        <f t="shared" si="1"/>
        <v>278486.25</v>
      </c>
    </row>
    <row r="38" spans="1:12" x14ac:dyDescent="0.25">
      <c r="A38" s="228" t="s">
        <v>514</v>
      </c>
      <c r="B38" s="229" t="s">
        <v>515</v>
      </c>
      <c r="C38" s="238">
        <f t="shared" si="1"/>
        <v>87112.5</v>
      </c>
      <c r="D38" s="239">
        <f t="shared" si="1"/>
        <v>103950</v>
      </c>
      <c r="E38" s="239">
        <f t="shared" si="1"/>
        <v>107639.99999999999</v>
      </c>
      <c r="F38" s="239">
        <f t="shared" si="1"/>
        <v>111587.5</v>
      </c>
      <c r="G38" s="239">
        <f t="shared" si="1"/>
        <v>128382.49999999999</v>
      </c>
      <c r="H38" s="239">
        <f t="shared" si="1"/>
        <v>196115</v>
      </c>
      <c r="I38" s="239">
        <f t="shared" si="1"/>
        <v>208915</v>
      </c>
      <c r="J38" s="239">
        <f t="shared" si="1"/>
        <v>235690</v>
      </c>
      <c r="K38" s="239">
        <f t="shared" si="1"/>
        <v>262345</v>
      </c>
      <c r="L38" s="240">
        <f t="shared" si="1"/>
        <v>289301.25</v>
      </c>
    </row>
    <row r="39" spans="1:12" x14ac:dyDescent="0.25">
      <c r="A39" s="228" t="s">
        <v>516</v>
      </c>
      <c r="B39" s="229" t="s">
        <v>517</v>
      </c>
      <c r="C39" s="238">
        <f t="shared" si="1"/>
        <v>88665</v>
      </c>
      <c r="D39" s="239">
        <f t="shared" si="1"/>
        <v>106837.5</v>
      </c>
      <c r="E39" s="239">
        <f t="shared" si="1"/>
        <v>110565</v>
      </c>
      <c r="F39" s="239">
        <f t="shared" si="1"/>
        <v>114550</v>
      </c>
      <c r="G39" s="239">
        <f t="shared" si="1"/>
        <v>131497.5</v>
      </c>
      <c r="H39" s="239">
        <f t="shared" si="1"/>
        <v>203435</v>
      </c>
      <c r="I39" s="239">
        <f t="shared" si="1"/>
        <v>216852.5</v>
      </c>
      <c r="J39" s="239">
        <f t="shared" si="1"/>
        <v>244107.5</v>
      </c>
      <c r="K39" s="239">
        <f t="shared" si="1"/>
        <v>272285</v>
      </c>
      <c r="L39" s="240">
        <f t="shared" si="1"/>
        <v>300116.25</v>
      </c>
    </row>
    <row r="40" spans="1:12" x14ac:dyDescent="0.25">
      <c r="A40" s="228" t="s">
        <v>518</v>
      </c>
      <c r="B40" s="229" t="s">
        <v>519</v>
      </c>
      <c r="C40" s="238">
        <f t="shared" si="1"/>
        <v>90217.500000000015</v>
      </c>
      <c r="D40" s="239">
        <f t="shared" si="1"/>
        <v>109725</v>
      </c>
      <c r="E40" s="239">
        <f t="shared" si="1"/>
        <v>113490</v>
      </c>
      <c r="F40" s="239">
        <f t="shared" si="1"/>
        <v>117512.5</v>
      </c>
      <c r="G40" s="239">
        <f t="shared" si="1"/>
        <v>134612.5</v>
      </c>
      <c r="H40" s="239">
        <f t="shared" si="1"/>
        <v>210755</v>
      </c>
      <c r="I40" s="239">
        <f t="shared" si="1"/>
        <v>224790</v>
      </c>
      <c r="J40" s="239">
        <f t="shared" si="1"/>
        <v>252525</v>
      </c>
      <c r="K40" s="239">
        <f t="shared" si="1"/>
        <v>282225</v>
      </c>
      <c r="L40" s="240">
        <f t="shared" si="1"/>
        <v>310931.25</v>
      </c>
    </row>
    <row r="41" spans="1:12" ht="15.75" thickBot="1" x14ac:dyDescent="0.3">
      <c r="A41" s="233" t="s">
        <v>520</v>
      </c>
      <c r="B41" s="234" t="s">
        <v>521</v>
      </c>
      <c r="C41" s="241">
        <f t="shared" si="1"/>
        <v>91770</v>
      </c>
      <c r="D41" s="242">
        <f t="shared" si="1"/>
        <v>112612.5</v>
      </c>
      <c r="E41" s="242">
        <f t="shared" si="1"/>
        <v>116415</v>
      </c>
      <c r="F41" s="242">
        <f t="shared" si="1"/>
        <v>120475</v>
      </c>
      <c r="G41" s="242">
        <f t="shared" si="1"/>
        <v>137727.5</v>
      </c>
      <c r="H41" s="242">
        <f t="shared" si="1"/>
        <v>218075</v>
      </c>
      <c r="I41" s="242">
        <f t="shared" si="1"/>
        <v>232727.5</v>
      </c>
      <c r="J41" s="242">
        <f t="shared" si="1"/>
        <v>260942.50000000003</v>
      </c>
      <c r="K41" s="242">
        <f t="shared" si="1"/>
        <v>292165</v>
      </c>
      <c r="L41" s="243">
        <f>L$4*L20</f>
        <v>321746.25</v>
      </c>
    </row>
  </sheetData>
  <mergeCells count="8">
    <mergeCell ref="A23:A24"/>
    <mergeCell ref="B23:B24"/>
    <mergeCell ref="C23:L23"/>
    <mergeCell ref="A1:L1"/>
    <mergeCell ref="A2:A3"/>
    <mergeCell ref="B2:B3"/>
    <mergeCell ref="C2:L2"/>
    <mergeCell ref="A22:L22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D29"/>
  <sheetViews>
    <sheetView workbookViewId="0">
      <selection activeCell="I19" sqref="I19"/>
    </sheetView>
  </sheetViews>
  <sheetFormatPr defaultRowHeight="15" x14ac:dyDescent="0.25"/>
  <cols>
    <col min="1" max="1" width="14.140625" style="246" bestFit="1" customWidth="1"/>
    <col min="2" max="2" width="13.140625" style="246" bestFit="1" customWidth="1"/>
    <col min="3" max="3" width="10.42578125" style="246" bestFit="1" customWidth="1"/>
    <col min="4" max="4" width="11.28515625" style="246" bestFit="1" customWidth="1"/>
    <col min="5" max="7" width="11.28515625" style="169" customWidth="1"/>
    <col min="8" max="8" width="9.85546875" style="169" bestFit="1" customWidth="1"/>
    <col min="9" max="11" width="11.7109375" style="169" customWidth="1"/>
    <col min="12" max="12" width="17.42578125" style="169" bestFit="1" customWidth="1"/>
    <col min="13" max="13" width="10.5703125" style="169" bestFit="1" customWidth="1"/>
    <col min="14" max="14" width="15.140625" style="169" bestFit="1" customWidth="1"/>
    <col min="15" max="15" width="18.7109375" style="169" bestFit="1" customWidth="1"/>
    <col min="16" max="16" width="9.140625" style="169"/>
    <col min="17" max="17" width="11.5703125" style="169" bestFit="1" customWidth="1"/>
    <col min="18" max="18" width="10.85546875" style="150" bestFit="1" customWidth="1"/>
    <col min="19" max="16384" width="9.140625" style="169"/>
  </cols>
  <sheetData>
    <row r="1" spans="1:30" s="147" customFormat="1" ht="28.5" x14ac:dyDescent="0.25">
      <c r="A1" s="147" t="s">
        <v>523</v>
      </c>
      <c r="B1" s="147" t="s">
        <v>0</v>
      </c>
      <c r="C1" s="147" t="s">
        <v>524</v>
      </c>
      <c r="D1" s="244" t="s">
        <v>525</v>
      </c>
      <c r="E1" s="1581" t="s">
        <v>526</v>
      </c>
      <c r="F1" s="1581"/>
      <c r="G1" s="1581"/>
      <c r="H1" s="244" t="s">
        <v>527</v>
      </c>
      <c r="I1" s="1581" t="s">
        <v>526</v>
      </c>
      <c r="J1" s="1581"/>
      <c r="K1" s="1581"/>
      <c r="L1" s="244" t="s">
        <v>528</v>
      </c>
      <c r="M1" s="244" t="s">
        <v>529</v>
      </c>
      <c r="N1" s="244" t="s">
        <v>530</v>
      </c>
      <c r="O1" s="244" t="s">
        <v>531</v>
      </c>
      <c r="P1" s="244" t="s">
        <v>532</v>
      </c>
      <c r="Q1" s="244" t="s">
        <v>533</v>
      </c>
      <c r="R1" s="147" t="s">
        <v>534</v>
      </c>
    </row>
    <row r="2" spans="1:30" x14ac:dyDescent="0.25">
      <c r="A2" s="245">
        <v>39814</v>
      </c>
      <c r="B2" s="246" t="s">
        <v>535</v>
      </c>
      <c r="C2" s="246" t="s">
        <v>536</v>
      </c>
      <c r="D2" s="245">
        <v>40909</v>
      </c>
      <c r="E2" s="1582" t="s">
        <v>537</v>
      </c>
      <c r="F2" s="1582"/>
      <c r="G2" s="1582"/>
      <c r="H2" s="247">
        <v>154330</v>
      </c>
      <c r="I2" s="1583"/>
      <c r="J2" s="1583"/>
      <c r="K2" s="1583"/>
      <c r="L2" s="248"/>
      <c r="M2" s="247">
        <v>-30</v>
      </c>
      <c r="N2" s="248"/>
      <c r="O2" s="247">
        <v>1480</v>
      </c>
      <c r="P2" s="247">
        <v>11360</v>
      </c>
      <c r="Q2" s="247"/>
      <c r="R2" s="249">
        <f t="shared" ref="R2:R5" si="0">H2+L2+M2+O2+P2+Q2</f>
        <v>167140</v>
      </c>
      <c r="S2" s="247"/>
      <c r="T2" s="247"/>
      <c r="U2" s="247"/>
      <c r="V2" s="247"/>
      <c r="W2" s="247"/>
      <c r="X2" s="247"/>
      <c r="Y2" s="247"/>
      <c r="Z2" s="247"/>
      <c r="AA2" s="247"/>
      <c r="AB2" s="247"/>
      <c r="AC2" s="247"/>
      <c r="AD2" s="247"/>
    </row>
    <row r="3" spans="1:30" x14ac:dyDescent="0.25">
      <c r="A3" s="245">
        <v>41456</v>
      </c>
      <c r="B3" s="250" t="s">
        <v>535</v>
      </c>
      <c r="C3" s="246" t="s">
        <v>536</v>
      </c>
      <c r="D3" s="245">
        <v>42005</v>
      </c>
      <c r="E3" s="1582" t="s">
        <v>538</v>
      </c>
      <c r="F3" s="1582"/>
      <c r="G3" s="1582"/>
      <c r="H3" s="247">
        <f>122000*1.265</f>
        <v>154330</v>
      </c>
      <c r="I3" s="1584" t="s">
        <v>539</v>
      </c>
      <c r="J3" s="1584"/>
      <c r="K3" s="1584"/>
      <c r="L3" s="247">
        <v>27638</v>
      </c>
      <c r="M3" s="247">
        <v>32</v>
      </c>
      <c r="N3" s="248"/>
      <c r="O3" s="247">
        <v>1480</v>
      </c>
      <c r="P3" s="247">
        <v>15000</v>
      </c>
      <c r="Q3" s="247"/>
      <c r="R3" s="249">
        <f t="shared" si="0"/>
        <v>198480</v>
      </c>
      <c r="S3" s="247"/>
      <c r="T3" s="247"/>
      <c r="U3" s="247"/>
      <c r="V3" s="247"/>
      <c r="W3" s="247"/>
      <c r="X3" s="247"/>
      <c r="Y3" s="247"/>
      <c r="Z3" s="247"/>
      <c r="AA3" s="247"/>
      <c r="AB3" s="247"/>
      <c r="AC3" s="247"/>
      <c r="AD3" s="247"/>
    </row>
    <row r="4" spans="1:30" x14ac:dyDescent="0.25">
      <c r="A4" s="245">
        <v>41579</v>
      </c>
      <c r="B4" s="246" t="s">
        <v>540</v>
      </c>
      <c r="C4" s="246" t="s">
        <v>536</v>
      </c>
      <c r="E4" s="1585" t="s">
        <v>541</v>
      </c>
      <c r="F4" s="1585"/>
      <c r="G4" s="1585"/>
      <c r="H4" s="247">
        <f>122000*1.265+41435</f>
        <v>195765</v>
      </c>
      <c r="I4" s="1584" t="s">
        <v>539</v>
      </c>
      <c r="J4" s="1584"/>
      <c r="K4" s="1584"/>
      <c r="L4" s="247">
        <v>0</v>
      </c>
      <c r="M4" s="247">
        <v>35</v>
      </c>
      <c r="N4" s="248"/>
      <c r="O4" s="247">
        <v>1480</v>
      </c>
      <c r="P4" s="247">
        <v>15000</v>
      </c>
      <c r="Q4" s="247"/>
      <c r="R4" s="249">
        <f t="shared" si="0"/>
        <v>212280</v>
      </c>
      <c r="S4" s="247"/>
      <c r="T4" s="247"/>
      <c r="U4" s="247"/>
      <c r="V4" s="247"/>
      <c r="W4" s="247"/>
      <c r="X4" s="247"/>
      <c r="Y4" s="247"/>
      <c r="Z4" s="247"/>
      <c r="AA4" s="247"/>
      <c r="AB4" s="247"/>
      <c r="AC4" s="247"/>
      <c r="AD4" s="247"/>
    </row>
    <row r="5" spans="1:30" x14ac:dyDescent="0.25">
      <c r="A5" s="245">
        <v>42005</v>
      </c>
      <c r="B5" s="246" t="s">
        <v>535</v>
      </c>
      <c r="C5" s="246" t="s">
        <v>542</v>
      </c>
      <c r="D5" s="245">
        <v>43101</v>
      </c>
      <c r="E5" s="1585" t="s">
        <v>541</v>
      </c>
      <c r="F5" s="1585"/>
      <c r="G5" s="1585"/>
      <c r="H5" s="247">
        <f>122000*1.3075+41435</f>
        <v>200950</v>
      </c>
      <c r="I5" s="1583"/>
      <c r="J5" s="1583"/>
      <c r="K5" s="1583"/>
      <c r="L5" s="248"/>
      <c r="M5" s="247">
        <v>50</v>
      </c>
      <c r="N5" s="248"/>
      <c r="O5" s="247">
        <v>1480</v>
      </c>
      <c r="P5" s="247">
        <v>15000</v>
      </c>
      <c r="Q5" s="247"/>
      <c r="R5" s="249">
        <f t="shared" si="0"/>
        <v>217480</v>
      </c>
      <c r="S5" s="247"/>
      <c r="T5" s="247"/>
      <c r="U5" s="247"/>
      <c r="V5" s="247"/>
      <c r="W5" s="247"/>
      <c r="X5" s="247"/>
      <c r="Y5" s="247"/>
      <c r="Z5" s="247"/>
      <c r="AA5" s="247"/>
      <c r="AB5" s="247"/>
      <c r="AC5" s="247"/>
      <c r="AD5" s="247"/>
    </row>
    <row r="6" spans="1:30" ht="30" x14ac:dyDescent="0.25">
      <c r="A6" s="251" t="s">
        <v>543</v>
      </c>
      <c r="B6" s="252" t="s">
        <v>425</v>
      </c>
      <c r="C6" s="246" t="s">
        <v>542</v>
      </c>
      <c r="E6" s="1585"/>
      <c r="F6" s="1585"/>
      <c r="G6" s="1585"/>
      <c r="H6" s="247">
        <f>122000*1.3075+41435</f>
        <v>200950</v>
      </c>
      <c r="I6" s="1583"/>
      <c r="J6" s="1583"/>
      <c r="K6" s="1583"/>
      <c r="L6" s="248"/>
      <c r="M6" s="247">
        <v>50</v>
      </c>
      <c r="N6" s="248"/>
      <c r="O6" s="247">
        <v>1480</v>
      </c>
      <c r="P6" s="247">
        <v>15000</v>
      </c>
      <c r="Q6" s="247">
        <v>22441</v>
      </c>
      <c r="R6" s="249">
        <f>H6+L6+M6+O6+P6+Q6</f>
        <v>239921</v>
      </c>
      <c r="S6" s="247"/>
      <c r="T6" s="247"/>
      <c r="U6" s="247"/>
      <c r="V6" s="247"/>
      <c r="W6" s="247"/>
      <c r="X6" s="247"/>
      <c r="Y6" s="247"/>
      <c r="Z6" s="247"/>
      <c r="AA6" s="247"/>
      <c r="AB6" s="247"/>
      <c r="AC6" s="247"/>
      <c r="AD6" s="247"/>
    </row>
    <row r="7" spans="1:30" x14ac:dyDescent="0.25">
      <c r="A7" s="245">
        <v>42736</v>
      </c>
      <c r="B7" s="246" t="s">
        <v>544</v>
      </c>
      <c r="C7" s="246" t="s">
        <v>542</v>
      </c>
      <c r="E7" s="1585"/>
      <c r="F7" s="1585"/>
      <c r="G7" s="1585"/>
      <c r="H7" s="247">
        <v>250918</v>
      </c>
      <c r="I7" s="1583"/>
      <c r="J7" s="1583"/>
      <c r="K7" s="1583"/>
      <c r="L7" s="248"/>
      <c r="M7" s="247">
        <v>-18</v>
      </c>
      <c r="N7" s="247" t="s">
        <v>545</v>
      </c>
      <c r="O7" s="247">
        <v>1480</v>
      </c>
      <c r="P7" s="247">
        <v>15000</v>
      </c>
      <c r="Q7" s="247">
        <v>0</v>
      </c>
      <c r="R7" s="249">
        <f t="shared" ref="R7:R8" si="1">H7+L7+M7+O7+P7+Q7</f>
        <v>267380</v>
      </c>
      <c r="S7" s="247"/>
      <c r="T7" s="247"/>
      <c r="U7" s="247"/>
      <c r="V7" s="247"/>
      <c r="W7" s="247"/>
      <c r="X7" s="247"/>
      <c r="Y7" s="247"/>
      <c r="Z7" s="247"/>
      <c r="AA7" s="247"/>
      <c r="AB7" s="247"/>
      <c r="AC7" s="247"/>
      <c r="AD7" s="247"/>
    </row>
    <row r="8" spans="1:30" s="199" customFormat="1" x14ac:dyDescent="0.25">
      <c r="A8" s="253">
        <v>42736</v>
      </c>
      <c r="B8" s="254" t="s">
        <v>546</v>
      </c>
      <c r="C8" s="254" t="s">
        <v>542</v>
      </c>
      <c r="D8" s="253"/>
      <c r="E8" s="1586"/>
      <c r="F8" s="1586"/>
      <c r="G8" s="1586"/>
      <c r="H8" s="255">
        <f>'Közalk. bértábla'!H33+41435</f>
        <v>200950</v>
      </c>
      <c r="I8" s="1587"/>
      <c r="J8" s="1587"/>
      <c r="K8" s="1587"/>
      <c r="L8" s="255"/>
      <c r="M8" s="255">
        <v>20</v>
      </c>
      <c r="N8" s="255"/>
      <c r="O8" s="255">
        <v>1480</v>
      </c>
      <c r="P8" s="255">
        <v>17250</v>
      </c>
      <c r="Q8" s="255"/>
      <c r="R8" s="249">
        <f t="shared" si="1"/>
        <v>219700</v>
      </c>
      <c r="S8" s="255"/>
      <c r="T8" s="255"/>
      <c r="U8" s="255"/>
      <c r="V8" s="255"/>
      <c r="W8" s="255"/>
      <c r="X8" s="255"/>
      <c r="Y8" s="255"/>
      <c r="Z8" s="255"/>
      <c r="AA8" s="255"/>
      <c r="AB8" s="255"/>
      <c r="AC8" s="255"/>
      <c r="AD8" s="255"/>
    </row>
    <row r="9" spans="1:30" x14ac:dyDescent="0.25">
      <c r="A9" s="245">
        <v>43101</v>
      </c>
      <c r="B9" s="246" t="s">
        <v>544</v>
      </c>
      <c r="C9" s="246" t="s">
        <v>542</v>
      </c>
      <c r="D9" s="245">
        <v>43466</v>
      </c>
      <c r="E9" s="1585"/>
      <c r="F9" s="1585"/>
      <c r="G9" s="1585"/>
      <c r="H9" s="247"/>
      <c r="I9" s="1588"/>
      <c r="J9" s="1588"/>
      <c r="K9" s="1588"/>
      <c r="L9" s="247"/>
      <c r="M9" s="247"/>
      <c r="N9" s="247"/>
      <c r="O9" s="247"/>
      <c r="P9" s="247"/>
      <c r="Q9" s="247"/>
      <c r="R9" s="249"/>
      <c r="S9" s="247"/>
      <c r="T9" s="247"/>
      <c r="U9" s="247"/>
      <c r="V9" s="247"/>
      <c r="W9" s="247"/>
      <c r="X9" s="247"/>
      <c r="Y9" s="247"/>
      <c r="Z9" s="247"/>
      <c r="AA9" s="247"/>
      <c r="AB9" s="247"/>
      <c r="AC9" s="247"/>
      <c r="AD9" s="247"/>
    </row>
    <row r="10" spans="1:30" x14ac:dyDescent="0.25">
      <c r="H10" s="247"/>
      <c r="I10" s="247"/>
      <c r="J10" s="247"/>
      <c r="K10" s="247"/>
      <c r="L10" s="247"/>
      <c r="M10" s="247"/>
      <c r="N10" s="247"/>
      <c r="O10" s="247"/>
      <c r="P10" s="247"/>
      <c r="Q10" s="247"/>
      <c r="R10" s="249"/>
      <c r="S10" s="247"/>
      <c r="T10" s="247"/>
      <c r="U10" s="247"/>
      <c r="V10" s="247"/>
      <c r="W10" s="247"/>
      <c r="X10" s="247"/>
      <c r="Y10" s="247"/>
      <c r="Z10" s="247"/>
      <c r="AA10" s="247"/>
      <c r="AB10" s="247"/>
      <c r="AC10" s="247"/>
      <c r="AD10" s="247"/>
    </row>
    <row r="11" spans="1:30" x14ac:dyDescent="0.25">
      <c r="H11" s="247"/>
      <c r="I11" s="247"/>
      <c r="J11" s="247"/>
      <c r="K11" s="247"/>
      <c r="L11" s="247"/>
      <c r="M11" s="247"/>
      <c r="N11" s="247"/>
      <c r="O11" s="247"/>
      <c r="P11" s="247"/>
      <c r="Q11" s="247"/>
      <c r="R11" s="249"/>
      <c r="S11" s="247"/>
      <c r="T11" s="247"/>
      <c r="U11" s="247"/>
      <c r="V11" s="247"/>
      <c r="W11" s="247"/>
      <c r="X11" s="247"/>
      <c r="Y11" s="247"/>
      <c r="Z11" s="247"/>
      <c r="AA11" s="247"/>
      <c r="AB11" s="247"/>
      <c r="AC11" s="247"/>
      <c r="AD11" s="247"/>
    </row>
    <row r="12" spans="1:30" x14ac:dyDescent="0.25">
      <c r="H12" s="247"/>
      <c r="I12" s="247"/>
      <c r="J12" s="247"/>
      <c r="K12" s="247"/>
      <c r="L12" s="247"/>
      <c r="M12" s="247"/>
      <c r="N12" s="247"/>
      <c r="O12" s="247"/>
      <c r="P12" s="247"/>
      <c r="Q12" s="247"/>
      <c r="R12" s="249"/>
      <c r="S12" s="247"/>
      <c r="T12" s="247"/>
      <c r="U12" s="247"/>
      <c r="V12" s="247"/>
      <c r="W12" s="247"/>
      <c r="X12" s="247"/>
      <c r="Y12" s="247"/>
      <c r="Z12" s="247"/>
      <c r="AA12" s="247"/>
      <c r="AB12" s="247"/>
      <c r="AC12" s="247"/>
      <c r="AD12" s="247"/>
    </row>
    <row r="13" spans="1:30" s="150" customFormat="1" ht="15" customHeight="1" x14ac:dyDescent="0.25">
      <c r="A13" s="1589" t="s">
        <v>547</v>
      </c>
      <c r="B13" s="1589"/>
      <c r="C13" s="1581" t="s">
        <v>532</v>
      </c>
      <c r="D13" s="1581" t="s">
        <v>548</v>
      </c>
      <c r="E13" s="1581" t="s">
        <v>549</v>
      </c>
      <c r="F13" s="1581" t="s">
        <v>550</v>
      </c>
      <c r="G13" s="1581" t="s">
        <v>551</v>
      </c>
      <c r="H13" s="1589" t="s">
        <v>552</v>
      </c>
      <c r="I13" s="1590" t="s">
        <v>553</v>
      </c>
      <c r="J13" s="249"/>
      <c r="K13" s="249"/>
      <c r="L13" s="249"/>
      <c r="M13" s="249"/>
      <c r="N13" s="249"/>
      <c r="O13" s="249"/>
      <c r="P13" s="249"/>
      <c r="Q13" s="249"/>
      <c r="R13" s="249"/>
      <c r="S13" s="249"/>
      <c r="T13" s="249"/>
      <c r="U13" s="249"/>
      <c r="V13" s="249"/>
      <c r="W13" s="249"/>
      <c r="X13" s="249"/>
      <c r="Y13" s="249"/>
      <c r="Z13" s="249"/>
      <c r="AA13" s="249"/>
      <c r="AB13" s="249"/>
      <c r="AC13" s="249"/>
      <c r="AD13" s="249"/>
    </row>
    <row r="14" spans="1:30" s="150" customFormat="1" ht="14.25" x14ac:dyDescent="0.25">
      <c r="A14" s="1589"/>
      <c r="B14" s="1589"/>
      <c r="C14" s="1589"/>
      <c r="D14" s="1589"/>
      <c r="E14" s="1589"/>
      <c r="F14" s="1581"/>
      <c r="G14" s="1581"/>
      <c r="H14" s="1589"/>
      <c r="I14" s="1591"/>
      <c r="J14" s="249"/>
      <c r="K14" s="249"/>
      <c r="L14" s="249"/>
      <c r="M14" s="249"/>
      <c r="N14" s="249"/>
      <c r="O14" s="249"/>
      <c r="P14" s="249"/>
      <c r="Q14" s="249"/>
      <c r="R14" s="249"/>
      <c r="S14" s="249"/>
      <c r="T14" s="249"/>
      <c r="U14" s="249"/>
      <c r="V14" s="249"/>
      <c r="W14" s="249"/>
      <c r="X14" s="249"/>
      <c r="Y14" s="249"/>
      <c r="Z14" s="249"/>
      <c r="AA14" s="249"/>
      <c r="AB14" s="249"/>
      <c r="AC14" s="249"/>
      <c r="AD14" s="249"/>
    </row>
    <row r="15" spans="1:30" x14ac:dyDescent="0.25">
      <c r="A15" s="246" t="s">
        <v>554</v>
      </c>
      <c r="E15" s="246"/>
      <c r="F15" s="252"/>
      <c r="G15" s="252"/>
      <c r="H15" s="246"/>
      <c r="I15" s="256">
        <f>31435*6</f>
        <v>188610</v>
      </c>
      <c r="J15" s="247"/>
      <c r="K15" s="247"/>
      <c r="L15" s="247"/>
      <c r="M15" s="247"/>
      <c r="N15" s="247"/>
      <c r="O15" s="247"/>
      <c r="P15" s="247"/>
      <c r="Q15" s="247"/>
      <c r="R15" s="247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</row>
    <row r="16" spans="1:30" x14ac:dyDescent="0.25">
      <c r="A16" s="245" t="s">
        <v>555</v>
      </c>
      <c r="B16" s="247">
        <v>100000</v>
      </c>
      <c r="C16" s="247">
        <f>B16*0.15</f>
        <v>15000</v>
      </c>
      <c r="D16" s="247">
        <v>11360</v>
      </c>
      <c r="E16" s="1592">
        <f>2759400/12</f>
        <v>229950</v>
      </c>
      <c r="F16" s="1592">
        <f>E16*0.12</f>
        <v>27594</v>
      </c>
      <c r="G16" s="247"/>
      <c r="I16" s="256">
        <f>31435*6</f>
        <v>188610</v>
      </c>
      <c r="J16" s="247"/>
      <c r="K16" s="247"/>
      <c r="L16" s="247"/>
      <c r="M16" s="247"/>
      <c r="N16" s="247"/>
      <c r="O16" s="247"/>
      <c r="P16" s="247"/>
      <c r="Q16" s="247"/>
      <c r="R16" s="249"/>
      <c r="S16" s="247"/>
      <c r="T16" s="247"/>
      <c r="U16" s="247"/>
      <c r="V16" s="247"/>
      <c r="W16" s="247"/>
      <c r="X16" s="247"/>
      <c r="Y16" s="247"/>
      <c r="Z16" s="247"/>
      <c r="AA16" s="247"/>
      <c r="AB16" s="247"/>
      <c r="AC16" s="247"/>
      <c r="AD16" s="247"/>
    </row>
    <row r="17" spans="1:30" x14ac:dyDescent="0.25">
      <c r="A17" s="245" t="s">
        <v>556</v>
      </c>
      <c r="B17" s="247">
        <v>100000</v>
      </c>
      <c r="C17" s="247">
        <f>B17*0.15</f>
        <v>15000</v>
      </c>
      <c r="D17" s="257">
        <v>15000</v>
      </c>
      <c r="E17" s="1592"/>
      <c r="F17" s="1592"/>
      <c r="G17" s="257">
        <v>27638</v>
      </c>
      <c r="I17" s="256">
        <f>(41435-G17)*4</f>
        <v>55188</v>
      </c>
      <c r="J17" s="247"/>
      <c r="K17" s="247"/>
      <c r="L17" s="247"/>
      <c r="M17" s="247"/>
      <c r="N17" s="247"/>
      <c r="O17" s="247"/>
      <c r="P17" s="247"/>
      <c r="Q17" s="247"/>
      <c r="R17" s="249"/>
      <c r="S17" s="247"/>
      <c r="T17" s="247"/>
      <c r="U17" s="247"/>
      <c r="V17" s="247"/>
      <c r="W17" s="247"/>
      <c r="X17" s="247"/>
      <c r="Y17" s="247"/>
      <c r="Z17" s="247"/>
      <c r="AA17" s="247"/>
      <c r="AB17" s="247"/>
      <c r="AC17" s="247"/>
      <c r="AD17" s="247"/>
    </row>
    <row r="18" spans="1:30" x14ac:dyDescent="0.25">
      <c r="A18" s="246" t="s">
        <v>557</v>
      </c>
      <c r="B18" s="247">
        <v>105000</v>
      </c>
      <c r="C18" s="247">
        <f>B18*0.15</f>
        <v>15750</v>
      </c>
      <c r="D18" s="247">
        <v>15000</v>
      </c>
      <c r="E18" s="1592"/>
      <c r="F18" s="1592"/>
      <c r="G18" s="257">
        <v>41435</v>
      </c>
      <c r="I18" s="256">
        <f>(C18-D18)*2</f>
        <v>1500</v>
      </c>
      <c r="J18" s="247"/>
      <c r="K18" s="247"/>
      <c r="L18" s="247"/>
      <c r="M18" s="247"/>
      <c r="N18" s="247"/>
      <c r="O18" s="247"/>
      <c r="P18" s="247"/>
      <c r="Q18" s="247"/>
      <c r="R18" s="249"/>
      <c r="S18" s="247"/>
      <c r="T18" s="247"/>
      <c r="U18" s="247"/>
      <c r="V18" s="247"/>
      <c r="W18" s="247"/>
      <c r="X18" s="247"/>
      <c r="Y18" s="247"/>
      <c r="Z18" s="247"/>
      <c r="AA18" s="247"/>
      <c r="AB18" s="247"/>
      <c r="AC18" s="247"/>
      <c r="AD18" s="247"/>
    </row>
    <row r="19" spans="1:30" x14ac:dyDescent="0.25">
      <c r="A19" s="246" t="s">
        <v>558</v>
      </c>
      <c r="B19" s="247">
        <v>105000</v>
      </c>
      <c r="C19" s="247">
        <f t="shared" ref="C19:C23" si="2">B19*0.15</f>
        <v>15750</v>
      </c>
      <c r="D19" s="247">
        <v>15000</v>
      </c>
      <c r="E19" s="1592">
        <f>2555000/12</f>
        <v>212916.66666666666</v>
      </c>
      <c r="F19" s="1592">
        <f>E19*0.12</f>
        <v>25549.999999999996</v>
      </c>
      <c r="G19" s="257">
        <v>41435</v>
      </c>
      <c r="I19" s="256">
        <f>(C19-D19)*2</f>
        <v>1500</v>
      </c>
      <c r="J19" s="247"/>
      <c r="K19" s="247"/>
      <c r="L19" s="247"/>
      <c r="M19" s="247"/>
      <c r="N19" s="247"/>
      <c r="O19" s="247"/>
      <c r="P19" s="247"/>
      <c r="Q19" s="247"/>
      <c r="R19" s="249"/>
      <c r="S19" s="247"/>
      <c r="T19" s="247"/>
      <c r="U19" s="247"/>
      <c r="V19" s="247"/>
      <c r="W19" s="247"/>
      <c r="X19" s="247"/>
      <c r="Y19" s="247"/>
      <c r="Z19" s="247"/>
      <c r="AA19" s="247"/>
      <c r="AB19" s="247"/>
      <c r="AC19" s="247"/>
      <c r="AD19" s="247"/>
    </row>
    <row r="20" spans="1:30" x14ac:dyDescent="0.25">
      <c r="A20" s="246" t="s">
        <v>559</v>
      </c>
      <c r="B20" s="247">
        <v>115000</v>
      </c>
      <c r="C20" s="247">
        <f t="shared" si="2"/>
        <v>17250</v>
      </c>
      <c r="D20" s="247">
        <v>15000</v>
      </c>
      <c r="E20" s="1592"/>
      <c r="F20" s="1592"/>
      <c r="G20" s="257">
        <v>41435</v>
      </c>
      <c r="I20" s="256">
        <f>(C20-D20)*10</f>
        <v>22500</v>
      </c>
      <c r="J20" s="247"/>
      <c r="K20" s="247"/>
      <c r="L20" s="247"/>
      <c r="M20" s="247"/>
      <c r="N20" s="247"/>
      <c r="O20" s="247"/>
      <c r="P20" s="247"/>
      <c r="Q20" s="247"/>
      <c r="R20" s="249"/>
      <c r="S20" s="247"/>
      <c r="T20" s="247"/>
      <c r="U20" s="247"/>
      <c r="V20" s="247"/>
      <c r="W20" s="247"/>
      <c r="X20" s="247"/>
      <c r="Y20" s="247"/>
      <c r="Z20" s="247"/>
      <c r="AA20" s="247"/>
      <c r="AB20" s="247"/>
      <c r="AC20" s="247"/>
      <c r="AD20" s="247"/>
    </row>
    <row r="21" spans="1:30" x14ac:dyDescent="0.25">
      <c r="A21" s="246">
        <v>2015</v>
      </c>
      <c r="B21" s="247">
        <v>115000</v>
      </c>
      <c r="C21" s="247">
        <f t="shared" si="2"/>
        <v>17250</v>
      </c>
      <c r="D21" s="247">
        <v>15000</v>
      </c>
      <c r="E21" s="247">
        <f>2657800/12</f>
        <v>221483.33333333334</v>
      </c>
      <c r="F21" s="247">
        <f>E21*0.12</f>
        <v>26578</v>
      </c>
      <c r="G21" s="257">
        <v>41435</v>
      </c>
      <c r="I21" s="256">
        <f>(C21-D21)*12</f>
        <v>27000</v>
      </c>
      <c r="J21" s="247"/>
      <c r="K21" s="247"/>
      <c r="L21" s="247"/>
      <c r="M21" s="247"/>
      <c r="N21" s="247"/>
      <c r="O21" s="247"/>
      <c r="P21" s="247"/>
      <c r="Q21" s="247"/>
      <c r="R21" s="249"/>
      <c r="S21" s="247"/>
      <c r="T21" s="247"/>
      <c r="U21" s="247"/>
      <c r="V21" s="247"/>
      <c r="W21" s="247"/>
      <c r="X21" s="247"/>
      <c r="Y21" s="247"/>
      <c r="Z21" s="247"/>
      <c r="AA21" s="247"/>
      <c r="AB21" s="247"/>
      <c r="AC21" s="247"/>
      <c r="AD21" s="247"/>
    </row>
    <row r="22" spans="1:30" x14ac:dyDescent="0.25">
      <c r="A22" s="246">
        <v>2016</v>
      </c>
      <c r="B22" s="247">
        <v>115000</v>
      </c>
      <c r="C22" s="247">
        <f t="shared" si="2"/>
        <v>17250</v>
      </c>
      <c r="D22" s="247">
        <v>15000</v>
      </c>
      <c r="E22" s="247">
        <f>2594100/12</f>
        <v>216175</v>
      </c>
      <c r="F22" s="247">
        <f>E22*0.12</f>
        <v>25941</v>
      </c>
      <c r="G22" s="257">
        <v>41435</v>
      </c>
      <c r="I22" s="256">
        <f t="shared" ref="I22:I23" si="3">(C22-D22)*12</f>
        <v>27000</v>
      </c>
      <c r="J22" s="247"/>
      <c r="K22" s="247"/>
      <c r="L22" s="247"/>
      <c r="M22" s="247"/>
      <c r="N22" s="247"/>
      <c r="O22" s="247"/>
      <c r="P22" s="247"/>
      <c r="Q22" s="247"/>
      <c r="R22" s="249"/>
      <c r="S22" s="247"/>
      <c r="T22" s="247"/>
      <c r="U22" s="247"/>
      <c r="V22" s="247"/>
      <c r="W22" s="247"/>
      <c r="X22" s="247"/>
      <c r="Y22" s="247"/>
      <c r="Z22" s="247"/>
      <c r="AA22" s="247"/>
      <c r="AB22" s="247"/>
      <c r="AC22" s="247"/>
      <c r="AD22" s="247"/>
    </row>
    <row r="23" spans="1:30" x14ac:dyDescent="0.25">
      <c r="A23" s="246">
        <v>2017</v>
      </c>
      <c r="B23" s="247">
        <v>115000</v>
      </c>
      <c r="C23" s="247">
        <f t="shared" si="2"/>
        <v>17250</v>
      </c>
      <c r="D23" s="247">
        <v>15000</v>
      </c>
      <c r="E23" s="247">
        <f>2189300/9</f>
        <v>243255.55555555556</v>
      </c>
      <c r="F23" s="247">
        <f>E23*0.12</f>
        <v>29190.666666666668</v>
      </c>
      <c r="G23" s="257">
        <f>41435</f>
        <v>41435</v>
      </c>
      <c r="H23" s="247">
        <f>(R7-R8)*12</f>
        <v>572160</v>
      </c>
      <c r="I23" s="256">
        <f t="shared" si="3"/>
        <v>27000</v>
      </c>
      <c r="J23" s="247"/>
      <c r="K23" s="247"/>
      <c r="L23" s="247"/>
      <c r="M23" s="247"/>
      <c r="N23" s="247"/>
      <c r="O23" s="247"/>
      <c r="P23" s="247"/>
      <c r="Q23" s="247"/>
      <c r="R23" s="249"/>
      <c r="S23" s="247"/>
      <c r="T23" s="247"/>
      <c r="U23" s="247"/>
      <c r="V23" s="247"/>
      <c r="W23" s="247"/>
      <c r="X23" s="247"/>
      <c r="Y23" s="247"/>
      <c r="Z23" s="247"/>
      <c r="AA23" s="247"/>
      <c r="AB23" s="247"/>
      <c r="AC23" s="247"/>
      <c r="AD23" s="247"/>
    </row>
    <row r="24" spans="1:30" s="150" customFormat="1" ht="14.25" x14ac:dyDescent="0.25">
      <c r="A24" s="147" t="s">
        <v>373</v>
      </c>
      <c r="B24" s="147"/>
      <c r="C24" s="147"/>
      <c r="D24" s="147"/>
      <c r="H24" s="249">
        <f>SUM(H15:H23)</f>
        <v>572160</v>
      </c>
      <c r="I24" s="249">
        <f>SUM(I15:I23)</f>
        <v>538908</v>
      </c>
      <c r="J24" s="249">
        <f>H24-I24</f>
        <v>33252</v>
      </c>
      <c r="K24" s="249"/>
      <c r="L24" s="249"/>
      <c r="M24" s="249"/>
      <c r="N24" s="249"/>
      <c r="O24" s="249"/>
      <c r="P24" s="249"/>
      <c r="Q24" s="249"/>
      <c r="R24" s="249"/>
      <c r="S24" s="249"/>
      <c r="T24" s="249"/>
      <c r="U24" s="249"/>
      <c r="V24" s="249"/>
      <c r="W24" s="249"/>
      <c r="X24" s="249"/>
      <c r="Y24" s="249"/>
      <c r="Z24" s="249"/>
      <c r="AA24" s="249"/>
      <c r="AB24" s="249"/>
      <c r="AC24" s="249"/>
      <c r="AD24" s="249"/>
    </row>
    <row r="25" spans="1:30" x14ac:dyDescent="0.25">
      <c r="H25" s="247"/>
      <c r="I25" s="247"/>
      <c r="J25" s="247"/>
      <c r="K25" s="247"/>
      <c r="L25" s="247"/>
      <c r="M25" s="247"/>
      <c r="N25" s="247"/>
      <c r="O25" s="247"/>
      <c r="P25" s="247"/>
      <c r="Q25" s="247"/>
      <c r="R25" s="249"/>
      <c r="S25" s="247"/>
      <c r="T25" s="247"/>
      <c r="U25" s="247"/>
      <c r="V25" s="247"/>
      <c r="W25" s="247"/>
      <c r="X25" s="247"/>
      <c r="Y25" s="247"/>
      <c r="Z25" s="247"/>
      <c r="AA25" s="247"/>
      <c r="AB25" s="247"/>
      <c r="AC25" s="247"/>
      <c r="AD25" s="247"/>
    </row>
    <row r="26" spans="1:30" x14ac:dyDescent="0.25">
      <c r="H26" s="247"/>
      <c r="I26" s="247"/>
      <c r="J26" s="247"/>
      <c r="K26" s="247"/>
      <c r="L26" s="247"/>
      <c r="M26" s="247"/>
      <c r="N26" s="247"/>
      <c r="O26" s="247"/>
      <c r="P26" s="247"/>
      <c r="Q26" s="247"/>
      <c r="R26" s="249"/>
      <c r="S26" s="247"/>
      <c r="T26" s="247"/>
      <c r="U26" s="247"/>
      <c r="V26" s="247"/>
      <c r="W26" s="247"/>
      <c r="X26" s="247"/>
      <c r="Y26" s="247"/>
      <c r="Z26" s="247"/>
      <c r="AA26" s="247"/>
      <c r="AB26" s="247"/>
      <c r="AC26" s="247"/>
      <c r="AD26" s="247"/>
    </row>
    <row r="27" spans="1:30" x14ac:dyDescent="0.25">
      <c r="H27" s="247"/>
      <c r="I27" s="247"/>
      <c r="J27" s="247"/>
      <c r="K27" s="247"/>
      <c r="L27" s="247"/>
      <c r="M27" s="247"/>
      <c r="N27" s="247"/>
      <c r="O27" s="247"/>
      <c r="P27" s="247"/>
      <c r="Q27" s="247"/>
      <c r="R27" s="249"/>
      <c r="S27" s="247"/>
      <c r="T27" s="247"/>
      <c r="U27" s="247"/>
      <c r="V27" s="247"/>
      <c r="W27" s="247"/>
      <c r="X27" s="247"/>
      <c r="Y27" s="247"/>
      <c r="Z27" s="247"/>
      <c r="AA27" s="247"/>
      <c r="AB27" s="247"/>
      <c r="AC27" s="247"/>
      <c r="AD27" s="247"/>
    </row>
    <row r="28" spans="1:30" x14ac:dyDescent="0.25">
      <c r="O28" s="247"/>
      <c r="P28" s="247"/>
      <c r="Q28" s="247"/>
      <c r="R28" s="249"/>
      <c r="S28" s="247"/>
      <c r="T28" s="247"/>
      <c r="U28" s="247"/>
      <c r="V28" s="247"/>
      <c r="W28" s="247"/>
      <c r="X28" s="247"/>
      <c r="Y28" s="247"/>
      <c r="Z28" s="247"/>
      <c r="AA28" s="247"/>
      <c r="AB28" s="247"/>
      <c r="AC28" s="247"/>
      <c r="AD28" s="247"/>
    </row>
    <row r="29" spans="1:30" x14ac:dyDescent="0.25">
      <c r="O29" s="247"/>
      <c r="P29" s="247"/>
      <c r="Q29" s="247"/>
      <c r="R29" s="249"/>
      <c r="S29" s="247"/>
      <c r="T29" s="247"/>
      <c r="U29" s="247"/>
      <c r="V29" s="247"/>
      <c r="W29" s="247"/>
      <c r="X29" s="247"/>
      <c r="Y29" s="247"/>
      <c r="Z29" s="247"/>
      <c r="AA29" s="247"/>
      <c r="AB29" s="247"/>
      <c r="AC29" s="247"/>
      <c r="AD29" s="247"/>
    </row>
  </sheetData>
  <mergeCells count="30">
    <mergeCell ref="H13:H14"/>
    <mergeCell ref="I13:I14"/>
    <mergeCell ref="E16:E18"/>
    <mergeCell ref="F16:F18"/>
    <mergeCell ref="E19:E20"/>
    <mergeCell ref="F19:F20"/>
    <mergeCell ref="G13:G14"/>
    <mergeCell ref="A13:B14"/>
    <mergeCell ref="C13:C14"/>
    <mergeCell ref="D13:D14"/>
    <mergeCell ref="E13:E14"/>
    <mergeCell ref="F13:F14"/>
    <mergeCell ref="E7:G7"/>
    <mergeCell ref="I7:K7"/>
    <mergeCell ref="E8:G8"/>
    <mergeCell ref="I8:K8"/>
    <mergeCell ref="E9:G9"/>
    <mergeCell ref="I9:K9"/>
    <mergeCell ref="E4:G4"/>
    <mergeCell ref="I4:K4"/>
    <mergeCell ref="E5:G5"/>
    <mergeCell ref="I5:K5"/>
    <mergeCell ref="E6:G6"/>
    <mergeCell ref="I6:K6"/>
    <mergeCell ref="E1:G1"/>
    <mergeCell ref="I1:K1"/>
    <mergeCell ref="E2:G2"/>
    <mergeCell ref="I2:K2"/>
    <mergeCell ref="E3:G3"/>
    <mergeCell ref="I3:K3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A9143-594D-4DFA-A173-B0AE933512A2}">
  <sheetPr>
    <tabColor rgb="FF00B050"/>
  </sheetPr>
  <dimension ref="A1:H26"/>
  <sheetViews>
    <sheetView workbookViewId="0">
      <selection activeCell="F6" sqref="F6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5.28515625" customWidth="1"/>
    <col min="4" max="4" width="5.7109375" customWidth="1"/>
    <col min="5" max="5" width="31.28515625" customWidth="1"/>
    <col min="6" max="6" width="15.5703125" customWidth="1"/>
    <col min="7" max="7" width="19.85546875" customWidth="1"/>
  </cols>
  <sheetData>
    <row r="1" spans="1:7" s="297" customFormat="1" x14ac:dyDescent="0.25">
      <c r="A1" s="297" t="s">
        <v>1235</v>
      </c>
    </row>
    <row r="2" spans="1:7" ht="15.75" x14ac:dyDescent="0.25">
      <c r="A2" s="1230" t="s">
        <v>777</v>
      </c>
      <c r="B2" s="1230"/>
      <c r="C2" s="1230"/>
      <c r="D2" s="1230"/>
      <c r="E2" s="1230"/>
      <c r="F2" s="1230"/>
      <c r="G2" s="1230"/>
    </row>
    <row r="3" spans="1:7" ht="15.75" thickBot="1" x14ac:dyDescent="0.3">
      <c r="A3" s="79"/>
      <c r="B3" s="79"/>
      <c r="C3" s="79"/>
      <c r="D3" s="79"/>
      <c r="E3" s="79"/>
      <c r="F3" s="79"/>
      <c r="G3" s="80" t="s">
        <v>2</v>
      </c>
    </row>
    <row r="4" spans="1:7" ht="51.75" customHeight="1" thickBot="1" x14ac:dyDescent="0.3">
      <c r="A4" s="1235" t="s">
        <v>348</v>
      </c>
      <c r="B4" s="1236"/>
      <c r="C4" s="1236"/>
      <c r="D4" s="1235" t="s">
        <v>349</v>
      </c>
      <c r="E4" s="1236"/>
      <c r="F4" s="1237"/>
      <c r="G4" s="1231" t="s">
        <v>350</v>
      </c>
    </row>
    <row r="5" spans="1:7" ht="42.75" customHeight="1" x14ac:dyDescent="0.25">
      <c r="A5" s="1233" t="s">
        <v>351</v>
      </c>
      <c r="B5" s="1234"/>
      <c r="C5" s="504" t="s">
        <v>1234</v>
      </c>
      <c r="D5" s="1233" t="s">
        <v>352</v>
      </c>
      <c r="E5" s="1234"/>
      <c r="F5" s="1180" t="s">
        <v>1234</v>
      </c>
      <c r="G5" s="1232"/>
    </row>
    <row r="6" spans="1:7" ht="30" x14ac:dyDescent="0.25">
      <c r="A6" s="1222" t="s">
        <v>205</v>
      </c>
      <c r="B6" s="81" t="s">
        <v>140</v>
      </c>
      <c r="C6" s="460">
        <f>SUM([2]Bevételek!F4)</f>
        <v>0</v>
      </c>
      <c r="D6" s="1222" t="s">
        <v>353</v>
      </c>
      <c r="E6" s="1122" t="s">
        <v>354</v>
      </c>
      <c r="F6" s="460">
        <f>SUM('[2]Bérek+juttatások'!F3)</f>
        <v>30329854</v>
      </c>
      <c r="G6" s="83"/>
    </row>
    <row r="7" spans="1:7" ht="30" x14ac:dyDescent="0.25">
      <c r="A7" s="1223"/>
      <c r="B7" s="81" t="s">
        <v>179</v>
      </c>
      <c r="C7" s="460"/>
      <c r="D7" s="1223"/>
      <c r="E7" s="81" t="s">
        <v>355</v>
      </c>
      <c r="F7" s="460">
        <f>SUM('[2]Bérek+juttatások'!F22)</f>
        <v>5760164</v>
      </c>
      <c r="G7" s="83"/>
    </row>
    <row r="8" spans="1:7" x14ac:dyDescent="0.25">
      <c r="A8" s="1223"/>
      <c r="B8" s="1225" t="s">
        <v>205</v>
      </c>
      <c r="C8" s="1227">
        <f>SUM([2]Bevételek!F9)</f>
        <v>0</v>
      </c>
      <c r="D8" s="1223"/>
      <c r="E8" s="81" t="s">
        <v>4</v>
      </c>
      <c r="F8" s="460">
        <f>'[2]Dologi kiadások'!J4</f>
        <v>7668900</v>
      </c>
      <c r="G8" s="83"/>
    </row>
    <row r="9" spans="1:7" x14ac:dyDescent="0.25">
      <c r="A9" s="1223"/>
      <c r="B9" s="1226"/>
      <c r="C9" s="1228"/>
      <c r="D9" s="1223"/>
      <c r="E9" s="81" t="s">
        <v>356</v>
      </c>
      <c r="F9" s="460"/>
      <c r="G9" s="83"/>
    </row>
    <row r="10" spans="1:7" x14ac:dyDescent="0.25">
      <c r="A10" s="1223"/>
      <c r="B10" s="81" t="s">
        <v>253</v>
      </c>
      <c r="C10" s="460"/>
      <c r="D10" s="1223"/>
      <c r="E10" s="81" t="s">
        <v>81</v>
      </c>
      <c r="F10" s="460"/>
      <c r="G10" s="83"/>
    </row>
    <row r="11" spans="1:7" x14ac:dyDescent="0.25">
      <c r="A11" s="1224"/>
      <c r="B11" s="84" t="s">
        <v>357</v>
      </c>
      <c r="C11" s="85">
        <f>SUM(C6:C10)</f>
        <v>0</v>
      </c>
      <c r="D11" s="1224"/>
      <c r="E11" s="84" t="s">
        <v>358</v>
      </c>
      <c r="F11" s="85">
        <f>SUM(F6:F10)</f>
        <v>43758918</v>
      </c>
      <c r="G11" s="86">
        <f>SUM(C11-F11)</f>
        <v>-43758918</v>
      </c>
    </row>
    <row r="12" spans="1:7" ht="30" x14ac:dyDescent="0.25">
      <c r="A12" s="1229" t="s">
        <v>245</v>
      </c>
      <c r="B12" s="81" t="s">
        <v>359</v>
      </c>
      <c r="C12" s="460"/>
      <c r="D12" s="1229" t="s">
        <v>360</v>
      </c>
      <c r="E12" s="81" t="s">
        <v>102</v>
      </c>
      <c r="F12" s="460">
        <f>SUM([2]Beruházások!J4)</f>
        <v>0</v>
      </c>
      <c r="G12" s="83"/>
    </row>
    <row r="13" spans="1:7" x14ac:dyDescent="0.25">
      <c r="A13" s="1229"/>
      <c r="B13" s="81" t="s">
        <v>245</v>
      </c>
      <c r="C13" s="460"/>
      <c r="D13" s="1229"/>
      <c r="E13" s="81" t="s">
        <v>116</v>
      </c>
      <c r="F13" s="460"/>
      <c r="G13" s="83"/>
    </row>
    <row r="14" spans="1:7" ht="30" x14ac:dyDescent="0.25">
      <c r="A14" s="1229"/>
      <c r="B14" s="81" t="s">
        <v>361</v>
      </c>
      <c r="C14" s="460"/>
      <c r="D14" s="1229"/>
      <c r="E14" s="81" t="s">
        <v>362</v>
      </c>
      <c r="F14" s="460"/>
      <c r="G14" s="83"/>
    </row>
    <row r="15" spans="1:7" x14ac:dyDescent="0.25">
      <c r="A15" s="1229"/>
      <c r="B15" s="84" t="s">
        <v>363</v>
      </c>
      <c r="C15" s="85">
        <f>SUM(C12:C14)</f>
        <v>0</v>
      </c>
      <c r="D15" s="1229"/>
      <c r="E15" s="84" t="s">
        <v>364</v>
      </c>
      <c r="F15" s="85">
        <f>SUM(F12:F14)</f>
        <v>0</v>
      </c>
      <c r="G15" s="86">
        <f>SUM(C15-F15)</f>
        <v>0</v>
      </c>
    </row>
    <row r="16" spans="1:7" ht="15.75" thickBot="1" x14ac:dyDescent="0.3">
      <c r="A16" s="1214" t="s">
        <v>365</v>
      </c>
      <c r="B16" s="1215"/>
      <c r="C16" s="87">
        <f>C11+C15</f>
        <v>0</v>
      </c>
      <c r="D16" s="1203" t="s">
        <v>366</v>
      </c>
      <c r="E16" s="1204"/>
      <c r="F16" s="87">
        <f>F11+F15</f>
        <v>43758918</v>
      </c>
      <c r="G16" s="88">
        <f>G11+G15</f>
        <v>-43758918</v>
      </c>
    </row>
    <row r="17" spans="1:8" x14ac:dyDescent="0.25">
      <c r="A17" s="1216" t="s">
        <v>367</v>
      </c>
      <c r="B17" s="1217"/>
      <c r="C17" s="1217"/>
      <c r="D17" s="1218"/>
      <c r="E17" s="1219"/>
      <c r="F17" s="1219"/>
      <c r="G17" s="89"/>
    </row>
    <row r="18" spans="1:8" x14ac:dyDescent="0.25">
      <c r="A18" s="1209" t="s">
        <v>368</v>
      </c>
      <c r="B18" s="1210"/>
      <c r="C18" s="90">
        <f>[2]Bevételek!F20</f>
        <v>1062416</v>
      </c>
      <c r="D18" s="1220"/>
      <c r="E18" s="1221"/>
      <c r="F18" s="1221"/>
      <c r="G18" s="91"/>
    </row>
    <row r="19" spans="1:8" x14ac:dyDescent="0.25">
      <c r="A19" s="1209" t="s">
        <v>617</v>
      </c>
      <c r="B19" s="1210"/>
      <c r="C19" s="1211">
        <f>C16+C18</f>
        <v>1062416</v>
      </c>
      <c r="D19" s="1209" t="s">
        <v>618</v>
      </c>
      <c r="E19" s="1210"/>
      <c r="F19" s="1211">
        <f>F16</f>
        <v>43758918</v>
      </c>
      <c r="G19" s="1205">
        <f>SUM(C19-F19)</f>
        <v>-42696502</v>
      </c>
    </row>
    <row r="20" spans="1:8" x14ac:dyDescent="0.25">
      <c r="A20" s="1209"/>
      <c r="B20" s="1210"/>
      <c r="C20" s="1212"/>
      <c r="D20" s="1209"/>
      <c r="E20" s="1210"/>
      <c r="F20" s="1213"/>
      <c r="G20" s="1206" t="e">
        <f>#REF!-#REF!</f>
        <v>#REF!</v>
      </c>
    </row>
    <row r="21" spans="1:8" x14ac:dyDescent="0.25">
      <c r="A21" s="1207" t="s">
        <v>369</v>
      </c>
      <c r="B21" s="1208"/>
      <c r="C21" s="1208"/>
      <c r="D21" s="1207" t="s">
        <v>370</v>
      </c>
      <c r="E21" s="1208"/>
      <c r="F21" s="1208"/>
      <c r="G21" s="92"/>
    </row>
    <row r="22" spans="1:8" x14ac:dyDescent="0.25">
      <c r="A22" s="1209" t="s">
        <v>260</v>
      </c>
      <c r="B22" s="1210"/>
      <c r="C22" s="90">
        <f>[2]Bevételek!F18</f>
        <v>43758918</v>
      </c>
      <c r="D22" s="1209" t="s">
        <v>130</v>
      </c>
      <c r="E22" s="1210"/>
      <c r="F22" s="90">
        <v>0</v>
      </c>
      <c r="G22" s="91">
        <f>SUM(C22-F22)</f>
        <v>43758918</v>
      </c>
    </row>
    <row r="23" spans="1:8" x14ac:dyDescent="0.25">
      <c r="A23" s="1207" t="s">
        <v>371</v>
      </c>
      <c r="B23" s="1208"/>
      <c r="C23" s="1208"/>
      <c r="D23" s="1207" t="s">
        <v>372</v>
      </c>
      <c r="E23" s="1208"/>
      <c r="F23" s="1208"/>
      <c r="G23" s="92"/>
    </row>
    <row r="24" spans="1:8" ht="15.75" thickBot="1" x14ac:dyDescent="0.3">
      <c r="A24" s="1203" t="s">
        <v>373</v>
      </c>
      <c r="B24" s="1204"/>
      <c r="C24" s="87">
        <f>C16+C22</f>
        <v>43758918</v>
      </c>
      <c r="D24" s="1203" t="s">
        <v>373</v>
      </c>
      <c r="E24" s="1204"/>
      <c r="F24" s="87">
        <f>F19+F22</f>
        <v>43758918</v>
      </c>
      <c r="G24" s="88">
        <f>G16+G22</f>
        <v>0</v>
      </c>
    </row>
    <row r="26" spans="1:8" x14ac:dyDescent="0.25">
      <c r="F26" s="78"/>
      <c r="G26" s="78"/>
      <c r="H26" s="78"/>
    </row>
  </sheetData>
  <mergeCells count="30">
    <mergeCell ref="A5:B5"/>
    <mergeCell ref="A2:G2"/>
    <mergeCell ref="A4:C4"/>
    <mergeCell ref="D4:F4"/>
    <mergeCell ref="G4:G5"/>
    <mergeCell ref="D5:E5"/>
    <mergeCell ref="A6:A11"/>
    <mergeCell ref="B8:B9"/>
    <mergeCell ref="C8:C9"/>
    <mergeCell ref="A12:A15"/>
    <mergeCell ref="D6:D11"/>
    <mergeCell ref="D12:D15"/>
    <mergeCell ref="A19:B20"/>
    <mergeCell ref="C19:C20"/>
    <mergeCell ref="G19:G20"/>
    <mergeCell ref="D19:E20"/>
    <mergeCell ref="A16:B16"/>
    <mergeCell ref="A17:C17"/>
    <mergeCell ref="A18:B18"/>
    <mergeCell ref="D16:E16"/>
    <mergeCell ref="D17:F18"/>
    <mergeCell ref="F19:F20"/>
    <mergeCell ref="D21:F21"/>
    <mergeCell ref="D22:E22"/>
    <mergeCell ref="D23:F23"/>
    <mergeCell ref="D24:E24"/>
    <mergeCell ref="A24:B24"/>
    <mergeCell ref="A21:C21"/>
    <mergeCell ref="A22:B22"/>
    <mergeCell ref="A23:C23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5DEDF-609A-4F7A-B0DE-3CEF157317C1}">
  <sheetPr>
    <tabColor rgb="FF00B050"/>
  </sheetPr>
  <dimension ref="A1:H27"/>
  <sheetViews>
    <sheetView workbookViewId="0">
      <selection activeCell="I7" sqref="I7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3.7109375" customWidth="1"/>
    <col min="4" max="4" width="5.7109375" customWidth="1"/>
    <col min="5" max="5" width="31.28515625" customWidth="1"/>
    <col min="6" max="6" width="14.42578125" customWidth="1"/>
    <col min="7" max="7" width="19.85546875" customWidth="1"/>
    <col min="8" max="8" width="13.28515625" customWidth="1"/>
  </cols>
  <sheetData>
    <row r="1" spans="1:8" s="297" customFormat="1" x14ac:dyDescent="0.25">
      <c r="A1" s="297" t="s">
        <v>1236</v>
      </c>
    </row>
    <row r="2" spans="1:8" ht="15.75" x14ac:dyDescent="0.25">
      <c r="A2" s="1230" t="s">
        <v>1223</v>
      </c>
      <c r="B2" s="1230"/>
      <c r="C2" s="1230"/>
      <c r="D2" s="1230"/>
      <c r="E2" s="1230"/>
      <c r="F2" s="1230"/>
      <c r="G2" s="1230"/>
    </row>
    <row r="3" spans="1:8" ht="15.75" thickBot="1" x14ac:dyDescent="0.3">
      <c r="A3" s="79"/>
      <c r="B3" s="79"/>
      <c r="C3" s="79"/>
      <c r="D3" s="79"/>
      <c r="E3" s="79"/>
      <c r="F3" s="79"/>
      <c r="G3" s="80" t="s">
        <v>2</v>
      </c>
    </row>
    <row r="4" spans="1:8" ht="51.75" customHeight="1" thickBot="1" x14ac:dyDescent="0.3">
      <c r="A4" s="1235" t="s">
        <v>348</v>
      </c>
      <c r="B4" s="1236"/>
      <c r="C4" s="1236"/>
      <c r="D4" s="1235" t="s">
        <v>349</v>
      </c>
      <c r="E4" s="1236"/>
      <c r="F4" s="1237"/>
      <c r="G4" s="1231" t="s">
        <v>350</v>
      </c>
    </row>
    <row r="5" spans="1:8" ht="42.75" customHeight="1" x14ac:dyDescent="0.25">
      <c r="A5" s="1233" t="s">
        <v>351</v>
      </c>
      <c r="B5" s="1234"/>
      <c r="C5" s="446" t="s">
        <v>1237</v>
      </c>
      <c r="D5" s="1250" t="s">
        <v>352</v>
      </c>
      <c r="E5" s="1234"/>
      <c r="F5" s="446" t="s">
        <v>1237</v>
      </c>
      <c r="G5" s="1232"/>
    </row>
    <row r="6" spans="1:8" ht="30" x14ac:dyDescent="0.25">
      <c r="A6" s="1222" t="s">
        <v>205</v>
      </c>
      <c r="B6" s="81" t="s">
        <v>140</v>
      </c>
      <c r="C6" s="296"/>
      <c r="D6" s="1246" t="s">
        <v>353</v>
      </c>
      <c r="E6" s="81" t="s">
        <v>354</v>
      </c>
      <c r="F6" s="503">
        <f>'[3]Szem.jutt.'!I3</f>
        <v>66966809</v>
      </c>
      <c r="G6" s="83"/>
    </row>
    <row r="7" spans="1:8" ht="30" x14ac:dyDescent="0.25">
      <c r="A7" s="1223"/>
      <c r="B7" s="81" t="s">
        <v>179</v>
      </c>
      <c r="C7" s="81"/>
      <c r="D7" s="1247"/>
      <c r="E7" s="81" t="s">
        <v>355</v>
      </c>
      <c r="F7" s="460">
        <f>'[3]Szem.jutt.'!I22</f>
        <v>11334192</v>
      </c>
      <c r="G7" s="83"/>
    </row>
    <row r="8" spans="1:8" x14ac:dyDescent="0.25">
      <c r="A8" s="1223"/>
      <c r="B8" s="1225" t="s">
        <v>205</v>
      </c>
      <c r="C8" s="1227">
        <f>'[3]Bevételek - Óvoda'!J7+'[3]Bevételek - Konyha'!J4</f>
        <v>8200000</v>
      </c>
      <c r="D8" s="1247"/>
      <c r="E8" s="81" t="s">
        <v>4</v>
      </c>
      <c r="F8" s="460">
        <f>'[3]Működési kiadások - Óvoda'!J4+'[3]Dologi kiadások - Konyha'!J4</f>
        <v>22732525.32</v>
      </c>
      <c r="G8" s="83"/>
    </row>
    <row r="9" spans="1:8" x14ac:dyDescent="0.25">
      <c r="A9" s="1223"/>
      <c r="B9" s="1226"/>
      <c r="C9" s="1228"/>
      <c r="D9" s="1247"/>
      <c r="E9" s="81" t="s">
        <v>356</v>
      </c>
      <c r="F9" s="460"/>
      <c r="G9" s="83"/>
    </row>
    <row r="10" spans="1:8" x14ac:dyDescent="0.25">
      <c r="A10" s="1223"/>
      <c r="B10" s="81" t="s">
        <v>253</v>
      </c>
      <c r="C10" s="81"/>
      <c r="D10" s="1247"/>
      <c r="E10" s="81" t="s">
        <v>81</v>
      </c>
      <c r="F10" s="460">
        <f>'[3]Működési kiadások - Óvoda'!J45</f>
        <v>20000</v>
      </c>
      <c r="G10" s="83"/>
    </row>
    <row r="11" spans="1:8" x14ac:dyDescent="0.25">
      <c r="A11" s="1224"/>
      <c r="B11" s="84" t="s">
        <v>357</v>
      </c>
      <c r="C11" s="85">
        <f>SUM(C6:C10)</f>
        <v>8200000</v>
      </c>
      <c r="D11" s="1248"/>
      <c r="E11" s="84" t="s">
        <v>358</v>
      </c>
      <c r="F11" s="85">
        <f t="shared" ref="F11" si="0">SUM(F6:F10)</f>
        <v>101053526.31999999</v>
      </c>
      <c r="G11" s="86">
        <f>SUM(C11-F11)</f>
        <v>-92853526.319999993</v>
      </c>
      <c r="H11" s="78"/>
    </row>
    <row r="12" spans="1:8" ht="30" x14ac:dyDescent="0.25">
      <c r="A12" s="1229" t="s">
        <v>245</v>
      </c>
      <c r="B12" s="81" t="s">
        <v>359</v>
      </c>
      <c r="C12" s="81"/>
      <c r="D12" s="1249" t="s">
        <v>360</v>
      </c>
      <c r="E12" s="81" t="s">
        <v>102</v>
      </c>
      <c r="F12" s="460">
        <f>'[3]Felhalmozási kiadások - Óvoda'!J4+'[3]Felhalmozási kiadások - Konyha'!J4</f>
        <v>0</v>
      </c>
      <c r="G12" s="83"/>
    </row>
    <row r="13" spans="1:8" x14ac:dyDescent="0.25">
      <c r="A13" s="1229"/>
      <c r="B13" s="81" t="s">
        <v>245</v>
      </c>
      <c r="C13" s="81"/>
      <c r="D13" s="1249"/>
      <c r="E13" s="81" t="s">
        <v>116</v>
      </c>
      <c r="F13" s="460"/>
      <c r="G13" s="83"/>
    </row>
    <row r="14" spans="1:8" ht="30" x14ac:dyDescent="0.25">
      <c r="A14" s="1229"/>
      <c r="B14" s="81" t="s">
        <v>361</v>
      </c>
      <c r="C14" s="81"/>
      <c r="D14" s="1249"/>
      <c r="E14" s="81" t="s">
        <v>362</v>
      </c>
      <c r="F14" s="460"/>
      <c r="G14" s="83"/>
    </row>
    <row r="15" spans="1:8" x14ac:dyDescent="0.25">
      <c r="A15" s="1229"/>
      <c r="B15" s="84" t="s">
        <v>363</v>
      </c>
      <c r="C15" s="84">
        <v>0</v>
      </c>
      <c r="D15" s="1249"/>
      <c r="E15" s="84" t="s">
        <v>364</v>
      </c>
      <c r="F15" s="85">
        <f>SUM(F12:F14)</f>
        <v>0</v>
      </c>
      <c r="G15" s="86">
        <f>SUM(C15-F15)</f>
        <v>0</v>
      </c>
      <c r="H15" s="78"/>
    </row>
    <row r="16" spans="1:8" ht="15.75" thickBot="1" x14ac:dyDescent="0.3">
      <c r="A16" s="1214" t="s">
        <v>365</v>
      </c>
      <c r="B16" s="1215"/>
      <c r="C16" s="87">
        <f>SUM(C11+C15)</f>
        <v>8200000</v>
      </c>
      <c r="D16" s="1244" t="s">
        <v>366</v>
      </c>
      <c r="E16" s="1204"/>
      <c r="F16" s="87">
        <f t="shared" ref="F16" si="1">F11+F15</f>
        <v>101053526.31999999</v>
      </c>
      <c r="G16" s="88">
        <f>G11+G15</f>
        <v>-92853526.319999993</v>
      </c>
      <c r="H16" s="78"/>
    </row>
    <row r="17" spans="1:8" x14ac:dyDescent="0.25">
      <c r="A17" s="1207" t="s">
        <v>369</v>
      </c>
      <c r="B17" s="1208"/>
      <c r="C17" s="1208"/>
      <c r="D17" s="1240" t="s">
        <v>370</v>
      </c>
      <c r="E17" s="1208"/>
      <c r="F17" s="1208"/>
      <c r="G17" s="92"/>
    </row>
    <row r="18" spans="1:8" x14ac:dyDescent="0.25">
      <c r="A18" s="1209" t="s">
        <v>260</v>
      </c>
      <c r="B18" s="1210"/>
      <c r="C18" s="90">
        <f>'[3]Bevételek - Óvoda'!J14+'[3]Bevételek - Konyha'!J12</f>
        <v>92853526</v>
      </c>
      <c r="D18" s="1245" t="s">
        <v>130</v>
      </c>
      <c r="E18" s="1210"/>
      <c r="F18" s="505">
        <v>0</v>
      </c>
      <c r="G18" s="91">
        <f>SUM(C18-F18)</f>
        <v>92853526</v>
      </c>
      <c r="H18" s="78"/>
    </row>
    <row r="19" spans="1:8" x14ac:dyDescent="0.25">
      <c r="A19" s="1209" t="s">
        <v>368</v>
      </c>
      <c r="B19" s="1210"/>
      <c r="C19" s="90">
        <f>'[3]Bevételek - Óvoda'!J16+'[3]Bevételek - Konyha'!J14</f>
        <v>488595</v>
      </c>
      <c r="D19" s="1243"/>
      <c r="E19" s="1243"/>
      <c r="F19" s="1243"/>
      <c r="G19" s="91"/>
    </row>
    <row r="20" spans="1:8" x14ac:dyDescent="0.25">
      <c r="A20" s="1207" t="s">
        <v>371</v>
      </c>
      <c r="B20" s="1208"/>
      <c r="C20" s="1208"/>
      <c r="D20" s="1240" t="s">
        <v>372</v>
      </c>
      <c r="E20" s="1208"/>
      <c r="F20" s="1208"/>
      <c r="G20" s="92"/>
    </row>
    <row r="21" spans="1:8" ht="15.75" thickBot="1" x14ac:dyDescent="0.3">
      <c r="A21" s="1203" t="s">
        <v>373</v>
      </c>
      <c r="B21" s="1204"/>
      <c r="C21" s="87">
        <f>SUM(C16+C18)</f>
        <v>101053526</v>
      </c>
      <c r="D21" s="1244" t="s">
        <v>373</v>
      </c>
      <c r="E21" s="1204"/>
      <c r="F21" s="87">
        <f>SUM(F11+F15+F18)</f>
        <v>101053526.31999999</v>
      </c>
      <c r="G21" s="88">
        <f>SUM(C21-F21)</f>
        <v>-0.31999999284744263</v>
      </c>
      <c r="H21" s="78"/>
    </row>
    <row r="23" spans="1:8" x14ac:dyDescent="0.25">
      <c r="G23" s="78"/>
      <c r="H23" s="78"/>
    </row>
    <row r="24" spans="1:8" ht="15" hidden="1" customHeight="1" x14ac:dyDescent="0.25"/>
    <row r="25" spans="1:8" ht="15" hidden="1" customHeight="1" x14ac:dyDescent="0.25">
      <c r="C25" s="78"/>
    </row>
    <row r="26" spans="1:8" ht="15" hidden="1" customHeight="1" x14ac:dyDescent="0.25">
      <c r="B26" s="297"/>
      <c r="C26" s="298"/>
    </row>
    <row r="27" spans="1:8" ht="15" hidden="1" customHeight="1" x14ac:dyDescent="0.25"/>
  </sheetData>
  <mergeCells count="24">
    <mergeCell ref="A5:B5"/>
    <mergeCell ref="A2:G2"/>
    <mergeCell ref="A4:C4"/>
    <mergeCell ref="D4:F4"/>
    <mergeCell ref="G4:G5"/>
    <mergeCell ref="D5:E5"/>
    <mergeCell ref="A6:A11"/>
    <mergeCell ref="B8:B9"/>
    <mergeCell ref="C8:C9"/>
    <mergeCell ref="A12:A15"/>
    <mergeCell ref="D6:D11"/>
    <mergeCell ref="D12:D15"/>
    <mergeCell ref="A16:B16"/>
    <mergeCell ref="A17:C17"/>
    <mergeCell ref="A18:B18"/>
    <mergeCell ref="D16:E16"/>
    <mergeCell ref="D17:F17"/>
    <mergeCell ref="D18:E18"/>
    <mergeCell ref="A19:B19"/>
    <mergeCell ref="A20:C20"/>
    <mergeCell ref="A21:B21"/>
    <mergeCell ref="D19:F19"/>
    <mergeCell ref="D20:F20"/>
    <mergeCell ref="D21:E21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U296"/>
  <sheetViews>
    <sheetView topLeftCell="B1" zoomScale="90" zoomScaleNormal="90" workbookViewId="0">
      <selection activeCell="H4" sqref="H4"/>
    </sheetView>
  </sheetViews>
  <sheetFormatPr defaultRowHeight="15" x14ac:dyDescent="0.25"/>
  <cols>
    <col min="1" max="1" width="9" style="133" hidden="1" customWidth="1"/>
    <col min="2" max="2" width="6.7109375" style="55" bestFit="1" customWidth="1"/>
    <col min="3" max="3" width="3.28515625" style="55" customWidth="1"/>
    <col min="4" max="4" width="63.28515625" style="55" customWidth="1"/>
    <col min="5" max="5" width="9.85546875" style="126" bestFit="1" customWidth="1"/>
    <col min="6" max="9" width="16.28515625" style="55" customWidth="1"/>
    <col min="10" max="10" width="14.140625" style="58" customWidth="1"/>
    <col min="11" max="11" width="10" style="511" customWidth="1"/>
    <col min="12" max="12" width="11.85546875" style="363" customWidth="1"/>
    <col min="13" max="13" width="12.42578125" style="363" customWidth="1"/>
    <col min="14" max="14" width="9.140625" style="363" customWidth="1"/>
    <col min="15" max="15" width="11.42578125" style="363" customWidth="1"/>
    <col min="16" max="16" width="13.140625" style="498" customWidth="1"/>
    <col min="17" max="17" width="10.42578125" style="363" customWidth="1"/>
    <col min="18" max="20" width="9.140625" style="363" customWidth="1"/>
    <col min="21" max="21" width="9.140625" style="363"/>
    <col min="22" max="16384" width="9.140625" style="55"/>
  </cols>
  <sheetData>
    <row r="1" spans="1:21" s="1183" customFormat="1" ht="15.75" x14ac:dyDescent="0.25">
      <c r="A1" s="1182"/>
      <c r="B1" s="1183" t="s">
        <v>1238</v>
      </c>
      <c r="E1" s="1179"/>
      <c r="I1" s="1201"/>
      <c r="J1" s="1201"/>
      <c r="K1" s="1184"/>
      <c r="L1" s="1185"/>
      <c r="M1" s="1185"/>
      <c r="N1" s="1185"/>
      <c r="O1" s="1185"/>
      <c r="P1" s="1186"/>
      <c r="Q1" s="1185"/>
      <c r="R1" s="1185"/>
      <c r="S1" s="1185"/>
      <c r="T1" s="1185"/>
      <c r="U1" s="1185"/>
    </row>
    <row r="2" spans="1:21" s="464" customFormat="1" ht="16.5" thickBot="1" x14ac:dyDescent="0.3">
      <c r="A2" s="1127"/>
      <c r="B2" s="1128"/>
      <c r="C2" s="1128"/>
      <c r="D2" s="1251" t="s">
        <v>1224</v>
      </c>
      <c r="E2" s="1251"/>
      <c r="F2" s="1251"/>
      <c r="G2" s="1251"/>
      <c r="H2" s="1251"/>
      <c r="I2" s="1128"/>
      <c r="J2" s="1129" t="s">
        <v>2</v>
      </c>
      <c r="K2" s="1130"/>
      <c r="L2" s="1131"/>
      <c r="M2" s="1131"/>
      <c r="N2" s="1131"/>
      <c r="O2" s="1131"/>
      <c r="P2" s="1132"/>
      <c r="Q2" s="1131"/>
      <c r="R2" s="1131"/>
      <c r="S2" s="1131"/>
      <c r="T2" s="1131"/>
      <c r="U2" s="1131"/>
    </row>
    <row r="3" spans="1:21" ht="15" customHeight="1" thickBot="1" x14ac:dyDescent="0.3">
      <c r="B3" s="1258" t="s">
        <v>0</v>
      </c>
      <c r="C3" s="1259"/>
      <c r="D3" s="1259"/>
      <c r="E3" s="1262" t="s">
        <v>1250</v>
      </c>
      <c r="F3" s="1263"/>
      <c r="G3" s="1263"/>
      <c r="H3" s="1263"/>
      <c r="I3" s="1264"/>
      <c r="J3" s="1252" t="s">
        <v>279</v>
      </c>
    </row>
    <row r="4" spans="1:21" ht="45.75" customHeight="1" thickBot="1" x14ac:dyDescent="0.3">
      <c r="B4" s="1260"/>
      <c r="C4" s="1261"/>
      <c r="D4" s="1261"/>
      <c r="E4" s="352" t="s">
        <v>33</v>
      </c>
      <c r="F4" s="352" t="s">
        <v>846</v>
      </c>
      <c r="G4" s="629" t="s">
        <v>847</v>
      </c>
      <c r="H4" s="629" t="s">
        <v>848</v>
      </c>
      <c r="I4" s="629" t="s">
        <v>373</v>
      </c>
      <c r="J4" s="1252"/>
    </row>
    <row r="5" spans="1:21" ht="14.25" customHeight="1" thickBot="1" x14ac:dyDescent="0.3">
      <c r="B5" s="56" t="s">
        <v>139</v>
      </c>
      <c r="C5" s="1255" t="s">
        <v>140</v>
      </c>
      <c r="D5" s="1255"/>
      <c r="E5" s="138"/>
      <c r="F5" s="358">
        <f>F6+F29</f>
        <v>170568103</v>
      </c>
      <c r="G5" s="358">
        <v>0</v>
      </c>
      <c r="H5" s="358">
        <v>0</v>
      </c>
      <c r="I5" s="637">
        <f>SUM(F5:H5)</f>
        <v>170568103</v>
      </c>
      <c r="J5" s="59"/>
    </row>
    <row r="6" spans="1:21" x14ac:dyDescent="0.25">
      <c r="A6" s="18"/>
      <c r="B6" s="32" t="s">
        <v>141</v>
      </c>
      <c r="C6" s="1256" t="s">
        <v>142</v>
      </c>
      <c r="D6" s="1257"/>
      <c r="E6" s="139"/>
      <c r="F6" s="353">
        <f>F7+F18+F19+F23+F24+F28</f>
        <v>162312903</v>
      </c>
      <c r="G6" s="359">
        <v>0</v>
      </c>
      <c r="H6" s="359">
        <v>0</v>
      </c>
      <c r="I6" s="638">
        <f>SUM(F6:H6)</f>
        <v>162312903</v>
      </c>
      <c r="J6" s="60" t="s">
        <v>283</v>
      </c>
    </row>
    <row r="7" spans="1:21" x14ac:dyDescent="0.25">
      <c r="A7" s="18" t="s">
        <v>143</v>
      </c>
      <c r="B7" s="25" t="s">
        <v>144</v>
      </c>
      <c r="C7" s="449" t="s">
        <v>145</v>
      </c>
      <c r="D7" s="450"/>
      <c r="E7" s="135"/>
      <c r="F7" s="500">
        <f>SUM(F8:F17)</f>
        <v>59463306</v>
      </c>
      <c r="G7" s="500"/>
      <c r="H7" s="500"/>
      <c r="I7" s="639"/>
      <c r="J7" s="61"/>
    </row>
    <row r="8" spans="1:21" x14ac:dyDescent="0.25">
      <c r="A8" s="18"/>
      <c r="B8" s="25"/>
      <c r="C8" s="449"/>
      <c r="D8" s="451" t="s">
        <v>578</v>
      </c>
      <c r="E8" s="135"/>
      <c r="F8" s="457">
        <v>142200</v>
      </c>
      <c r="G8" s="457"/>
      <c r="H8" s="457"/>
      <c r="I8" s="640"/>
      <c r="J8" s="61"/>
    </row>
    <row r="9" spans="1:21" x14ac:dyDescent="0.25">
      <c r="B9" s="26"/>
      <c r="C9" s="634"/>
      <c r="D9" s="451" t="s">
        <v>146</v>
      </c>
      <c r="E9" s="137" t="s">
        <v>376</v>
      </c>
      <c r="F9" s="457">
        <v>39839500</v>
      </c>
      <c r="G9" s="457"/>
      <c r="H9" s="457"/>
      <c r="I9" s="640"/>
      <c r="J9" s="62"/>
    </row>
    <row r="10" spans="1:21" x14ac:dyDescent="0.25">
      <c r="B10" s="26"/>
      <c r="C10" s="634"/>
      <c r="D10" s="1063" t="s">
        <v>147</v>
      </c>
      <c r="E10" s="137" t="s">
        <v>376</v>
      </c>
      <c r="F10" s="457">
        <v>4354560</v>
      </c>
      <c r="G10" s="457"/>
      <c r="H10" s="457"/>
      <c r="I10" s="640"/>
      <c r="J10" s="62"/>
    </row>
    <row r="11" spans="1:21" x14ac:dyDescent="0.25">
      <c r="B11" s="26"/>
      <c r="C11" s="634"/>
      <c r="D11" s="1063" t="s">
        <v>148</v>
      </c>
      <c r="E11" s="137" t="s">
        <v>376</v>
      </c>
      <c r="F11" s="457">
        <v>4544000</v>
      </c>
      <c r="G11" s="457"/>
      <c r="H11" s="457"/>
      <c r="I11" s="640"/>
      <c r="J11" s="62"/>
    </row>
    <row r="12" spans="1:21" x14ac:dyDescent="0.25">
      <c r="B12" s="26"/>
      <c r="C12" s="634"/>
      <c r="D12" s="1063" t="s">
        <v>149</v>
      </c>
      <c r="E12" s="137" t="s">
        <v>376</v>
      </c>
      <c r="F12" s="457">
        <v>1179486</v>
      </c>
      <c r="G12" s="457"/>
      <c r="H12" s="457"/>
      <c r="I12" s="640"/>
      <c r="J12" s="62"/>
    </row>
    <row r="13" spans="1:21" x14ac:dyDescent="0.25">
      <c r="B13" s="26"/>
      <c r="C13" s="634"/>
      <c r="D13" s="1063" t="s">
        <v>150</v>
      </c>
      <c r="E13" s="137" t="s">
        <v>376</v>
      </c>
      <c r="F13" s="457">
        <v>2344910</v>
      </c>
      <c r="G13" s="457"/>
      <c r="H13" s="457"/>
      <c r="I13" s="640"/>
      <c r="J13" s="62"/>
    </row>
    <row r="14" spans="1:21" x14ac:dyDescent="0.25">
      <c r="B14" s="26"/>
      <c r="C14" s="634"/>
      <c r="D14" s="1063" t="s">
        <v>151</v>
      </c>
      <c r="E14" s="137" t="s">
        <v>376</v>
      </c>
      <c r="F14" s="457">
        <v>7000000</v>
      </c>
      <c r="G14" s="457"/>
      <c r="H14" s="457"/>
      <c r="I14" s="640"/>
      <c r="J14" s="62"/>
    </row>
    <row r="15" spans="1:21" x14ac:dyDescent="0.25">
      <c r="B15" s="26"/>
      <c r="C15" s="634"/>
      <c r="D15" s="1063" t="s">
        <v>152</v>
      </c>
      <c r="E15" s="137" t="s">
        <v>376</v>
      </c>
      <c r="F15" s="457">
        <v>58650</v>
      </c>
      <c r="G15" s="457"/>
      <c r="H15" s="457"/>
      <c r="I15" s="640"/>
      <c r="J15" s="62"/>
    </row>
    <row r="16" spans="1:21" hidden="1" x14ac:dyDescent="0.25">
      <c r="B16" s="26"/>
      <c r="C16" s="634"/>
      <c r="D16" s="1063" t="s">
        <v>280</v>
      </c>
      <c r="E16" s="137" t="s">
        <v>376</v>
      </c>
      <c r="F16" s="457"/>
      <c r="G16" s="457"/>
      <c r="H16" s="457"/>
      <c r="I16" s="640"/>
      <c r="J16" s="62"/>
    </row>
    <row r="17" spans="1:21" hidden="1" x14ac:dyDescent="0.25">
      <c r="B17" s="26"/>
      <c r="C17" s="634"/>
      <c r="D17" s="1063" t="s">
        <v>389</v>
      </c>
      <c r="E17" s="137" t="s">
        <v>376</v>
      </c>
      <c r="F17" s="411"/>
      <c r="G17" s="411"/>
      <c r="H17" s="411"/>
      <c r="I17" s="641"/>
      <c r="J17" s="62"/>
    </row>
    <row r="18" spans="1:21" x14ac:dyDescent="0.25">
      <c r="A18" s="18" t="s">
        <v>153</v>
      </c>
      <c r="B18" s="25" t="s">
        <v>154</v>
      </c>
      <c r="C18" s="35" t="s">
        <v>155</v>
      </c>
      <c r="D18" s="450"/>
      <c r="E18" s="135" t="s">
        <v>376</v>
      </c>
      <c r="F18" s="500">
        <v>69049900</v>
      </c>
      <c r="G18" s="500"/>
      <c r="H18" s="500"/>
      <c r="I18" s="639"/>
      <c r="J18" s="61"/>
    </row>
    <row r="19" spans="1:21" ht="29.25" customHeight="1" x14ac:dyDescent="0.25">
      <c r="A19" s="18" t="s">
        <v>156</v>
      </c>
      <c r="B19" s="25" t="s">
        <v>157</v>
      </c>
      <c r="C19" s="1253" t="s">
        <v>158</v>
      </c>
      <c r="D19" s="1254"/>
      <c r="E19" s="135"/>
      <c r="F19" s="500">
        <f>SUM(F20:F22)</f>
        <v>31683005</v>
      </c>
      <c r="G19" s="500"/>
      <c r="H19" s="500"/>
      <c r="I19" s="639"/>
      <c r="J19" s="61"/>
    </row>
    <row r="20" spans="1:21" x14ac:dyDescent="0.25">
      <c r="A20" s="18"/>
      <c r="B20" s="26"/>
      <c r="C20" s="21"/>
      <c r="D20" s="1064" t="s">
        <v>159</v>
      </c>
      <c r="E20" s="137" t="s">
        <v>376</v>
      </c>
      <c r="F20" s="457">
        <v>6807486</v>
      </c>
      <c r="G20" s="457"/>
      <c r="H20" s="457"/>
      <c r="I20" s="640"/>
      <c r="J20" s="62"/>
    </row>
    <row r="21" spans="1:21" x14ac:dyDescent="0.25">
      <c r="A21" s="18"/>
      <c r="B21" s="26"/>
      <c r="C21" s="21"/>
      <c r="D21" s="1064" t="s">
        <v>160</v>
      </c>
      <c r="E21" s="137" t="s">
        <v>376</v>
      </c>
      <c r="F21" s="457">
        <v>3780000</v>
      </c>
      <c r="G21" s="457"/>
      <c r="H21" s="457"/>
      <c r="I21" s="640"/>
      <c r="J21" s="62"/>
    </row>
    <row r="22" spans="1:21" x14ac:dyDescent="0.25">
      <c r="A22" s="18"/>
      <c r="B22" s="26"/>
      <c r="C22" s="21"/>
      <c r="D22" s="1064" t="s">
        <v>161</v>
      </c>
      <c r="E22" s="137" t="s">
        <v>376</v>
      </c>
      <c r="F22" s="458">
        <v>21095519</v>
      </c>
      <c r="G22" s="458"/>
      <c r="H22" s="458"/>
      <c r="I22" s="642"/>
      <c r="J22" s="62"/>
    </row>
    <row r="23" spans="1:21" x14ac:dyDescent="0.25">
      <c r="A23" s="18" t="s">
        <v>162</v>
      </c>
      <c r="B23" s="25" t="s">
        <v>163</v>
      </c>
      <c r="C23" s="35" t="s">
        <v>164</v>
      </c>
      <c r="D23" s="450"/>
      <c r="E23" s="135" t="s">
        <v>376</v>
      </c>
      <c r="F23" s="501">
        <v>2116692</v>
      </c>
      <c r="G23" s="501"/>
      <c r="H23" s="501"/>
      <c r="I23" s="643"/>
      <c r="J23" s="61"/>
    </row>
    <row r="24" spans="1:21" x14ac:dyDescent="0.25">
      <c r="A24" s="18" t="s">
        <v>165</v>
      </c>
      <c r="B24" s="25" t="s">
        <v>166</v>
      </c>
      <c r="C24" s="35" t="s">
        <v>167</v>
      </c>
      <c r="D24" s="450"/>
      <c r="E24" s="135" t="s">
        <v>376</v>
      </c>
      <c r="F24" s="501">
        <f>SUM(F25:F26)</f>
        <v>0</v>
      </c>
      <c r="G24" s="501"/>
      <c r="H24" s="501"/>
      <c r="I24" s="643"/>
      <c r="J24" s="61"/>
    </row>
    <row r="25" spans="1:21" hidden="1" x14ac:dyDescent="0.25">
      <c r="A25" s="18"/>
      <c r="B25" s="25"/>
      <c r="C25" s="35"/>
      <c r="D25" s="451" t="s">
        <v>579</v>
      </c>
      <c r="E25" s="135"/>
      <c r="F25" s="457">
        <v>0</v>
      </c>
      <c r="G25" s="457"/>
      <c r="H25" s="457"/>
      <c r="I25" s="640"/>
      <c r="J25" s="61"/>
    </row>
    <row r="26" spans="1:21" hidden="1" x14ac:dyDescent="0.25">
      <c r="A26" s="18"/>
      <c r="B26" s="25"/>
      <c r="C26" s="35"/>
      <c r="D26" s="451" t="s">
        <v>580</v>
      </c>
      <c r="E26" s="135"/>
      <c r="F26" s="457">
        <v>0</v>
      </c>
      <c r="G26" s="457"/>
      <c r="H26" s="457"/>
      <c r="I26" s="640"/>
      <c r="J26" s="61"/>
      <c r="P26" s="498">
        <v>5048765</v>
      </c>
    </row>
    <row r="27" spans="1:21" hidden="1" x14ac:dyDescent="0.25">
      <c r="A27" s="18"/>
      <c r="B27" s="25"/>
      <c r="C27" s="35"/>
      <c r="D27" s="451" t="s">
        <v>675</v>
      </c>
      <c r="E27" s="135"/>
      <c r="F27" s="457"/>
      <c r="G27" s="457"/>
      <c r="H27" s="457"/>
      <c r="I27" s="640"/>
      <c r="J27" s="61"/>
    </row>
    <row r="28" spans="1:21" hidden="1" x14ac:dyDescent="0.25">
      <c r="A28" s="18" t="s">
        <v>168</v>
      </c>
      <c r="B28" s="25" t="s">
        <v>169</v>
      </c>
      <c r="C28" s="35" t="s">
        <v>170</v>
      </c>
      <c r="D28" s="450"/>
      <c r="E28" s="135" t="s">
        <v>376</v>
      </c>
      <c r="F28" s="500"/>
      <c r="G28" s="500"/>
      <c r="H28" s="500"/>
      <c r="I28" s="639"/>
      <c r="J28" s="61"/>
    </row>
    <row r="29" spans="1:21" x14ac:dyDescent="0.25">
      <c r="A29" s="18" t="s">
        <v>171</v>
      </c>
      <c r="B29" s="28" t="s">
        <v>172</v>
      </c>
      <c r="C29" s="119" t="s">
        <v>173</v>
      </c>
      <c r="D29" s="1065"/>
      <c r="E29" s="136"/>
      <c r="F29" s="357">
        <f>SUM(F39+F37+F34+F30)</f>
        <v>8255200</v>
      </c>
      <c r="G29" s="357">
        <v>0</v>
      </c>
      <c r="H29" s="357">
        <v>0</v>
      </c>
      <c r="I29" s="644">
        <f>SUM(F29:H29)</f>
        <v>8255200</v>
      </c>
      <c r="J29" s="63"/>
    </row>
    <row r="30" spans="1:21" s="124" customFormat="1" hidden="1" x14ac:dyDescent="0.25">
      <c r="A30" s="134"/>
      <c r="B30" s="37"/>
      <c r="C30" s="125"/>
      <c r="D30" s="450" t="s">
        <v>386</v>
      </c>
      <c r="E30" s="141" t="s">
        <v>376</v>
      </c>
      <c r="F30" s="356">
        <f>SUM(F31:F32)</f>
        <v>0</v>
      </c>
      <c r="G30" s="356"/>
      <c r="H30" s="356"/>
      <c r="I30" s="645"/>
      <c r="J30" s="65" t="s">
        <v>387</v>
      </c>
      <c r="K30" s="512"/>
      <c r="L30" s="364"/>
      <c r="M30" s="364"/>
      <c r="N30" s="364"/>
      <c r="O30" s="364"/>
      <c r="P30" s="499"/>
      <c r="Q30" s="364"/>
      <c r="R30" s="364"/>
      <c r="S30" s="364"/>
      <c r="T30" s="364"/>
      <c r="U30" s="364"/>
    </row>
    <row r="31" spans="1:21" s="124" customFormat="1" hidden="1" x14ac:dyDescent="0.25">
      <c r="A31" s="134"/>
      <c r="B31" s="37"/>
      <c r="C31" s="125"/>
      <c r="D31" s="451" t="s">
        <v>602</v>
      </c>
      <c r="E31" s="141"/>
      <c r="F31" s="457"/>
      <c r="G31" s="457"/>
      <c r="H31" s="457"/>
      <c r="I31" s="640"/>
      <c r="J31" s="65"/>
      <c r="K31" s="512"/>
      <c r="L31" s="364"/>
      <c r="M31" s="364"/>
      <c r="N31" s="364"/>
      <c r="O31" s="364"/>
      <c r="P31" s="499"/>
      <c r="Q31" s="364"/>
      <c r="R31" s="364"/>
      <c r="S31" s="364"/>
      <c r="T31" s="364"/>
      <c r="U31" s="364"/>
    </row>
    <row r="32" spans="1:21" s="124" customFormat="1" hidden="1" x14ac:dyDescent="0.25">
      <c r="A32" s="134"/>
      <c r="B32" s="37"/>
      <c r="C32" s="125"/>
      <c r="D32" s="451" t="s">
        <v>616</v>
      </c>
      <c r="E32" s="141"/>
      <c r="F32" s="355"/>
      <c r="G32" s="355"/>
      <c r="H32" s="355"/>
      <c r="I32" s="646"/>
      <c r="J32" s="65"/>
      <c r="K32" s="512"/>
      <c r="L32" s="364"/>
      <c r="M32" s="364"/>
      <c r="N32" s="364"/>
      <c r="O32" s="364"/>
      <c r="P32" s="499"/>
      <c r="Q32" s="364"/>
      <c r="R32" s="364"/>
      <c r="S32" s="364"/>
      <c r="T32" s="364"/>
      <c r="U32" s="364"/>
    </row>
    <row r="33" spans="1:21" s="124" customFormat="1" hidden="1" x14ac:dyDescent="0.25">
      <c r="A33" s="134"/>
      <c r="B33" s="37"/>
      <c r="C33" s="125"/>
      <c r="D33" s="1066" t="s">
        <v>762</v>
      </c>
      <c r="E33" s="141"/>
      <c r="F33" s="355">
        <v>0</v>
      </c>
      <c r="G33" s="355"/>
      <c r="H33" s="355"/>
      <c r="I33" s="646"/>
      <c r="J33" s="65" t="s">
        <v>751</v>
      </c>
      <c r="K33" s="512"/>
      <c r="L33" s="364"/>
      <c r="M33" s="364"/>
      <c r="N33" s="364"/>
      <c r="O33" s="364"/>
      <c r="P33" s="499"/>
      <c r="Q33" s="364"/>
      <c r="R33" s="364"/>
      <c r="S33" s="364"/>
      <c r="T33" s="364"/>
      <c r="U33" s="364"/>
    </row>
    <row r="34" spans="1:21" s="124" customFormat="1" x14ac:dyDescent="0.25">
      <c r="A34" s="134"/>
      <c r="B34" s="37"/>
      <c r="C34" s="125"/>
      <c r="D34" s="1067" t="s">
        <v>174</v>
      </c>
      <c r="E34" s="141"/>
      <c r="F34" s="356">
        <f>F35</f>
        <v>7225200</v>
      </c>
      <c r="G34" s="356"/>
      <c r="H34" s="356"/>
      <c r="I34" s="645"/>
      <c r="J34" s="65"/>
      <c r="K34" s="512"/>
      <c r="L34" s="364"/>
      <c r="M34" s="364"/>
      <c r="N34" s="364"/>
      <c r="O34" s="364"/>
      <c r="P34" s="499"/>
      <c r="Q34" s="364"/>
      <c r="R34" s="364"/>
      <c r="S34" s="364"/>
      <c r="T34" s="364"/>
      <c r="U34" s="364"/>
    </row>
    <row r="35" spans="1:21" x14ac:dyDescent="0.25">
      <c r="B35" s="26"/>
      <c r="C35" s="634"/>
      <c r="D35" s="1063" t="s">
        <v>388</v>
      </c>
      <c r="E35" s="137" t="s">
        <v>376</v>
      </c>
      <c r="F35" s="355">
        <v>7225200</v>
      </c>
      <c r="G35" s="355"/>
      <c r="H35" s="355"/>
      <c r="I35" s="646"/>
      <c r="J35" s="62" t="s">
        <v>284</v>
      </c>
    </row>
    <row r="36" spans="1:21" x14ac:dyDescent="0.25">
      <c r="B36" s="26"/>
      <c r="C36" s="634"/>
      <c r="D36" s="1063" t="s">
        <v>748</v>
      </c>
      <c r="E36" s="137"/>
      <c r="F36" s="355">
        <v>0</v>
      </c>
      <c r="G36" s="355"/>
      <c r="H36" s="355"/>
      <c r="I36" s="646"/>
      <c r="J36" s="62"/>
    </row>
    <row r="37" spans="1:21" s="124" customFormat="1" hidden="1" x14ac:dyDescent="0.25">
      <c r="A37" s="134"/>
      <c r="B37" s="37"/>
      <c r="C37" s="125"/>
      <c r="D37" s="450" t="s">
        <v>175</v>
      </c>
      <c r="E37" s="141"/>
      <c r="F37" s="356">
        <f>F38</f>
        <v>0</v>
      </c>
      <c r="G37" s="356"/>
      <c r="H37" s="356"/>
      <c r="I37" s="645"/>
      <c r="J37" s="65"/>
      <c r="K37" s="512"/>
      <c r="L37" s="364"/>
      <c r="M37" s="364"/>
      <c r="N37" s="364"/>
      <c r="O37" s="364"/>
      <c r="P37" s="499"/>
      <c r="Q37" s="364"/>
      <c r="R37" s="364"/>
      <c r="S37" s="364"/>
      <c r="T37" s="364"/>
      <c r="U37" s="364"/>
    </row>
    <row r="38" spans="1:21" hidden="1" x14ac:dyDescent="0.25">
      <c r="B38" s="26"/>
      <c r="C38" s="634"/>
      <c r="D38" s="1063" t="s">
        <v>749</v>
      </c>
      <c r="E38" s="137" t="s">
        <v>376</v>
      </c>
      <c r="F38" s="355">
        <v>0</v>
      </c>
      <c r="G38" s="355"/>
      <c r="H38" s="355"/>
      <c r="I38" s="646"/>
      <c r="J38" s="445" t="s">
        <v>750</v>
      </c>
    </row>
    <row r="39" spans="1:21" s="124" customFormat="1" ht="15" customHeight="1" x14ac:dyDescent="0.25">
      <c r="A39" s="134"/>
      <c r="B39" s="37"/>
      <c r="C39" s="125"/>
      <c r="D39" s="1068" t="s">
        <v>391</v>
      </c>
      <c r="E39" s="141"/>
      <c r="F39" s="356">
        <f>SUM(F40:F42)</f>
        <v>1030000</v>
      </c>
      <c r="G39" s="356"/>
      <c r="H39" s="356"/>
      <c r="I39" s="645"/>
      <c r="J39" s="65" t="s">
        <v>287</v>
      </c>
      <c r="K39" s="512"/>
      <c r="L39" s="364"/>
      <c r="M39" s="364"/>
      <c r="N39" s="364"/>
      <c r="O39" s="364"/>
      <c r="P39" s="499"/>
      <c r="Q39" s="364"/>
      <c r="R39" s="364"/>
      <c r="S39" s="364"/>
      <c r="T39" s="364"/>
      <c r="U39" s="364"/>
    </row>
    <row r="40" spans="1:21" x14ac:dyDescent="0.25">
      <c r="B40" s="26"/>
      <c r="C40" s="634"/>
      <c r="D40" s="1069" t="s">
        <v>390</v>
      </c>
      <c r="E40" s="137" t="s">
        <v>376</v>
      </c>
      <c r="F40" s="355">
        <v>447743</v>
      </c>
      <c r="G40" s="355"/>
      <c r="H40" s="355"/>
      <c r="I40" s="646"/>
      <c r="J40" s="62"/>
    </row>
    <row r="41" spans="1:21" x14ac:dyDescent="0.25">
      <c r="B41" s="26"/>
      <c r="C41" s="634"/>
      <c r="D41" s="1069" t="s">
        <v>176</v>
      </c>
      <c r="E41" s="137" t="s">
        <v>376</v>
      </c>
      <c r="F41" s="355">
        <v>582257</v>
      </c>
      <c r="G41" s="355"/>
      <c r="H41" s="355"/>
      <c r="I41" s="646"/>
      <c r="J41" s="62"/>
    </row>
    <row r="42" spans="1:21" ht="15.75" thickBot="1" x14ac:dyDescent="0.3">
      <c r="B42" s="26"/>
      <c r="C42" s="634"/>
      <c r="D42" s="1069" t="s">
        <v>177</v>
      </c>
      <c r="E42" s="137" t="s">
        <v>376</v>
      </c>
      <c r="F42" s="355">
        <v>0</v>
      </c>
      <c r="G42" s="355"/>
      <c r="H42" s="355"/>
      <c r="I42" s="646"/>
      <c r="J42" s="62"/>
    </row>
    <row r="43" spans="1:21" ht="15.75" thickBot="1" x14ac:dyDescent="0.3">
      <c r="B43" s="29" t="s">
        <v>571</v>
      </c>
      <c r="C43" s="635" t="s">
        <v>359</v>
      </c>
      <c r="D43" s="1070"/>
      <c r="E43" s="138"/>
      <c r="F43" s="358">
        <f>F44</f>
        <v>51539055</v>
      </c>
      <c r="G43" s="358">
        <v>0</v>
      </c>
      <c r="H43" s="358">
        <v>0</v>
      </c>
      <c r="I43" s="637">
        <f>SUM(F43:H43)</f>
        <v>51539055</v>
      </c>
      <c r="J43" s="59" t="s">
        <v>283</v>
      </c>
    </row>
    <row r="44" spans="1:21" x14ac:dyDescent="0.25">
      <c r="B44" s="31" t="s">
        <v>572</v>
      </c>
      <c r="C44" s="630" t="s">
        <v>573</v>
      </c>
      <c r="D44" s="631"/>
      <c r="E44" s="139"/>
      <c r="F44" s="359">
        <f>SUM(F45:F46)</f>
        <v>51539055</v>
      </c>
      <c r="G44" s="359">
        <v>0</v>
      </c>
      <c r="H44" s="359">
        <v>0</v>
      </c>
      <c r="I44" s="638">
        <f>SUM(F44:H44)</f>
        <v>51539055</v>
      </c>
      <c r="J44" s="60"/>
    </row>
    <row r="45" spans="1:21" x14ac:dyDescent="0.25">
      <c r="B45" s="26"/>
      <c r="C45" s="634"/>
      <c r="D45" s="1069" t="s">
        <v>609</v>
      </c>
      <c r="E45" s="137" t="s">
        <v>376</v>
      </c>
      <c r="F45" s="355">
        <v>51539055</v>
      </c>
      <c r="G45" s="355"/>
      <c r="H45" s="355"/>
      <c r="I45" s="646"/>
      <c r="J45" s="62"/>
    </row>
    <row r="46" spans="1:21" hidden="1" x14ac:dyDescent="0.25">
      <c r="B46" s="267"/>
      <c r="C46" s="268"/>
      <c r="D46" s="1071" t="s">
        <v>576</v>
      </c>
      <c r="E46" s="269" t="s">
        <v>376</v>
      </c>
      <c r="F46" s="459">
        <v>0</v>
      </c>
      <c r="G46" s="459"/>
      <c r="H46" s="459"/>
      <c r="I46" s="647"/>
      <c r="J46" s="270"/>
    </row>
    <row r="47" spans="1:21" ht="15.75" thickBot="1" x14ac:dyDescent="0.3">
      <c r="B47" s="397" t="s">
        <v>741</v>
      </c>
      <c r="C47" s="398" t="s">
        <v>763</v>
      </c>
      <c r="D47" s="1072"/>
      <c r="E47" s="399"/>
      <c r="F47" s="400">
        <v>0</v>
      </c>
      <c r="G47" s="400">
        <v>0</v>
      </c>
      <c r="H47" s="400">
        <v>0</v>
      </c>
      <c r="I47" s="648">
        <f>SUM(F47:H47)</f>
        <v>0</v>
      </c>
      <c r="J47" s="401"/>
    </row>
    <row r="48" spans="1:21" ht="15.75" thickBot="1" x14ac:dyDescent="0.3">
      <c r="B48" s="29" t="s">
        <v>178</v>
      </c>
      <c r="C48" s="635" t="s">
        <v>179</v>
      </c>
      <c r="D48" s="1070"/>
      <c r="E48" s="138"/>
      <c r="F48" s="358">
        <f>F49+F51+F54+F61</f>
        <v>44600000</v>
      </c>
      <c r="G48" s="358">
        <v>0</v>
      </c>
      <c r="H48" s="358">
        <v>0</v>
      </c>
      <c r="I48" s="637">
        <f>SUM(F48:H48)</f>
        <v>44600000</v>
      </c>
      <c r="J48" s="59" t="s">
        <v>288</v>
      </c>
    </row>
    <row r="49" spans="1:10" x14ac:dyDescent="0.25">
      <c r="A49" s="18"/>
      <c r="B49" s="31" t="s">
        <v>180</v>
      </c>
      <c r="C49" s="630" t="s">
        <v>181</v>
      </c>
      <c r="D49" s="631"/>
      <c r="E49" s="139"/>
      <c r="F49" s="359">
        <f>F50</f>
        <v>0</v>
      </c>
      <c r="G49" s="359">
        <v>0</v>
      </c>
      <c r="H49" s="359">
        <v>0</v>
      </c>
      <c r="I49" s="638">
        <f>SUM(F49:H49)</f>
        <v>0</v>
      </c>
      <c r="J49" s="60"/>
    </row>
    <row r="50" spans="1:10" x14ac:dyDescent="0.25">
      <c r="A50" s="18" t="s">
        <v>393</v>
      </c>
      <c r="B50" s="25" t="s">
        <v>182</v>
      </c>
      <c r="C50" s="36" t="s">
        <v>183</v>
      </c>
      <c r="D50" s="450"/>
      <c r="E50" s="135" t="s">
        <v>376</v>
      </c>
      <c r="F50" s="354">
        <v>0</v>
      </c>
      <c r="G50" s="354"/>
      <c r="H50" s="354"/>
      <c r="I50" s="649"/>
      <c r="J50" s="61"/>
    </row>
    <row r="51" spans="1:10" x14ac:dyDescent="0.25">
      <c r="A51" s="18" t="s">
        <v>184</v>
      </c>
      <c r="B51" s="28" t="s">
        <v>185</v>
      </c>
      <c r="C51" s="119" t="s">
        <v>186</v>
      </c>
      <c r="D51" s="1065"/>
      <c r="E51" s="136"/>
      <c r="F51" s="357">
        <f>SUM(F52:F53)</f>
        <v>11800000</v>
      </c>
      <c r="G51" s="357">
        <v>0</v>
      </c>
      <c r="H51" s="357">
        <v>0</v>
      </c>
      <c r="I51" s="644">
        <f>SUM(F51:H51)</f>
        <v>11800000</v>
      </c>
      <c r="J51" s="63"/>
    </row>
    <row r="52" spans="1:10" x14ac:dyDescent="0.25">
      <c r="A52" s="133" t="s">
        <v>394</v>
      </c>
      <c r="B52" s="26"/>
      <c r="C52" s="21"/>
      <c r="D52" s="451" t="s">
        <v>187</v>
      </c>
      <c r="E52" s="137" t="s">
        <v>376</v>
      </c>
      <c r="F52" s="355">
        <v>2300000</v>
      </c>
      <c r="G52" s="355"/>
      <c r="H52" s="355"/>
      <c r="I52" s="646"/>
      <c r="J52" s="62"/>
    </row>
    <row r="53" spans="1:10" x14ac:dyDescent="0.25">
      <c r="A53" s="133" t="s">
        <v>395</v>
      </c>
      <c r="B53" s="26"/>
      <c r="C53" s="21"/>
      <c r="D53" s="451" t="s">
        <v>188</v>
      </c>
      <c r="E53" s="137" t="s">
        <v>376</v>
      </c>
      <c r="F53" s="355">
        <v>9500000</v>
      </c>
      <c r="G53" s="355"/>
      <c r="H53" s="355"/>
      <c r="I53" s="646"/>
      <c r="J53" s="62"/>
    </row>
    <row r="54" spans="1:10" x14ac:dyDescent="0.25">
      <c r="A54" s="18"/>
      <c r="B54" s="28" t="s">
        <v>189</v>
      </c>
      <c r="C54" s="119" t="s">
        <v>190</v>
      </c>
      <c r="D54" s="1065"/>
      <c r="E54" s="136"/>
      <c r="F54" s="357">
        <f>F55+F58+F59</f>
        <v>32800000</v>
      </c>
      <c r="G54" s="357">
        <v>0</v>
      </c>
      <c r="H54" s="357">
        <v>0</v>
      </c>
      <c r="I54" s="644">
        <f>SUM(F54:H54)</f>
        <v>32800000</v>
      </c>
      <c r="J54" s="63"/>
    </row>
    <row r="55" spans="1:10" x14ac:dyDescent="0.25">
      <c r="A55" s="18" t="s">
        <v>191</v>
      </c>
      <c r="B55" s="25" t="s">
        <v>192</v>
      </c>
      <c r="C55" s="36" t="s">
        <v>193</v>
      </c>
      <c r="D55" s="450"/>
      <c r="E55" s="135"/>
      <c r="F55" s="354">
        <f>SUM(F56:F57)</f>
        <v>28000000</v>
      </c>
      <c r="G55" s="354"/>
      <c r="H55" s="354"/>
      <c r="I55" s="649"/>
      <c r="J55" s="61"/>
    </row>
    <row r="56" spans="1:10" x14ac:dyDescent="0.25">
      <c r="A56" s="133" t="s">
        <v>396</v>
      </c>
      <c r="B56" s="26"/>
      <c r="C56" s="21"/>
      <c r="D56" s="451" t="s">
        <v>194</v>
      </c>
      <c r="E56" s="137" t="s">
        <v>376</v>
      </c>
      <c r="F56" s="355">
        <v>28000000</v>
      </c>
      <c r="G56" s="355"/>
      <c r="H56" s="355"/>
      <c r="I56" s="646"/>
      <c r="J56" s="62"/>
    </row>
    <row r="57" spans="1:10" x14ac:dyDescent="0.25">
      <c r="B57" s="26"/>
      <c r="C57" s="21"/>
      <c r="D57" s="451" t="s">
        <v>195</v>
      </c>
      <c r="E57" s="137" t="s">
        <v>376</v>
      </c>
      <c r="F57" s="355">
        <v>0</v>
      </c>
      <c r="G57" s="355"/>
      <c r="H57" s="355"/>
      <c r="I57" s="646"/>
      <c r="J57" s="62"/>
    </row>
    <row r="58" spans="1:10" x14ac:dyDescent="0.25">
      <c r="A58" s="18" t="s">
        <v>397</v>
      </c>
      <c r="B58" s="25" t="s">
        <v>196</v>
      </c>
      <c r="C58" s="449" t="s">
        <v>197</v>
      </c>
      <c r="D58" s="450"/>
      <c r="E58" s="135" t="s">
        <v>376</v>
      </c>
      <c r="F58" s="354">
        <v>4800000</v>
      </c>
      <c r="G58" s="354"/>
      <c r="H58" s="354"/>
      <c r="I58" s="649"/>
      <c r="J58" s="61"/>
    </row>
    <row r="59" spans="1:10" hidden="1" x14ac:dyDescent="0.25">
      <c r="A59" s="18"/>
      <c r="B59" s="25" t="s">
        <v>198</v>
      </c>
      <c r="C59" s="449" t="s">
        <v>199</v>
      </c>
      <c r="D59" s="450"/>
      <c r="E59" s="135"/>
      <c r="F59" s="354">
        <f>F60</f>
        <v>0</v>
      </c>
      <c r="G59" s="354"/>
      <c r="H59" s="354"/>
      <c r="I59" s="649"/>
      <c r="J59" s="61"/>
    </row>
    <row r="60" spans="1:10" hidden="1" x14ac:dyDescent="0.25">
      <c r="A60" s="18" t="s">
        <v>398</v>
      </c>
      <c r="B60" s="26"/>
      <c r="C60" s="21"/>
      <c r="D60" s="451" t="s">
        <v>392</v>
      </c>
      <c r="E60" s="137" t="s">
        <v>376</v>
      </c>
      <c r="F60" s="355">
        <v>0</v>
      </c>
      <c r="G60" s="355"/>
      <c r="H60" s="355"/>
      <c r="I60" s="646"/>
      <c r="J60" s="62"/>
    </row>
    <row r="61" spans="1:10" ht="15.75" thickBot="1" x14ac:dyDescent="0.3">
      <c r="A61" s="18" t="s">
        <v>200</v>
      </c>
      <c r="B61" s="28" t="s">
        <v>201</v>
      </c>
      <c r="C61" s="119" t="s">
        <v>202</v>
      </c>
      <c r="D61" s="1065"/>
      <c r="E61" s="136"/>
      <c r="F61" s="357">
        <f>SUM(F62:F65)</f>
        <v>0</v>
      </c>
      <c r="G61" s="357">
        <v>0</v>
      </c>
      <c r="H61" s="357">
        <v>0</v>
      </c>
      <c r="I61" s="644">
        <f>SUM(F61:H61)</f>
        <v>0</v>
      </c>
      <c r="J61" s="63"/>
    </row>
    <row r="62" spans="1:10" ht="15.75" hidden="1" thickBot="1" x14ac:dyDescent="0.3">
      <c r="A62" s="133" t="s">
        <v>399</v>
      </c>
      <c r="B62" s="26"/>
      <c r="C62" s="21"/>
      <c r="D62" s="451" t="s">
        <v>203</v>
      </c>
      <c r="E62" s="137" t="s">
        <v>376</v>
      </c>
      <c r="F62" s="355"/>
      <c r="G62" s="355"/>
      <c r="H62" s="355"/>
      <c r="I62" s="646"/>
      <c r="J62" s="62"/>
    </row>
    <row r="63" spans="1:10" ht="15.75" hidden="1" thickBot="1" x14ac:dyDescent="0.3">
      <c r="A63" s="133" t="s">
        <v>400</v>
      </c>
      <c r="B63" s="26"/>
      <c r="C63" s="21"/>
      <c r="D63" s="451" t="s">
        <v>281</v>
      </c>
      <c r="E63" s="137" t="s">
        <v>376</v>
      </c>
      <c r="F63" s="355"/>
      <c r="G63" s="355"/>
      <c r="H63" s="355"/>
      <c r="I63" s="646"/>
      <c r="J63" s="62"/>
    </row>
    <row r="64" spans="1:10" ht="15.75" hidden="1" thickBot="1" x14ac:dyDescent="0.3">
      <c r="A64" s="133" t="s">
        <v>401</v>
      </c>
      <c r="B64" s="27"/>
      <c r="C64" s="23"/>
      <c r="D64" s="451" t="s">
        <v>282</v>
      </c>
      <c r="E64" s="137" t="s">
        <v>376</v>
      </c>
      <c r="F64" s="355"/>
      <c r="G64" s="355"/>
      <c r="H64" s="355"/>
      <c r="I64" s="646"/>
      <c r="J64" s="62"/>
    </row>
    <row r="65" spans="1:10" ht="15.75" hidden="1" thickBot="1" x14ac:dyDescent="0.3">
      <c r="A65" s="133" t="s">
        <v>402</v>
      </c>
      <c r="B65" s="27"/>
      <c r="C65" s="23"/>
      <c r="D65" s="1073" t="s">
        <v>403</v>
      </c>
      <c r="E65" s="137" t="s">
        <v>376</v>
      </c>
      <c r="F65" s="355">
        <v>0</v>
      </c>
      <c r="G65" s="355"/>
      <c r="H65" s="355"/>
      <c r="I65" s="646"/>
      <c r="J65" s="62"/>
    </row>
    <row r="66" spans="1:10" ht="15.75" thickBot="1" x14ac:dyDescent="0.3">
      <c r="B66" s="29" t="s">
        <v>204</v>
      </c>
      <c r="C66" s="635" t="s">
        <v>205</v>
      </c>
      <c r="D66" s="1070"/>
      <c r="E66" s="138"/>
      <c r="F66" s="358">
        <f>F67+F78+F87+F90+F91+F93+F94</f>
        <v>13137100</v>
      </c>
      <c r="G66" s="358">
        <v>0</v>
      </c>
      <c r="H66" s="358">
        <v>0</v>
      </c>
      <c r="I66" s="637">
        <f>SUM(F66:H66)</f>
        <v>13137100</v>
      </c>
      <c r="J66" s="59"/>
    </row>
    <row r="67" spans="1:10" x14ac:dyDescent="0.25">
      <c r="A67" s="18" t="s">
        <v>206</v>
      </c>
      <c r="B67" s="30" t="s">
        <v>207</v>
      </c>
      <c r="C67" s="130" t="s">
        <v>208</v>
      </c>
      <c r="D67" s="1074"/>
      <c r="E67" s="140"/>
      <c r="F67" s="360">
        <f>F68</f>
        <v>6001000</v>
      </c>
      <c r="G67" s="360"/>
      <c r="H67" s="360"/>
      <c r="I67" s="650"/>
      <c r="J67" s="64"/>
    </row>
    <row r="68" spans="1:10" x14ac:dyDescent="0.25">
      <c r="A68" s="18"/>
      <c r="B68" s="37"/>
      <c r="C68" s="38"/>
      <c r="D68" s="1075" t="s">
        <v>209</v>
      </c>
      <c r="E68" s="141"/>
      <c r="F68" s="502">
        <f>SUM(F69:F77)</f>
        <v>6001000</v>
      </c>
      <c r="G68" s="502"/>
      <c r="H68" s="502"/>
      <c r="I68" s="651"/>
      <c r="J68" s="65"/>
    </row>
    <row r="69" spans="1:10" x14ac:dyDescent="0.25">
      <c r="B69" s="26"/>
      <c r="C69" s="21"/>
      <c r="D69" s="1063" t="s">
        <v>776</v>
      </c>
      <c r="E69" s="137" t="s">
        <v>35</v>
      </c>
      <c r="F69" s="355">
        <v>1500000</v>
      </c>
      <c r="G69" s="355"/>
      <c r="H69" s="355"/>
      <c r="I69" s="646"/>
      <c r="J69" s="62" t="s">
        <v>289</v>
      </c>
    </row>
    <row r="70" spans="1:10" x14ac:dyDescent="0.25">
      <c r="B70" s="26"/>
      <c r="C70" s="21"/>
      <c r="D70" s="1063" t="s">
        <v>210</v>
      </c>
      <c r="E70" s="137" t="s">
        <v>35</v>
      </c>
      <c r="F70" s="355">
        <v>50000</v>
      </c>
      <c r="G70" s="355"/>
      <c r="H70" s="355"/>
      <c r="I70" s="646"/>
      <c r="J70" s="62" t="s">
        <v>286</v>
      </c>
    </row>
    <row r="71" spans="1:10" x14ac:dyDescent="0.25">
      <c r="B71" s="26"/>
      <c r="C71" s="21"/>
      <c r="D71" s="1063" t="s">
        <v>407</v>
      </c>
      <c r="E71" s="137" t="s">
        <v>35</v>
      </c>
      <c r="F71" s="355"/>
      <c r="G71" s="355"/>
      <c r="H71" s="355"/>
      <c r="I71" s="646"/>
      <c r="J71" s="62" t="s">
        <v>290</v>
      </c>
    </row>
    <row r="72" spans="1:10" x14ac:dyDescent="0.25">
      <c r="B72" s="26"/>
      <c r="C72" s="21"/>
      <c r="D72" s="1063" t="s">
        <v>291</v>
      </c>
      <c r="E72" s="137" t="s">
        <v>376</v>
      </c>
      <c r="F72" s="355">
        <v>31000</v>
      </c>
      <c r="G72" s="355"/>
      <c r="H72" s="355"/>
      <c r="I72" s="646"/>
      <c r="J72" s="62" t="s">
        <v>289</v>
      </c>
    </row>
    <row r="73" spans="1:10" x14ac:dyDescent="0.25">
      <c r="B73" s="26"/>
      <c r="C73" s="21"/>
      <c r="D73" s="1063" t="s">
        <v>211</v>
      </c>
      <c r="E73" s="137">
        <v>27</v>
      </c>
      <c r="F73" s="355"/>
      <c r="G73" s="355"/>
      <c r="H73" s="355"/>
      <c r="I73" s="646"/>
      <c r="J73" s="62" t="s">
        <v>286</v>
      </c>
    </row>
    <row r="74" spans="1:10" x14ac:dyDescent="0.25">
      <c r="B74" s="26"/>
      <c r="C74" s="21"/>
      <c r="D74" s="1063" t="s">
        <v>212</v>
      </c>
      <c r="E74" s="137" t="s">
        <v>376</v>
      </c>
      <c r="F74" s="355">
        <v>100000</v>
      </c>
      <c r="G74" s="355"/>
      <c r="H74" s="355"/>
      <c r="I74" s="646"/>
      <c r="J74" s="62" t="s">
        <v>289</v>
      </c>
    </row>
    <row r="75" spans="1:10" x14ac:dyDescent="0.25">
      <c r="B75" s="26"/>
      <c r="C75" s="21"/>
      <c r="D75" s="1063" t="s">
        <v>293</v>
      </c>
      <c r="E75" s="137" t="s">
        <v>35</v>
      </c>
      <c r="F75" s="355">
        <v>300000</v>
      </c>
      <c r="G75" s="355"/>
      <c r="H75" s="355"/>
      <c r="I75" s="646"/>
      <c r="J75" s="62" t="s">
        <v>292</v>
      </c>
    </row>
    <row r="76" spans="1:10" x14ac:dyDescent="0.25">
      <c r="B76" s="26"/>
      <c r="C76" s="21"/>
      <c r="D76" s="1063" t="s">
        <v>213</v>
      </c>
      <c r="E76" s="137" t="s">
        <v>35</v>
      </c>
      <c r="F76" s="355">
        <v>4000000</v>
      </c>
      <c r="G76" s="355"/>
      <c r="H76" s="355"/>
      <c r="I76" s="646"/>
      <c r="J76" s="62" t="s">
        <v>294</v>
      </c>
    </row>
    <row r="77" spans="1:10" x14ac:dyDescent="0.25">
      <c r="B77" s="26"/>
      <c r="C77" s="21"/>
      <c r="D77" s="1063" t="s">
        <v>301</v>
      </c>
      <c r="E77" s="137" t="s">
        <v>35</v>
      </c>
      <c r="F77" s="355">
        <v>20000</v>
      </c>
      <c r="G77" s="355"/>
      <c r="H77" s="355"/>
      <c r="I77" s="646"/>
      <c r="J77" s="62" t="s">
        <v>300</v>
      </c>
    </row>
    <row r="78" spans="1:10" x14ac:dyDescent="0.25">
      <c r="A78" s="18" t="s">
        <v>214</v>
      </c>
      <c r="B78" s="30" t="s">
        <v>215</v>
      </c>
      <c r="C78" s="131" t="s">
        <v>216</v>
      </c>
      <c r="D78" s="1076"/>
      <c r="E78" s="140"/>
      <c r="F78" s="360">
        <f>F79+F83</f>
        <v>1988000</v>
      </c>
      <c r="G78" s="360"/>
      <c r="H78" s="360"/>
      <c r="I78" s="650"/>
      <c r="J78" s="64"/>
    </row>
    <row r="79" spans="1:10" x14ac:dyDescent="0.25">
      <c r="B79" s="37"/>
      <c r="C79" s="38"/>
      <c r="D79" s="1075" t="s">
        <v>217</v>
      </c>
      <c r="E79" s="141"/>
      <c r="F79" s="502">
        <f>SUM(F80:F82)</f>
        <v>1563000</v>
      </c>
      <c r="G79" s="502"/>
      <c r="H79" s="502"/>
      <c r="I79" s="651"/>
      <c r="J79" s="65" t="s">
        <v>286</v>
      </c>
    </row>
    <row r="80" spans="1:10" x14ac:dyDescent="0.25">
      <c r="B80" s="26"/>
      <c r="C80" s="21"/>
      <c r="D80" s="1063" t="s">
        <v>218</v>
      </c>
      <c r="E80" s="137" t="s">
        <v>35</v>
      </c>
      <c r="F80" s="355">
        <v>1050000</v>
      </c>
      <c r="G80" s="355"/>
      <c r="H80" s="355"/>
      <c r="I80" s="646"/>
      <c r="J80" s="62"/>
    </row>
    <row r="81" spans="1:10" x14ac:dyDescent="0.25">
      <c r="B81" s="26"/>
      <c r="C81" s="21"/>
      <c r="D81" s="1063" t="s">
        <v>775</v>
      </c>
      <c r="E81" s="137" t="s">
        <v>35</v>
      </c>
      <c r="F81" s="355">
        <v>513000</v>
      </c>
      <c r="G81" s="355"/>
      <c r="H81" s="355"/>
      <c r="I81" s="646"/>
      <c r="J81" s="62"/>
    </row>
    <row r="82" spans="1:10" x14ac:dyDescent="0.25">
      <c r="B82" s="26"/>
      <c r="C82" s="21"/>
      <c r="D82" s="1063" t="s">
        <v>219</v>
      </c>
      <c r="E82" s="137" t="s">
        <v>35</v>
      </c>
      <c r="F82" s="355">
        <v>0</v>
      </c>
      <c r="G82" s="355"/>
      <c r="H82" s="355"/>
      <c r="I82" s="646"/>
      <c r="J82" s="62"/>
    </row>
    <row r="83" spans="1:10" x14ac:dyDescent="0.25">
      <c r="B83" s="37"/>
      <c r="C83" s="38"/>
      <c r="D83" s="1075" t="s">
        <v>220</v>
      </c>
      <c r="E83" s="141"/>
      <c r="F83" s="361">
        <f>SUM(F84:F86)</f>
        <v>425000</v>
      </c>
      <c r="G83" s="361"/>
      <c r="H83" s="361"/>
      <c r="I83" s="652"/>
      <c r="J83" s="65"/>
    </row>
    <row r="84" spans="1:10" x14ac:dyDescent="0.25">
      <c r="B84" s="26"/>
      <c r="C84" s="21"/>
      <c r="D84" s="1063" t="s">
        <v>221</v>
      </c>
      <c r="E84" s="137" t="s">
        <v>35</v>
      </c>
      <c r="F84" s="355">
        <v>5000</v>
      </c>
      <c r="G84" s="355"/>
      <c r="H84" s="355"/>
      <c r="I84" s="646"/>
      <c r="J84" s="62" t="s">
        <v>296</v>
      </c>
    </row>
    <row r="85" spans="1:10" x14ac:dyDescent="0.25">
      <c r="B85" s="26"/>
      <c r="C85" s="21"/>
      <c r="D85" s="1063" t="s">
        <v>222</v>
      </c>
      <c r="E85" s="137" t="s">
        <v>35</v>
      </c>
      <c r="F85" s="355">
        <v>400000</v>
      </c>
      <c r="G85" s="355"/>
      <c r="H85" s="355"/>
      <c r="I85" s="646"/>
      <c r="J85" s="62" t="s">
        <v>297</v>
      </c>
    </row>
    <row r="86" spans="1:10" x14ac:dyDescent="0.25">
      <c r="B86" s="26"/>
      <c r="C86" s="21"/>
      <c r="D86" s="1077" t="s">
        <v>223</v>
      </c>
      <c r="E86" s="137" t="s">
        <v>35</v>
      </c>
      <c r="F86" s="355">
        <f>'Dologi kiadások'!F96</f>
        <v>20000</v>
      </c>
      <c r="G86" s="355"/>
      <c r="H86" s="355"/>
      <c r="I86" s="646"/>
      <c r="J86" s="62" t="s">
        <v>290</v>
      </c>
    </row>
    <row r="87" spans="1:10" x14ac:dyDescent="0.25">
      <c r="A87" s="18" t="s">
        <v>224</v>
      </c>
      <c r="B87" s="30" t="s">
        <v>225</v>
      </c>
      <c r="C87" s="131" t="s">
        <v>226</v>
      </c>
      <c r="D87" s="1076"/>
      <c r="E87" s="140"/>
      <c r="F87" s="360">
        <f>SUM(F88:F89)</f>
        <v>4030000</v>
      </c>
      <c r="G87" s="360"/>
      <c r="H87" s="360"/>
      <c r="I87" s="650"/>
      <c r="J87" s="64" t="s">
        <v>295</v>
      </c>
    </row>
    <row r="88" spans="1:10" x14ac:dyDescent="0.25">
      <c r="B88" s="26"/>
      <c r="C88" s="21"/>
      <c r="D88" s="1078" t="s">
        <v>227</v>
      </c>
      <c r="E88" s="137">
        <v>27</v>
      </c>
      <c r="F88" s="355">
        <v>3900000</v>
      </c>
      <c r="G88" s="355"/>
      <c r="H88" s="355"/>
      <c r="I88" s="646"/>
      <c r="J88" s="62"/>
    </row>
    <row r="89" spans="1:10" x14ac:dyDescent="0.25">
      <c r="B89" s="26"/>
      <c r="C89" s="21"/>
      <c r="D89" s="451" t="s">
        <v>228</v>
      </c>
      <c r="E89" s="137">
        <v>27</v>
      </c>
      <c r="F89" s="355">
        <v>130000</v>
      </c>
      <c r="G89" s="355"/>
      <c r="H89" s="355"/>
      <c r="I89" s="646"/>
      <c r="J89" s="62"/>
    </row>
    <row r="90" spans="1:10" x14ac:dyDescent="0.25">
      <c r="A90" s="18" t="s">
        <v>229</v>
      </c>
      <c r="B90" s="30" t="s">
        <v>230</v>
      </c>
      <c r="C90" s="131" t="s">
        <v>231</v>
      </c>
      <c r="D90" s="1076"/>
      <c r="E90" s="140" t="s">
        <v>376</v>
      </c>
      <c r="F90" s="360">
        <f>F87*0.27</f>
        <v>1088100</v>
      </c>
      <c r="G90" s="360"/>
      <c r="H90" s="360"/>
      <c r="I90" s="650"/>
      <c r="J90" s="64" t="s">
        <v>295</v>
      </c>
    </row>
    <row r="91" spans="1:10" x14ac:dyDescent="0.25">
      <c r="A91" s="18"/>
      <c r="B91" s="30" t="s">
        <v>232</v>
      </c>
      <c r="C91" s="131" t="s">
        <v>233</v>
      </c>
      <c r="D91" s="1076"/>
      <c r="E91" s="140"/>
      <c r="F91" s="360">
        <f>F92</f>
        <v>30000</v>
      </c>
      <c r="G91" s="360"/>
      <c r="H91" s="360"/>
      <c r="I91" s="650"/>
      <c r="J91" s="64"/>
    </row>
    <row r="92" spans="1:10" x14ac:dyDescent="0.25">
      <c r="A92" s="18" t="s">
        <v>234</v>
      </c>
      <c r="B92" s="37" t="s">
        <v>235</v>
      </c>
      <c r="C92" s="39"/>
      <c r="D92" s="1075" t="s">
        <v>236</v>
      </c>
      <c r="E92" s="141" t="s">
        <v>376</v>
      </c>
      <c r="F92" s="361">
        <v>30000</v>
      </c>
      <c r="G92" s="361"/>
      <c r="H92" s="361"/>
      <c r="I92" s="652"/>
      <c r="J92" s="65" t="s">
        <v>286</v>
      </c>
    </row>
    <row r="93" spans="1:10" x14ac:dyDescent="0.25">
      <c r="A93" s="18" t="s">
        <v>237</v>
      </c>
      <c r="B93" s="30" t="s">
        <v>238</v>
      </c>
      <c r="C93" s="131" t="s">
        <v>239</v>
      </c>
      <c r="D93" s="1076"/>
      <c r="E93" s="140" t="s">
        <v>376</v>
      </c>
      <c r="F93" s="360">
        <v>0</v>
      </c>
      <c r="G93" s="360"/>
      <c r="H93" s="360"/>
      <c r="I93" s="650"/>
      <c r="J93" s="64" t="s">
        <v>286</v>
      </c>
    </row>
    <row r="94" spans="1:10" ht="15.75" thickBot="1" x14ac:dyDescent="0.3">
      <c r="A94" s="18" t="s">
        <v>240</v>
      </c>
      <c r="B94" s="30" t="s">
        <v>241</v>
      </c>
      <c r="C94" s="131" t="s">
        <v>242</v>
      </c>
      <c r="D94" s="1076"/>
      <c r="E94" s="140"/>
      <c r="F94" s="360">
        <f>SUM(F95:F96)</f>
        <v>0</v>
      </c>
      <c r="G94" s="360"/>
      <c r="H94" s="360"/>
      <c r="I94" s="650"/>
      <c r="J94" s="64" t="s">
        <v>286</v>
      </c>
    </row>
    <row r="95" spans="1:10" ht="15.75" hidden="1" thickBot="1" x14ac:dyDescent="0.3">
      <c r="A95" s="133" t="s">
        <v>405</v>
      </c>
      <c r="B95" s="26"/>
      <c r="C95" s="21"/>
      <c r="D95" s="451" t="s">
        <v>404</v>
      </c>
      <c r="E95" s="137"/>
      <c r="F95" s="355">
        <v>0</v>
      </c>
      <c r="G95" s="355"/>
      <c r="H95" s="355"/>
      <c r="I95" s="646"/>
      <c r="J95" s="62"/>
    </row>
    <row r="96" spans="1:10" ht="15.75" hidden="1" thickBot="1" x14ac:dyDescent="0.3">
      <c r="A96" s="133" t="s">
        <v>406</v>
      </c>
      <c r="B96" s="27"/>
      <c r="C96" s="23"/>
      <c r="D96" s="451" t="s">
        <v>243</v>
      </c>
      <c r="E96" s="137"/>
      <c r="F96" s="355">
        <v>0</v>
      </c>
      <c r="G96" s="355"/>
      <c r="H96" s="355"/>
      <c r="I96" s="646"/>
      <c r="J96" s="62"/>
    </row>
    <row r="97" spans="1:10" ht="15.75" thickBot="1" x14ac:dyDescent="0.3">
      <c r="B97" s="29" t="s">
        <v>244</v>
      </c>
      <c r="C97" s="635" t="s">
        <v>245</v>
      </c>
      <c r="D97" s="1070"/>
      <c r="E97" s="138"/>
      <c r="F97" s="358">
        <f>F98+F99</f>
        <v>0</v>
      </c>
      <c r="G97" s="358">
        <v>0</v>
      </c>
      <c r="H97" s="358">
        <v>0</v>
      </c>
      <c r="I97" s="637">
        <f>SUM(F97:H97)</f>
        <v>0</v>
      </c>
      <c r="J97" s="59"/>
    </row>
    <row r="98" spans="1:10" ht="15.75" hidden="1" thickBot="1" x14ac:dyDescent="0.3">
      <c r="A98" s="18" t="s">
        <v>246</v>
      </c>
      <c r="B98" s="28" t="s">
        <v>247</v>
      </c>
      <c r="C98" s="119" t="s">
        <v>248</v>
      </c>
      <c r="D98" s="1065"/>
      <c r="E98" s="136" t="s">
        <v>35</v>
      </c>
      <c r="F98" s="357">
        <v>0</v>
      </c>
      <c r="G98" s="357"/>
      <c r="H98" s="357"/>
      <c r="I98" s="644"/>
      <c r="J98" s="63" t="s">
        <v>289</v>
      </c>
    </row>
    <row r="99" spans="1:10" ht="15.75" hidden="1" thickBot="1" x14ac:dyDescent="0.3">
      <c r="A99" s="18" t="s">
        <v>249</v>
      </c>
      <c r="B99" s="28" t="s">
        <v>250</v>
      </c>
      <c r="C99" s="119" t="s">
        <v>251</v>
      </c>
      <c r="D99" s="1065"/>
      <c r="E99" s="136"/>
      <c r="F99" s="357"/>
      <c r="G99" s="357"/>
      <c r="H99" s="357"/>
      <c r="I99" s="644"/>
      <c r="J99" s="63" t="s">
        <v>746</v>
      </c>
    </row>
    <row r="100" spans="1:10" ht="15.75" thickBot="1" x14ac:dyDescent="0.3">
      <c r="B100" s="29" t="s">
        <v>252</v>
      </c>
      <c r="C100" s="635" t="s">
        <v>253</v>
      </c>
      <c r="D100" s="1070"/>
      <c r="E100" s="138"/>
      <c r="F100" s="358">
        <f>F101</f>
        <v>0</v>
      </c>
      <c r="G100" s="358">
        <v>0</v>
      </c>
      <c r="H100" s="358">
        <v>0</v>
      </c>
      <c r="I100" s="637">
        <f>SUM(F100:H100)</f>
        <v>0</v>
      </c>
      <c r="J100" s="59" t="s">
        <v>298</v>
      </c>
    </row>
    <row r="101" spans="1:10" ht="15.75" hidden="1" thickBot="1" x14ac:dyDescent="0.3">
      <c r="A101" s="18" t="s">
        <v>254</v>
      </c>
      <c r="B101" s="28" t="s">
        <v>255</v>
      </c>
      <c r="C101" s="630" t="s">
        <v>256</v>
      </c>
      <c r="D101" s="631"/>
      <c r="E101" s="136"/>
      <c r="F101" s="357">
        <f>SUM(F102:F103)</f>
        <v>0</v>
      </c>
      <c r="G101" s="357"/>
      <c r="H101" s="357"/>
      <c r="I101" s="644"/>
      <c r="J101" s="63"/>
    </row>
    <row r="102" spans="1:10" ht="15.75" hidden="1" thickBot="1" x14ac:dyDescent="0.3">
      <c r="B102" s="26"/>
      <c r="C102" s="21"/>
      <c r="D102" s="451" t="s">
        <v>257</v>
      </c>
      <c r="E102" s="137"/>
      <c r="F102" s="355">
        <v>0</v>
      </c>
      <c r="G102" s="355"/>
      <c r="H102" s="355"/>
      <c r="I102" s="646"/>
      <c r="J102" s="62" t="s">
        <v>286</v>
      </c>
    </row>
    <row r="103" spans="1:10" ht="15.75" hidden="1" thickBot="1" x14ac:dyDescent="0.3">
      <c r="B103" s="27"/>
      <c r="C103" s="23"/>
      <c r="D103" s="1079" t="s">
        <v>258</v>
      </c>
      <c r="E103" s="403"/>
      <c r="F103" s="404">
        <v>0</v>
      </c>
      <c r="G103" s="404"/>
      <c r="H103" s="404"/>
      <c r="I103" s="653"/>
      <c r="J103" s="405"/>
    </row>
    <row r="104" spans="1:10" ht="15.75" thickBot="1" x14ac:dyDescent="0.3">
      <c r="B104" s="406" t="s">
        <v>742</v>
      </c>
      <c r="C104" s="407" t="s">
        <v>361</v>
      </c>
      <c r="D104" s="1080"/>
      <c r="E104" s="408"/>
      <c r="F104" s="409">
        <v>0</v>
      </c>
      <c r="G104" s="409">
        <v>0</v>
      </c>
      <c r="H104" s="409">
        <v>0</v>
      </c>
      <c r="I104" s="654">
        <f>SUM(F104:H104)</f>
        <v>0</v>
      </c>
      <c r="J104" s="410" t="s">
        <v>286</v>
      </c>
    </row>
    <row r="105" spans="1:10" ht="15.75" hidden="1" thickBot="1" x14ac:dyDescent="0.3">
      <c r="A105" s="133" t="s">
        <v>745</v>
      </c>
      <c r="B105" s="397" t="s">
        <v>743</v>
      </c>
      <c r="C105" s="402" t="s">
        <v>744</v>
      </c>
      <c r="D105" s="1081"/>
      <c r="E105" s="399"/>
      <c r="F105" s="400">
        <v>0</v>
      </c>
      <c r="G105" s="400"/>
      <c r="H105" s="400"/>
      <c r="I105" s="648"/>
      <c r="J105" s="401"/>
    </row>
    <row r="106" spans="1:10" ht="15.75" thickBot="1" x14ac:dyDescent="0.3">
      <c r="B106" s="29" t="s">
        <v>259</v>
      </c>
      <c r="C106" s="635" t="s">
        <v>260</v>
      </c>
      <c r="D106" s="1070"/>
      <c r="E106" s="138"/>
      <c r="F106" s="358">
        <f>F107</f>
        <v>141479046</v>
      </c>
      <c r="G106" s="358">
        <v>0</v>
      </c>
      <c r="H106" s="358">
        <v>0</v>
      </c>
      <c r="I106" s="637">
        <f>SUM(F106:H106)</f>
        <v>141479046</v>
      </c>
      <c r="J106" s="59"/>
    </row>
    <row r="107" spans="1:10" x14ac:dyDescent="0.25">
      <c r="B107" s="31" t="s">
        <v>261</v>
      </c>
      <c r="C107" s="630" t="s">
        <v>262</v>
      </c>
      <c r="D107" s="631"/>
      <c r="E107" s="139"/>
      <c r="F107" s="359">
        <f>F108+F110</f>
        <v>141479046</v>
      </c>
      <c r="G107" s="359">
        <v>0</v>
      </c>
      <c r="H107" s="359">
        <v>0</v>
      </c>
      <c r="I107" s="638">
        <f>SUM(F107:H107)</f>
        <v>141479046</v>
      </c>
      <c r="J107" s="60"/>
    </row>
    <row r="108" spans="1:10" x14ac:dyDescent="0.25">
      <c r="A108" s="18"/>
      <c r="B108" s="25" t="s">
        <v>263</v>
      </c>
      <c r="C108" s="449" t="s">
        <v>264</v>
      </c>
      <c r="D108" s="450"/>
      <c r="E108" s="135"/>
      <c r="F108" s="354">
        <f>F109</f>
        <v>135245126</v>
      </c>
      <c r="G108" s="354"/>
      <c r="H108" s="354"/>
      <c r="I108" s="649"/>
      <c r="J108" s="61" t="s">
        <v>287</v>
      </c>
    </row>
    <row r="109" spans="1:10" x14ac:dyDescent="0.25">
      <c r="A109" s="18" t="s">
        <v>265</v>
      </c>
      <c r="B109" s="37" t="s">
        <v>266</v>
      </c>
      <c r="C109" s="39"/>
      <c r="D109" s="1075" t="s">
        <v>267</v>
      </c>
      <c r="E109" s="141"/>
      <c r="F109" s="502">
        <v>135245126</v>
      </c>
      <c r="G109" s="502"/>
      <c r="H109" s="502"/>
      <c r="I109" s="651"/>
      <c r="J109" s="65"/>
    </row>
    <row r="110" spans="1:10" ht="15.75" thickBot="1" x14ac:dyDescent="0.3">
      <c r="A110" s="18" t="s">
        <v>268</v>
      </c>
      <c r="B110" s="25" t="s">
        <v>269</v>
      </c>
      <c r="C110" s="132" t="s">
        <v>270</v>
      </c>
      <c r="D110" s="1082"/>
      <c r="E110" s="135"/>
      <c r="F110" s="354">
        <v>6233920</v>
      </c>
      <c r="G110" s="354"/>
      <c r="H110" s="354"/>
      <c r="I110" s="649"/>
      <c r="J110" s="61" t="s">
        <v>283</v>
      </c>
    </row>
    <row r="111" spans="1:10" ht="16.5" thickBot="1" x14ac:dyDescent="0.3">
      <c r="A111" s="18"/>
      <c r="B111" s="120" t="s">
        <v>271</v>
      </c>
      <c r="C111" s="121"/>
      <c r="D111" s="1083"/>
      <c r="E111" s="142"/>
      <c r="F111" s="362">
        <f>F5+F43+F48+F66+F97+F100+F106</f>
        <v>421323304</v>
      </c>
      <c r="G111" s="362">
        <v>0</v>
      </c>
      <c r="H111" s="362">
        <v>0</v>
      </c>
      <c r="I111" s="655">
        <f>SUM(F111:H111)</f>
        <v>421323304</v>
      </c>
      <c r="J111" s="66"/>
    </row>
    <row r="112" spans="1:10" hidden="1" x14ac:dyDescent="0.25">
      <c r="A112" s="18"/>
      <c r="B112" s="8"/>
      <c r="C112" s="9"/>
      <c r="D112" s="9"/>
    </row>
    <row r="113" spans="1:13" x14ac:dyDescent="0.25">
      <c r="A113" s="18"/>
      <c r="B113" s="8"/>
      <c r="C113" s="5"/>
      <c r="D113" s="5"/>
    </row>
    <row r="114" spans="1:13" x14ac:dyDescent="0.25">
      <c r="A114" s="18"/>
      <c r="B114" s="8"/>
      <c r="C114" s="5"/>
      <c r="D114" s="5"/>
    </row>
    <row r="115" spans="1:13" x14ac:dyDescent="0.25">
      <c r="A115" s="18"/>
      <c r="B115" s="8"/>
      <c r="C115" s="5"/>
      <c r="D115" s="5"/>
    </row>
    <row r="116" spans="1:13" x14ac:dyDescent="0.25">
      <c r="A116" s="18"/>
      <c r="B116" s="8"/>
      <c r="C116" s="5"/>
      <c r="D116" s="5"/>
      <c r="J116" s="385"/>
      <c r="K116" s="513"/>
      <c r="L116" s="384"/>
      <c r="M116" s="384"/>
    </row>
    <row r="117" spans="1:13" x14ac:dyDescent="0.25">
      <c r="A117" s="18"/>
      <c r="B117" s="8"/>
      <c r="C117" s="5"/>
      <c r="D117" s="5"/>
      <c r="J117" s="385"/>
      <c r="K117" s="513"/>
      <c r="L117" s="384"/>
      <c r="M117" s="384"/>
    </row>
    <row r="118" spans="1:13" x14ac:dyDescent="0.25">
      <c r="A118" s="18"/>
      <c r="B118" s="8"/>
      <c r="C118" s="5"/>
      <c r="D118" s="5"/>
      <c r="J118" s="385"/>
      <c r="K118" s="513"/>
      <c r="L118" s="384"/>
      <c r="M118" s="384"/>
    </row>
    <row r="119" spans="1:13" x14ac:dyDescent="0.25">
      <c r="A119" s="18"/>
      <c r="B119" s="8"/>
      <c r="C119" s="5"/>
      <c r="D119" s="5"/>
      <c r="J119" s="385"/>
      <c r="K119" s="513"/>
      <c r="L119" s="384"/>
      <c r="M119" s="384"/>
    </row>
    <row r="120" spans="1:13" x14ac:dyDescent="0.25">
      <c r="A120" s="18"/>
      <c r="B120" s="8"/>
      <c r="C120" s="5"/>
      <c r="D120" s="5"/>
      <c r="J120" s="385"/>
      <c r="K120" s="513"/>
      <c r="L120" s="384"/>
      <c r="M120" s="384"/>
    </row>
    <row r="121" spans="1:13" x14ac:dyDescent="0.25">
      <c r="A121" s="18"/>
      <c r="B121" s="8"/>
      <c r="C121" s="5"/>
      <c r="D121" s="5"/>
      <c r="J121" s="385"/>
      <c r="K121" s="513"/>
      <c r="L121" s="384"/>
      <c r="M121" s="384"/>
    </row>
    <row r="122" spans="1:13" x14ac:dyDescent="0.25">
      <c r="A122" s="18"/>
      <c r="B122" s="8"/>
      <c r="C122" s="5"/>
      <c r="D122" s="5"/>
      <c r="J122" s="385"/>
      <c r="K122" s="513"/>
      <c r="L122" s="384"/>
      <c r="M122" s="384"/>
    </row>
    <row r="123" spans="1:13" x14ac:dyDescent="0.25">
      <c r="A123" s="18"/>
      <c r="B123" s="8"/>
      <c r="C123" s="9"/>
      <c r="D123" s="9"/>
      <c r="J123" s="385"/>
      <c r="K123" s="513"/>
      <c r="L123" s="384"/>
      <c r="M123" s="384"/>
    </row>
    <row r="124" spans="1:13" x14ac:dyDescent="0.25">
      <c r="A124" s="18"/>
      <c r="B124" s="8"/>
      <c r="C124" s="5"/>
      <c r="D124" s="5"/>
    </row>
    <row r="125" spans="1:13" x14ac:dyDescent="0.25">
      <c r="A125" s="18"/>
      <c r="B125" s="8"/>
      <c r="C125" s="5"/>
      <c r="D125" s="5"/>
    </row>
    <row r="126" spans="1:13" x14ac:dyDescent="0.25">
      <c r="A126" s="18"/>
      <c r="B126" s="8"/>
      <c r="C126" s="5"/>
      <c r="D126" s="5"/>
    </row>
    <row r="127" spans="1:13" x14ac:dyDescent="0.25">
      <c r="A127" s="18"/>
      <c r="B127" s="8"/>
      <c r="C127" s="5"/>
      <c r="D127" s="5"/>
    </row>
    <row r="128" spans="1:13" x14ac:dyDescent="0.25">
      <c r="B128" s="8"/>
      <c r="C128" s="5"/>
      <c r="D128" s="5"/>
    </row>
    <row r="129" spans="1:4" x14ac:dyDescent="0.25">
      <c r="A129" s="20"/>
      <c r="B129" s="8"/>
      <c r="C129" s="5"/>
      <c r="D129" s="5"/>
    </row>
    <row r="130" spans="1:4" x14ac:dyDescent="0.25">
      <c r="A130" s="20"/>
      <c r="B130" s="8"/>
      <c r="C130" s="5"/>
      <c r="D130" s="5"/>
    </row>
    <row r="131" spans="1:4" x14ac:dyDescent="0.25">
      <c r="A131" s="20"/>
      <c r="B131" s="8"/>
      <c r="C131" s="5"/>
      <c r="D131" s="5"/>
    </row>
    <row r="132" spans="1:4" x14ac:dyDescent="0.25">
      <c r="A132" s="20"/>
      <c r="B132" s="8"/>
      <c r="C132" s="5"/>
      <c r="D132" s="5"/>
    </row>
    <row r="133" spans="1:4" x14ac:dyDescent="0.25">
      <c r="A133" s="20"/>
      <c r="B133" s="8"/>
      <c r="C133" s="5"/>
      <c r="D133" s="5"/>
    </row>
    <row r="134" spans="1:4" x14ac:dyDescent="0.25">
      <c r="A134" s="20"/>
      <c r="B134" s="8"/>
      <c r="C134" s="9"/>
      <c r="D134" s="9"/>
    </row>
    <row r="135" spans="1:4" x14ac:dyDescent="0.25">
      <c r="A135" s="20"/>
      <c r="B135" s="8"/>
      <c r="C135" s="5"/>
      <c r="D135" s="5"/>
    </row>
    <row r="136" spans="1:4" x14ac:dyDescent="0.25">
      <c r="A136" s="20"/>
      <c r="B136" s="8"/>
      <c r="C136" s="5"/>
      <c r="D136" s="5"/>
    </row>
    <row r="137" spans="1:4" x14ac:dyDescent="0.25">
      <c r="A137" s="20"/>
      <c r="B137" s="8"/>
      <c r="C137" s="5"/>
      <c r="D137" s="5"/>
    </row>
    <row r="138" spans="1:4" x14ac:dyDescent="0.25">
      <c r="A138" s="20"/>
      <c r="B138" s="8"/>
      <c r="C138" s="5"/>
      <c r="D138" s="5"/>
    </row>
    <row r="139" spans="1:4" x14ac:dyDescent="0.25">
      <c r="A139" s="20"/>
      <c r="B139" s="8"/>
      <c r="C139" s="5"/>
      <c r="D139" s="5"/>
    </row>
    <row r="140" spans="1:4" x14ac:dyDescent="0.25">
      <c r="A140" s="20"/>
      <c r="B140" s="8"/>
      <c r="C140" s="5"/>
      <c r="D140" s="5"/>
    </row>
    <row r="141" spans="1:4" x14ac:dyDescent="0.25">
      <c r="A141" s="20"/>
      <c r="B141" s="8"/>
      <c r="C141" s="5"/>
      <c r="D141" s="5"/>
    </row>
    <row r="142" spans="1:4" x14ac:dyDescent="0.25">
      <c r="A142" s="20"/>
      <c r="B142" s="8"/>
      <c r="C142" s="5"/>
      <c r="D142" s="5"/>
    </row>
    <row r="143" spans="1:4" x14ac:dyDescent="0.25">
      <c r="A143" s="20"/>
      <c r="B143" s="8"/>
      <c r="C143" s="5"/>
      <c r="D143" s="5"/>
    </row>
    <row r="144" spans="1:4" x14ac:dyDescent="0.25">
      <c r="A144" s="20"/>
      <c r="B144" s="8"/>
      <c r="C144" s="5"/>
      <c r="D144" s="5"/>
    </row>
    <row r="145" spans="1:4" x14ac:dyDescent="0.25">
      <c r="B145" s="10"/>
      <c r="C145" s="4"/>
      <c r="D145" s="4"/>
    </row>
    <row r="146" spans="1:4" x14ac:dyDescent="0.25">
      <c r="B146" s="11"/>
      <c r="C146" s="7"/>
      <c r="D146" s="7"/>
    </row>
    <row r="147" spans="1:4" x14ac:dyDescent="0.25">
      <c r="B147" s="8"/>
      <c r="C147" s="5"/>
      <c r="D147" s="5"/>
    </row>
    <row r="148" spans="1:4" x14ac:dyDescent="0.25">
      <c r="B148" s="8"/>
      <c r="C148" s="9"/>
      <c r="D148" s="9"/>
    </row>
    <row r="149" spans="1:4" x14ac:dyDescent="0.25">
      <c r="B149" s="8"/>
      <c r="C149" s="5"/>
      <c r="D149" s="5"/>
    </row>
    <row r="150" spans="1:4" x14ac:dyDescent="0.25">
      <c r="B150" s="8"/>
      <c r="C150" s="5"/>
      <c r="D150" s="5"/>
    </row>
    <row r="151" spans="1:4" x14ac:dyDescent="0.25">
      <c r="B151" s="8"/>
      <c r="C151" s="5"/>
      <c r="D151" s="5"/>
    </row>
    <row r="152" spans="1:4" x14ac:dyDescent="0.25">
      <c r="B152" s="8"/>
      <c r="C152" s="5"/>
      <c r="D152" s="5"/>
    </row>
    <row r="153" spans="1:4" x14ac:dyDescent="0.25">
      <c r="B153" s="8"/>
      <c r="C153" s="9"/>
      <c r="D153" s="9"/>
    </row>
    <row r="154" spans="1:4" x14ac:dyDescent="0.25">
      <c r="B154" s="8"/>
      <c r="C154" s="5"/>
      <c r="D154" s="5"/>
    </row>
    <row r="155" spans="1:4" x14ac:dyDescent="0.25">
      <c r="B155" s="8"/>
      <c r="C155" s="5"/>
      <c r="D155" s="5"/>
    </row>
    <row r="156" spans="1:4" x14ac:dyDescent="0.25">
      <c r="B156" s="8"/>
      <c r="C156" s="9"/>
      <c r="D156" s="9"/>
    </row>
    <row r="157" spans="1:4" x14ac:dyDescent="0.25">
      <c r="B157" s="8"/>
      <c r="C157" s="9"/>
      <c r="D157" s="9"/>
    </row>
    <row r="158" spans="1:4" x14ac:dyDescent="0.25">
      <c r="B158" s="8"/>
      <c r="C158" s="5"/>
      <c r="D158" s="5"/>
    </row>
    <row r="159" spans="1:4" x14ac:dyDescent="0.25">
      <c r="B159" s="8"/>
      <c r="C159" s="5"/>
      <c r="D159" s="5"/>
    </row>
    <row r="160" spans="1:4" x14ac:dyDescent="0.25">
      <c r="A160" s="18"/>
      <c r="B160" s="8"/>
      <c r="C160" s="5"/>
      <c r="D160" s="5"/>
    </row>
    <row r="161" spans="1:4" x14ac:dyDescent="0.25">
      <c r="A161" s="18"/>
      <c r="B161" s="8"/>
      <c r="C161" s="9"/>
      <c r="D161" s="9"/>
    </row>
    <row r="162" spans="1:4" x14ac:dyDescent="0.25">
      <c r="A162" s="18"/>
      <c r="B162" s="8"/>
      <c r="C162" s="5"/>
      <c r="D162" s="5"/>
    </row>
    <row r="163" spans="1:4" x14ac:dyDescent="0.25">
      <c r="A163" s="18"/>
      <c r="B163" s="8"/>
      <c r="C163" s="5"/>
      <c r="D163" s="5"/>
    </row>
    <row r="164" spans="1:4" x14ac:dyDescent="0.25">
      <c r="A164" s="18"/>
      <c r="B164" s="8"/>
      <c r="C164" s="5"/>
      <c r="D164" s="5"/>
    </row>
    <row r="165" spans="1:4" x14ac:dyDescent="0.25">
      <c r="A165" s="18"/>
      <c r="B165" s="8"/>
      <c r="C165" s="5"/>
      <c r="D165" s="5"/>
    </row>
    <row r="166" spans="1:4" x14ac:dyDescent="0.25">
      <c r="A166" s="18"/>
      <c r="B166" s="8"/>
      <c r="C166" s="5"/>
      <c r="D166" s="5"/>
    </row>
    <row r="167" spans="1:4" x14ac:dyDescent="0.25">
      <c r="A167" s="18"/>
      <c r="B167" s="8"/>
      <c r="C167" s="5"/>
      <c r="D167" s="5"/>
    </row>
    <row r="168" spans="1:4" x14ac:dyDescent="0.25">
      <c r="A168" s="18"/>
      <c r="B168" s="8"/>
      <c r="C168" s="5"/>
      <c r="D168" s="5"/>
    </row>
    <row r="169" spans="1:4" x14ac:dyDescent="0.25">
      <c r="A169" s="18"/>
      <c r="B169" s="8"/>
      <c r="C169" s="5"/>
      <c r="D169" s="5"/>
    </row>
    <row r="170" spans="1:4" x14ac:dyDescent="0.25">
      <c r="A170" s="18"/>
      <c r="B170" s="8"/>
      <c r="C170" s="5"/>
      <c r="D170" s="5"/>
    </row>
    <row r="171" spans="1:4" x14ac:dyDescent="0.25">
      <c r="A171" s="18"/>
      <c r="B171" s="8"/>
      <c r="C171" s="5"/>
      <c r="D171" s="5"/>
    </row>
    <row r="172" spans="1:4" x14ac:dyDescent="0.25">
      <c r="A172" s="18"/>
      <c r="B172" s="10"/>
      <c r="C172" s="4"/>
      <c r="D172" s="4"/>
    </row>
    <row r="173" spans="1:4" x14ac:dyDescent="0.25">
      <c r="A173" s="18"/>
      <c r="B173" s="8"/>
      <c r="C173" s="9"/>
      <c r="D173" s="9"/>
    </row>
    <row r="174" spans="1:4" x14ac:dyDescent="0.25">
      <c r="A174" s="18"/>
      <c r="B174" s="8"/>
      <c r="C174" s="9"/>
      <c r="D174" s="9"/>
    </row>
    <row r="175" spans="1:4" x14ac:dyDescent="0.25">
      <c r="A175" s="18"/>
      <c r="B175" s="8"/>
      <c r="C175" s="5"/>
      <c r="D175" s="5"/>
    </row>
    <row r="176" spans="1:4" x14ac:dyDescent="0.25">
      <c r="A176" s="18"/>
      <c r="B176" s="8"/>
      <c r="C176" s="5"/>
      <c r="D176" s="5"/>
    </row>
    <row r="177" spans="1:4" x14ac:dyDescent="0.25">
      <c r="A177" s="18"/>
      <c r="B177" s="8"/>
      <c r="C177" s="5"/>
      <c r="D177" s="5"/>
    </row>
    <row r="178" spans="1:4" x14ac:dyDescent="0.25">
      <c r="A178" s="18"/>
      <c r="B178" s="8"/>
      <c r="C178" s="9"/>
      <c r="D178" s="9"/>
    </row>
    <row r="179" spans="1:4" x14ac:dyDescent="0.25">
      <c r="A179" s="18"/>
      <c r="B179" s="8"/>
      <c r="C179" s="5"/>
      <c r="D179" s="5"/>
    </row>
    <row r="180" spans="1:4" x14ac:dyDescent="0.25">
      <c r="A180" s="18"/>
      <c r="B180" s="8"/>
      <c r="C180" s="5"/>
      <c r="D180" s="5"/>
    </row>
    <row r="181" spans="1:4" x14ac:dyDescent="0.25">
      <c r="A181" s="18"/>
      <c r="B181" s="8"/>
      <c r="C181" s="9"/>
      <c r="D181" s="9"/>
    </row>
    <row r="182" spans="1:4" x14ac:dyDescent="0.25">
      <c r="A182" s="18"/>
      <c r="B182" s="8"/>
      <c r="C182" s="5"/>
      <c r="D182" s="5"/>
    </row>
    <row r="183" spans="1:4" x14ac:dyDescent="0.25">
      <c r="A183" s="18"/>
      <c r="B183" s="8"/>
      <c r="C183" s="5"/>
      <c r="D183" s="5"/>
    </row>
    <row r="184" spans="1:4" x14ac:dyDescent="0.25">
      <c r="A184" s="18"/>
      <c r="B184" s="8"/>
      <c r="C184" s="5"/>
      <c r="D184" s="5"/>
    </row>
    <row r="185" spans="1:4" x14ac:dyDescent="0.25">
      <c r="A185" s="18"/>
      <c r="B185" s="8"/>
      <c r="C185" s="5"/>
      <c r="D185" s="5"/>
    </row>
    <row r="186" spans="1:4" x14ac:dyDescent="0.25">
      <c r="A186" s="18"/>
      <c r="B186" s="8"/>
      <c r="C186" s="5"/>
      <c r="D186" s="5"/>
    </row>
    <row r="187" spans="1:4" x14ac:dyDescent="0.25">
      <c r="A187" s="18"/>
      <c r="B187" s="8"/>
      <c r="C187" s="5"/>
      <c r="D187" s="5"/>
    </row>
    <row r="188" spans="1:4" x14ac:dyDescent="0.25">
      <c r="A188" s="18"/>
      <c r="B188" s="8"/>
      <c r="C188" s="5"/>
      <c r="D188" s="5"/>
    </row>
    <row r="189" spans="1:4" x14ac:dyDescent="0.25">
      <c r="A189" s="18"/>
      <c r="B189" s="8"/>
      <c r="C189" s="9"/>
      <c r="D189" s="9"/>
    </row>
    <row r="190" spans="1:4" x14ac:dyDescent="0.25">
      <c r="A190" s="18"/>
      <c r="B190" s="8"/>
      <c r="C190" s="9"/>
      <c r="D190" s="9"/>
    </row>
    <row r="191" spans="1:4" x14ac:dyDescent="0.25">
      <c r="A191" s="18"/>
      <c r="B191" s="8"/>
      <c r="C191" s="9"/>
      <c r="D191" s="9"/>
    </row>
    <row r="192" spans="1:4" x14ac:dyDescent="0.25">
      <c r="A192" s="18"/>
      <c r="B192" s="8"/>
      <c r="C192" s="9"/>
      <c r="D192" s="9"/>
    </row>
    <row r="193" spans="1:4" x14ac:dyDescent="0.25">
      <c r="A193" s="18"/>
      <c r="B193" s="8"/>
      <c r="C193" s="5"/>
      <c r="D193" s="5"/>
    </row>
    <row r="194" spans="1:4" x14ac:dyDescent="0.25">
      <c r="A194" s="18"/>
      <c r="B194" s="8"/>
      <c r="C194" s="5"/>
      <c r="D194" s="5"/>
    </row>
    <row r="195" spans="1:4" x14ac:dyDescent="0.25">
      <c r="A195" s="18"/>
      <c r="B195" s="8"/>
      <c r="C195" s="5"/>
      <c r="D195" s="5"/>
    </row>
    <row r="196" spans="1:4" x14ac:dyDescent="0.25">
      <c r="A196" s="18"/>
      <c r="B196" s="8"/>
      <c r="C196" s="5"/>
      <c r="D196" s="5"/>
    </row>
    <row r="197" spans="1:4" x14ac:dyDescent="0.25">
      <c r="A197" s="18"/>
      <c r="B197" s="8"/>
      <c r="C197" s="9"/>
      <c r="D197" s="9"/>
    </row>
    <row r="198" spans="1:4" x14ac:dyDescent="0.25">
      <c r="A198" s="18"/>
      <c r="B198" s="8"/>
      <c r="C198" s="5"/>
      <c r="D198" s="5"/>
    </row>
    <row r="199" spans="1:4" x14ac:dyDescent="0.25">
      <c r="A199" s="18"/>
      <c r="B199" s="8"/>
      <c r="C199" s="5"/>
      <c r="D199" s="5"/>
    </row>
    <row r="200" spans="1:4" x14ac:dyDescent="0.25">
      <c r="A200" s="18"/>
      <c r="B200" s="8"/>
      <c r="C200" s="5"/>
      <c r="D200" s="5"/>
    </row>
    <row r="201" spans="1:4" x14ac:dyDescent="0.25">
      <c r="A201" s="18"/>
      <c r="B201" s="8"/>
      <c r="C201" s="5"/>
      <c r="D201" s="5"/>
    </row>
    <row r="202" spans="1:4" x14ac:dyDescent="0.25">
      <c r="A202" s="18"/>
      <c r="B202" s="8"/>
      <c r="C202" s="5"/>
      <c r="D202" s="5"/>
    </row>
    <row r="203" spans="1:4" x14ac:dyDescent="0.25">
      <c r="A203" s="18"/>
      <c r="B203" s="8"/>
      <c r="C203" s="9"/>
      <c r="D203" s="9"/>
    </row>
    <row r="204" spans="1:4" x14ac:dyDescent="0.25">
      <c r="A204" s="18"/>
      <c r="B204" s="8"/>
      <c r="C204" s="9"/>
      <c r="D204" s="9"/>
    </row>
    <row r="205" spans="1:4" x14ac:dyDescent="0.25">
      <c r="A205" s="18"/>
      <c r="B205" s="8"/>
      <c r="C205" s="5"/>
      <c r="D205" s="5"/>
    </row>
    <row r="206" spans="1:4" x14ac:dyDescent="0.25">
      <c r="A206" s="18"/>
      <c r="B206" s="8"/>
      <c r="C206" s="5"/>
      <c r="D206" s="5"/>
    </row>
    <row r="207" spans="1:4" x14ac:dyDescent="0.25">
      <c r="A207" s="18"/>
      <c r="B207" s="8"/>
      <c r="C207" s="5"/>
      <c r="D207" s="5"/>
    </row>
    <row r="208" spans="1:4" x14ac:dyDescent="0.25">
      <c r="A208" s="18"/>
      <c r="B208" s="10"/>
      <c r="C208" s="4"/>
      <c r="D208" s="4"/>
    </row>
    <row r="209" spans="1:4" x14ac:dyDescent="0.25">
      <c r="A209" s="18"/>
      <c r="B209" s="8"/>
      <c r="C209" s="9"/>
      <c r="D209" s="9"/>
    </row>
    <row r="210" spans="1:4" x14ac:dyDescent="0.25">
      <c r="A210" s="18"/>
      <c r="B210" s="8"/>
      <c r="C210" s="9"/>
      <c r="D210" s="9"/>
    </row>
    <row r="211" spans="1:4" x14ac:dyDescent="0.25">
      <c r="A211" s="18"/>
      <c r="B211" s="8"/>
      <c r="C211" s="5"/>
      <c r="D211" s="5"/>
    </row>
    <row r="212" spans="1:4" x14ac:dyDescent="0.25">
      <c r="A212" s="18"/>
      <c r="B212" s="8"/>
      <c r="C212" s="5"/>
      <c r="D212" s="5"/>
    </row>
    <row r="213" spans="1:4" x14ac:dyDescent="0.25">
      <c r="A213" s="18"/>
      <c r="B213" s="8"/>
      <c r="C213" s="9"/>
      <c r="D213" s="9"/>
    </row>
    <row r="214" spans="1:4" x14ac:dyDescent="0.25">
      <c r="A214" s="18"/>
      <c r="B214" s="8"/>
      <c r="C214" s="9"/>
      <c r="D214" s="9"/>
    </row>
    <row r="215" spans="1:4" x14ac:dyDescent="0.25">
      <c r="A215" s="18"/>
      <c r="B215" s="8"/>
      <c r="C215" s="5"/>
      <c r="D215" s="5"/>
    </row>
    <row r="216" spans="1:4" x14ac:dyDescent="0.25">
      <c r="A216" s="18"/>
      <c r="B216" s="8"/>
      <c r="C216" s="5"/>
      <c r="D216" s="5"/>
    </row>
    <row r="217" spans="1:4" x14ac:dyDescent="0.25">
      <c r="A217" s="18"/>
      <c r="B217" s="8"/>
      <c r="C217" s="9"/>
      <c r="D217" s="9"/>
    </row>
    <row r="218" spans="1:4" x14ac:dyDescent="0.25">
      <c r="A218" s="18"/>
      <c r="B218" s="10"/>
      <c r="C218" s="4"/>
      <c r="D218" s="4"/>
    </row>
    <row r="219" spans="1:4" x14ac:dyDescent="0.25">
      <c r="A219" s="18"/>
      <c r="B219" s="8"/>
      <c r="C219" s="9"/>
      <c r="D219" s="9"/>
    </row>
    <row r="220" spans="1:4" x14ac:dyDescent="0.25">
      <c r="A220" s="18"/>
      <c r="B220" s="8"/>
      <c r="C220" s="9"/>
      <c r="D220" s="9"/>
    </row>
    <row r="221" spans="1:4" x14ac:dyDescent="0.25">
      <c r="A221" s="18"/>
      <c r="B221" s="8"/>
      <c r="C221" s="9"/>
      <c r="D221" s="9"/>
    </row>
    <row r="222" spans="1:4" x14ac:dyDescent="0.25">
      <c r="A222" s="18"/>
      <c r="B222" s="8"/>
      <c r="C222" s="9"/>
      <c r="D222" s="9"/>
    </row>
    <row r="223" spans="1:4" x14ac:dyDescent="0.25">
      <c r="A223" s="18"/>
      <c r="B223" s="8"/>
      <c r="C223" s="5"/>
      <c r="D223" s="5"/>
    </row>
    <row r="224" spans="1:4" x14ac:dyDescent="0.25">
      <c r="A224" s="18"/>
      <c r="B224" s="8"/>
      <c r="C224" s="5"/>
      <c r="D224" s="5"/>
    </row>
    <row r="225" spans="1:4" x14ac:dyDescent="0.25">
      <c r="A225" s="18"/>
      <c r="B225" s="8"/>
      <c r="C225" s="5"/>
      <c r="D225" s="5"/>
    </row>
    <row r="226" spans="1:4" x14ac:dyDescent="0.25">
      <c r="A226" s="18"/>
      <c r="B226" s="8"/>
      <c r="C226" s="5"/>
      <c r="D226" s="5"/>
    </row>
    <row r="227" spans="1:4" x14ac:dyDescent="0.25">
      <c r="A227" s="18"/>
      <c r="B227" s="8"/>
      <c r="C227" s="5"/>
      <c r="D227" s="5"/>
    </row>
    <row r="228" spans="1:4" x14ac:dyDescent="0.25">
      <c r="A228" s="18"/>
      <c r="B228" s="8"/>
      <c r="C228" s="5"/>
      <c r="D228" s="5"/>
    </row>
    <row r="229" spans="1:4" x14ac:dyDescent="0.25">
      <c r="A229" s="18"/>
      <c r="B229" s="8"/>
      <c r="C229" s="5"/>
      <c r="D229" s="5"/>
    </row>
    <row r="230" spans="1:4" x14ac:dyDescent="0.25">
      <c r="A230" s="18"/>
      <c r="B230" s="8"/>
      <c r="C230" s="5"/>
      <c r="D230" s="5"/>
    </row>
    <row r="231" spans="1:4" x14ac:dyDescent="0.25">
      <c r="A231" s="18"/>
      <c r="B231" s="8"/>
      <c r="C231" s="5"/>
      <c r="D231" s="5"/>
    </row>
    <row r="232" spans="1:4" x14ac:dyDescent="0.25">
      <c r="A232" s="18"/>
      <c r="B232" s="8"/>
      <c r="C232" s="9"/>
      <c r="D232" s="9"/>
    </row>
    <row r="233" spans="1:4" x14ac:dyDescent="0.25">
      <c r="A233" s="18"/>
      <c r="B233" s="8"/>
      <c r="C233" s="5"/>
      <c r="D233" s="5"/>
    </row>
    <row r="234" spans="1:4" x14ac:dyDescent="0.25">
      <c r="A234" s="18"/>
      <c r="B234" s="8"/>
      <c r="C234" s="5"/>
      <c r="D234" s="5"/>
    </row>
    <row r="235" spans="1:4" x14ac:dyDescent="0.25">
      <c r="A235" s="18"/>
      <c r="B235" s="8"/>
      <c r="C235" s="5"/>
      <c r="D235" s="5"/>
    </row>
    <row r="236" spans="1:4" x14ac:dyDescent="0.25">
      <c r="A236" s="18"/>
      <c r="B236" s="8"/>
      <c r="C236" s="5"/>
      <c r="D236" s="5"/>
    </row>
    <row r="237" spans="1:4" x14ac:dyDescent="0.25">
      <c r="A237" s="18"/>
      <c r="B237" s="8"/>
      <c r="C237" s="5"/>
      <c r="D237" s="5"/>
    </row>
    <row r="238" spans="1:4" x14ac:dyDescent="0.25">
      <c r="A238" s="18"/>
      <c r="B238" s="8"/>
      <c r="C238" s="5"/>
      <c r="D238" s="5"/>
    </row>
    <row r="239" spans="1:4" x14ac:dyDescent="0.25">
      <c r="A239" s="18"/>
      <c r="B239" s="8"/>
      <c r="C239" s="5"/>
      <c r="D239" s="5"/>
    </row>
    <row r="240" spans="1:4" x14ac:dyDescent="0.25">
      <c r="A240" s="18"/>
      <c r="B240" s="8"/>
      <c r="C240" s="5"/>
      <c r="D240" s="5"/>
    </row>
    <row r="241" spans="1:4" x14ac:dyDescent="0.25">
      <c r="A241" s="18"/>
      <c r="B241" s="8"/>
      <c r="C241" s="5"/>
      <c r="D241" s="5"/>
    </row>
    <row r="242" spans="1:4" x14ac:dyDescent="0.25">
      <c r="A242" s="18"/>
      <c r="B242" s="8"/>
      <c r="C242" s="5"/>
      <c r="D242" s="5"/>
    </row>
    <row r="243" spans="1:4" x14ac:dyDescent="0.25">
      <c r="A243" s="18"/>
      <c r="B243" s="8"/>
      <c r="C243" s="5"/>
      <c r="D243" s="5"/>
    </row>
    <row r="244" spans="1:4" x14ac:dyDescent="0.25">
      <c r="A244" s="18"/>
      <c r="B244" s="10"/>
      <c r="C244" s="4"/>
      <c r="D244" s="4"/>
    </row>
    <row r="245" spans="1:4" x14ac:dyDescent="0.25">
      <c r="A245" s="18"/>
      <c r="B245" s="8"/>
      <c r="C245" s="9"/>
      <c r="D245" s="9"/>
    </row>
    <row r="246" spans="1:4" x14ac:dyDescent="0.25">
      <c r="A246" s="18"/>
      <c r="B246" s="8"/>
      <c r="C246" s="9"/>
      <c r="D246" s="9"/>
    </row>
    <row r="247" spans="1:4" x14ac:dyDescent="0.25">
      <c r="A247" s="18"/>
      <c r="B247" s="8"/>
      <c r="C247" s="9"/>
      <c r="D247" s="9"/>
    </row>
    <row r="248" spans="1:4" x14ac:dyDescent="0.25">
      <c r="A248" s="18"/>
      <c r="B248" s="8"/>
      <c r="C248" s="9"/>
      <c r="D248" s="9"/>
    </row>
    <row r="249" spans="1:4" x14ac:dyDescent="0.25">
      <c r="A249" s="18"/>
      <c r="B249" s="8"/>
      <c r="C249" s="5"/>
      <c r="D249" s="5"/>
    </row>
    <row r="250" spans="1:4" x14ac:dyDescent="0.25">
      <c r="A250" s="18"/>
      <c r="B250" s="8"/>
      <c r="C250" s="5"/>
      <c r="D250" s="5"/>
    </row>
    <row r="251" spans="1:4" x14ac:dyDescent="0.25">
      <c r="A251" s="18"/>
      <c r="B251" s="8"/>
      <c r="C251" s="5"/>
      <c r="D251" s="5"/>
    </row>
    <row r="252" spans="1:4" x14ac:dyDescent="0.25">
      <c r="A252" s="18"/>
      <c r="B252" s="8"/>
      <c r="C252" s="5"/>
      <c r="D252" s="5"/>
    </row>
    <row r="253" spans="1:4" x14ac:dyDescent="0.25">
      <c r="A253" s="18"/>
      <c r="B253" s="8"/>
      <c r="C253" s="5"/>
      <c r="D253" s="5"/>
    </row>
    <row r="254" spans="1:4" x14ac:dyDescent="0.25">
      <c r="A254" s="18"/>
      <c r="B254" s="8"/>
      <c r="C254" s="5"/>
      <c r="D254" s="5"/>
    </row>
    <row r="255" spans="1:4" x14ac:dyDescent="0.25">
      <c r="A255" s="18"/>
      <c r="B255" s="8"/>
      <c r="C255" s="5"/>
      <c r="D255" s="5"/>
    </row>
    <row r="256" spans="1:4" x14ac:dyDescent="0.25">
      <c r="A256" s="18"/>
      <c r="B256" s="8"/>
      <c r="C256" s="5"/>
      <c r="D256" s="5"/>
    </row>
    <row r="257" spans="1:4" x14ac:dyDescent="0.25">
      <c r="A257" s="18"/>
      <c r="B257" s="8"/>
      <c r="C257" s="5"/>
      <c r="D257" s="5"/>
    </row>
    <row r="258" spans="1:4" x14ac:dyDescent="0.25">
      <c r="A258" s="18"/>
      <c r="B258" s="8"/>
      <c r="C258" s="9"/>
      <c r="D258" s="9"/>
    </row>
    <row r="259" spans="1:4" x14ac:dyDescent="0.25">
      <c r="A259" s="18"/>
      <c r="B259" s="8"/>
      <c r="C259" s="5"/>
      <c r="D259" s="5"/>
    </row>
    <row r="260" spans="1:4" x14ac:dyDescent="0.25">
      <c r="A260" s="18"/>
      <c r="B260" s="8"/>
      <c r="C260" s="5"/>
      <c r="D260" s="5"/>
    </row>
    <row r="261" spans="1:4" x14ac:dyDescent="0.25">
      <c r="A261" s="18"/>
      <c r="B261" s="8"/>
      <c r="C261" s="5"/>
      <c r="D261" s="5"/>
    </row>
    <row r="262" spans="1:4" x14ac:dyDescent="0.25">
      <c r="A262" s="18"/>
      <c r="B262" s="8"/>
      <c r="C262" s="5"/>
      <c r="D262" s="5"/>
    </row>
    <row r="263" spans="1:4" x14ac:dyDescent="0.25">
      <c r="A263" s="18"/>
      <c r="B263" s="8"/>
      <c r="C263" s="5"/>
      <c r="D263" s="5"/>
    </row>
    <row r="264" spans="1:4" x14ac:dyDescent="0.25">
      <c r="A264" s="18"/>
      <c r="B264" s="8"/>
      <c r="C264" s="5"/>
      <c r="D264" s="5"/>
    </row>
    <row r="265" spans="1:4" x14ac:dyDescent="0.25">
      <c r="A265" s="18"/>
      <c r="B265" s="8"/>
      <c r="C265" s="5"/>
      <c r="D265" s="5"/>
    </row>
    <row r="266" spans="1:4" x14ac:dyDescent="0.25">
      <c r="A266" s="18"/>
      <c r="B266" s="8"/>
      <c r="C266" s="5"/>
      <c r="D266" s="5"/>
    </row>
    <row r="267" spans="1:4" x14ac:dyDescent="0.25">
      <c r="A267" s="18"/>
      <c r="B267" s="8"/>
      <c r="C267" s="5"/>
      <c r="D267" s="5"/>
    </row>
    <row r="268" spans="1:4" x14ac:dyDescent="0.25">
      <c r="A268" s="18"/>
      <c r="B268" s="8"/>
      <c r="C268" s="5"/>
      <c r="D268" s="5"/>
    </row>
    <row r="269" spans="1:4" x14ac:dyDescent="0.25">
      <c r="A269" s="18"/>
      <c r="B269" s="8"/>
      <c r="C269" s="5"/>
      <c r="D269" s="5"/>
    </row>
    <row r="270" spans="1:4" x14ac:dyDescent="0.25">
      <c r="A270" s="18"/>
      <c r="B270" s="10"/>
      <c r="C270" s="4"/>
      <c r="D270" s="4"/>
    </row>
    <row r="271" spans="1:4" x14ac:dyDescent="0.25">
      <c r="A271" s="18"/>
      <c r="B271" s="12"/>
      <c r="C271" s="13"/>
      <c r="D271" s="13"/>
    </row>
    <row r="272" spans="1:4" x14ac:dyDescent="0.25">
      <c r="A272" s="18"/>
      <c r="B272" s="14"/>
      <c r="C272" s="15"/>
      <c r="D272" s="15"/>
    </row>
    <row r="273" spans="1:4" x14ac:dyDescent="0.25">
      <c r="A273" s="18"/>
      <c r="B273" s="2"/>
      <c r="C273" s="16"/>
      <c r="D273" s="16"/>
    </row>
    <row r="274" spans="1:4" x14ac:dyDescent="0.25">
      <c r="A274" s="18"/>
      <c r="B274" s="2"/>
      <c r="C274" s="16"/>
      <c r="D274" s="16"/>
    </row>
    <row r="275" spans="1:4" x14ac:dyDescent="0.25">
      <c r="A275" s="18"/>
      <c r="B275" s="2"/>
      <c r="C275" s="16"/>
      <c r="D275" s="16"/>
    </row>
    <row r="276" spans="1:4" x14ac:dyDescent="0.25">
      <c r="A276" s="18"/>
      <c r="B276" s="14"/>
      <c r="C276" s="15"/>
      <c r="D276" s="15"/>
    </row>
    <row r="277" spans="1:4" x14ac:dyDescent="0.25">
      <c r="A277" s="18"/>
      <c r="B277" s="2"/>
      <c r="C277" s="16"/>
      <c r="D277" s="16"/>
    </row>
    <row r="278" spans="1:4" x14ac:dyDescent="0.25">
      <c r="A278" s="18"/>
      <c r="B278" s="2"/>
      <c r="C278" s="5"/>
      <c r="D278" s="5"/>
    </row>
    <row r="279" spans="1:4" x14ac:dyDescent="0.25">
      <c r="A279" s="18"/>
      <c r="B279" s="2"/>
      <c r="C279" s="5"/>
      <c r="D279" s="5"/>
    </row>
    <row r="280" spans="1:4" x14ac:dyDescent="0.25">
      <c r="A280" s="18"/>
      <c r="B280" s="2"/>
      <c r="C280" s="5"/>
      <c r="D280" s="5"/>
    </row>
    <row r="281" spans="1:4" x14ac:dyDescent="0.25">
      <c r="A281" s="18"/>
      <c r="B281" s="2"/>
      <c r="C281" s="5"/>
      <c r="D281" s="5"/>
    </row>
    <row r="282" spans="1:4" x14ac:dyDescent="0.25">
      <c r="A282" s="18"/>
      <c r="B282" s="2"/>
      <c r="C282" s="5"/>
      <c r="D282" s="5"/>
    </row>
    <row r="283" spans="1:4" x14ac:dyDescent="0.25">
      <c r="A283" s="18"/>
      <c r="B283" s="2"/>
      <c r="C283" s="5"/>
      <c r="D283" s="5"/>
    </row>
    <row r="284" spans="1:4" x14ac:dyDescent="0.25">
      <c r="A284" s="18"/>
      <c r="B284" s="14"/>
      <c r="C284" s="15"/>
      <c r="D284" s="15"/>
    </row>
    <row r="285" spans="1:4" x14ac:dyDescent="0.25">
      <c r="A285" s="18"/>
      <c r="B285" s="2"/>
      <c r="C285" s="16"/>
      <c r="D285" s="16"/>
    </row>
    <row r="286" spans="1:4" x14ac:dyDescent="0.25">
      <c r="A286" s="18"/>
      <c r="B286" s="2"/>
      <c r="C286" s="16"/>
      <c r="D286" s="16"/>
    </row>
    <row r="287" spans="1:4" x14ac:dyDescent="0.25">
      <c r="A287" s="18"/>
      <c r="B287" s="2"/>
      <c r="C287" s="16"/>
      <c r="D287" s="16"/>
    </row>
    <row r="288" spans="1:4" x14ac:dyDescent="0.25">
      <c r="B288" s="2"/>
      <c r="C288" s="16"/>
      <c r="D288" s="16"/>
    </row>
    <row r="289" spans="1:4" x14ac:dyDescent="0.25">
      <c r="A289" s="20"/>
      <c r="B289" s="2"/>
      <c r="C289" s="16"/>
      <c r="D289" s="16"/>
    </row>
    <row r="290" spans="1:4" x14ac:dyDescent="0.25">
      <c r="A290" s="20"/>
      <c r="B290" s="12"/>
      <c r="C290" s="13"/>
      <c r="D290" s="13"/>
    </row>
    <row r="291" spans="1:4" x14ac:dyDescent="0.25">
      <c r="A291" s="20"/>
      <c r="B291" s="2"/>
      <c r="C291" s="16"/>
      <c r="D291" s="16"/>
    </row>
    <row r="292" spans="1:4" x14ac:dyDescent="0.25">
      <c r="A292" s="20"/>
      <c r="B292" s="2"/>
      <c r="C292" s="16"/>
      <c r="D292" s="16"/>
    </row>
    <row r="293" spans="1:4" x14ac:dyDescent="0.25">
      <c r="A293" s="20"/>
      <c r="B293" s="2"/>
      <c r="C293" s="16"/>
      <c r="D293" s="16"/>
    </row>
    <row r="294" spans="1:4" x14ac:dyDescent="0.25">
      <c r="A294" s="20"/>
      <c r="B294" s="2"/>
      <c r="C294" s="16"/>
      <c r="D294" s="16"/>
    </row>
    <row r="295" spans="1:4" x14ac:dyDescent="0.25">
      <c r="A295" s="20"/>
      <c r="B295" s="2"/>
      <c r="C295" s="16"/>
      <c r="D295" s="16"/>
    </row>
    <row r="296" spans="1:4" x14ac:dyDescent="0.25">
      <c r="A296" s="20"/>
      <c r="B296" s="2"/>
      <c r="C296" s="16"/>
      <c r="D296" s="16"/>
    </row>
  </sheetData>
  <mergeCells count="7">
    <mergeCell ref="D2:H2"/>
    <mergeCell ref="J3:J4"/>
    <mergeCell ref="C19:D19"/>
    <mergeCell ref="C5:D5"/>
    <mergeCell ref="C6:D6"/>
    <mergeCell ref="B3:D4"/>
    <mergeCell ref="E3:I3"/>
  </mergeCells>
  <pageMargins left="0.70866141732283461" right="0.70866141732283461" top="0.74803149606299213" bottom="0.74803149606299213" header="0.31496062992125984" footer="0.31496062992125984"/>
  <pageSetup paperSize="9" scale="53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0F998-615A-4B9F-9EF1-F516AB455593}">
  <sheetPr>
    <pageSetUpPr fitToPage="1"/>
  </sheetPr>
  <dimension ref="A1:Q214"/>
  <sheetViews>
    <sheetView topLeftCell="B1" workbookViewId="0">
      <selection activeCell="I4" sqref="I4"/>
    </sheetView>
  </sheetViews>
  <sheetFormatPr defaultRowHeight="15" x14ac:dyDescent="0.25"/>
  <cols>
    <col min="1" max="1" width="8.5703125" style="55" hidden="1" customWidth="1"/>
    <col min="2" max="2" width="6.7109375" style="55" bestFit="1" customWidth="1"/>
    <col min="3" max="3" width="3.28515625" style="55" customWidth="1"/>
    <col min="4" max="4" width="64.28515625" style="55" customWidth="1"/>
    <col min="5" max="5" width="9.85546875" style="126" bestFit="1" customWidth="1"/>
    <col min="6" max="6" width="11.85546875" style="55" bestFit="1" customWidth="1"/>
    <col min="7" max="9" width="11.85546875" style="55" customWidth="1"/>
    <col min="10" max="10" width="10.5703125" style="58" customWidth="1"/>
    <col min="11" max="11" width="12.85546875" style="736" hidden="1" customWidth="1"/>
    <col min="12" max="12" width="11.42578125" style="55" hidden="1" customWidth="1"/>
    <col min="13" max="13" width="10.85546875" style="55" hidden="1" customWidth="1"/>
    <col min="14" max="14" width="11.42578125" style="55" hidden="1" customWidth="1"/>
    <col min="15" max="15" width="10.7109375" style="55" hidden="1" customWidth="1"/>
    <col min="16" max="16" width="9.5703125" style="55" hidden="1" customWidth="1"/>
    <col min="17" max="17" width="12.140625" style="55" hidden="1" customWidth="1"/>
    <col min="18" max="16384" width="9.140625" style="55"/>
  </cols>
  <sheetData>
    <row r="1" spans="1:17" s="452" customFormat="1" ht="14.25" x14ac:dyDescent="0.2">
      <c r="B1" s="452" t="s">
        <v>1240</v>
      </c>
      <c r="E1" s="1187"/>
      <c r="H1" s="1202"/>
      <c r="I1" s="1202"/>
      <c r="J1" s="1202"/>
      <c r="K1" s="1188"/>
    </row>
    <row r="2" spans="1:17" ht="15.75" thickBot="1" x14ac:dyDescent="0.3">
      <c r="D2" s="1279" t="s">
        <v>1229</v>
      </c>
      <c r="E2" s="1279"/>
      <c r="F2" s="1279"/>
      <c r="G2" s="1279"/>
    </row>
    <row r="3" spans="1:17" ht="15" customHeight="1" thickBot="1" x14ac:dyDescent="0.3">
      <c r="B3" s="1258" t="s">
        <v>0</v>
      </c>
      <c r="C3" s="1259"/>
      <c r="D3" s="1288"/>
      <c r="E3" s="1258" t="s">
        <v>1251</v>
      </c>
      <c r="F3" s="1259"/>
      <c r="G3" s="1259"/>
      <c r="H3" s="1259"/>
      <c r="I3" s="1288"/>
      <c r="J3" s="1265" t="s">
        <v>279</v>
      </c>
      <c r="K3" s="1267" t="s">
        <v>856</v>
      </c>
      <c r="L3" s="1268"/>
      <c r="M3" s="1268"/>
      <c r="N3" s="1269"/>
    </row>
    <row r="4" spans="1:17" ht="43.5" thickBot="1" x14ac:dyDescent="0.3">
      <c r="B4" s="1260"/>
      <c r="C4" s="1261"/>
      <c r="D4" s="1289"/>
      <c r="E4" s="636" t="s">
        <v>33</v>
      </c>
      <c r="F4" s="636" t="s">
        <v>846</v>
      </c>
      <c r="G4" s="636" t="s">
        <v>847</v>
      </c>
      <c r="H4" s="636" t="s">
        <v>848</v>
      </c>
      <c r="I4" s="636" t="s">
        <v>373</v>
      </c>
      <c r="J4" s="1266"/>
      <c r="K4" s="737" t="s">
        <v>857</v>
      </c>
      <c r="L4" s="143" t="s">
        <v>858</v>
      </c>
      <c r="M4" s="143" t="s">
        <v>859</v>
      </c>
      <c r="N4" s="143" t="s">
        <v>860</v>
      </c>
    </row>
    <row r="5" spans="1:17" ht="15.75" hidden="1" thickBot="1" x14ac:dyDescent="0.3">
      <c r="B5" s="738" t="s">
        <v>139</v>
      </c>
      <c r="C5" s="1270" t="s">
        <v>140</v>
      </c>
      <c r="D5" s="1271"/>
      <c r="E5" s="739"/>
      <c r="F5" s="740">
        <v>0</v>
      </c>
      <c r="G5" s="741"/>
      <c r="H5" s="741"/>
      <c r="I5" s="741"/>
      <c r="J5" s="742"/>
      <c r="K5" s="743">
        <v>0</v>
      </c>
      <c r="L5" s="744">
        <f>SUM(L6)</f>
        <v>0</v>
      </c>
      <c r="M5" s="744">
        <f>SUM(M6)</f>
        <v>0</v>
      </c>
      <c r="N5" s="745">
        <f>SUM(N6)</f>
        <v>0</v>
      </c>
      <c r="O5" s="55">
        <f t="shared" ref="O5:O8" si="0">SUM(K5:N5)</f>
        <v>0</v>
      </c>
    </row>
    <row r="6" spans="1:17" ht="15.75" hidden="1" thickBot="1" x14ac:dyDescent="0.3">
      <c r="B6" s="746" t="s">
        <v>172</v>
      </c>
      <c r="C6" s="1272" t="s">
        <v>173</v>
      </c>
      <c r="D6" s="1273"/>
      <c r="E6" s="633"/>
      <c r="F6" s="735">
        <v>0</v>
      </c>
      <c r="G6" s="747"/>
      <c r="H6" s="747"/>
      <c r="I6" s="747"/>
      <c r="J6" s="748" t="s">
        <v>861</v>
      </c>
      <c r="K6" s="749"/>
      <c r="L6" s="750"/>
      <c r="M6" s="750"/>
      <c r="N6" s="751"/>
      <c r="O6" s="55">
        <f t="shared" si="0"/>
        <v>0</v>
      </c>
    </row>
    <row r="7" spans="1:17" ht="15.75" hidden="1" thickBot="1" x14ac:dyDescent="0.3">
      <c r="B7" s="752"/>
      <c r="C7" s="1272" t="s">
        <v>862</v>
      </c>
      <c r="D7" s="1273"/>
      <c r="E7" s="633"/>
      <c r="F7" s="735">
        <v>0</v>
      </c>
      <c r="G7" s="747"/>
      <c r="H7" s="747"/>
      <c r="I7" s="747"/>
      <c r="J7" s="748"/>
      <c r="K7" s="749"/>
      <c r="L7" s="750"/>
      <c r="M7" s="750"/>
      <c r="N7" s="753"/>
      <c r="O7" s="55">
        <f t="shared" si="0"/>
        <v>0</v>
      </c>
      <c r="P7" s="55">
        <v>131624</v>
      </c>
    </row>
    <row r="8" spans="1:17" ht="15.75" hidden="1" thickBot="1" x14ac:dyDescent="0.3">
      <c r="B8" s="754"/>
      <c r="C8" s="1272" t="s">
        <v>863</v>
      </c>
      <c r="D8" s="1273"/>
      <c r="E8" s="633"/>
      <c r="F8" s="735">
        <v>0</v>
      </c>
      <c r="G8" s="747"/>
      <c r="H8" s="747"/>
      <c r="I8" s="747"/>
      <c r="J8" s="748"/>
      <c r="K8" s="749"/>
      <c r="L8" s="750"/>
      <c r="M8" s="750"/>
      <c r="N8" s="753"/>
      <c r="O8" s="55">
        <f t="shared" si="0"/>
        <v>0</v>
      </c>
      <c r="P8" s="55">
        <v>972721</v>
      </c>
    </row>
    <row r="9" spans="1:17" ht="15.75" hidden="1" customHeight="1" x14ac:dyDescent="0.25">
      <c r="B9" s="754"/>
      <c r="C9" s="1272" t="s">
        <v>864</v>
      </c>
      <c r="D9" s="1273"/>
      <c r="E9" s="633"/>
      <c r="F9" s="735">
        <v>0</v>
      </c>
      <c r="G9" s="747"/>
      <c r="H9" s="747"/>
      <c r="I9" s="747"/>
      <c r="J9" s="748"/>
      <c r="K9" s="749"/>
      <c r="L9" s="755"/>
      <c r="M9" s="755"/>
      <c r="N9" s="753"/>
      <c r="O9" s="55">
        <f>SUM(K9:N9)</f>
        <v>0</v>
      </c>
    </row>
    <row r="10" spans="1:17" ht="15.75" thickBot="1" x14ac:dyDescent="0.3">
      <c r="B10" s="756" t="s">
        <v>204</v>
      </c>
      <c r="C10" s="1282" t="s">
        <v>205</v>
      </c>
      <c r="D10" s="1283"/>
      <c r="E10" s="757"/>
      <c r="F10" s="758">
        <f>SUM(F11+F12+F14+F16)</f>
        <v>0</v>
      </c>
      <c r="G10" s="758">
        <v>0</v>
      </c>
      <c r="H10" s="758">
        <v>0</v>
      </c>
      <c r="I10" s="758">
        <f>SUM(F10:H10)</f>
        <v>0</v>
      </c>
      <c r="J10" s="59"/>
      <c r="K10" s="743">
        <f>SUM(F10*0.25)</f>
        <v>0</v>
      </c>
      <c r="L10" s="743">
        <f>SUM(F10*0.25)</f>
        <v>0</v>
      </c>
      <c r="M10" s="743">
        <f>SUM(F10*0.25)</f>
        <v>0</v>
      </c>
      <c r="N10" s="743">
        <f>SUM(F10*0.25)</f>
        <v>0</v>
      </c>
      <c r="O10" s="55">
        <f t="shared" ref="O10:O11" si="1">SUM(K10:N10)</f>
        <v>0</v>
      </c>
      <c r="P10" s="55">
        <f>SUM(P7:P8)</f>
        <v>1104345</v>
      </c>
      <c r="Q10" s="736">
        <f t="shared" ref="Q10:Q24" si="2">SUM(K10:N10)</f>
        <v>0</v>
      </c>
    </row>
    <row r="11" spans="1:17" ht="15.75" thickBot="1" x14ac:dyDescent="0.3">
      <c r="B11" s="759" t="s">
        <v>207</v>
      </c>
      <c r="C11" s="1286" t="s">
        <v>208</v>
      </c>
      <c r="D11" s="1287"/>
      <c r="E11" s="804"/>
      <c r="F11" s="760">
        <v>0</v>
      </c>
      <c r="G11" s="760"/>
      <c r="H11" s="760"/>
      <c r="I11" s="760"/>
      <c r="J11" s="761"/>
      <c r="K11" s="743">
        <v>0</v>
      </c>
      <c r="L11" s="744">
        <v>0</v>
      </c>
      <c r="M11" s="744">
        <v>0</v>
      </c>
      <c r="N11" s="762">
        <v>0</v>
      </c>
      <c r="O11" s="55">
        <f t="shared" si="1"/>
        <v>0</v>
      </c>
      <c r="Q11" s="736">
        <f t="shared" si="2"/>
        <v>0</v>
      </c>
    </row>
    <row r="12" spans="1:17" ht="15.75" thickBot="1" x14ac:dyDescent="0.3">
      <c r="A12" s="18" t="s">
        <v>214</v>
      </c>
      <c r="B12" s="1133" t="s">
        <v>215</v>
      </c>
      <c r="C12" s="1280" t="s">
        <v>216</v>
      </c>
      <c r="D12" s="1281"/>
      <c r="E12" s="1134"/>
      <c r="F12" s="1135">
        <f>F13</f>
        <v>0</v>
      </c>
      <c r="G12" s="1135"/>
      <c r="H12" s="1135"/>
      <c r="I12" s="1135"/>
      <c r="J12" s="1136" t="s">
        <v>286</v>
      </c>
      <c r="K12" s="763">
        <f ca="1">K12</f>
        <v>0</v>
      </c>
      <c r="L12" s="764">
        <f>L13</f>
        <v>0</v>
      </c>
      <c r="M12" s="764">
        <f>M13</f>
        <v>0</v>
      </c>
      <c r="N12" s="765">
        <f>N13</f>
        <v>70000</v>
      </c>
      <c r="O12" s="55">
        <f>SUM(K13:N13)</f>
        <v>70000</v>
      </c>
      <c r="Q12" s="736">
        <f t="shared" ca="1" si="2"/>
        <v>0</v>
      </c>
    </row>
    <row r="13" spans="1:17" ht="15.75" hidden="1" thickBot="1" x14ac:dyDescent="0.3">
      <c r="B13" s="1137"/>
      <c r="C13" s="1138"/>
      <c r="D13" s="1139" t="s">
        <v>865</v>
      </c>
      <c r="E13" s="1140" t="s">
        <v>35</v>
      </c>
      <c r="F13" s="1141">
        <v>0</v>
      </c>
      <c r="G13" s="1141"/>
      <c r="H13" s="1141"/>
      <c r="I13" s="1141"/>
      <c r="J13" s="1142"/>
      <c r="K13" s="749">
        <v>0</v>
      </c>
      <c r="L13" s="750">
        <v>0</v>
      </c>
      <c r="M13" s="750">
        <v>0</v>
      </c>
      <c r="N13" s="753">
        <v>70000</v>
      </c>
      <c r="O13" s="55">
        <f t="shared" ref="O13:O29" si="3">SUM(K13:N13)</f>
        <v>70000</v>
      </c>
      <c r="Q13" s="736">
        <f t="shared" si="2"/>
        <v>70000</v>
      </c>
    </row>
    <row r="14" spans="1:17" ht="15.75" thickBot="1" x14ac:dyDescent="0.3">
      <c r="A14" s="18"/>
      <c r="B14" s="1133" t="s">
        <v>232</v>
      </c>
      <c r="C14" s="1280" t="s">
        <v>233</v>
      </c>
      <c r="D14" s="1281"/>
      <c r="E14" s="1134"/>
      <c r="F14" s="1135">
        <f>F15</f>
        <v>0</v>
      </c>
      <c r="G14" s="1135"/>
      <c r="H14" s="1135"/>
      <c r="I14" s="1135"/>
      <c r="J14" s="1136" t="s">
        <v>286</v>
      </c>
      <c r="K14" s="763">
        <f>SUM(K15)</f>
        <v>0</v>
      </c>
      <c r="L14" s="770">
        <f>SUM(L15)</f>
        <v>0</v>
      </c>
      <c r="M14" s="770">
        <f>SUM(M15)</f>
        <v>0</v>
      </c>
      <c r="N14" s="771">
        <f>SUM(N15)</f>
        <v>0</v>
      </c>
      <c r="O14" s="55">
        <f t="shared" si="3"/>
        <v>0</v>
      </c>
      <c r="Q14" s="736">
        <f t="shared" si="2"/>
        <v>0</v>
      </c>
    </row>
    <row r="15" spans="1:17" s="124" customFormat="1" ht="15.75" hidden="1" thickBot="1" x14ac:dyDescent="0.3">
      <c r="A15" s="49" t="s">
        <v>234</v>
      </c>
      <c r="B15" s="1143" t="s">
        <v>235</v>
      </c>
      <c r="C15" s="1144"/>
      <c r="D15" s="1145" t="s">
        <v>236</v>
      </c>
      <c r="E15" s="1146" t="s">
        <v>35</v>
      </c>
      <c r="F15" s="1147"/>
      <c r="G15" s="1147"/>
      <c r="H15" s="1147"/>
      <c r="I15" s="1147"/>
      <c r="J15" s="1148"/>
      <c r="K15" s="775">
        <v>0</v>
      </c>
      <c r="L15" s="776">
        <v>0</v>
      </c>
      <c r="M15" s="776">
        <v>0</v>
      </c>
      <c r="N15" s="777">
        <v>0</v>
      </c>
      <c r="O15" s="124">
        <f t="shared" si="3"/>
        <v>0</v>
      </c>
      <c r="Q15" s="778">
        <f t="shared" si="2"/>
        <v>0</v>
      </c>
    </row>
    <row r="16" spans="1:17" ht="15.75" thickBot="1" x14ac:dyDescent="0.3">
      <c r="A16" s="18" t="s">
        <v>240</v>
      </c>
      <c r="B16" s="1133" t="s">
        <v>241</v>
      </c>
      <c r="C16" s="1280" t="s">
        <v>242</v>
      </c>
      <c r="D16" s="1281"/>
      <c r="E16" s="1134"/>
      <c r="F16" s="1135">
        <f>SUM(F17:F18)</f>
        <v>0</v>
      </c>
      <c r="G16" s="1135"/>
      <c r="H16" s="1135"/>
      <c r="I16" s="1135"/>
      <c r="J16" s="1136" t="s">
        <v>286</v>
      </c>
      <c r="K16" s="763">
        <f>SUM(K17:K18)</f>
        <v>0</v>
      </c>
      <c r="L16" s="770">
        <f>SUM(L17:L18)</f>
        <v>0</v>
      </c>
      <c r="M16" s="770">
        <f>SUM(M17:M18)</f>
        <v>0</v>
      </c>
      <c r="N16" s="771">
        <f>SUM(N17:N18)</f>
        <v>0</v>
      </c>
      <c r="O16" s="55">
        <f t="shared" si="3"/>
        <v>0</v>
      </c>
      <c r="Q16" s="736">
        <f t="shared" si="2"/>
        <v>0</v>
      </c>
    </row>
    <row r="17" spans="1:17" ht="15.75" hidden="1" thickBot="1" x14ac:dyDescent="0.3">
      <c r="B17" s="766"/>
      <c r="C17" s="767"/>
      <c r="D17" s="522" t="s">
        <v>866</v>
      </c>
      <c r="E17" s="768" t="s">
        <v>376</v>
      </c>
      <c r="F17" s="769"/>
      <c r="G17" s="769"/>
      <c r="H17" s="769"/>
      <c r="I17" s="769"/>
      <c r="J17" s="62"/>
      <c r="K17" s="749">
        <v>0</v>
      </c>
      <c r="L17" s="750">
        <v>0</v>
      </c>
      <c r="M17" s="750">
        <v>0</v>
      </c>
      <c r="N17" s="753">
        <v>0</v>
      </c>
      <c r="O17" s="55">
        <f t="shared" si="3"/>
        <v>0</v>
      </c>
      <c r="Q17" s="736">
        <f t="shared" si="2"/>
        <v>0</v>
      </c>
    </row>
    <row r="18" spans="1:17" ht="15.75" hidden="1" thickBot="1" x14ac:dyDescent="0.3">
      <c r="B18" s="779"/>
      <c r="C18" s="780"/>
      <c r="D18" s="523" t="s">
        <v>867</v>
      </c>
      <c r="E18" s="768" t="s">
        <v>35</v>
      </c>
      <c r="F18" s="769"/>
      <c r="G18" s="769"/>
      <c r="H18" s="769"/>
      <c r="I18" s="769"/>
      <c r="J18" s="62"/>
      <c r="K18" s="749">
        <v>0</v>
      </c>
      <c r="L18" s="750">
        <v>0</v>
      </c>
      <c r="M18" s="750">
        <v>0</v>
      </c>
      <c r="N18" s="753">
        <v>0</v>
      </c>
      <c r="O18" s="55">
        <f t="shared" si="3"/>
        <v>0</v>
      </c>
      <c r="Q18" s="736">
        <f t="shared" si="2"/>
        <v>0</v>
      </c>
    </row>
    <row r="19" spans="1:17" ht="15.75" thickBot="1" x14ac:dyDescent="0.3">
      <c r="B19" s="781" t="s">
        <v>259</v>
      </c>
      <c r="C19" s="1282" t="s">
        <v>260</v>
      </c>
      <c r="D19" s="1283"/>
      <c r="E19" s="757"/>
      <c r="F19" s="758">
        <f>F20</f>
        <v>43758918</v>
      </c>
      <c r="G19" s="758">
        <v>0</v>
      </c>
      <c r="H19" s="758">
        <v>0</v>
      </c>
      <c r="I19" s="758">
        <f>SUM(F19:H19)</f>
        <v>43758918</v>
      </c>
      <c r="J19" s="59"/>
      <c r="K19" s="743">
        <f>K20</f>
        <v>10939729.5</v>
      </c>
      <c r="L19" s="782">
        <f>L20</f>
        <v>10939729.5</v>
      </c>
      <c r="M19" s="782">
        <f>M20</f>
        <v>10939729.5</v>
      </c>
      <c r="N19" s="783">
        <f>N20</f>
        <v>10939729.5</v>
      </c>
      <c r="O19" s="55">
        <f t="shared" si="3"/>
        <v>43758918</v>
      </c>
      <c r="Q19" s="736">
        <f t="shared" si="2"/>
        <v>43758918</v>
      </c>
    </row>
    <row r="20" spans="1:17" ht="15.75" thickBot="1" x14ac:dyDescent="0.3">
      <c r="B20" s="784" t="s">
        <v>261</v>
      </c>
      <c r="C20" s="1284" t="s">
        <v>262</v>
      </c>
      <c r="D20" s="1285"/>
      <c r="E20" s="785"/>
      <c r="F20" s="786">
        <f>F21+F23</f>
        <v>43758918</v>
      </c>
      <c r="G20" s="786">
        <v>0</v>
      </c>
      <c r="H20" s="786">
        <v>0</v>
      </c>
      <c r="I20" s="786">
        <f>SUM(F20:H20)</f>
        <v>43758918</v>
      </c>
      <c r="J20" s="60"/>
      <c r="K20" s="763">
        <f>SUM(K21+K23)</f>
        <v>10939729.5</v>
      </c>
      <c r="L20" s="770">
        <f>SUM(L21+L23)</f>
        <v>10939729.5</v>
      </c>
      <c r="M20" s="770">
        <f>SUM(M21+M23)</f>
        <v>10939729.5</v>
      </c>
      <c r="N20" s="771">
        <f>SUM(N21+N23)</f>
        <v>10939729.5</v>
      </c>
      <c r="O20" s="55">
        <f t="shared" si="3"/>
        <v>43758918</v>
      </c>
      <c r="Q20" s="736">
        <f t="shared" si="2"/>
        <v>43758918</v>
      </c>
    </row>
    <row r="21" spans="1:17" ht="15.75" thickBot="1" x14ac:dyDescent="0.3">
      <c r="A21" s="18"/>
      <c r="B21" s="787" t="s">
        <v>263</v>
      </c>
      <c r="C21" s="1277" t="s">
        <v>264</v>
      </c>
      <c r="D21" s="1278"/>
      <c r="E21" s="788"/>
      <c r="F21" s="789">
        <f>F22</f>
        <v>1062416</v>
      </c>
      <c r="G21" s="789"/>
      <c r="H21" s="789"/>
      <c r="I21" s="789"/>
      <c r="J21" s="61" t="s">
        <v>287</v>
      </c>
      <c r="K21" s="749">
        <f>K22</f>
        <v>265604</v>
      </c>
      <c r="L21" s="790">
        <f>L22</f>
        <v>265604</v>
      </c>
      <c r="M21" s="750">
        <f>M22</f>
        <v>265604</v>
      </c>
      <c r="N21" s="753">
        <f>N22</f>
        <v>265604</v>
      </c>
      <c r="O21" s="55">
        <f t="shared" si="3"/>
        <v>1062416</v>
      </c>
      <c r="P21" s="55">
        <v>862113</v>
      </c>
      <c r="Q21" s="736">
        <f t="shared" si="2"/>
        <v>1062416</v>
      </c>
    </row>
    <row r="22" spans="1:17" ht="15.75" thickBot="1" x14ac:dyDescent="0.3">
      <c r="A22" s="18" t="s">
        <v>265</v>
      </c>
      <c r="B22" s="772" t="s">
        <v>266</v>
      </c>
      <c r="C22" s="773"/>
      <c r="D22" s="521" t="s">
        <v>267</v>
      </c>
      <c r="E22" s="774" t="s">
        <v>376</v>
      </c>
      <c r="F22" s="791">
        <v>1062416</v>
      </c>
      <c r="G22" s="791"/>
      <c r="H22" s="791"/>
      <c r="I22" s="791"/>
      <c r="J22" s="65"/>
      <c r="K22" s="749">
        <f>SUM(F22*0.25)</f>
        <v>265604</v>
      </c>
      <c r="L22" s="749">
        <f>SUM(F22*0.25)</f>
        <v>265604</v>
      </c>
      <c r="M22" s="749">
        <f>SUM(F22*0.25)</f>
        <v>265604</v>
      </c>
      <c r="N22" s="749">
        <f>SUM(F22*0.25)</f>
        <v>265604</v>
      </c>
      <c r="O22" s="55">
        <f t="shared" si="3"/>
        <v>1062416</v>
      </c>
      <c r="Q22" s="736">
        <f t="shared" si="2"/>
        <v>1062416</v>
      </c>
    </row>
    <row r="23" spans="1:17" s="793" customFormat="1" ht="15.75" thickBot="1" x14ac:dyDescent="0.3">
      <c r="A23" s="18" t="s">
        <v>868</v>
      </c>
      <c r="B23" s="787" t="s">
        <v>869</v>
      </c>
      <c r="C23" s="1277" t="s">
        <v>870</v>
      </c>
      <c r="D23" s="1278"/>
      <c r="E23" s="788"/>
      <c r="F23" s="789">
        <f>SUM(F26+F25+F24)</f>
        <v>42696502</v>
      </c>
      <c r="G23" s="789"/>
      <c r="H23" s="789"/>
      <c r="I23" s="789"/>
      <c r="J23" s="61" t="s">
        <v>287</v>
      </c>
      <c r="K23" s="792">
        <f>SUM(K26+K25+K24)</f>
        <v>10674125.5</v>
      </c>
      <c r="L23" s="792">
        <f t="shared" ref="L23:N23" si="4">SUM(L26+L25+L24)</f>
        <v>10674125.5</v>
      </c>
      <c r="M23" s="792">
        <f t="shared" si="4"/>
        <v>10674125.5</v>
      </c>
      <c r="N23" s="792">
        <f t="shared" si="4"/>
        <v>10674125.5</v>
      </c>
      <c r="O23" s="793">
        <f t="shared" si="3"/>
        <v>42696502</v>
      </c>
      <c r="P23" s="793">
        <v>6862924</v>
      </c>
      <c r="Q23" s="794">
        <f t="shared" si="2"/>
        <v>42696502</v>
      </c>
    </row>
    <row r="24" spans="1:17" ht="15.75" thickBot="1" x14ac:dyDescent="0.3">
      <c r="A24" s="18"/>
      <c r="B24" s="766"/>
      <c r="C24" s="795"/>
      <c r="D24" s="522" t="s">
        <v>344</v>
      </c>
      <c r="E24" s="768" t="s">
        <v>376</v>
      </c>
      <c r="F24" s="796">
        <v>39839500</v>
      </c>
      <c r="G24" s="796"/>
      <c r="H24" s="796"/>
      <c r="I24" s="796"/>
      <c r="J24" s="62"/>
      <c r="K24" s="749">
        <f>SUM(F24*0.25)</f>
        <v>9959875</v>
      </c>
      <c r="L24" s="749">
        <f>SUM(F24*0.25)</f>
        <v>9959875</v>
      </c>
      <c r="M24" s="749">
        <f>SUM(F24*0.25)</f>
        <v>9959875</v>
      </c>
      <c r="N24" s="749">
        <f>SUM(F24*0.25)</f>
        <v>9959875</v>
      </c>
      <c r="O24" s="55">
        <f t="shared" si="3"/>
        <v>39839500</v>
      </c>
      <c r="P24" s="55">
        <v>45106312</v>
      </c>
      <c r="Q24" s="736">
        <f t="shared" si="2"/>
        <v>39839500</v>
      </c>
    </row>
    <row r="25" spans="1:17" ht="15.75" thickBot="1" x14ac:dyDescent="0.3">
      <c r="A25" s="18"/>
      <c r="B25" s="766"/>
      <c r="C25" s="797"/>
      <c r="D25" s="523" t="s">
        <v>871</v>
      </c>
      <c r="E25" s="768"/>
      <c r="F25" s="796">
        <v>0</v>
      </c>
      <c r="G25" s="796"/>
      <c r="H25" s="796"/>
      <c r="I25" s="796"/>
      <c r="J25" s="62"/>
      <c r="K25" s="749">
        <v>0</v>
      </c>
      <c r="L25" s="750">
        <v>0</v>
      </c>
      <c r="M25" s="750">
        <v>0</v>
      </c>
      <c r="N25" s="753">
        <v>0</v>
      </c>
      <c r="O25" s="55">
        <f t="shared" si="3"/>
        <v>0</v>
      </c>
      <c r="P25" s="55">
        <v>43778222</v>
      </c>
      <c r="Q25" s="798" t="s">
        <v>872</v>
      </c>
    </row>
    <row r="26" spans="1:17" ht="15.75" thickBot="1" x14ac:dyDescent="0.3">
      <c r="A26" s="18"/>
      <c r="B26" s="766"/>
      <c r="C26" s="797"/>
      <c r="D26" s="523" t="s">
        <v>873</v>
      </c>
      <c r="E26" s="768"/>
      <c r="F26" s="796">
        <f>SUM(F27:F28)</f>
        <v>2857002</v>
      </c>
      <c r="G26" s="796"/>
      <c r="H26" s="796"/>
      <c r="I26" s="796"/>
      <c r="J26" s="62"/>
      <c r="K26" s="749">
        <f>SUM(K27:K28)</f>
        <v>714250.5</v>
      </c>
      <c r="L26" s="749">
        <f t="shared" ref="L26:N26" si="5">SUM(L27:L28)</f>
        <v>714250.5</v>
      </c>
      <c r="M26" s="749">
        <f t="shared" si="5"/>
        <v>714250.5</v>
      </c>
      <c r="N26" s="749">
        <f t="shared" si="5"/>
        <v>714250.5</v>
      </c>
      <c r="O26" s="736">
        <f>SUM(K26:N26)</f>
        <v>2857002</v>
      </c>
      <c r="Q26" s="798"/>
    </row>
    <row r="27" spans="1:17" ht="15.75" thickBot="1" x14ac:dyDescent="0.3">
      <c r="A27" s="18"/>
      <c r="B27" s="766"/>
      <c r="C27" s="1150"/>
      <c r="D27" s="843" t="s">
        <v>833</v>
      </c>
      <c r="E27" s="768"/>
      <c r="F27" s="796">
        <v>582257</v>
      </c>
      <c r="G27" s="796"/>
      <c r="H27" s="796"/>
      <c r="I27" s="796"/>
      <c r="J27" s="62"/>
      <c r="K27" s="749">
        <f>SUM(F27*0.25)</f>
        <v>145564.25</v>
      </c>
      <c r="L27" s="749">
        <f>SUM(F27*0.25)</f>
        <v>145564.25</v>
      </c>
      <c r="M27" s="749">
        <f>SUM(F27*0.25)</f>
        <v>145564.25</v>
      </c>
      <c r="N27" s="749">
        <f>SUM(F27*0.25)</f>
        <v>145564.25</v>
      </c>
      <c r="O27" s="736">
        <f>SUM(K27:N27)</f>
        <v>582257</v>
      </c>
      <c r="Q27" s="798"/>
    </row>
    <row r="28" spans="1:17" ht="15.75" thickBot="1" x14ac:dyDescent="0.3">
      <c r="A28" s="18"/>
      <c r="B28" s="766"/>
      <c r="C28" s="1149"/>
      <c r="D28" s="799" t="s">
        <v>832</v>
      </c>
      <c r="E28" s="768" t="s">
        <v>376</v>
      </c>
      <c r="F28" s="796">
        <v>2274745</v>
      </c>
      <c r="G28" s="796"/>
      <c r="H28" s="796"/>
      <c r="I28" s="796"/>
      <c r="J28" s="62"/>
      <c r="K28" s="749">
        <f>SUM(F28*0.25)</f>
        <v>568686.25</v>
      </c>
      <c r="L28" s="749">
        <f>SUM(F28*0.25)</f>
        <v>568686.25</v>
      </c>
      <c r="M28" s="749">
        <f>SUM(F28*0.25)</f>
        <v>568686.25</v>
      </c>
      <c r="N28" s="749">
        <f>SUM(F28*0.25)</f>
        <v>568686.25</v>
      </c>
      <c r="O28" s="55">
        <f t="shared" si="3"/>
        <v>2274745</v>
      </c>
      <c r="P28" s="55">
        <v>1328090</v>
      </c>
      <c r="Q28" s="736">
        <f>SUM(K28:N28)</f>
        <v>2274745</v>
      </c>
    </row>
    <row r="29" spans="1:17" ht="16.5" thickBot="1" x14ac:dyDescent="0.3">
      <c r="A29" s="536"/>
      <c r="B29" s="1274" t="s">
        <v>271</v>
      </c>
      <c r="C29" s="1275"/>
      <c r="D29" s="1276"/>
      <c r="E29" s="800"/>
      <c r="F29" s="801">
        <f>F10+F19</f>
        <v>43758918</v>
      </c>
      <c r="G29" s="801">
        <v>0</v>
      </c>
      <c r="H29" s="801">
        <v>0</v>
      </c>
      <c r="I29" s="801">
        <f>SUM(F29:H29)</f>
        <v>43758918</v>
      </c>
      <c r="J29" s="66"/>
      <c r="K29" s="802">
        <f>SUM(K5+K10+K19)</f>
        <v>10939729.5</v>
      </c>
      <c r="L29" s="802">
        <f t="shared" ref="L29:N29" si="6">SUM(L5+L10+L19)</f>
        <v>10939729.5</v>
      </c>
      <c r="M29" s="802">
        <f t="shared" si="6"/>
        <v>10939729.5</v>
      </c>
      <c r="N29" s="802">
        <f t="shared" si="6"/>
        <v>10939729.5</v>
      </c>
      <c r="O29" s="803">
        <f t="shared" si="3"/>
        <v>43758918</v>
      </c>
      <c r="P29" s="55">
        <v>465977</v>
      </c>
      <c r="Q29" s="736">
        <f>SUM(K29:N29)</f>
        <v>43758918</v>
      </c>
    </row>
    <row r="30" spans="1:17" x14ac:dyDescent="0.25">
      <c r="A30" s="389"/>
      <c r="B30" s="8"/>
      <c r="C30" s="9"/>
      <c r="D30" s="9"/>
    </row>
    <row r="31" spans="1:17" x14ac:dyDescent="0.25">
      <c r="A31" s="389"/>
      <c r="B31" s="8"/>
      <c r="C31" s="5"/>
      <c r="D31" s="5"/>
    </row>
    <row r="32" spans="1:17" x14ac:dyDescent="0.25">
      <c r="A32" s="389"/>
      <c r="B32" s="8"/>
      <c r="C32" s="5"/>
      <c r="D32" s="5"/>
    </row>
    <row r="33" spans="1:4" x14ac:dyDescent="0.25">
      <c r="A33" s="389"/>
      <c r="B33" s="8"/>
      <c r="C33" s="5"/>
      <c r="D33" s="5"/>
    </row>
    <row r="34" spans="1:4" x14ac:dyDescent="0.25">
      <c r="A34" s="389"/>
      <c r="B34" s="8"/>
      <c r="C34" s="5"/>
      <c r="D34" s="5"/>
    </row>
    <row r="35" spans="1:4" x14ac:dyDescent="0.25">
      <c r="A35" s="389"/>
      <c r="B35" s="8"/>
      <c r="C35" s="5"/>
      <c r="D35" s="5"/>
    </row>
    <row r="36" spans="1:4" x14ac:dyDescent="0.25">
      <c r="A36" s="389"/>
      <c r="B36" s="8"/>
      <c r="C36" s="5"/>
      <c r="D36" s="5"/>
    </row>
    <row r="37" spans="1:4" x14ac:dyDescent="0.25">
      <c r="A37" s="389"/>
      <c r="B37" s="8"/>
      <c r="C37" s="5"/>
      <c r="D37" s="5"/>
    </row>
    <row r="38" spans="1:4" x14ac:dyDescent="0.25">
      <c r="A38" s="389"/>
      <c r="B38" s="8"/>
      <c r="C38" s="5"/>
      <c r="D38" s="5"/>
    </row>
    <row r="39" spans="1:4" x14ac:dyDescent="0.25">
      <c r="A39" s="389"/>
      <c r="B39" s="8"/>
      <c r="C39" s="5"/>
      <c r="D39" s="5"/>
    </row>
    <row r="40" spans="1:4" x14ac:dyDescent="0.25">
      <c r="A40" s="389"/>
      <c r="B40" s="8"/>
      <c r="C40" s="5"/>
      <c r="D40" s="5"/>
    </row>
    <row r="41" spans="1:4" x14ac:dyDescent="0.25">
      <c r="A41" s="389"/>
      <c r="B41" s="8"/>
      <c r="C41" s="9"/>
      <c r="D41" s="9"/>
    </row>
    <row r="42" spans="1:4" x14ac:dyDescent="0.25">
      <c r="A42" s="389"/>
      <c r="B42" s="8"/>
      <c r="C42" s="5"/>
      <c r="D42" s="5"/>
    </row>
    <row r="43" spans="1:4" x14ac:dyDescent="0.25">
      <c r="A43" s="389"/>
      <c r="B43" s="8"/>
      <c r="C43" s="5"/>
      <c r="D43" s="5"/>
    </row>
    <row r="44" spans="1:4" x14ac:dyDescent="0.25">
      <c r="A44" s="389"/>
      <c r="B44" s="8"/>
      <c r="C44" s="5"/>
      <c r="D44" s="5"/>
    </row>
    <row r="45" spans="1:4" x14ac:dyDescent="0.25">
      <c r="A45" s="389"/>
      <c r="B45" s="8"/>
      <c r="C45" s="5"/>
      <c r="D45" s="5"/>
    </row>
    <row r="46" spans="1:4" x14ac:dyDescent="0.25">
      <c r="B46" s="8"/>
      <c r="C46" s="5"/>
      <c r="D46" s="5"/>
    </row>
    <row r="47" spans="1:4" x14ac:dyDescent="0.25">
      <c r="A47" s="20"/>
      <c r="B47" s="8"/>
      <c r="C47" s="5"/>
      <c r="D47" s="5"/>
    </row>
    <row r="48" spans="1:4" x14ac:dyDescent="0.25">
      <c r="A48" s="20"/>
      <c r="B48" s="8"/>
      <c r="C48" s="5"/>
      <c r="D48" s="5"/>
    </row>
    <row r="49" spans="1:4" x14ac:dyDescent="0.25">
      <c r="A49" s="20"/>
      <c r="B49" s="8"/>
      <c r="C49" s="5"/>
      <c r="D49" s="5"/>
    </row>
    <row r="50" spans="1:4" x14ac:dyDescent="0.25">
      <c r="A50" s="20"/>
      <c r="B50" s="8"/>
      <c r="C50" s="5"/>
      <c r="D50" s="5"/>
    </row>
    <row r="51" spans="1:4" x14ac:dyDescent="0.25">
      <c r="A51" s="20"/>
      <c r="B51" s="8"/>
      <c r="C51" s="5"/>
      <c r="D51" s="5"/>
    </row>
    <row r="52" spans="1:4" x14ac:dyDescent="0.25">
      <c r="A52" s="20"/>
      <c r="B52" s="8"/>
      <c r="C52" s="9"/>
      <c r="D52" s="9"/>
    </row>
    <row r="53" spans="1:4" x14ac:dyDescent="0.25">
      <c r="A53" s="20"/>
      <c r="B53" s="8"/>
      <c r="C53" s="5"/>
      <c r="D53" s="5"/>
    </row>
    <row r="54" spans="1:4" x14ac:dyDescent="0.25">
      <c r="A54" s="20"/>
      <c r="B54" s="8"/>
      <c r="C54" s="5"/>
      <c r="D54" s="5"/>
    </row>
    <row r="55" spans="1:4" x14ac:dyDescent="0.25">
      <c r="A55" s="20"/>
      <c r="B55" s="8"/>
      <c r="C55" s="5"/>
      <c r="D55" s="5"/>
    </row>
    <row r="56" spans="1:4" x14ac:dyDescent="0.25">
      <c r="A56" s="20"/>
      <c r="B56" s="8"/>
      <c r="C56" s="5"/>
      <c r="D56" s="5"/>
    </row>
    <row r="57" spans="1:4" x14ac:dyDescent="0.25">
      <c r="A57" s="20"/>
      <c r="B57" s="8"/>
      <c r="C57" s="5"/>
      <c r="D57" s="5"/>
    </row>
    <row r="58" spans="1:4" x14ac:dyDescent="0.25">
      <c r="A58" s="20"/>
      <c r="B58" s="8"/>
      <c r="C58" s="5"/>
      <c r="D58" s="5"/>
    </row>
    <row r="59" spans="1:4" x14ac:dyDescent="0.25">
      <c r="A59" s="20"/>
      <c r="B59" s="8"/>
      <c r="C59" s="5"/>
      <c r="D59" s="5"/>
    </row>
    <row r="60" spans="1:4" x14ac:dyDescent="0.25">
      <c r="A60" s="20"/>
      <c r="B60" s="8"/>
      <c r="C60" s="5"/>
      <c r="D60" s="5"/>
    </row>
    <row r="61" spans="1:4" x14ac:dyDescent="0.25">
      <c r="A61" s="20"/>
      <c r="B61" s="8"/>
      <c r="C61" s="5"/>
      <c r="D61" s="5"/>
    </row>
    <row r="62" spans="1:4" x14ac:dyDescent="0.25">
      <c r="A62" s="20"/>
      <c r="B62" s="8"/>
      <c r="C62" s="5"/>
      <c r="D62" s="5"/>
    </row>
    <row r="63" spans="1:4" x14ac:dyDescent="0.25">
      <c r="B63" s="10"/>
      <c r="C63" s="4"/>
      <c r="D63" s="4"/>
    </row>
    <row r="64" spans="1:4" x14ac:dyDescent="0.25">
      <c r="B64" s="11"/>
      <c r="C64" s="7"/>
      <c r="D64" s="7"/>
    </row>
    <row r="65" spans="1:4" x14ac:dyDescent="0.25">
      <c r="B65" s="8"/>
      <c r="C65" s="5"/>
      <c r="D65" s="5"/>
    </row>
    <row r="66" spans="1:4" x14ac:dyDescent="0.25">
      <c r="B66" s="8"/>
      <c r="C66" s="9"/>
      <c r="D66" s="9"/>
    </row>
    <row r="67" spans="1:4" x14ac:dyDescent="0.25">
      <c r="B67" s="8"/>
      <c r="C67" s="5"/>
      <c r="D67" s="5"/>
    </row>
    <row r="68" spans="1:4" x14ac:dyDescent="0.25">
      <c r="B68" s="8"/>
      <c r="C68" s="5"/>
      <c r="D68" s="5"/>
    </row>
    <row r="69" spans="1:4" x14ac:dyDescent="0.25">
      <c r="B69" s="8"/>
      <c r="C69" s="5"/>
      <c r="D69" s="5"/>
    </row>
    <row r="70" spans="1:4" x14ac:dyDescent="0.25">
      <c r="B70" s="8"/>
      <c r="C70" s="5"/>
      <c r="D70" s="5"/>
    </row>
    <row r="71" spans="1:4" x14ac:dyDescent="0.25">
      <c r="B71" s="8"/>
      <c r="C71" s="9"/>
      <c r="D71" s="9"/>
    </row>
    <row r="72" spans="1:4" x14ac:dyDescent="0.25">
      <c r="B72" s="8"/>
      <c r="C72" s="5"/>
      <c r="D72" s="5"/>
    </row>
    <row r="73" spans="1:4" x14ac:dyDescent="0.25">
      <c r="B73" s="8"/>
      <c r="C73" s="5"/>
      <c r="D73" s="5"/>
    </row>
    <row r="74" spans="1:4" x14ac:dyDescent="0.25">
      <c r="B74" s="8"/>
      <c r="C74" s="9"/>
      <c r="D74" s="9"/>
    </row>
    <row r="75" spans="1:4" x14ac:dyDescent="0.25">
      <c r="B75" s="8"/>
      <c r="C75" s="9"/>
      <c r="D75" s="9"/>
    </row>
    <row r="76" spans="1:4" x14ac:dyDescent="0.25">
      <c r="B76" s="8"/>
      <c r="C76" s="5"/>
      <c r="D76" s="5"/>
    </row>
    <row r="77" spans="1:4" x14ac:dyDescent="0.25">
      <c r="B77" s="8"/>
      <c r="C77" s="5"/>
      <c r="D77" s="5"/>
    </row>
    <row r="78" spans="1:4" x14ac:dyDescent="0.25">
      <c r="A78" s="389"/>
      <c r="B78" s="8"/>
      <c r="C78" s="5"/>
      <c r="D78" s="5"/>
    </row>
    <row r="79" spans="1:4" x14ac:dyDescent="0.25">
      <c r="A79" s="389"/>
      <c r="B79" s="8"/>
      <c r="C79" s="9"/>
      <c r="D79" s="9"/>
    </row>
    <row r="80" spans="1:4" x14ac:dyDescent="0.25">
      <c r="A80" s="389"/>
      <c r="B80" s="8"/>
      <c r="C80" s="5"/>
      <c r="D80" s="5"/>
    </row>
    <row r="81" spans="1:4" x14ac:dyDescent="0.25">
      <c r="A81" s="389"/>
      <c r="B81" s="8"/>
      <c r="C81" s="5"/>
      <c r="D81" s="5"/>
    </row>
    <row r="82" spans="1:4" x14ac:dyDescent="0.25">
      <c r="A82" s="389"/>
      <c r="B82" s="8"/>
      <c r="C82" s="5"/>
      <c r="D82" s="5"/>
    </row>
    <row r="83" spans="1:4" x14ac:dyDescent="0.25">
      <c r="A83" s="389"/>
      <c r="B83" s="8"/>
      <c r="C83" s="5"/>
      <c r="D83" s="5"/>
    </row>
    <row r="84" spans="1:4" x14ac:dyDescent="0.25">
      <c r="A84" s="389"/>
      <c r="B84" s="8"/>
      <c r="C84" s="5"/>
      <c r="D84" s="5"/>
    </row>
    <row r="85" spans="1:4" x14ac:dyDescent="0.25">
      <c r="A85" s="389"/>
      <c r="B85" s="8"/>
      <c r="C85" s="5"/>
      <c r="D85" s="5"/>
    </row>
    <row r="86" spans="1:4" x14ac:dyDescent="0.25">
      <c r="A86" s="389"/>
      <c r="B86" s="8"/>
      <c r="C86" s="5"/>
      <c r="D86" s="5"/>
    </row>
    <row r="87" spans="1:4" x14ac:dyDescent="0.25">
      <c r="A87" s="389"/>
      <c r="B87" s="8"/>
      <c r="C87" s="5"/>
      <c r="D87" s="5"/>
    </row>
    <row r="88" spans="1:4" x14ac:dyDescent="0.25">
      <c r="A88" s="389"/>
      <c r="B88" s="8"/>
      <c r="C88" s="5"/>
      <c r="D88" s="5"/>
    </row>
    <row r="89" spans="1:4" x14ac:dyDescent="0.25">
      <c r="A89" s="389"/>
      <c r="B89" s="8"/>
      <c r="C89" s="5"/>
      <c r="D89" s="5"/>
    </row>
    <row r="90" spans="1:4" x14ac:dyDescent="0.25">
      <c r="A90" s="389"/>
      <c r="B90" s="10"/>
      <c r="C90" s="4"/>
      <c r="D90" s="4"/>
    </row>
    <row r="91" spans="1:4" x14ac:dyDescent="0.25">
      <c r="A91" s="389"/>
      <c r="B91" s="8"/>
      <c r="C91" s="9"/>
      <c r="D91" s="9"/>
    </row>
    <row r="92" spans="1:4" x14ac:dyDescent="0.25">
      <c r="A92" s="389"/>
      <c r="B92" s="8"/>
      <c r="C92" s="9"/>
      <c r="D92" s="9"/>
    </row>
    <row r="93" spans="1:4" x14ac:dyDescent="0.25">
      <c r="A93" s="389"/>
      <c r="B93" s="8"/>
      <c r="C93" s="5"/>
      <c r="D93" s="5"/>
    </row>
    <row r="94" spans="1:4" x14ac:dyDescent="0.25">
      <c r="A94" s="389"/>
      <c r="B94" s="8"/>
      <c r="C94" s="5"/>
      <c r="D94" s="5"/>
    </row>
    <row r="95" spans="1:4" x14ac:dyDescent="0.25">
      <c r="A95" s="389"/>
      <c r="B95" s="8"/>
      <c r="C95" s="5"/>
      <c r="D95" s="5"/>
    </row>
    <row r="96" spans="1:4" x14ac:dyDescent="0.25">
      <c r="A96" s="389"/>
      <c r="B96" s="8"/>
      <c r="C96" s="9"/>
      <c r="D96" s="9"/>
    </row>
    <row r="97" spans="1:4" x14ac:dyDescent="0.25">
      <c r="A97" s="389"/>
      <c r="B97" s="8"/>
      <c r="C97" s="5"/>
      <c r="D97" s="5"/>
    </row>
    <row r="98" spans="1:4" x14ac:dyDescent="0.25">
      <c r="A98" s="389"/>
      <c r="B98" s="8"/>
      <c r="C98" s="5"/>
      <c r="D98" s="5"/>
    </row>
    <row r="99" spans="1:4" x14ac:dyDescent="0.25">
      <c r="A99" s="389"/>
      <c r="B99" s="8"/>
      <c r="C99" s="9"/>
      <c r="D99" s="9"/>
    </row>
    <row r="100" spans="1:4" x14ac:dyDescent="0.25">
      <c r="A100" s="389"/>
      <c r="B100" s="8"/>
      <c r="C100" s="5"/>
      <c r="D100" s="5"/>
    </row>
    <row r="101" spans="1:4" x14ac:dyDescent="0.25">
      <c r="A101" s="389"/>
      <c r="B101" s="8"/>
      <c r="C101" s="5"/>
      <c r="D101" s="5"/>
    </row>
    <row r="102" spans="1:4" x14ac:dyDescent="0.25">
      <c r="A102" s="389"/>
      <c r="B102" s="8"/>
      <c r="C102" s="5"/>
      <c r="D102" s="5"/>
    </row>
    <row r="103" spans="1:4" x14ac:dyDescent="0.25">
      <c r="A103" s="389"/>
      <c r="B103" s="8"/>
      <c r="C103" s="5"/>
      <c r="D103" s="5"/>
    </row>
    <row r="104" spans="1:4" x14ac:dyDescent="0.25">
      <c r="A104" s="389"/>
      <c r="B104" s="8"/>
      <c r="C104" s="5"/>
      <c r="D104" s="5"/>
    </row>
    <row r="105" spans="1:4" x14ac:dyDescent="0.25">
      <c r="A105" s="389"/>
      <c r="B105" s="8"/>
      <c r="C105" s="5"/>
      <c r="D105" s="5"/>
    </row>
    <row r="106" spans="1:4" x14ac:dyDescent="0.25">
      <c r="A106" s="389"/>
      <c r="B106" s="8"/>
      <c r="C106" s="5"/>
      <c r="D106" s="5"/>
    </row>
    <row r="107" spans="1:4" x14ac:dyDescent="0.25">
      <c r="A107" s="389"/>
      <c r="B107" s="8"/>
      <c r="C107" s="9"/>
      <c r="D107" s="9"/>
    </row>
    <row r="108" spans="1:4" x14ac:dyDescent="0.25">
      <c r="A108" s="389"/>
      <c r="B108" s="8"/>
      <c r="C108" s="9"/>
      <c r="D108" s="9"/>
    </row>
    <row r="109" spans="1:4" x14ac:dyDescent="0.25">
      <c r="A109" s="389"/>
      <c r="B109" s="8"/>
      <c r="C109" s="9"/>
      <c r="D109" s="9"/>
    </row>
    <row r="110" spans="1:4" x14ac:dyDescent="0.25">
      <c r="A110" s="389"/>
      <c r="B110" s="8"/>
      <c r="C110" s="9"/>
      <c r="D110" s="9"/>
    </row>
    <row r="111" spans="1:4" x14ac:dyDescent="0.25">
      <c r="A111" s="389"/>
      <c r="B111" s="8"/>
      <c r="C111" s="5"/>
      <c r="D111" s="5"/>
    </row>
    <row r="112" spans="1:4" x14ac:dyDescent="0.25">
      <c r="A112" s="389"/>
      <c r="B112" s="8"/>
      <c r="C112" s="5"/>
      <c r="D112" s="5"/>
    </row>
    <row r="113" spans="1:4" x14ac:dyDescent="0.25">
      <c r="A113" s="389"/>
      <c r="B113" s="8"/>
      <c r="C113" s="5"/>
      <c r="D113" s="5"/>
    </row>
    <row r="114" spans="1:4" x14ac:dyDescent="0.25">
      <c r="A114" s="389"/>
      <c r="B114" s="8"/>
      <c r="C114" s="5"/>
      <c r="D114" s="5"/>
    </row>
    <row r="115" spans="1:4" x14ac:dyDescent="0.25">
      <c r="A115" s="389"/>
      <c r="B115" s="8"/>
      <c r="C115" s="9"/>
      <c r="D115" s="9"/>
    </row>
    <row r="116" spans="1:4" x14ac:dyDescent="0.25">
      <c r="A116" s="389"/>
      <c r="B116" s="8"/>
      <c r="C116" s="5"/>
      <c r="D116" s="5"/>
    </row>
    <row r="117" spans="1:4" x14ac:dyDescent="0.25">
      <c r="A117" s="389"/>
      <c r="B117" s="8"/>
      <c r="C117" s="5"/>
      <c r="D117" s="5"/>
    </row>
    <row r="118" spans="1:4" x14ac:dyDescent="0.25">
      <c r="A118" s="389"/>
      <c r="B118" s="8"/>
      <c r="C118" s="5"/>
      <c r="D118" s="5"/>
    </row>
    <row r="119" spans="1:4" x14ac:dyDescent="0.25">
      <c r="A119" s="389"/>
      <c r="B119" s="8"/>
      <c r="C119" s="5"/>
      <c r="D119" s="5"/>
    </row>
    <row r="120" spans="1:4" x14ac:dyDescent="0.25">
      <c r="A120" s="389"/>
      <c r="B120" s="8"/>
      <c r="C120" s="5"/>
      <c r="D120" s="5"/>
    </row>
    <row r="121" spans="1:4" x14ac:dyDescent="0.25">
      <c r="A121" s="389"/>
      <c r="B121" s="8"/>
      <c r="C121" s="9"/>
      <c r="D121" s="9"/>
    </row>
    <row r="122" spans="1:4" x14ac:dyDescent="0.25">
      <c r="A122" s="389"/>
      <c r="B122" s="8"/>
      <c r="C122" s="9"/>
      <c r="D122" s="9"/>
    </row>
    <row r="123" spans="1:4" x14ac:dyDescent="0.25">
      <c r="A123" s="389"/>
      <c r="B123" s="8"/>
      <c r="C123" s="5"/>
      <c r="D123" s="5"/>
    </row>
    <row r="124" spans="1:4" x14ac:dyDescent="0.25">
      <c r="A124" s="389"/>
      <c r="B124" s="8"/>
      <c r="C124" s="5"/>
      <c r="D124" s="5"/>
    </row>
    <row r="125" spans="1:4" x14ac:dyDescent="0.25">
      <c r="A125" s="389"/>
      <c r="B125" s="8"/>
      <c r="C125" s="5"/>
      <c r="D125" s="5"/>
    </row>
    <row r="126" spans="1:4" x14ac:dyDescent="0.25">
      <c r="A126" s="389"/>
      <c r="B126" s="10"/>
      <c r="C126" s="4"/>
      <c r="D126" s="4"/>
    </row>
    <row r="127" spans="1:4" x14ac:dyDescent="0.25">
      <c r="A127" s="389"/>
      <c r="B127" s="8"/>
      <c r="C127" s="9"/>
      <c r="D127" s="9"/>
    </row>
    <row r="128" spans="1:4" x14ac:dyDescent="0.25">
      <c r="A128" s="389"/>
      <c r="B128" s="8"/>
      <c r="C128" s="9"/>
      <c r="D128" s="9"/>
    </row>
    <row r="129" spans="1:4" x14ac:dyDescent="0.25">
      <c r="A129" s="389"/>
      <c r="B129" s="8"/>
      <c r="C129" s="5"/>
      <c r="D129" s="5"/>
    </row>
    <row r="130" spans="1:4" x14ac:dyDescent="0.25">
      <c r="A130" s="389"/>
      <c r="B130" s="8"/>
      <c r="C130" s="5"/>
      <c r="D130" s="5"/>
    </row>
    <row r="131" spans="1:4" x14ac:dyDescent="0.25">
      <c r="A131" s="389"/>
      <c r="B131" s="8"/>
      <c r="C131" s="9"/>
      <c r="D131" s="9"/>
    </row>
    <row r="132" spans="1:4" x14ac:dyDescent="0.25">
      <c r="A132" s="389"/>
      <c r="B132" s="8"/>
      <c r="C132" s="9"/>
      <c r="D132" s="9"/>
    </row>
    <row r="133" spans="1:4" x14ac:dyDescent="0.25">
      <c r="A133" s="389"/>
      <c r="B133" s="8"/>
      <c r="C133" s="5"/>
      <c r="D133" s="5"/>
    </row>
    <row r="134" spans="1:4" x14ac:dyDescent="0.25">
      <c r="A134" s="389"/>
      <c r="B134" s="8"/>
      <c r="C134" s="5"/>
      <c r="D134" s="5"/>
    </row>
    <row r="135" spans="1:4" x14ac:dyDescent="0.25">
      <c r="A135" s="389"/>
      <c r="B135" s="8"/>
      <c r="C135" s="9"/>
      <c r="D135" s="9"/>
    </row>
    <row r="136" spans="1:4" x14ac:dyDescent="0.25">
      <c r="A136" s="389"/>
      <c r="B136" s="10"/>
      <c r="C136" s="4"/>
      <c r="D136" s="4"/>
    </row>
    <row r="137" spans="1:4" x14ac:dyDescent="0.25">
      <c r="A137" s="389"/>
      <c r="B137" s="8"/>
      <c r="C137" s="9"/>
      <c r="D137" s="9"/>
    </row>
    <row r="138" spans="1:4" x14ac:dyDescent="0.25">
      <c r="A138" s="389"/>
      <c r="B138" s="8"/>
      <c r="C138" s="9"/>
      <c r="D138" s="9"/>
    </row>
    <row r="139" spans="1:4" x14ac:dyDescent="0.25">
      <c r="A139" s="389"/>
      <c r="B139" s="8"/>
      <c r="C139" s="9"/>
      <c r="D139" s="9"/>
    </row>
    <row r="140" spans="1:4" x14ac:dyDescent="0.25">
      <c r="A140" s="389"/>
      <c r="B140" s="8"/>
      <c r="C140" s="9"/>
      <c r="D140" s="9"/>
    </row>
    <row r="141" spans="1:4" x14ac:dyDescent="0.25">
      <c r="A141" s="389"/>
      <c r="B141" s="8"/>
      <c r="C141" s="5"/>
      <c r="D141" s="5"/>
    </row>
    <row r="142" spans="1:4" x14ac:dyDescent="0.25">
      <c r="A142" s="389"/>
      <c r="B142" s="8"/>
      <c r="C142" s="5"/>
      <c r="D142" s="5"/>
    </row>
    <row r="143" spans="1:4" x14ac:dyDescent="0.25">
      <c r="A143" s="389"/>
      <c r="B143" s="8"/>
      <c r="C143" s="5"/>
      <c r="D143" s="5"/>
    </row>
    <row r="144" spans="1:4" x14ac:dyDescent="0.25">
      <c r="A144" s="389"/>
      <c r="B144" s="8"/>
      <c r="C144" s="5"/>
      <c r="D144" s="5"/>
    </row>
    <row r="145" spans="1:4" x14ac:dyDescent="0.25">
      <c r="A145" s="389"/>
      <c r="B145" s="8"/>
      <c r="C145" s="5"/>
      <c r="D145" s="5"/>
    </row>
    <row r="146" spans="1:4" x14ac:dyDescent="0.25">
      <c r="A146" s="389"/>
      <c r="B146" s="8"/>
      <c r="C146" s="5"/>
      <c r="D146" s="5"/>
    </row>
    <row r="147" spans="1:4" x14ac:dyDescent="0.25">
      <c r="A147" s="389"/>
      <c r="B147" s="8"/>
      <c r="C147" s="5"/>
      <c r="D147" s="5"/>
    </row>
    <row r="148" spans="1:4" x14ac:dyDescent="0.25">
      <c r="A148" s="389"/>
      <c r="B148" s="8"/>
      <c r="C148" s="5"/>
      <c r="D148" s="5"/>
    </row>
    <row r="149" spans="1:4" x14ac:dyDescent="0.25">
      <c r="A149" s="389"/>
      <c r="B149" s="8"/>
      <c r="C149" s="5"/>
      <c r="D149" s="5"/>
    </row>
    <row r="150" spans="1:4" x14ac:dyDescent="0.25">
      <c r="A150" s="389"/>
      <c r="B150" s="8"/>
      <c r="C150" s="9"/>
      <c r="D150" s="9"/>
    </row>
    <row r="151" spans="1:4" x14ac:dyDescent="0.25">
      <c r="A151" s="389"/>
      <c r="B151" s="8"/>
      <c r="C151" s="5"/>
      <c r="D151" s="5"/>
    </row>
    <row r="152" spans="1:4" x14ac:dyDescent="0.25">
      <c r="A152" s="389"/>
      <c r="B152" s="8"/>
      <c r="C152" s="5"/>
      <c r="D152" s="5"/>
    </row>
    <row r="153" spans="1:4" x14ac:dyDescent="0.25">
      <c r="A153" s="389"/>
      <c r="B153" s="8"/>
      <c r="C153" s="5"/>
      <c r="D153" s="5"/>
    </row>
    <row r="154" spans="1:4" x14ac:dyDescent="0.25">
      <c r="A154" s="389"/>
      <c r="B154" s="8"/>
      <c r="C154" s="5"/>
      <c r="D154" s="5"/>
    </row>
    <row r="155" spans="1:4" x14ac:dyDescent="0.25">
      <c r="A155" s="389"/>
      <c r="B155" s="8"/>
      <c r="C155" s="5"/>
      <c r="D155" s="5"/>
    </row>
    <row r="156" spans="1:4" x14ac:dyDescent="0.25">
      <c r="A156" s="389"/>
      <c r="B156" s="8"/>
      <c r="C156" s="5"/>
      <c r="D156" s="5"/>
    </row>
    <row r="157" spans="1:4" x14ac:dyDescent="0.25">
      <c r="A157" s="389"/>
      <c r="B157" s="8"/>
      <c r="C157" s="5"/>
      <c r="D157" s="5"/>
    </row>
    <row r="158" spans="1:4" x14ac:dyDescent="0.25">
      <c r="A158" s="389"/>
      <c r="B158" s="8"/>
      <c r="C158" s="5"/>
      <c r="D158" s="5"/>
    </row>
    <row r="159" spans="1:4" x14ac:dyDescent="0.25">
      <c r="A159" s="389"/>
      <c r="B159" s="8"/>
      <c r="C159" s="5"/>
      <c r="D159" s="5"/>
    </row>
    <row r="160" spans="1:4" x14ac:dyDescent="0.25">
      <c r="A160" s="389"/>
      <c r="B160" s="8"/>
      <c r="C160" s="5"/>
      <c r="D160" s="5"/>
    </row>
    <row r="161" spans="1:4" x14ac:dyDescent="0.25">
      <c r="A161" s="389"/>
      <c r="B161" s="8"/>
      <c r="C161" s="5"/>
      <c r="D161" s="5"/>
    </row>
    <row r="162" spans="1:4" x14ac:dyDescent="0.25">
      <c r="A162" s="389"/>
      <c r="B162" s="10"/>
      <c r="C162" s="4"/>
      <c r="D162" s="4"/>
    </row>
    <row r="163" spans="1:4" x14ac:dyDescent="0.25">
      <c r="A163" s="389"/>
      <c r="B163" s="8"/>
      <c r="C163" s="9"/>
      <c r="D163" s="9"/>
    </row>
    <row r="164" spans="1:4" x14ac:dyDescent="0.25">
      <c r="A164" s="389"/>
      <c r="B164" s="8"/>
      <c r="C164" s="9"/>
      <c r="D164" s="9"/>
    </row>
    <row r="165" spans="1:4" x14ac:dyDescent="0.25">
      <c r="A165" s="389"/>
      <c r="B165" s="8"/>
      <c r="C165" s="9"/>
      <c r="D165" s="9"/>
    </row>
    <row r="166" spans="1:4" x14ac:dyDescent="0.25">
      <c r="A166" s="389"/>
      <c r="B166" s="8"/>
      <c r="C166" s="9"/>
      <c r="D166" s="9"/>
    </row>
    <row r="167" spans="1:4" x14ac:dyDescent="0.25">
      <c r="A167" s="389"/>
      <c r="B167" s="8"/>
      <c r="C167" s="5"/>
      <c r="D167" s="5"/>
    </row>
    <row r="168" spans="1:4" x14ac:dyDescent="0.25">
      <c r="A168" s="389"/>
      <c r="B168" s="8"/>
      <c r="C168" s="5"/>
      <c r="D168" s="5"/>
    </row>
    <row r="169" spans="1:4" x14ac:dyDescent="0.25">
      <c r="A169" s="389"/>
      <c r="B169" s="8"/>
      <c r="C169" s="5"/>
      <c r="D169" s="5"/>
    </row>
    <row r="170" spans="1:4" x14ac:dyDescent="0.25">
      <c r="A170" s="389"/>
      <c r="B170" s="8"/>
      <c r="C170" s="5"/>
      <c r="D170" s="5"/>
    </row>
    <row r="171" spans="1:4" x14ac:dyDescent="0.25">
      <c r="A171" s="389"/>
      <c r="B171" s="8"/>
      <c r="C171" s="5"/>
      <c r="D171" s="5"/>
    </row>
    <row r="172" spans="1:4" x14ac:dyDescent="0.25">
      <c r="A172" s="389"/>
      <c r="B172" s="8"/>
      <c r="C172" s="5"/>
      <c r="D172" s="5"/>
    </row>
    <row r="173" spans="1:4" x14ac:dyDescent="0.25">
      <c r="A173" s="389"/>
      <c r="B173" s="8"/>
      <c r="C173" s="5"/>
      <c r="D173" s="5"/>
    </row>
    <row r="174" spans="1:4" x14ac:dyDescent="0.25">
      <c r="A174" s="389"/>
      <c r="B174" s="8"/>
      <c r="C174" s="5"/>
      <c r="D174" s="5"/>
    </row>
    <row r="175" spans="1:4" x14ac:dyDescent="0.25">
      <c r="A175" s="389"/>
      <c r="B175" s="8"/>
      <c r="C175" s="5"/>
      <c r="D175" s="5"/>
    </row>
    <row r="176" spans="1:4" x14ac:dyDescent="0.25">
      <c r="A176" s="389"/>
      <c r="B176" s="8"/>
      <c r="C176" s="9"/>
      <c r="D176" s="9"/>
    </row>
    <row r="177" spans="1:4" x14ac:dyDescent="0.25">
      <c r="A177" s="389"/>
      <c r="B177" s="8"/>
      <c r="C177" s="5"/>
      <c r="D177" s="5"/>
    </row>
    <row r="178" spans="1:4" x14ac:dyDescent="0.25">
      <c r="A178" s="389"/>
      <c r="B178" s="8"/>
      <c r="C178" s="5"/>
      <c r="D178" s="5"/>
    </row>
    <row r="179" spans="1:4" x14ac:dyDescent="0.25">
      <c r="A179" s="389"/>
      <c r="B179" s="8"/>
      <c r="C179" s="5"/>
      <c r="D179" s="5"/>
    </row>
    <row r="180" spans="1:4" x14ac:dyDescent="0.25">
      <c r="A180" s="389"/>
      <c r="B180" s="8"/>
      <c r="C180" s="5"/>
      <c r="D180" s="5"/>
    </row>
    <row r="181" spans="1:4" x14ac:dyDescent="0.25">
      <c r="A181" s="389"/>
      <c r="B181" s="8"/>
      <c r="C181" s="5"/>
      <c r="D181" s="5"/>
    </row>
    <row r="182" spans="1:4" x14ac:dyDescent="0.25">
      <c r="A182" s="389"/>
      <c r="B182" s="8"/>
      <c r="C182" s="5"/>
      <c r="D182" s="5"/>
    </row>
    <row r="183" spans="1:4" x14ac:dyDescent="0.25">
      <c r="A183" s="389"/>
      <c r="B183" s="8"/>
      <c r="C183" s="5"/>
      <c r="D183" s="5"/>
    </row>
    <row r="184" spans="1:4" x14ac:dyDescent="0.25">
      <c r="A184" s="389"/>
      <c r="B184" s="8"/>
      <c r="C184" s="5"/>
      <c r="D184" s="5"/>
    </row>
    <row r="185" spans="1:4" x14ac:dyDescent="0.25">
      <c r="A185" s="389"/>
      <c r="B185" s="8"/>
      <c r="C185" s="5"/>
      <c r="D185" s="5"/>
    </row>
    <row r="186" spans="1:4" x14ac:dyDescent="0.25">
      <c r="A186" s="389"/>
      <c r="B186" s="8"/>
      <c r="C186" s="5"/>
      <c r="D186" s="5"/>
    </row>
    <row r="187" spans="1:4" x14ac:dyDescent="0.25">
      <c r="A187" s="389"/>
      <c r="B187" s="8"/>
      <c r="C187" s="5"/>
      <c r="D187" s="5"/>
    </row>
    <row r="188" spans="1:4" x14ac:dyDescent="0.25">
      <c r="A188" s="389"/>
      <c r="B188" s="10"/>
      <c r="C188" s="4"/>
      <c r="D188" s="4"/>
    </row>
    <row r="189" spans="1:4" x14ac:dyDescent="0.25">
      <c r="A189" s="389"/>
      <c r="B189" s="12"/>
      <c r="C189" s="13"/>
      <c r="D189" s="13"/>
    </row>
    <row r="190" spans="1:4" x14ac:dyDescent="0.25">
      <c r="A190" s="389"/>
      <c r="B190" s="14"/>
      <c r="C190" s="15"/>
      <c r="D190" s="15"/>
    </row>
    <row r="191" spans="1:4" x14ac:dyDescent="0.25">
      <c r="A191" s="389"/>
      <c r="B191" s="2"/>
      <c r="C191" s="16"/>
      <c r="D191" s="16"/>
    </row>
    <row r="192" spans="1:4" x14ac:dyDescent="0.25">
      <c r="A192" s="389"/>
      <c r="B192" s="2"/>
      <c r="C192" s="16"/>
      <c r="D192" s="16"/>
    </row>
    <row r="193" spans="1:4" x14ac:dyDescent="0.25">
      <c r="A193" s="389"/>
      <c r="B193" s="2"/>
      <c r="C193" s="16"/>
      <c r="D193" s="16"/>
    </row>
    <row r="194" spans="1:4" x14ac:dyDescent="0.25">
      <c r="A194" s="389"/>
      <c r="B194" s="14"/>
      <c r="C194" s="15"/>
      <c r="D194" s="15"/>
    </row>
    <row r="195" spans="1:4" x14ac:dyDescent="0.25">
      <c r="A195" s="389"/>
      <c r="B195" s="2"/>
      <c r="C195" s="16"/>
      <c r="D195" s="16"/>
    </row>
    <row r="196" spans="1:4" x14ac:dyDescent="0.25">
      <c r="A196" s="389"/>
      <c r="B196" s="2"/>
      <c r="C196" s="5"/>
      <c r="D196" s="5"/>
    </row>
    <row r="197" spans="1:4" x14ac:dyDescent="0.25">
      <c r="A197" s="389"/>
      <c r="B197" s="2"/>
      <c r="C197" s="5"/>
      <c r="D197" s="5"/>
    </row>
    <row r="198" spans="1:4" x14ac:dyDescent="0.25">
      <c r="A198" s="389"/>
      <c r="B198" s="2"/>
      <c r="C198" s="5"/>
      <c r="D198" s="5"/>
    </row>
    <row r="199" spans="1:4" x14ac:dyDescent="0.25">
      <c r="A199" s="389"/>
      <c r="B199" s="2"/>
      <c r="C199" s="5"/>
      <c r="D199" s="5"/>
    </row>
    <row r="200" spans="1:4" x14ac:dyDescent="0.25">
      <c r="A200" s="389"/>
      <c r="B200" s="2"/>
      <c r="C200" s="5"/>
      <c r="D200" s="5"/>
    </row>
    <row r="201" spans="1:4" x14ac:dyDescent="0.25">
      <c r="A201" s="389"/>
      <c r="B201" s="2"/>
      <c r="C201" s="5"/>
      <c r="D201" s="5"/>
    </row>
    <row r="202" spans="1:4" x14ac:dyDescent="0.25">
      <c r="A202" s="389"/>
      <c r="B202" s="14"/>
      <c r="C202" s="15"/>
      <c r="D202" s="15"/>
    </row>
    <row r="203" spans="1:4" x14ac:dyDescent="0.25">
      <c r="A203" s="389"/>
      <c r="B203" s="2"/>
      <c r="C203" s="16"/>
      <c r="D203" s="16"/>
    </row>
    <row r="204" spans="1:4" x14ac:dyDescent="0.25">
      <c r="A204" s="389"/>
      <c r="B204" s="2"/>
      <c r="C204" s="16"/>
      <c r="D204" s="16"/>
    </row>
    <row r="205" spans="1:4" x14ac:dyDescent="0.25">
      <c r="A205" s="389"/>
      <c r="B205" s="2"/>
      <c r="C205" s="16"/>
      <c r="D205" s="16"/>
    </row>
    <row r="206" spans="1:4" x14ac:dyDescent="0.25">
      <c r="B206" s="2"/>
      <c r="C206" s="16"/>
      <c r="D206" s="16"/>
    </row>
    <row r="207" spans="1:4" x14ac:dyDescent="0.25">
      <c r="A207" s="20"/>
      <c r="B207" s="2"/>
      <c r="C207" s="16"/>
      <c r="D207" s="16"/>
    </row>
    <row r="208" spans="1:4" x14ac:dyDescent="0.25">
      <c r="A208" s="20"/>
      <c r="B208" s="12"/>
      <c r="C208" s="13"/>
      <c r="D208" s="13"/>
    </row>
    <row r="209" spans="1:4" x14ac:dyDescent="0.25">
      <c r="A209" s="20"/>
      <c r="B209" s="2"/>
      <c r="C209" s="16"/>
      <c r="D209" s="16"/>
    </row>
    <row r="210" spans="1:4" x14ac:dyDescent="0.25">
      <c r="A210" s="20"/>
      <c r="B210" s="2"/>
      <c r="C210" s="16"/>
      <c r="D210" s="16"/>
    </row>
    <row r="211" spans="1:4" x14ac:dyDescent="0.25">
      <c r="A211" s="20"/>
      <c r="B211" s="2"/>
      <c r="C211" s="16"/>
      <c r="D211" s="16"/>
    </row>
    <row r="212" spans="1:4" x14ac:dyDescent="0.25">
      <c r="A212" s="20"/>
      <c r="B212" s="2"/>
      <c r="C212" s="16"/>
      <c r="D212" s="16"/>
    </row>
    <row r="213" spans="1:4" x14ac:dyDescent="0.25">
      <c r="A213" s="20"/>
      <c r="B213" s="2"/>
      <c r="C213" s="16"/>
      <c r="D213" s="16"/>
    </row>
    <row r="214" spans="1:4" x14ac:dyDescent="0.25">
      <c r="A214" s="20"/>
      <c r="B214" s="2"/>
      <c r="C214" s="16"/>
      <c r="D214" s="16"/>
    </row>
  </sheetData>
  <mergeCells count="20">
    <mergeCell ref="D2:G2"/>
    <mergeCell ref="C14:D14"/>
    <mergeCell ref="C16:D16"/>
    <mergeCell ref="C19:D19"/>
    <mergeCell ref="C20:D20"/>
    <mergeCell ref="C7:D7"/>
    <mergeCell ref="C8:D8"/>
    <mergeCell ref="C9:D9"/>
    <mergeCell ref="C10:D10"/>
    <mergeCell ref="C11:D11"/>
    <mergeCell ref="C12:D12"/>
    <mergeCell ref="B3:D4"/>
    <mergeCell ref="E3:I3"/>
    <mergeCell ref="J3:J4"/>
    <mergeCell ref="K3:N3"/>
    <mergeCell ref="C5:D5"/>
    <mergeCell ref="C6:D6"/>
    <mergeCell ref="B29:D29"/>
    <mergeCell ref="C21:D21"/>
    <mergeCell ref="C23:D23"/>
  </mergeCells>
  <pageMargins left="0.7" right="0.7" top="0.75" bottom="0.75" header="0.3" footer="0.3"/>
  <pageSetup paperSize="9" scale="9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0F576-796C-4C86-97CE-76811EF9C1D9}">
  <sheetPr>
    <pageSetUpPr fitToPage="1"/>
  </sheetPr>
  <dimension ref="A1:W215"/>
  <sheetViews>
    <sheetView topLeftCell="B1" workbookViewId="0">
      <selection activeCell="I3" sqref="I3:M3"/>
    </sheetView>
  </sheetViews>
  <sheetFormatPr defaultRowHeight="15" x14ac:dyDescent="0.25"/>
  <cols>
    <col min="1" max="1" width="0" hidden="1" customWidth="1"/>
    <col min="2" max="2" width="6.7109375" bestFit="1" customWidth="1"/>
    <col min="3" max="3" width="3.28515625" customWidth="1"/>
    <col min="4" max="4" width="51.28515625" customWidth="1"/>
    <col min="5" max="5" width="0.28515625" hidden="1" customWidth="1"/>
    <col min="6" max="6" width="10.7109375" hidden="1" customWidth="1"/>
    <col min="7" max="7" width="9.85546875" hidden="1" customWidth="1"/>
    <col min="8" max="8" width="0.28515625" customWidth="1"/>
    <col min="9" max="9" width="9.85546875" bestFit="1" customWidth="1"/>
    <col min="10" max="10" width="12.7109375" bestFit="1" customWidth="1"/>
    <col min="11" max="13" width="12.7109375" customWidth="1"/>
    <col min="14" max="14" width="11.28515625" customWidth="1"/>
    <col min="15" max="15" width="13.42578125" hidden="1" customWidth="1"/>
    <col min="16" max="16" width="14.5703125" hidden="1" customWidth="1"/>
    <col min="17" max="17" width="14.85546875" hidden="1" customWidth="1"/>
    <col min="18" max="18" width="14.5703125" hidden="1" customWidth="1"/>
    <col min="19" max="19" width="10.5703125" hidden="1" customWidth="1"/>
    <col min="20" max="22" width="0" hidden="1" customWidth="1"/>
    <col min="23" max="23" width="12.140625" hidden="1" customWidth="1"/>
  </cols>
  <sheetData>
    <row r="1" spans="1:23" s="297" customFormat="1" x14ac:dyDescent="0.25">
      <c r="B1" s="297" t="s">
        <v>1241</v>
      </c>
      <c r="L1" s="1189"/>
      <c r="M1" s="1189"/>
      <c r="N1" s="1189"/>
    </row>
    <row r="2" spans="1:23" ht="15.75" thickBot="1" x14ac:dyDescent="0.3">
      <c r="A2" t="s">
        <v>874</v>
      </c>
      <c r="D2" s="1295" t="s">
        <v>1225</v>
      </c>
      <c r="E2" s="1295"/>
      <c r="F2" s="1295"/>
      <c r="G2" s="1295"/>
      <c r="H2" s="1295"/>
      <c r="I2" s="1295"/>
      <c r="J2" s="1295"/>
      <c r="K2" s="1295"/>
      <c r="L2" s="1295"/>
    </row>
    <row r="3" spans="1:23" ht="15.75" customHeight="1" thickBot="1" x14ac:dyDescent="0.3">
      <c r="B3" s="1258" t="s">
        <v>0</v>
      </c>
      <c r="C3" s="1259"/>
      <c r="D3" s="1259"/>
      <c r="E3" s="1262" t="s">
        <v>875</v>
      </c>
      <c r="F3" s="1263"/>
      <c r="G3" s="1263"/>
      <c r="H3" s="1264"/>
      <c r="I3" s="1262" t="s">
        <v>1250</v>
      </c>
      <c r="J3" s="1263"/>
      <c r="K3" s="1263"/>
      <c r="L3" s="1263"/>
      <c r="M3" s="1288"/>
      <c r="N3" s="1265" t="s">
        <v>279</v>
      </c>
      <c r="O3" s="805" t="s">
        <v>876</v>
      </c>
      <c r="P3" s="805" t="s">
        <v>877</v>
      </c>
      <c r="Q3" s="805" t="s">
        <v>878</v>
      </c>
      <c r="R3" s="805" t="s">
        <v>879</v>
      </c>
    </row>
    <row r="4" spans="1:23" ht="54" customHeight="1" thickBot="1" x14ac:dyDescent="0.3">
      <c r="B4" s="1260"/>
      <c r="C4" s="1261"/>
      <c r="D4" s="1261"/>
      <c r="E4" s="667" t="s">
        <v>880</v>
      </c>
      <c r="F4" s="686" t="s">
        <v>881</v>
      </c>
      <c r="G4" s="686" t="s">
        <v>33</v>
      </c>
      <c r="H4" s="805" t="s">
        <v>882</v>
      </c>
      <c r="I4" s="632" t="s">
        <v>33</v>
      </c>
      <c r="J4" s="636" t="s">
        <v>883</v>
      </c>
      <c r="K4" s="636" t="s">
        <v>847</v>
      </c>
      <c r="L4" s="636" t="s">
        <v>848</v>
      </c>
      <c r="M4" s="636" t="s">
        <v>373</v>
      </c>
      <c r="N4" s="1290"/>
      <c r="O4" s="1262" t="s">
        <v>884</v>
      </c>
      <c r="P4" s="1263"/>
      <c r="Q4" s="1263"/>
      <c r="R4" s="1264"/>
    </row>
    <row r="5" spans="1:23" ht="15.75" thickBot="1" x14ac:dyDescent="0.3">
      <c r="B5" s="29" t="s">
        <v>139</v>
      </c>
      <c r="C5" s="1291" t="s">
        <v>885</v>
      </c>
      <c r="D5" s="1292" t="s">
        <v>886</v>
      </c>
      <c r="E5" s="806"/>
      <c r="F5" s="358"/>
      <c r="G5" s="807"/>
      <c r="H5" s="808"/>
      <c r="I5" s="138"/>
      <c r="J5" s="358">
        <v>0</v>
      </c>
      <c r="K5" s="809">
        <v>0</v>
      </c>
      <c r="L5" s="810">
        <v>0</v>
      </c>
      <c r="M5" s="358">
        <f>SUM(J5:L5)</f>
        <v>0</v>
      </c>
      <c r="N5" s="811" t="s">
        <v>887</v>
      </c>
      <c r="O5" s="808">
        <f>SUM(O6:O7)</f>
        <v>0</v>
      </c>
      <c r="P5" s="808">
        <f>SUM(P6:P7)</f>
        <v>0</v>
      </c>
      <c r="Q5" s="808">
        <f>SUM(Q6:Q7)</f>
        <v>0</v>
      </c>
      <c r="R5" s="808">
        <f>SUM(R6:R7)</f>
        <v>0</v>
      </c>
      <c r="S5" s="78">
        <f>SUM(O5:R5)</f>
        <v>0</v>
      </c>
    </row>
    <row r="6" spans="1:23" ht="15.75" hidden="1" thickBot="1" x14ac:dyDescent="0.3">
      <c r="B6" s="26" t="s">
        <v>172</v>
      </c>
      <c r="C6" s="21"/>
      <c r="D6" s="34" t="s">
        <v>886</v>
      </c>
      <c r="E6" s="812"/>
      <c r="F6" s="355"/>
      <c r="G6" s="128"/>
      <c r="H6" s="813"/>
      <c r="I6" s="137"/>
      <c r="J6" s="355"/>
      <c r="K6" s="355"/>
      <c r="L6" s="814"/>
      <c r="M6" s="355"/>
      <c r="N6" s="815"/>
      <c r="O6" s="813"/>
      <c r="P6" s="813"/>
      <c r="Q6" s="813"/>
      <c r="R6" s="813"/>
    </row>
    <row r="7" spans="1:23" ht="15.75" hidden="1" thickBot="1" x14ac:dyDescent="0.3">
      <c r="B7" s="26" t="s">
        <v>172</v>
      </c>
      <c r="C7" s="21"/>
      <c r="D7" s="34" t="s">
        <v>888</v>
      </c>
      <c r="E7" s="812"/>
      <c r="F7" s="355"/>
      <c r="G7" s="128"/>
      <c r="H7" s="813"/>
      <c r="I7" s="137"/>
      <c r="J7" s="355"/>
      <c r="K7" s="355"/>
      <c r="L7" s="814"/>
      <c r="M7" s="355"/>
      <c r="N7" s="815"/>
      <c r="O7" s="813"/>
      <c r="P7" s="813"/>
      <c r="Q7" s="813"/>
      <c r="R7" s="813"/>
    </row>
    <row r="8" spans="1:23" ht="15.75" thickBot="1" x14ac:dyDescent="0.3">
      <c r="B8" s="29" t="s">
        <v>204</v>
      </c>
      <c r="C8" s="1291" t="s">
        <v>205</v>
      </c>
      <c r="D8" s="1292"/>
      <c r="E8" s="806"/>
      <c r="F8" s="358"/>
      <c r="G8" s="807"/>
      <c r="H8" s="808">
        <f>H9+H14+H16</f>
        <v>0</v>
      </c>
      <c r="I8" s="138"/>
      <c r="J8" s="358">
        <f>SUM(J16+J14+J11+J9)</f>
        <v>8200000</v>
      </c>
      <c r="K8" s="358">
        <v>0</v>
      </c>
      <c r="L8" s="816">
        <v>0</v>
      </c>
      <c r="M8" s="358">
        <f>SUM(J8:L8)</f>
        <v>8200000</v>
      </c>
      <c r="N8" s="811"/>
      <c r="O8" s="808">
        <f>O9+O14+O16</f>
        <v>50000</v>
      </c>
      <c r="P8" s="808">
        <f>P9+P14+P16</f>
        <v>50000</v>
      </c>
      <c r="Q8" s="808">
        <f>Q9+Q14+Q16</f>
        <v>50000</v>
      </c>
      <c r="R8" s="808">
        <f>R9+R14+R16</f>
        <v>50000</v>
      </c>
      <c r="S8" s="78">
        <f>SUM(O8:R8)</f>
        <v>200000</v>
      </c>
      <c r="W8" s="78">
        <f>SUM(O8:R8)</f>
        <v>200000</v>
      </c>
    </row>
    <row r="9" spans="1:23" x14ac:dyDescent="0.25">
      <c r="A9" s="18" t="s">
        <v>206</v>
      </c>
      <c r="B9" s="883" t="s">
        <v>207</v>
      </c>
      <c r="C9" s="1296" t="s">
        <v>208</v>
      </c>
      <c r="D9" s="1297"/>
      <c r="E9" s="1151"/>
      <c r="F9" s="500"/>
      <c r="G9" s="1152"/>
      <c r="H9" s="1153">
        <f>H10</f>
        <v>0</v>
      </c>
      <c r="I9" s="1154"/>
      <c r="J9" s="500">
        <f>J10</f>
        <v>200000</v>
      </c>
      <c r="K9" s="500">
        <v>0</v>
      </c>
      <c r="L9" s="1155">
        <v>0</v>
      </c>
      <c r="M9" s="500">
        <f>SUM(J9:L9)</f>
        <v>200000</v>
      </c>
      <c r="N9" s="1156"/>
      <c r="O9" s="817">
        <f>O10</f>
        <v>50000</v>
      </c>
      <c r="P9" s="817">
        <f>P10</f>
        <v>50000</v>
      </c>
      <c r="Q9" s="817">
        <f>Q10</f>
        <v>50000</v>
      </c>
      <c r="R9" s="817">
        <f>R10</f>
        <v>50000</v>
      </c>
      <c r="S9" s="78">
        <f t="shared" ref="S9:S10" si="0">SUM(O9:R9)</f>
        <v>200000</v>
      </c>
      <c r="W9" s="78">
        <f>SUM(O9:R9)</f>
        <v>200000</v>
      </c>
    </row>
    <row r="10" spans="1:23" x14ac:dyDescent="0.25">
      <c r="B10" s="876"/>
      <c r="C10" s="877"/>
      <c r="D10" s="878" t="s">
        <v>889</v>
      </c>
      <c r="E10" s="1157"/>
      <c r="F10" s="457"/>
      <c r="G10" s="1158" t="s">
        <v>35</v>
      </c>
      <c r="H10" s="1159"/>
      <c r="I10" s="1160" t="s">
        <v>35</v>
      </c>
      <c r="J10" s="457">
        <v>200000</v>
      </c>
      <c r="K10" s="457"/>
      <c r="L10" s="1161"/>
      <c r="M10" s="457"/>
      <c r="N10" s="1162"/>
      <c r="O10" s="813">
        <f>SUM(J10*0.25)</f>
        <v>50000</v>
      </c>
      <c r="P10" s="813">
        <f>SUM(J10*0.25)</f>
        <v>50000</v>
      </c>
      <c r="Q10" s="813">
        <f>SUM(J10*0.25)</f>
        <v>50000</v>
      </c>
      <c r="R10" s="813">
        <f>SUM(J10*0.25)</f>
        <v>50000</v>
      </c>
      <c r="S10" s="78">
        <f t="shared" si="0"/>
        <v>200000</v>
      </c>
      <c r="W10" s="78">
        <f>SUM(O10:R10)</f>
        <v>200000</v>
      </c>
    </row>
    <row r="11" spans="1:23" x14ac:dyDescent="0.25">
      <c r="B11" s="883" t="s">
        <v>890</v>
      </c>
      <c r="C11" s="1163" t="s">
        <v>891</v>
      </c>
      <c r="D11" s="1164"/>
      <c r="E11" s="1157"/>
      <c r="F11" s="457"/>
      <c r="G11" s="1158"/>
      <c r="H11" s="1159"/>
      <c r="I11" s="1160"/>
      <c r="J11" s="500">
        <f>SUM(J12:J13)</f>
        <v>8000000</v>
      </c>
      <c r="K11" s="457">
        <v>0</v>
      </c>
      <c r="L11" s="1161">
        <v>0</v>
      </c>
      <c r="M11" s="457">
        <f>SUM(J11:L11)</f>
        <v>8000000</v>
      </c>
      <c r="N11" s="1162"/>
      <c r="O11" s="813"/>
      <c r="P11" s="813"/>
      <c r="Q11" s="813"/>
      <c r="R11" s="813"/>
      <c r="S11" s="78"/>
      <c r="W11" s="78"/>
    </row>
    <row r="12" spans="1:23" x14ac:dyDescent="0.25">
      <c r="B12" s="876"/>
      <c r="C12" s="877"/>
      <c r="D12" s="878" t="s">
        <v>892</v>
      </c>
      <c r="E12" s="1157"/>
      <c r="F12" s="457"/>
      <c r="G12" s="1158"/>
      <c r="H12" s="1159"/>
      <c r="I12" s="1160"/>
      <c r="J12" s="457">
        <v>7500000</v>
      </c>
      <c r="K12" s="457"/>
      <c r="L12" s="1161"/>
      <c r="M12" s="457"/>
      <c r="N12" s="1162"/>
      <c r="O12" s="813"/>
      <c r="P12" s="813"/>
      <c r="Q12" s="813"/>
      <c r="R12" s="813"/>
      <c r="S12" s="78"/>
      <c r="W12" s="78"/>
    </row>
    <row r="13" spans="1:23" x14ac:dyDescent="0.25">
      <c r="B13" s="876"/>
      <c r="C13" s="877"/>
      <c r="D13" s="878" t="s">
        <v>893</v>
      </c>
      <c r="E13" s="1157"/>
      <c r="F13" s="457"/>
      <c r="G13" s="1158"/>
      <c r="H13" s="1159"/>
      <c r="I13" s="1160" t="s">
        <v>35</v>
      </c>
      <c r="J13" s="457">
        <v>500000</v>
      </c>
      <c r="K13" s="457"/>
      <c r="L13" s="1161"/>
      <c r="M13" s="457"/>
      <c r="N13" s="1162"/>
      <c r="O13" s="813"/>
      <c r="P13" s="813"/>
      <c r="Q13" s="813"/>
      <c r="R13" s="813"/>
      <c r="S13" s="78"/>
      <c r="W13" s="78"/>
    </row>
    <row r="14" spans="1:23" x14ac:dyDescent="0.25">
      <c r="A14" s="18"/>
      <c r="B14" s="883" t="s">
        <v>232</v>
      </c>
      <c r="C14" s="1296" t="s">
        <v>233</v>
      </c>
      <c r="D14" s="1297"/>
      <c r="E14" s="1151"/>
      <c r="F14" s="500"/>
      <c r="G14" s="1152"/>
      <c r="H14" s="1153">
        <f>H15</f>
        <v>0</v>
      </c>
      <c r="I14" s="1154"/>
      <c r="J14" s="500">
        <f>J15</f>
        <v>0</v>
      </c>
      <c r="K14" s="500">
        <v>0</v>
      </c>
      <c r="L14" s="1155">
        <v>0</v>
      </c>
      <c r="M14" s="500">
        <f>SUM(J14:L14)</f>
        <v>0</v>
      </c>
      <c r="N14" s="1156"/>
      <c r="O14" s="817"/>
      <c r="P14" s="817"/>
      <c r="Q14" s="817"/>
      <c r="R14" s="817"/>
      <c r="S14" s="78">
        <f t="shared" ref="S14:S30" si="1">SUM(O14:R14)</f>
        <v>0</v>
      </c>
    </row>
    <row r="15" spans="1:23" x14ac:dyDescent="0.25">
      <c r="A15" s="49" t="s">
        <v>234</v>
      </c>
      <c r="B15" s="880" t="s">
        <v>235</v>
      </c>
      <c r="C15" s="890"/>
      <c r="D15" s="891" t="s">
        <v>236</v>
      </c>
      <c r="E15" s="1165"/>
      <c r="F15" s="502"/>
      <c r="G15" s="1166" t="s">
        <v>35</v>
      </c>
      <c r="H15" s="1167"/>
      <c r="I15" s="1168" t="s">
        <v>35</v>
      </c>
      <c r="J15" s="502">
        <v>0</v>
      </c>
      <c r="K15" s="502"/>
      <c r="L15" s="1169"/>
      <c r="M15" s="502"/>
      <c r="N15" s="1170"/>
      <c r="O15" s="819"/>
      <c r="P15" s="819"/>
      <c r="Q15" s="819"/>
      <c r="R15" s="819"/>
      <c r="S15" s="78">
        <f t="shared" si="1"/>
        <v>0</v>
      </c>
    </row>
    <row r="16" spans="1:23" x14ac:dyDescent="0.25">
      <c r="A16" s="18" t="s">
        <v>240</v>
      </c>
      <c r="B16" s="883" t="s">
        <v>241</v>
      </c>
      <c r="C16" s="1296" t="s">
        <v>242</v>
      </c>
      <c r="D16" s="1297"/>
      <c r="E16" s="1151"/>
      <c r="F16" s="500"/>
      <c r="G16" s="1152"/>
      <c r="H16" s="1153">
        <f>H17</f>
        <v>0</v>
      </c>
      <c r="I16" s="1154"/>
      <c r="J16" s="500">
        <f>J17</f>
        <v>0</v>
      </c>
      <c r="K16" s="500">
        <v>0</v>
      </c>
      <c r="L16" s="1155">
        <v>0</v>
      </c>
      <c r="M16" s="500">
        <f>SUM(J16:L16)</f>
        <v>0</v>
      </c>
      <c r="N16" s="1156"/>
      <c r="O16" s="817"/>
      <c r="P16" s="817"/>
      <c r="Q16" s="817"/>
      <c r="R16" s="817"/>
      <c r="S16" s="78">
        <f t="shared" si="1"/>
        <v>0</v>
      </c>
      <c r="U16">
        <v>24188967</v>
      </c>
      <c r="V16" t="s">
        <v>894</v>
      </c>
    </row>
    <row r="17" spans="1:23" ht="15.75" thickBot="1" x14ac:dyDescent="0.3">
      <c r="B17" s="1171"/>
      <c r="C17" s="1172"/>
      <c r="D17" s="1173" t="s">
        <v>895</v>
      </c>
      <c r="E17" s="1157"/>
      <c r="F17" s="457"/>
      <c r="G17" s="1158" t="s">
        <v>35</v>
      </c>
      <c r="H17" s="1159"/>
      <c r="I17" s="1160" t="s">
        <v>35</v>
      </c>
      <c r="J17" s="457"/>
      <c r="K17" s="457"/>
      <c r="L17" s="1161"/>
      <c r="M17" s="457"/>
      <c r="N17" s="1162"/>
      <c r="O17" s="813"/>
      <c r="P17" s="813"/>
      <c r="Q17" s="813"/>
      <c r="R17" s="813"/>
      <c r="S17" s="78">
        <f t="shared" si="1"/>
        <v>0</v>
      </c>
      <c r="U17">
        <v>7350000</v>
      </c>
      <c r="V17" t="s">
        <v>896</v>
      </c>
    </row>
    <row r="18" spans="1:23" ht="15.75" thickBot="1" x14ac:dyDescent="0.3">
      <c r="B18" s="29" t="s">
        <v>259</v>
      </c>
      <c r="C18" s="1291" t="s">
        <v>260</v>
      </c>
      <c r="D18" s="1292"/>
      <c r="E18" s="806"/>
      <c r="F18" s="358"/>
      <c r="G18" s="807"/>
      <c r="H18" s="808">
        <f>H19</f>
        <v>0</v>
      </c>
      <c r="I18" s="138"/>
      <c r="J18" s="358">
        <f>J19</f>
        <v>92853526</v>
      </c>
      <c r="K18" s="358">
        <v>0</v>
      </c>
      <c r="L18" s="816">
        <v>0</v>
      </c>
      <c r="M18" s="358">
        <f>SUM(J18:L18)</f>
        <v>92853526</v>
      </c>
      <c r="N18" s="811"/>
      <c r="O18" s="808">
        <f>O19</f>
        <v>17384623.75</v>
      </c>
      <c r="P18" s="808">
        <f>P19</f>
        <v>17384623.75</v>
      </c>
      <c r="Q18" s="808">
        <f>Q19</f>
        <v>17384623.75</v>
      </c>
      <c r="R18" s="808">
        <f>R19</f>
        <v>17384623.75</v>
      </c>
      <c r="S18" s="78">
        <f t="shared" si="1"/>
        <v>69538495</v>
      </c>
      <c r="U18">
        <v>12094483</v>
      </c>
      <c r="V18" t="s">
        <v>894</v>
      </c>
      <c r="W18" s="78">
        <f>SUM(O18:R18)</f>
        <v>69538495</v>
      </c>
    </row>
    <row r="19" spans="1:23" x14ac:dyDescent="0.25">
      <c r="B19" s="76" t="s">
        <v>261</v>
      </c>
      <c r="C19" s="1298" t="s">
        <v>262</v>
      </c>
      <c r="D19" s="1299"/>
      <c r="E19" s="823"/>
      <c r="F19" s="353"/>
      <c r="G19" s="824"/>
      <c r="H19" s="825">
        <f>H20+H22</f>
        <v>0</v>
      </c>
      <c r="I19" s="826"/>
      <c r="J19" s="827">
        <f>J20+J22</f>
        <v>92853526</v>
      </c>
      <c r="K19" s="828">
        <v>0</v>
      </c>
      <c r="L19" s="825">
        <v>0</v>
      </c>
      <c r="M19" s="353">
        <f>SUM(J19:L19)</f>
        <v>92853526</v>
      </c>
      <c r="N19" s="829"/>
      <c r="O19" s="830">
        <f>O20+O22</f>
        <v>17384623.75</v>
      </c>
      <c r="P19" s="830">
        <f>P20+P22</f>
        <v>17384623.75</v>
      </c>
      <c r="Q19" s="830">
        <f>Q20+Q22</f>
        <v>17384623.75</v>
      </c>
      <c r="R19" s="830">
        <f>R20+R22</f>
        <v>17384623.75</v>
      </c>
      <c r="S19" s="78">
        <f t="shared" si="1"/>
        <v>69538495</v>
      </c>
      <c r="U19">
        <v>3675000</v>
      </c>
      <c r="V19" t="s">
        <v>896</v>
      </c>
      <c r="W19" s="78">
        <f>SUM(O19:R19)</f>
        <v>69538495</v>
      </c>
    </row>
    <row r="20" spans="1:23" x14ac:dyDescent="0.25">
      <c r="A20" s="18"/>
      <c r="B20" s="25" t="s">
        <v>263</v>
      </c>
      <c r="C20" s="1293" t="s">
        <v>264</v>
      </c>
      <c r="D20" s="1294"/>
      <c r="E20" s="831"/>
      <c r="F20" s="354"/>
      <c r="G20" s="127"/>
      <c r="H20" s="832">
        <f>H21</f>
        <v>0</v>
      </c>
      <c r="I20" s="833"/>
      <c r="J20" s="834">
        <f>J21</f>
        <v>488595</v>
      </c>
      <c r="K20" s="835">
        <v>0</v>
      </c>
      <c r="L20" s="832">
        <v>0</v>
      </c>
      <c r="M20" s="354">
        <f>SUM(J20:L20)</f>
        <v>488595</v>
      </c>
      <c r="N20" s="836" t="s">
        <v>287</v>
      </c>
      <c r="O20" s="789">
        <f>O21</f>
        <v>122148.75</v>
      </c>
      <c r="P20" s="789">
        <f>P21</f>
        <v>122148.75</v>
      </c>
      <c r="Q20" s="789">
        <f>Q21</f>
        <v>122148.75</v>
      </c>
      <c r="R20" s="789">
        <f>R21</f>
        <v>122148.75</v>
      </c>
      <c r="S20" s="78">
        <f t="shared" si="1"/>
        <v>488595</v>
      </c>
      <c r="U20">
        <v>5844000</v>
      </c>
      <c r="V20" t="s">
        <v>897</v>
      </c>
      <c r="W20" s="78">
        <f>SUM(O20:R20)</f>
        <v>488595</v>
      </c>
    </row>
    <row r="21" spans="1:23" x14ac:dyDescent="0.25">
      <c r="A21" s="18" t="s">
        <v>265</v>
      </c>
      <c r="B21" s="37" t="s">
        <v>266</v>
      </c>
      <c r="C21" s="39"/>
      <c r="D21" s="41" t="s">
        <v>267</v>
      </c>
      <c r="E21" s="818"/>
      <c r="F21" s="361"/>
      <c r="G21" s="129" t="s">
        <v>376</v>
      </c>
      <c r="H21" s="820"/>
      <c r="I21" s="837" t="s">
        <v>376</v>
      </c>
      <c r="J21" s="819">
        <v>488595</v>
      </c>
      <c r="K21" s="838"/>
      <c r="L21" s="820"/>
      <c r="M21" s="361"/>
      <c r="N21" s="821"/>
      <c r="O21" s="791">
        <f>SUM(J21*0.25)</f>
        <v>122148.75</v>
      </c>
      <c r="P21" s="791">
        <f>SUM(J21*0.25)</f>
        <v>122148.75</v>
      </c>
      <c r="Q21" s="791">
        <f>SUM(J21*0.25)</f>
        <v>122148.75</v>
      </c>
      <c r="R21" s="791">
        <f>SUM(J21*0.25)</f>
        <v>122148.75</v>
      </c>
      <c r="S21" s="78">
        <f t="shared" si="1"/>
        <v>488595</v>
      </c>
      <c r="U21">
        <v>2922000</v>
      </c>
      <c r="V21" t="s">
        <v>897</v>
      </c>
      <c r="W21" s="78">
        <f>SUM(O21:R21)</f>
        <v>488595</v>
      </c>
    </row>
    <row r="22" spans="1:23" ht="15.75" thickBot="1" x14ac:dyDescent="0.3">
      <c r="A22" s="18" t="s">
        <v>868</v>
      </c>
      <c r="B22" s="25" t="s">
        <v>869</v>
      </c>
      <c r="C22" s="1293" t="s">
        <v>870</v>
      </c>
      <c r="D22" s="1294"/>
      <c r="E22" s="831"/>
      <c r="F22" s="354"/>
      <c r="G22" s="127"/>
      <c r="H22" s="832">
        <f>SUM(H24:H26)</f>
        <v>0</v>
      </c>
      <c r="I22" s="833"/>
      <c r="J22" s="834">
        <f>SUM(J27+J24)</f>
        <v>92364931</v>
      </c>
      <c r="K22" s="835">
        <v>0</v>
      </c>
      <c r="L22" s="832">
        <v>0</v>
      </c>
      <c r="M22" s="354">
        <f>SUM(J22:L22)</f>
        <v>92364931</v>
      </c>
      <c r="N22" s="836" t="s">
        <v>287</v>
      </c>
      <c r="O22" s="789">
        <f>SUM(O24:O26)</f>
        <v>17262475</v>
      </c>
      <c r="P22" s="789">
        <f>SUM(P24:P26)</f>
        <v>17262475</v>
      </c>
      <c r="Q22" s="789">
        <f>SUM(Q24:Q26)</f>
        <v>17262475</v>
      </c>
      <c r="R22" s="789">
        <f>SUM(R24:R26)</f>
        <v>17262475</v>
      </c>
      <c r="S22" s="78">
        <f t="shared" si="1"/>
        <v>69049900</v>
      </c>
      <c r="U22">
        <v>1586800</v>
      </c>
      <c r="V22" t="s">
        <v>894</v>
      </c>
    </row>
    <row r="23" spans="1:23" ht="15.75" hidden="1" thickBot="1" x14ac:dyDescent="0.3">
      <c r="A23" s="18"/>
      <c r="B23" s="25"/>
      <c r="C23" s="449" t="s">
        <v>898</v>
      </c>
      <c r="D23" s="40"/>
      <c r="E23" s="831"/>
      <c r="F23" s="354"/>
      <c r="G23" s="127"/>
      <c r="H23" s="832"/>
      <c r="I23" s="833"/>
      <c r="J23" s="834"/>
      <c r="K23" s="835"/>
      <c r="L23" s="832"/>
      <c r="M23" s="354"/>
      <c r="N23" s="836"/>
      <c r="O23" s="789"/>
      <c r="P23" s="789"/>
      <c r="Q23" s="789"/>
      <c r="R23" s="789"/>
      <c r="S23" s="78"/>
    </row>
    <row r="24" spans="1:23" ht="15.75" hidden="1" thickBot="1" x14ac:dyDescent="0.3">
      <c r="A24" s="18"/>
      <c r="B24" s="26"/>
      <c r="C24" s="839"/>
      <c r="D24" s="34" t="s">
        <v>344</v>
      </c>
      <c r="E24" s="812"/>
      <c r="F24" s="128"/>
      <c r="G24" s="128" t="s">
        <v>376</v>
      </c>
      <c r="H24" s="814"/>
      <c r="I24" s="840" t="s">
        <v>376</v>
      </c>
      <c r="J24" s="813">
        <v>69049900</v>
      </c>
      <c r="K24" s="841"/>
      <c r="L24" s="814"/>
      <c r="M24" s="355"/>
      <c r="N24" s="815"/>
      <c r="O24" s="796">
        <f>SUM(J24*0.25)</f>
        <v>17262475</v>
      </c>
      <c r="P24" s="796">
        <f>SUM(J24*0.25)</f>
        <v>17262475</v>
      </c>
      <c r="Q24" s="796">
        <f>SUM(J24*0.25)</f>
        <v>17262475</v>
      </c>
      <c r="R24" s="796">
        <f>SUM(J24*0.25)</f>
        <v>17262475</v>
      </c>
      <c r="S24" s="78">
        <f t="shared" si="1"/>
        <v>69049900</v>
      </c>
      <c r="U24">
        <v>1447300</v>
      </c>
      <c r="V24" t="s">
        <v>894</v>
      </c>
      <c r="W24" s="78">
        <f>SUM(O24:R24)</f>
        <v>69049900</v>
      </c>
    </row>
    <row r="25" spans="1:23" ht="15.75" hidden="1" thickBot="1" x14ac:dyDescent="0.3">
      <c r="A25" s="18"/>
      <c r="B25" s="26"/>
      <c r="C25" s="842"/>
      <c r="D25" s="822" t="s">
        <v>899</v>
      </c>
      <c r="E25" s="812"/>
      <c r="F25" s="128"/>
      <c r="G25" s="128" t="s">
        <v>376</v>
      </c>
      <c r="H25" s="814"/>
      <c r="I25" s="840" t="s">
        <v>376</v>
      </c>
      <c r="J25" s="813">
        <v>0</v>
      </c>
      <c r="K25" s="841"/>
      <c r="L25" s="814"/>
      <c r="M25" s="355"/>
      <c r="N25" s="815"/>
      <c r="O25" s="796">
        <f>SUM(J25*0.25)</f>
        <v>0</v>
      </c>
      <c r="P25" s="796">
        <f>SUM(J25*0.25)</f>
        <v>0</v>
      </c>
      <c r="Q25" s="796">
        <f>SUM(J25*0.25)</f>
        <v>0</v>
      </c>
      <c r="R25" s="796">
        <f>SUM(J25*0.25)</f>
        <v>0</v>
      </c>
      <c r="S25" s="78">
        <f t="shared" si="1"/>
        <v>0</v>
      </c>
      <c r="U25">
        <v>2815000</v>
      </c>
      <c r="V25" t="s">
        <v>900</v>
      </c>
      <c r="W25" s="78">
        <f>SUM(O25:R25)</f>
        <v>0</v>
      </c>
    </row>
    <row r="26" spans="1:23" ht="15.75" hidden="1" thickBot="1" x14ac:dyDescent="0.3">
      <c r="A26" s="18"/>
      <c r="B26" s="26"/>
      <c r="C26" s="839"/>
      <c r="D26" s="843" t="s">
        <v>901</v>
      </c>
      <c r="E26" s="812"/>
      <c r="F26" s="128"/>
      <c r="G26" s="128"/>
      <c r="H26" s="814"/>
      <c r="I26" s="840" t="s">
        <v>376</v>
      </c>
      <c r="J26" s="813">
        <v>0</v>
      </c>
      <c r="K26" s="841"/>
      <c r="L26" s="355"/>
      <c r="M26" s="355"/>
      <c r="N26" s="102"/>
      <c r="O26" s="796">
        <f>SUM(J26*0.25)</f>
        <v>0</v>
      </c>
      <c r="P26" s="796">
        <f>SUM(J26*0.25)</f>
        <v>0</v>
      </c>
      <c r="Q26" s="796">
        <f>SUM(J26*0.25)</f>
        <v>0</v>
      </c>
      <c r="R26" s="796">
        <f>SUM(J26*0.25)</f>
        <v>0</v>
      </c>
      <c r="S26" s="78">
        <f t="shared" si="1"/>
        <v>0</v>
      </c>
      <c r="U26">
        <f>SUM(U16:U25)</f>
        <v>61923550</v>
      </c>
      <c r="W26" s="78">
        <f>SUM(O26:R26)</f>
        <v>0</v>
      </c>
    </row>
    <row r="27" spans="1:23" ht="15.75" hidden="1" thickBot="1" x14ac:dyDescent="0.3">
      <c r="A27" s="18"/>
      <c r="B27" s="27"/>
      <c r="C27" s="844" t="s">
        <v>621</v>
      </c>
      <c r="D27" s="843"/>
      <c r="E27" s="845"/>
      <c r="F27" s="846"/>
      <c r="G27" s="846"/>
      <c r="H27" s="847"/>
      <c r="I27" s="840"/>
      <c r="J27" s="813">
        <f>SUM(J28:J29)</f>
        <v>23315031</v>
      </c>
      <c r="K27" s="841"/>
      <c r="L27" s="355"/>
      <c r="M27" s="355"/>
      <c r="N27" s="102"/>
      <c r="O27" s="848"/>
      <c r="P27" s="848"/>
      <c r="Q27" s="848"/>
      <c r="R27" s="848"/>
      <c r="S27" s="78"/>
      <c r="W27" s="78"/>
    </row>
    <row r="28" spans="1:23" ht="15.75" hidden="1" thickBot="1" x14ac:dyDescent="0.3">
      <c r="A28" s="18"/>
      <c r="B28" s="267"/>
      <c r="C28" s="839"/>
      <c r="D28" s="843" t="s">
        <v>344</v>
      </c>
      <c r="E28" s="845"/>
      <c r="F28" s="846"/>
      <c r="G28" s="846"/>
      <c r="H28" s="847"/>
      <c r="I28" s="840" t="s">
        <v>376</v>
      </c>
      <c r="J28" s="813">
        <v>21095519</v>
      </c>
      <c r="K28" s="841"/>
      <c r="L28" s="355"/>
      <c r="M28" s="355"/>
      <c r="N28" s="102"/>
      <c r="O28" s="796"/>
      <c r="P28" s="796"/>
      <c r="Q28" s="796"/>
      <c r="R28" s="796"/>
      <c r="S28" s="78"/>
      <c r="W28" s="78"/>
    </row>
    <row r="29" spans="1:23" ht="15.75" hidden="1" thickBot="1" x14ac:dyDescent="0.3">
      <c r="A29" s="18"/>
      <c r="B29" s="849"/>
      <c r="C29" s="850"/>
      <c r="D29" s="822" t="s">
        <v>899</v>
      </c>
      <c r="E29" s="851"/>
      <c r="F29" s="852"/>
      <c r="G29" s="852"/>
      <c r="H29" s="853"/>
      <c r="I29" s="854" t="s">
        <v>376</v>
      </c>
      <c r="J29" s="855">
        <v>2219512</v>
      </c>
      <c r="K29" s="856"/>
      <c r="L29" s="853"/>
      <c r="M29" s="857"/>
      <c r="N29" s="858"/>
      <c r="O29" s="859"/>
      <c r="P29" s="859"/>
      <c r="Q29" s="859"/>
      <c r="R29" s="859"/>
      <c r="S29" s="78"/>
      <c r="W29" s="78"/>
    </row>
    <row r="30" spans="1:23" ht="16.5" thickBot="1" x14ac:dyDescent="0.3">
      <c r="A30" s="536"/>
      <c r="B30" s="1274" t="s">
        <v>271</v>
      </c>
      <c r="C30" s="1275"/>
      <c r="D30" s="1275"/>
      <c r="E30" s="860"/>
      <c r="F30" s="362"/>
      <c r="G30" s="861"/>
      <c r="H30" s="862">
        <f>H8+H18</f>
        <v>0</v>
      </c>
      <c r="I30" s="588"/>
      <c r="J30" s="863">
        <f>J8+J18</f>
        <v>101053526</v>
      </c>
      <c r="K30" s="860">
        <v>0</v>
      </c>
      <c r="L30" s="362">
        <v>0</v>
      </c>
      <c r="M30" s="362">
        <f>SUM(J30:L30)</f>
        <v>101053526</v>
      </c>
      <c r="N30" s="864"/>
      <c r="O30" s="862">
        <f>O8+O18+O5</f>
        <v>17434623.75</v>
      </c>
      <c r="P30" s="862">
        <f>P8+P18+P5</f>
        <v>17434623.75</v>
      </c>
      <c r="Q30" s="862">
        <f>Q8+Q18+Q5</f>
        <v>17434623.75</v>
      </c>
      <c r="R30" s="862">
        <f>R8+R18+R5</f>
        <v>17434623.75</v>
      </c>
      <c r="S30" s="78">
        <f t="shared" si="1"/>
        <v>69738495</v>
      </c>
      <c r="W30" s="78">
        <f>SUM(O30:R30)</f>
        <v>69738495</v>
      </c>
    </row>
    <row r="31" spans="1:23" x14ac:dyDescent="0.25">
      <c r="A31" s="389"/>
      <c r="B31" s="8"/>
      <c r="C31" s="9"/>
      <c r="D31" s="9"/>
      <c r="E31" s="865"/>
    </row>
    <row r="32" spans="1:23" hidden="1" x14ac:dyDescent="0.25">
      <c r="A32" s="389"/>
      <c r="B32" s="8"/>
      <c r="C32" s="5"/>
      <c r="D32" s="5"/>
      <c r="E32" s="865"/>
      <c r="H32" s="78"/>
      <c r="O32" s="78"/>
      <c r="P32" s="78"/>
      <c r="Q32" s="78"/>
      <c r="R32" s="78"/>
    </row>
    <row r="33" spans="1:16" hidden="1" x14ac:dyDescent="0.25">
      <c r="A33" s="389"/>
      <c r="B33" s="8"/>
      <c r="C33" s="5"/>
      <c r="D33" s="5"/>
      <c r="E33" s="865"/>
    </row>
    <row r="34" spans="1:16" hidden="1" x14ac:dyDescent="0.25">
      <c r="A34" s="389"/>
      <c r="B34" s="8"/>
      <c r="C34" s="5"/>
      <c r="D34" s="5"/>
      <c r="E34" s="865"/>
    </row>
    <row r="35" spans="1:16" hidden="1" x14ac:dyDescent="0.25">
      <c r="A35" s="389"/>
      <c r="B35" s="8"/>
      <c r="C35" s="5"/>
      <c r="D35" s="5"/>
      <c r="E35" s="865"/>
      <c r="J35" s="78">
        <f>SUM(J24:J25)</f>
        <v>69049900</v>
      </c>
      <c r="K35" s="78"/>
      <c r="L35" s="78"/>
      <c r="M35" s="78"/>
      <c r="O35">
        <v>22053605</v>
      </c>
      <c r="P35">
        <v>26799135</v>
      </c>
    </row>
    <row r="36" spans="1:16" hidden="1" x14ac:dyDescent="0.25">
      <c r="A36" s="389"/>
      <c r="B36" s="8"/>
      <c r="C36" s="5"/>
      <c r="D36" s="5"/>
      <c r="E36" s="865"/>
      <c r="J36" s="78">
        <f>SUM(J35:J35)</f>
        <v>69049900</v>
      </c>
      <c r="K36" s="78"/>
      <c r="L36" s="78"/>
      <c r="M36" s="78"/>
      <c r="O36">
        <v>26445207</v>
      </c>
      <c r="P36">
        <v>1590000</v>
      </c>
    </row>
    <row r="37" spans="1:16" hidden="1" x14ac:dyDescent="0.25">
      <c r="A37" s="389"/>
      <c r="B37" s="8"/>
      <c r="C37" s="5"/>
      <c r="D37" s="5"/>
      <c r="E37" s="865"/>
      <c r="O37">
        <v>14427482</v>
      </c>
      <c r="P37">
        <f>SUM(P35:P36)</f>
        <v>28389135</v>
      </c>
    </row>
    <row r="38" spans="1:16" hidden="1" x14ac:dyDescent="0.25">
      <c r="A38" s="389"/>
      <c r="B38" s="8"/>
      <c r="C38" s="5"/>
      <c r="D38" s="5"/>
      <c r="E38" s="865"/>
      <c r="O38">
        <f>SUM(O35:O37)</f>
        <v>62926294</v>
      </c>
      <c r="P38">
        <v>1943928</v>
      </c>
    </row>
    <row r="39" spans="1:16" hidden="1" x14ac:dyDescent="0.25">
      <c r="A39" s="389"/>
      <c r="B39" s="8"/>
      <c r="C39" s="5"/>
      <c r="D39" s="5"/>
      <c r="E39" s="865"/>
      <c r="O39">
        <v>62926294</v>
      </c>
      <c r="P39">
        <f>SUM(P37-P38)</f>
        <v>26445207</v>
      </c>
    </row>
    <row r="40" spans="1:16" hidden="1" x14ac:dyDescent="0.25">
      <c r="A40" s="389"/>
      <c r="B40" s="8"/>
      <c r="C40" s="5"/>
      <c r="D40" s="5"/>
      <c r="E40" s="865"/>
      <c r="O40">
        <f>SUM(O38-O39)</f>
        <v>0</v>
      </c>
    </row>
    <row r="41" spans="1:16" x14ac:dyDescent="0.25">
      <c r="A41" s="389"/>
      <c r="B41" s="8"/>
      <c r="C41" s="5"/>
      <c r="D41" s="5"/>
      <c r="E41" s="865"/>
    </row>
    <row r="42" spans="1:16" x14ac:dyDescent="0.25">
      <c r="A42" s="389"/>
      <c r="B42" s="8"/>
      <c r="C42" s="9"/>
      <c r="D42" s="9"/>
      <c r="E42" s="865"/>
    </row>
    <row r="43" spans="1:16" x14ac:dyDescent="0.25">
      <c r="A43" s="389"/>
      <c r="B43" s="8"/>
      <c r="C43" s="5"/>
      <c r="D43" s="5"/>
      <c r="E43" s="865"/>
    </row>
    <row r="44" spans="1:16" x14ac:dyDescent="0.25">
      <c r="A44" s="389"/>
      <c r="B44" s="8"/>
      <c r="C44" s="5"/>
      <c r="D44" s="5"/>
      <c r="E44" s="865"/>
      <c r="L44" s="507"/>
    </row>
    <row r="45" spans="1:16" x14ac:dyDescent="0.25">
      <c r="A45" s="389"/>
      <c r="B45" s="8"/>
      <c r="C45" s="5"/>
      <c r="D45" s="5"/>
      <c r="E45" s="865"/>
    </row>
    <row r="46" spans="1:16" x14ac:dyDescent="0.25">
      <c r="A46" s="389"/>
      <c r="B46" s="8"/>
      <c r="C46" s="5"/>
      <c r="D46" s="5"/>
      <c r="E46" s="865"/>
    </row>
    <row r="47" spans="1:16" x14ac:dyDescent="0.25">
      <c r="B47" s="8"/>
      <c r="C47" s="5"/>
      <c r="D47" s="5"/>
      <c r="E47" s="865"/>
    </row>
    <row r="48" spans="1:16" x14ac:dyDescent="0.25">
      <c r="A48" s="20"/>
      <c r="B48" s="8"/>
      <c r="C48" s="5"/>
      <c r="D48" s="5"/>
      <c r="E48" s="865"/>
    </row>
    <row r="49" spans="1:5" x14ac:dyDescent="0.25">
      <c r="A49" s="20"/>
      <c r="B49" s="8"/>
      <c r="C49" s="5"/>
      <c r="D49" s="5"/>
      <c r="E49" s="865"/>
    </row>
    <row r="50" spans="1:5" x14ac:dyDescent="0.25">
      <c r="A50" s="20"/>
      <c r="B50" s="8"/>
      <c r="C50" s="5"/>
      <c r="D50" s="5"/>
      <c r="E50" s="865"/>
    </row>
    <row r="51" spans="1:5" x14ac:dyDescent="0.25">
      <c r="A51" s="20"/>
      <c r="B51" s="8"/>
      <c r="C51" s="5"/>
      <c r="D51" s="5"/>
      <c r="E51" s="865"/>
    </row>
    <row r="52" spans="1:5" x14ac:dyDescent="0.25">
      <c r="A52" s="20"/>
      <c r="B52" s="8"/>
      <c r="C52" s="5"/>
      <c r="D52" s="5"/>
      <c r="E52" s="865"/>
    </row>
    <row r="53" spans="1:5" x14ac:dyDescent="0.25">
      <c r="A53" s="20"/>
      <c r="B53" s="8"/>
      <c r="C53" s="9"/>
      <c r="D53" s="9"/>
      <c r="E53" s="865"/>
    </row>
    <row r="54" spans="1:5" x14ac:dyDescent="0.25">
      <c r="A54" s="20"/>
      <c r="B54" s="8"/>
      <c r="C54" s="5"/>
      <c r="D54" s="5"/>
      <c r="E54" s="865"/>
    </row>
    <row r="55" spans="1:5" x14ac:dyDescent="0.25">
      <c r="A55" s="20"/>
      <c r="B55" s="8"/>
      <c r="C55" s="5"/>
      <c r="D55" s="5"/>
      <c r="E55" s="865"/>
    </row>
    <row r="56" spans="1:5" x14ac:dyDescent="0.25">
      <c r="A56" s="20"/>
      <c r="B56" s="8"/>
      <c r="C56" s="5"/>
      <c r="D56" s="5"/>
      <c r="E56" s="865"/>
    </row>
    <row r="57" spans="1:5" x14ac:dyDescent="0.25">
      <c r="A57" s="20"/>
      <c r="B57" s="8"/>
      <c r="C57" s="5"/>
      <c r="D57" s="5"/>
      <c r="E57" s="865"/>
    </row>
    <row r="58" spans="1:5" x14ac:dyDescent="0.25">
      <c r="A58" s="20"/>
      <c r="B58" s="8"/>
      <c r="C58" s="5"/>
      <c r="D58" s="5"/>
      <c r="E58" s="865"/>
    </row>
    <row r="59" spans="1:5" x14ac:dyDescent="0.25">
      <c r="A59" s="20"/>
      <c r="B59" s="8"/>
      <c r="C59" s="5"/>
      <c r="D59" s="5"/>
      <c r="E59" s="865"/>
    </row>
    <row r="60" spans="1:5" x14ac:dyDescent="0.25">
      <c r="A60" s="20"/>
      <c r="B60" s="8"/>
      <c r="C60" s="5"/>
      <c r="D60" s="5"/>
      <c r="E60" s="865"/>
    </row>
    <row r="61" spans="1:5" x14ac:dyDescent="0.25">
      <c r="A61" s="20"/>
      <c r="B61" s="8"/>
      <c r="C61" s="5"/>
      <c r="D61" s="5"/>
      <c r="E61" s="865"/>
    </row>
    <row r="62" spans="1:5" x14ac:dyDescent="0.25">
      <c r="A62" s="20"/>
      <c r="B62" s="8"/>
      <c r="C62" s="5"/>
      <c r="D62" s="5"/>
      <c r="E62" s="865"/>
    </row>
    <row r="63" spans="1:5" x14ac:dyDescent="0.25">
      <c r="A63" s="20"/>
      <c r="B63" s="8"/>
      <c r="C63" s="5"/>
      <c r="D63" s="5"/>
      <c r="E63" s="865"/>
    </row>
    <row r="64" spans="1:5" x14ac:dyDescent="0.25">
      <c r="B64" s="10"/>
      <c r="C64" s="4"/>
      <c r="D64" s="4"/>
      <c r="E64" s="865"/>
    </row>
    <row r="65" spans="1:4" x14ac:dyDescent="0.25">
      <c r="B65" s="11"/>
      <c r="C65" s="7"/>
      <c r="D65" s="7"/>
    </row>
    <row r="66" spans="1:4" x14ac:dyDescent="0.25">
      <c r="B66" s="8"/>
      <c r="C66" s="5"/>
      <c r="D66" s="5"/>
    </row>
    <row r="67" spans="1:4" x14ac:dyDescent="0.25">
      <c r="B67" s="8"/>
      <c r="C67" s="9"/>
      <c r="D67" s="9"/>
    </row>
    <row r="68" spans="1:4" x14ac:dyDescent="0.25">
      <c r="B68" s="8"/>
      <c r="C68" s="5"/>
      <c r="D68" s="5"/>
    </row>
    <row r="69" spans="1:4" x14ac:dyDescent="0.25">
      <c r="B69" s="8"/>
      <c r="C69" s="5"/>
      <c r="D69" s="5"/>
    </row>
    <row r="70" spans="1:4" x14ac:dyDescent="0.25">
      <c r="B70" s="8"/>
      <c r="C70" s="5"/>
      <c r="D70" s="5"/>
    </row>
    <row r="71" spans="1:4" x14ac:dyDescent="0.25">
      <c r="B71" s="8"/>
      <c r="C71" s="5"/>
      <c r="D71" s="5"/>
    </row>
    <row r="72" spans="1:4" x14ac:dyDescent="0.25">
      <c r="B72" s="8"/>
      <c r="C72" s="9"/>
      <c r="D72" s="9"/>
    </row>
    <row r="73" spans="1:4" x14ac:dyDescent="0.25">
      <c r="B73" s="8"/>
      <c r="C73" s="5"/>
      <c r="D73" s="5"/>
    </row>
    <row r="74" spans="1:4" x14ac:dyDescent="0.25">
      <c r="B74" s="8"/>
      <c r="C74" s="5"/>
      <c r="D74" s="5"/>
    </row>
    <row r="75" spans="1:4" x14ac:dyDescent="0.25">
      <c r="B75" s="8"/>
      <c r="C75" s="9"/>
      <c r="D75" s="9"/>
    </row>
    <row r="76" spans="1:4" x14ac:dyDescent="0.25">
      <c r="B76" s="8"/>
      <c r="C76" s="9"/>
      <c r="D76" s="9"/>
    </row>
    <row r="77" spans="1:4" x14ac:dyDescent="0.25">
      <c r="B77" s="8"/>
      <c r="C77" s="5"/>
      <c r="D77" s="5"/>
    </row>
    <row r="78" spans="1:4" x14ac:dyDescent="0.25">
      <c r="B78" s="8"/>
      <c r="C78" s="5"/>
      <c r="D78" s="5"/>
    </row>
    <row r="79" spans="1:4" x14ac:dyDescent="0.25">
      <c r="A79" s="389"/>
      <c r="B79" s="8"/>
      <c r="C79" s="5"/>
      <c r="D79" s="5"/>
    </row>
    <row r="80" spans="1:4" x14ac:dyDescent="0.25">
      <c r="A80" s="389"/>
      <c r="B80" s="8"/>
      <c r="C80" s="9"/>
      <c r="D80" s="9"/>
    </row>
    <row r="81" spans="1:5" x14ac:dyDescent="0.25">
      <c r="A81" s="389"/>
      <c r="B81" s="8"/>
      <c r="C81" s="5"/>
      <c r="D81" s="5"/>
    </row>
    <row r="82" spans="1:5" x14ac:dyDescent="0.25">
      <c r="A82" s="389"/>
      <c r="B82" s="8"/>
      <c r="C82" s="5"/>
      <c r="D82" s="5"/>
    </row>
    <row r="83" spans="1:5" x14ac:dyDescent="0.25">
      <c r="A83" s="389"/>
      <c r="B83" s="8"/>
      <c r="C83" s="5"/>
      <c r="D83" s="5"/>
    </row>
    <row r="84" spans="1:5" x14ac:dyDescent="0.25">
      <c r="A84" s="389"/>
      <c r="B84" s="8"/>
      <c r="C84" s="5"/>
      <c r="D84" s="5"/>
    </row>
    <row r="85" spans="1:5" x14ac:dyDescent="0.25">
      <c r="A85" s="389"/>
      <c r="B85" s="8"/>
      <c r="C85" s="5"/>
      <c r="D85" s="5"/>
    </row>
    <row r="86" spans="1:5" x14ac:dyDescent="0.25">
      <c r="A86" s="389"/>
      <c r="B86" s="8"/>
      <c r="C86" s="5"/>
      <c r="D86" s="5"/>
    </row>
    <row r="87" spans="1:5" x14ac:dyDescent="0.25">
      <c r="A87" s="389"/>
      <c r="B87" s="8"/>
      <c r="C87" s="5"/>
      <c r="D87" s="5"/>
    </row>
    <row r="88" spans="1:5" x14ac:dyDescent="0.25">
      <c r="A88" s="389"/>
      <c r="B88" s="8"/>
      <c r="C88" s="5"/>
      <c r="D88" s="5"/>
    </row>
    <row r="89" spans="1:5" x14ac:dyDescent="0.25">
      <c r="A89" s="389"/>
      <c r="B89" s="8"/>
      <c r="C89" s="5"/>
      <c r="D89" s="5"/>
    </row>
    <row r="90" spans="1:5" x14ac:dyDescent="0.25">
      <c r="A90" s="389"/>
      <c r="B90" s="8"/>
      <c r="C90" s="5"/>
      <c r="D90" s="5"/>
    </row>
    <row r="91" spans="1:5" x14ac:dyDescent="0.25">
      <c r="A91" s="389"/>
      <c r="B91" s="10"/>
      <c r="C91" s="4"/>
      <c r="D91" s="4"/>
      <c r="E91" s="865"/>
    </row>
    <row r="92" spans="1:5" x14ac:dyDescent="0.25">
      <c r="A92" s="389"/>
      <c r="B92" s="8"/>
      <c r="C92" s="9"/>
      <c r="D92" s="9"/>
      <c r="E92" s="865"/>
    </row>
    <row r="93" spans="1:5" x14ac:dyDescent="0.25">
      <c r="A93" s="389"/>
      <c r="B93" s="8"/>
      <c r="C93" s="9"/>
      <c r="D93" s="9"/>
      <c r="E93" s="865"/>
    </row>
    <row r="94" spans="1:5" x14ac:dyDescent="0.25">
      <c r="A94" s="389"/>
      <c r="B94" s="8"/>
      <c r="C94" s="5"/>
      <c r="D94" s="5"/>
      <c r="E94" s="865"/>
    </row>
    <row r="95" spans="1:5" x14ac:dyDescent="0.25">
      <c r="A95" s="389"/>
      <c r="B95" s="8"/>
      <c r="C95" s="5"/>
      <c r="D95" s="5"/>
      <c r="E95" s="865"/>
    </row>
    <row r="96" spans="1:5" x14ac:dyDescent="0.25">
      <c r="A96" s="389"/>
      <c r="B96" s="8"/>
      <c r="C96" s="5"/>
      <c r="D96" s="5"/>
      <c r="E96" s="865"/>
    </row>
    <row r="97" spans="1:5" x14ac:dyDescent="0.25">
      <c r="A97" s="389"/>
      <c r="B97" s="8"/>
      <c r="C97" s="9"/>
      <c r="D97" s="9"/>
      <c r="E97" s="865"/>
    </row>
    <row r="98" spans="1:5" x14ac:dyDescent="0.25">
      <c r="A98" s="389"/>
      <c r="B98" s="8"/>
      <c r="C98" s="5"/>
      <c r="D98" s="5"/>
      <c r="E98" s="865"/>
    </row>
    <row r="99" spans="1:5" x14ac:dyDescent="0.25">
      <c r="A99" s="389"/>
      <c r="B99" s="8"/>
      <c r="C99" s="5"/>
      <c r="D99" s="5"/>
      <c r="E99" s="865"/>
    </row>
    <row r="100" spans="1:5" x14ac:dyDescent="0.25">
      <c r="A100" s="389"/>
      <c r="B100" s="8"/>
      <c r="C100" s="9"/>
      <c r="D100" s="9"/>
      <c r="E100" s="865"/>
    </row>
    <row r="101" spans="1:5" x14ac:dyDescent="0.25">
      <c r="A101" s="389"/>
      <c r="B101" s="8"/>
      <c r="C101" s="5"/>
      <c r="D101" s="5"/>
      <c r="E101" s="865"/>
    </row>
    <row r="102" spans="1:5" x14ac:dyDescent="0.25">
      <c r="A102" s="389"/>
      <c r="B102" s="8"/>
      <c r="C102" s="5"/>
      <c r="D102" s="5"/>
      <c r="E102" s="865"/>
    </row>
    <row r="103" spans="1:5" x14ac:dyDescent="0.25">
      <c r="A103" s="389"/>
      <c r="B103" s="8"/>
      <c r="C103" s="5"/>
      <c r="D103" s="5"/>
      <c r="E103" s="865"/>
    </row>
    <row r="104" spans="1:5" x14ac:dyDescent="0.25">
      <c r="A104" s="389"/>
      <c r="B104" s="8"/>
      <c r="C104" s="5"/>
      <c r="D104" s="5"/>
      <c r="E104" s="865"/>
    </row>
    <row r="105" spans="1:5" x14ac:dyDescent="0.25">
      <c r="A105" s="389"/>
      <c r="B105" s="8"/>
      <c r="C105" s="5"/>
      <c r="D105" s="5"/>
      <c r="E105" s="865"/>
    </row>
    <row r="106" spans="1:5" x14ac:dyDescent="0.25">
      <c r="A106" s="389"/>
      <c r="B106" s="8"/>
      <c r="C106" s="5"/>
      <c r="D106" s="5"/>
      <c r="E106" s="865"/>
    </row>
    <row r="107" spans="1:5" x14ac:dyDescent="0.25">
      <c r="A107" s="389"/>
      <c r="B107" s="8"/>
      <c r="C107" s="5"/>
      <c r="D107" s="5"/>
      <c r="E107" s="865"/>
    </row>
    <row r="108" spans="1:5" x14ac:dyDescent="0.25">
      <c r="A108" s="389"/>
      <c r="B108" s="8"/>
      <c r="C108" s="9"/>
      <c r="D108" s="9"/>
      <c r="E108" s="865"/>
    </row>
    <row r="109" spans="1:5" x14ac:dyDescent="0.25">
      <c r="A109" s="389"/>
      <c r="B109" s="8"/>
      <c r="C109" s="9"/>
      <c r="D109" s="9"/>
      <c r="E109" s="865"/>
    </row>
    <row r="110" spans="1:5" x14ac:dyDescent="0.25">
      <c r="A110" s="389"/>
      <c r="B110" s="8"/>
      <c r="C110" s="9"/>
      <c r="D110" s="9"/>
      <c r="E110" s="865"/>
    </row>
    <row r="111" spans="1:5" x14ac:dyDescent="0.25">
      <c r="A111" s="389"/>
      <c r="B111" s="8"/>
      <c r="C111" s="9"/>
      <c r="D111" s="9"/>
      <c r="E111" s="865"/>
    </row>
    <row r="112" spans="1:5" x14ac:dyDescent="0.25">
      <c r="A112" s="389"/>
      <c r="B112" s="8"/>
      <c r="C112" s="5"/>
      <c r="D112" s="5"/>
      <c r="E112" s="865"/>
    </row>
    <row r="113" spans="1:5" x14ac:dyDescent="0.25">
      <c r="A113" s="389"/>
      <c r="B113" s="8"/>
      <c r="C113" s="5"/>
      <c r="D113" s="5"/>
      <c r="E113" s="865"/>
    </row>
    <row r="114" spans="1:5" x14ac:dyDescent="0.25">
      <c r="A114" s="389"/>
      <c r="B114" s="8"/>
      <c r="C114" s="5"/>
      <c r="D114" s="5"/>
      <c r="E114" s="865"/>
    </row>
    <row r="115" spans="1:5" x14ac:dyDescent="0.25">
      <c r="A115" s="389"/>
      <c r="B115" s="8"/>
      <c r="C115" s="5"/>
      <c r="D115" s="5"/>
      <c r="E115" s="865"/>
    </row>
    <row r="116" spans="1:5" x14ac:dyDescent="0.25">
      <c r="A116" s="389"/>
      <c r="B116" s="8"/>
      <c r="C116" s="9"/>
      <c r="D116" s="9"/>
      <c r="E116" s="865"/>
    </row>
    <row r="117" spans="1:5" x14ac:dyDescent="0.25">
      <c r="A117" s="389"/>
      <c r="B117" s="8"/>
      <c r="C117" s="5"/>
      <c r="D117" s="5"/>
      <c r="E117" s="865"/>
    </row>
    <row r="118" spans="1:5" x14ac:dyDescent="0.25">
      <c r="A118" s="389"/>
      <c r="B118" s="8"/>
      <c r="C118" s="5"/>
      <c r="D118" s="5"/>
      <c r="E118" s="865"/>
    </row>
    <row r="119" spans="1:5" x14ac:dyDescent="0.25">
      <c r="A119" s="389"/>
      <c r="B119" s="8"/>
      <c r="C119" s="5"/>
      <c r="D119" s="5"/>
      <c r="E119" s="865"/>
    </row>
    <row r="120" spans="1:5" x14ac:dyDescent="0.25">
      <c r="A120" s="389"/>
      <c r="B120" s="8"/>
      <c r="C120" s="5"/>
      <c r="D120" s="5"/>
      <c r="E120" s="865"/>
    </row>
    <row r="121" spans="1:5" x14ac:dyDescent="0.25">
      <c r="A121" s="389"/>
      <c r="B121" s="8"/>
      <c r="C121" s="5"/>
      <c r="D121" s="5"/>
      <c r="E121" s="865"/>
    </row>
    <row r="122" spans="1:5" x14ac:dyDescent="0.25">
      <c r="A122" s="389"/>
      <c r="B122" s="8"/>
      <c r="C122" s="9"/>
      <c r="D122" s="9"/>
      <c r="E122" s="865"/>
    </row>
    <row r="123" spans="1:5" x14ac:dyDescent="0.25">
      <c r="A123" s="389"/>
      <c r="B123" s="8"/>
      <c r="C123" s="9"/>
      <c r="D123" s="9"/>
      <c r="E123" s="865"/>
    </row>
    <row r="124" spans="1:5" x14ac:dyDescent="0.25">
      <c r="A124" s="389"/>
      <c r="B124" s="8"/>
      <c r="C124" s="5"/>
      <c r="D124" s="5"/>
      <c r="E124" s="865"/>
    </row>
    <row r="125" spans="1:5" x14ac:dyDescent="0.25">
      <c r="A125" s="389"/>
      <c r="B125" s="8"/>
      <c r="C125" s="5"/>
      <c r="D125" s="5"/>
      <c r="E125" s="865"/>
    </row>
    <row r="126" spans="1:5" x14ac:dyDescent="0.25">
      <c r="A126" s="389"/>
      <c r="B126" s="8"/>
      <c r="C126" s="5"/>
      <c r="D126" s="5"/>
      <c r="E126" s="865"/>
    </row>
    <row r="127" spans="1:5" x14ac:dyDescent="0.25">
      <c r="A127" s="389"/>
      <c r="B127" s="10"/>
      <c r="C127" s="4"/>
      <c r="D127" s="4"/>
      <c r="E127" s="865"/>
    </row>
    <row r="128" spans="1:5" x14ac:dyDescent="0.25">
      <c r="A128" s="389"/>
      <c r="B128" s="8"/>
      <c r="C128" s="9"/>
      <c r="D128" s="9"/>
      <c r="E128" s="865"/>
    </row>
    <row r="129" spans="1:5" x14ac:dyDescent="0.25">
      <c r="A129" s="389"/>
      <c r="B129" s="8"/>
      <c r="C129" s="9"/>
      <c r="D129" s="9"/>
      <c r="E129" s="865"/>
    </row>
    <row r="130" spans="1:5" x14ac:dyDescent="0.25">
      <c r="A130" s="389"/>
      <c r="B130" s="8"/>
      <c r="C130" s="5"/>
      <c r="D130" s="5"/>
      <c r="E130" s="865"/>
    </row>
    <row r="131" spans="1:5" x14ac:dyDescent="0.25">
      <c r="A131" s="389"/>
      <c r="B131" s="8"/>
      <c r="C131" s="5"/>
      <c r="D131" s="5"/>
      <c r="E131" s="865"/>
    </row>
    <row r="132" spans="1:5" x14ac:dyDescent="0.25">
      <c r="A132" s="389"/>
      <c r="B132" s="8"/>
      <c r="C132" s="9"/>
      <c r="D132" s="9"/>
      <c r="E132" s="865"/>
    </row>
    <row r="133" spans="1:5" x14ac:dyDescent="0.25">
      <c r="A133" s="389"/>
      <c r="B133" s="8"/>
      <c r="C133" s="9"/>
      <c r="D133" s="9"/>
      <c r="E133" s="865"/>
    </row>
    <row r="134" spans="1:5" x14ac:dyDescent="0.25">
      <c r="A134" s="389"/>
      <c r="B134" s="8"/>
      <c r="C134" s="5"/>
      <c r="D134" s="5"/>
      <c r="E134" s="865"/>
    </row>
    <row r="135" spans="1:5" x14ac:dyDescent="0.25">
      <c r="A135" s="389"/>
      <c r="B135" s="8"/>
      <c r="C135" s="5"/>
      <c r="D135" s="5"/>
      <c r="E135" s="865"/>
    </row>
    <row r="136" spans="1:5" x14ac:dyDescent="0.25">
      <c r="A136" s="389"/>
      <c r="B136" s="8"/>
      <c r="C136" s="9"/>
      <c r="D136" s="9"/>
      <c r="E136" s="865"/>
    </row>
    <row r="137" spans="1:5" x14ac:dyDescent="0.25">
      <c r="A137" s="389"/>
      <c r="B137" s="10"/>
      <c r="C137" s="4"/>
      <c r="D137" s="4"/>
      <c r="E137" s="865"/>
    </row>
    <row r="138" spans="1:5" x14ac:dyDescent="0.25">
      <c r="A138" s="389"/>
      <c r="B138" s="8"/>
      <c r="C138" s="9"/>
      <c r="D138" s="9"/>
      <c r="E138" s="865"/>
    </row>
    <row r="139" spans="1:5" x14ac:dyDescent="0.25">
      <c r="A139" s="389"/>
      <c r="B139" s="8"/>
      <c r="C139" s="9"/>
      <c r="D139" s="9"/>
      <c r="E139" s="865"/>
    </row>
    <row r="140" spans="1:5" x14ac:dyDescent="0.25">
      <c r="A140" s="389"/>
      <c r="B140" s="8"/>
      <c r="C140" s="9"/>
      <c r="D140" s="9"/>
      <c r="E140" s="865"/>
    </row>
    <row r="141" spans="1:5" x14ac:dyDescent="0.25">
      <c r="A141" s="389"/>
      <c r="B141" s="8"/>
      <c r="C141" s="9"/>
      <c r="D141" s="9"/>
      <c r="E141" s="865"/>
    </row>
    <row r="142" spans="1:5" x14ac:dyDescent="0.25">
      <c r="A142" s="389"/>
      <c r="B142" s="8"/>
      <c r="C142" s="5"/>
      <c r="D142" s="5"/>
      <c r="E142" s="865"/>
    </row>
    <row r="143" spans="1:5" x14ac:dyDescent="0.25">
      <c r="A143" s="389"/>
      <c r="B143" s="8"/>
      <c r="C143" s="5"/>
      <c r="D143" s="5"/>
      <c r="E143" s="865"/>
    </row>
    <row r="144" spans="1:5" x14ac:dyDescent="0.25">
      <c r="A144" s="389"/>
      <c r="B144" s="8"/>
      <c r="C144" s="5"/>
      <c r="D144" s="5"/>
      <c r="E144" s="865"/>
    </row>
    <row r="145" spans="1:5" x14ac:dyDescent="0.25">
      <c r="A145" s="389"/>
      <c r="B145" s="8"/>
      <c r="C145" s="5"/>
      <c r="D145" s="5"/>
      <c r="E145" s="865"/>
    </row>
    <row r="146" spans="1:5" x14ac:dyDescent="0.25">
      <c r="A146" s="389"/>
      <c r="B146" s="8"/>
      <c r="C146" s="5"/>
      <c r="D146" s="5"/>
      <c r="E146" s="865"/>
    </row>
    <row r="147" spans="1:5" x14ac:dyDescent="0.25">
      <c r="A147" s="389"/>
      <c r="B147" s="8"/>
      <c r="C147" s="5"/>
      <c r="D147" s="5"/>
      <c r="E147" s="865"/>
    </row>
    <row r="148" spans="1:5" x14ac:dyDescent="0.25">
      <c r="A148" s="389"/>
      <c r="B148" s="8"/>
      <c r="C148" s="5"/>
      <c r="D148" s="5"/>
      <c r="E148" s="865"/>
    </row>
    <row r="149" spans="1:5" x14ac:dyDescent="0.25">
      <c r="A149" s="389"/>
      <c r="B149" s="8"/>
      <c r="C149" s="5"/>
      <c r="D149" s="5"/>
      <c r="E149" s="865"/>
    </row>
    <row r="150" spans="1:5" x14ac:dyDescent="0.25">
      <c r="A150" s="389"/>
      <c r="B150" s="8"/>
      <c r="C150" s="5"/>
      <c r="D150" s="5"/>
      <c r="E150" s="865"/>
    </row>
    <row r="151" spans="1:5" x14ac:dyDescent="0.25">
      <c r="A151" s="389"/>
      <c r="B151" s="8"/>
      <c r="C151" s="9"/>
      <c r="D151" s="9"/>
      <c r="E151" s="865"/>
    </row>
    <row r="152" spans="1:5" x14ac:dyDescent="0.25">
      <c r="A152" s="389"/>
      <c r="B152" s="8"/>
      <c r="C152" s="5"/>
      <c r="D152" s="5"/>
      <c r="E152" s="865"/>
    </row>
    <row r="153" spans="1:5" x14ac:dyDescent="0.25">
      <c r="A153" s="389"/>
      <c r="B153" s="8"/>
      <c r="C153" s="5"/>
      <c r="D153" s="5"/>
      <c r="E153" s="865"/>
    </row>
    <row r="154" spans="1:5" x14ac:dyDescent="0.25">
      <c r="A154" s="389"/>
      <c r="B154" s="8"/>
      <c r="C154" s="5"/>
      <c r="D154" s="5"/>
      <c r="E154" s="865"/>
    </row>
    <row r="155" spans="1:5" x14ac:dyDescent="0.25">
      <c r="A155" s="389"/>
      <c r="B155" s="8"/>
      <c r="C155" s="5"/>
      <c r="D155" s="5"/>
      <c r="E155" s="865"/>
    </row>
    <row r="156" spans="1:5" x14ac:dyDescent="0.25">
      <c r="A156" s="389"/>
      <c r="B156" s="8"/>
      <c r="C156" s="5"/>
      <c r="D156" s="5"/>
      <c r="E156" s="865"/>
    </row>
    <row r="157" spans="1:5" x14ac:dyDescent="0.25">
      <c r="A157" s="389"/>
      <c r="B157" s="8"/>
      <c r="C157" s="5"/>
      <c r="D157" s="5"/>
      <c r="E157" s="865"/>
    </row>
    <row r="158" spans="1:5" x14ac:dyDescent="0.25">
      <c r="A158" s="389"/>
      <c r="B158" s="8"/>
      <c r="C158" s="5"/>
      <c r="D158" s="5"/>
      <c r="E158" s="865"/>
    </row>
    <row r="159" spans="1:5" x14ac:dyDescent="0.25">
      <c r="A159" s="389"/>
      <c r="B159" s="8"/>
      <c r="C159" s="5"/>
      <c r="D159" s="5"/>
      <c r="E159" s="865"/>
    </row>
    <row r="160" spans="1:5" x14ac:dyDescent="0.25">
      <c r="A160" s="389"/>
      <c r="B160" s="8"/>
      <c r="C160" s="5"/>
      <c r="D160" s="5"/>
      <c r="E160" s="865"/>
    </row>
    <row r="161" spans="1:5" x14ac:dyDescent="0.25">
      <c r="A161" s="389"/>
      <c r="B161" s="8"/>
      <c r="C161" s="5"/>
      <c r="D161" s="5"/>
      <c r="E161" s="865"/>
    </row>
    <row r="162" spans="1:5" x14ac:dyDescent="0.25">
      <c r="A162" s="389"/>
      <c r="B162" s="8"/>
      <c r="C162" s="5"/>
      <c r="D162" s="5"/>
      <c r="E162" s="865"/>
    </row>
    <row r="163" spans="1:5" x14ac:dyDescent="0.25">
      <c r="A163" s="389"/>
      <c r="B163" s="10"/>
      <c r="C163" s="4"/>
      <c r="D163" s="4"/>
      <c r="E163" s="865"/>
    </row>
    <row r="164" spans="1:5" x14ac:dyDescent="0.25">
      <c r="A164" s="389"/>
      <c r="B164" s="8"/>
      <c r="C164" s="9"/>
      <c r="D164" s="9"/>
      <c r="E164" s="865"/>
    </row>
    <row r="165" spans="1:5" x14ac:dyDescent="0.25">
      <c r="A165" s="389"/>
      <c r="B165" s="8"/>
      <c r="C165" s="9"/>
      <c r="D165" s="9"/>
      <c r="E165" s="865"/>
    </row>
    <row r="166" spans="1:5" x14ac:dyDescent="0.25">
      <c r="A166" s="389"/>
      <c r="B166" s="8"/>
      <c r="C166" s="9"/>
      <c r="D166" s="9"/>
      <c r="E166" s="865"/>
    </row>
    <row r="167" spans="1:5" x14ac:dyDescent="0.25">
      <c r="A167" s="389"/>
      <c r="B167" s="8"/>
      <c r="C167" s="9"/>
      <c r="D167" s="9"/>
      <c r="E167" s="865"/>
    </row>
    <row r="168" spans="1:5" x14ac:dyDescent="0.25">
      <c r="A168" s="389"/>
      <c r="B168" s="8"/>
      <c r="C168" s="5"/>
      <c r="D168" s="5"/>
      <c r="E168" s="865"/>
    </row>
    <row r="169" spans="1:5" x14ac:dyDescent="0.25">
      <c r="A169" s="389"/>
      <c r="B169" s="8"/>
      <c r="C169" s="5"/>
      <c r="D169" s="5"/>
      <c r="E169" s="865"/>
    </row>
    <row r="170" spans="1:5" x14ac:dyDescent="0.25">
      <c r="A170" s="389"/>
      <c r="B170" s="8"/>
      <c r="C170" s="5"/>
      <c r="D170" s="5"/>
      <c r="E170" s="865"/>
    </row>
    <row r="171" spans="1:5" x14ac:dyDescent="0.25">
      <c r="A171" s="389"/>
      <c r="B171" s="8"/>
      <c r="C171" s="5"/>
      <c r="D171" s="5"/>
      <c r="E171" s="865"/>
    </row>
    <row r="172" spans="1:5" x14ac:dyDescent="0.25">
      <c r="A172" s="389"/>
      <c r="B172" s="8"/>
      <c r="C172" s="5"/>
      <c r="D172" s="5"/>
      <c r="E172" s="865"/>
    </row>
    <row r="173" spans="1:5" x14ac:dyDescent="0.25">
      <c r="A173" s="389"/>
      <c r="B173" s="8"/>
      <c r="C173" s="5"/>
      <c r="D173" s="5"/>
      <c r="E173" s="865"/>
    </row>
    <row r="174" spans="1:5" x14ac:dyDescent="0.25">
      <c r="A174" s="389"/>
      <c r="B174" s="8"/>
      <c r="C174" s="5"/>
      <c r="D174" s="5"/>
      <c r="E174" s="865"/>
    </row>
    <row r="175" spans="1:5" x14ac:dyDescent="0.25">
      <c r="A175" s="389"/>
      <c r="B175" s="8"/>
      <c r="C175" s="5"/>
      <c r="D175" s="5"/>
      <c r="E175" s="865"/>
    </row>
    <row r="176" spans="1:5" x14ac:dyDescent="0.25">
      <c r="A176" s="389"/>
      <c r="B176" s="8"/>
      <c r="C176" s="5"/>
      <c r="D176" s="5"/>
      <c r="E176" s="865"/>
    </row>
    <row r="177" spans="1:5" x14ac:dyDescent="0.25">
      <c r="A177" s="389"/>
      <c r="B177" s="8"/>
      <c r="C177" s="9"/>
      <c r="D177" s="9"/>
      <c r="E177" s="865"/>
    </row>
    <row r="178" spans="1:5" x14ac:dyDescent="0.25">
      <c r="A178" s="389"/>
      <c r="B178" s="8"/>
      <c r="C178" s="5"/>
      <c r="D178" s="5"/>
      <c r="E178" s="865"/>
    </row>
    <row r="179" spans="1:5" x14ac:dyDescent="0.25">
      <c r="A179" s="389"/>
      <c r="B179" s="8"/>
      <c r="C179" s="5"/>
      <c r="D179" s="5"/>
      <c r="E179" s="865"/>
    </row>
    <row r="180" spans="1:5" x14ac:dyDescent="0.25">
      <c r="A180" s="389"/>
      <c r="B180" s="8"/>
      <c r="C180" s="5"/>
      <c r="D180" s="5"/>
      <c r="E180" s="865"/>
    </row>
    <row r="181" spans="1:5" x14ac:dyDescent="0.25">
      <c r="A181" s="389"/>
      <c r="B181" s="8"/>
      <c r="C181" s="5"/>
      <c r="D181" s="5"/>
      <c r="E181" s="865"/>
    </row>
    <row r="182" spans="1:5" x14ac:dyDescent="0.25">
      <c r="A182" s="389"/>
      <c r="B182" s="8"/>
      <c r="C182" s="5"/>
      <c r="D182" s="5"/>
      <c r="E182" s="865"/>
    </row>
    <row r="183" spans="1:5" x14ac:dyDescent="0.25">
      <c r="A183" s="389"/>
      <c r="B183" s="8"/>
      <c r="C183" s="5"/>
      <c r="D183" s="5"/>
      <c r="E183" s="865"/>
    </row>
    <row r="184" spans="1:5" x14ac:dyDescent="0.25">
      <c r="A184" s="389"/>
      <c r="B184" s="8"/>
      <c r="C184" s="5"/>
      <c r="D184" s="5"/>
      <c r="E184" s="865"/>
    </row>
    <row r="185" spans="1:5" x14ac:dyDescent="0.25">
      <c r="A185" s="389"/>
      <c r="B185" s="8"/>
      <c r="C185" s="5"/>
      <c r="D185" s="5"/>
      <c r="E185" s="865"/>
    </row>
    <row r="186" spans="1:5" x14ac:dyDescent="0.25">
      <c r="A186" s="389"/>
      <c r="B186" s="8"/>
      <c r="C186" s="5"/>
      <c r="D186" s="5"/>
      <c r="E186" s="865"/>
    </row>
    <row r="187" spans="1:5" x14ac:dyDescent="0.25">
      <c r="A187" s="389"/>
      <c r="B187" s="8"/>
      <c r="C187" s="5"/>
      <c r="D187" s="5"/>
      <c r="E187" s="865"/>
    </row>
    <row r="188" spans="1:5" x14ac:dyDescent="0.25">
      <c r="A188" s="389"/>
      <c r="B188" s="8"/>
      <c r="C188" s="5"/>
      <c r="D188" s="5"/>
      <c r="E188" s="865"/>
    </row>
    <row r="189" spans="1:5" x14ac:dyDescent="0.25">
      <c r="A189" s="389"/>
      <c r="B189" s="10"/>
      <c r="C189" s="4"/>
      <c r="D189" s="4"/>
      <c r="E189" s="865"/>
    </row>
    <row r="190" spans="1:5" x14ac:dyDescent="0.25">
      <c r="A190" s="389"/>
      <c r="B190" s="12"/>
      <c r="C190" s="13"/>
      <c r="D190" s="13"/>
      <c r="E190" s="865"/>
    </row>
    <row r="191" spans="1:5" x14ac:dyDescent="0.25">
      <c r="A191" s="389"/>
      <c r="B191" s="14"/>
      <c r="C191" s="15"/>
      <c r="D191" s="15"/>
      <c r="E191" s="866"/>
    </row>
    <row r="192" spans="1:5" x14ac:dyDescent="0.25">
      <c r="A192" s="389"/>
      <c r="B192" s="2"/>
      <c r="C192" s="16"/>
      <c r="D192" s="16"/>
      <c r="E192" s="865"/>
    </row>
    <row r="193" spans="1:5" x14ac:dyDescent="0.25">
      <c r="A193" s="389"/>
      <c r="B193" s="2"/>
      <c r="C193" s="16"/>
      <c r="D193" s="16"/>
      <c r="E193" s="865"/>
    </row>
    <row r="194" spans="1:5" x14ac:dyDescent="0.25">
      <c r="A194" s="389"/>
      <c r="B194" s="2"/>
      <c r="C194" s="16"/>
      <c r="D194" s="16"/>
      <c r="E194" s="865"/>
    </row>
    <row r="195" spans="1:5" x14ac:dyDescent="0.25">
      <c r="A195" s="389"/>
      <c r="B195" s="14"/>
      <c r="C195" s="15"/>
      <c r="D195" s="15"/>
      <c r="E195" s="866"/>
    </row>
    <row r="196" spans="1:5" x14ac:dyDescent="0.25">
      <c r="A196" s="389"/>
      <c r="B196" s="2"/>
      <c r="C196" s="16"/>
      <c r="D196" s="16"/>
      <c r="E196" s="865"/>
    </row>
    <row r="197" spans="1:5" x14ac:dyDescent="0.25">
      <c r="A197" s="389"/>
      <c r="B197" s="2"/>
      <c r="C197" s="5"/>
      <c r="D197" s="5"/>
      <c r="E197" s="865"/>
    </row>
    <row r="198" spans="1:5" x14ac:dyDescent="0.25">
      <c r="A198" s="389"/>
      <c r="B198" s="2"/>
      <c r="C198" s="5"/>
      <c r="D198" s="5"/>
      <c r="E198" s="865"/>
    </row>
    <row r="199" spans="1:5" x14ac:dyDescent="0.25">
      <c r="A199" s="389"/>
      <c r="B199" s="2"/>
      <c r="C199" s="5"/>
      <c r="D199" s="5"/>
      <c r="E199" s="867"/>
    </row>
    <row r="200" spans="1:5" x14ac:dyDescent="0.25">
      <c r="A200" s="389"/>
      <c r="B200" s="2"/>
      <c r="C200" s="5"/>
      <c r="D200" s="5"/>
      <c r="E200" s="867"/>
    </row>
    <row r="201" spans="1:5" x14ac:dyDescent="0.25">
      <c r="A201" s="389"/>
      <c r="B201" s="2"/>
      <c r="C201" s="5"/>
      <c r="D201" s="5"/>
      <c r="E201" s="867"/>
    </row>
    <row r="202" spans="1:5" x14ac:dyDescent="0.25">
      <c r="A202" s="389"/>
      <c r="B202" s="2"/>
      <c r="C202" s="5"/>
      <c r="D202" s="5"/>
      <c r="E202" s="867"/>
    </row>
    <row r="203" spans="1:5" x14ac:dyDescent="0.25">
      <c r="A203" s="389"/>
      <c r="B203" s="14"/>
      <c r="C203" s="15"/>
      <c r="D203" s="15"/>
      <c r="E203" s="868"/>
    </row>
    <row r="204" spans="1:5" x14ac:dyDescent="0.25">
      <c r="A204" s="389"/>
      <c r="B204" s="2"/>
      <c r="C204" s="16"/>
      <c r="D204" s="16"/>
      <c r="E204" s="867"/>
    </row>
    <row r="205" spans="1:5" x14ac:dyDescent="0.25">
      <c r="A205" s="389"/>
      <c r="B205" s="2"/>
      <c r="C205" s="16"/>
      <c r="D205" s="16"/>
      <c r="E205" s="867"/>
    </row>
    <row r="206" spans="1:5" x14ac:dyDescent="0.25">
      <c r="A206" s="389"/>
      <c r="B206" s="2"/>
      <c r="C206" s="16"/>
      <c r="D206" s="16"/>
      <c r="E206" s="867"/>
    </row>
    <row r="207" spans="1:5" x14ac:dyDescent="0.25">
      <c r="B207" s="2"/>
      <c r="C207" s="16"/>
      <c r="D207" s="16"/>
      <c r="E207" s="867"/>
    </row>
    <row r="208" spans="1:5" x14ac:dyDescent="0.25">
      <c r="A208" s="20"/>
      <c r="B208" s="2"/>
      <c r="C208" s="16"/>
      <c r="D208" s="16"/>
      <c r="E208" s="867"/>
    </row>
    <row r="209" spans="1:5" x14ac:dyDescent="0.25">
      <c r="A209" s="20"/>
      <c r="B209" s="12"/>
      <c r="C209" s="13"/>
      <c r="D209" s="13"/>
      <c r="E209" s="867"/>
    </row>
    <row r="210" spans="1:5" x14ac:dyDescent="0.25">
      <c r="A210" s="20"/>
      <c r="B210" s="2"/>
      <c r="C210" s="16"/>
      <c r="D210" s="16"/>
      <c r="E210" s="867"/>
    </row>
    <row r="211" spans="1:5" x14ac:dyDescent="0.25">
      <c r="A211" s="20"/>
      <c r="B211" s="2"/>
      <c r="C211" s="16"/>
      <c r="D211" s="16"/>
      <c r="E211" s="867"/>
    </row>
    <row r="212" spans="1:5" x14ac:dyDescent="0.25">
      <c r="A212" s="20"/>
      <c r="B212" s="2"/>
      <c r="C212" s="16"/>
      <c r="D212" s="16"/>
      <c r="E212" s="867"/>
    </row>
    <row r="213" spans="1:5" x14ac:dyDescent="0.25">
      <c r="A213" s="20"/>
      <c r="B213" s="2"/>
      <c r="C213" s="16"/>
      <c r="D213" s="16"/>
      <c r="E213" s="867"/>
    </row>
    <row r="214" spans="1:5" x14ac:dyDescent="0.25">
      <c r="A214" s="20"/>
      <c r="B214" s="2"/>
      <c r="C214" s="16"/>
      <c r="D214" s="16"/>
      <c r="E214" s="867"/>
    </row>
    <row r="215" spans="1:5" x14ac:dyDescent="0.25">
      <c r="A215" s="20"/>
      <c r="B215" s="2"/>
      <c r="C215" s="16"/>
      <c r="D215" s="16"/>
      <c r="E215" s="867"/>
    </row>
  </sheetData>
  <mergeCells count="16">
    <mergeCell ref="B30:D30"/>
    <mergeCell ref="D2:L2"/>
    <mergeCell ref="C8:D8"/>
    <mergeCell ref="C9:D9"/>
    <mergeCell ref="C14:D14"/>
    <mergeCell ref="C16:D16"/>
    <mergeCell ref="C18:D18"/>
    <mergeCell ref="C19:D19"/>
    <mergeCell ref="B3:D4"/>
    <mergeCell ref="E3:H3"/>
    <mergeCell ref="I3:M3"/>
    <mergeCell ref="N3:N4"/>
    <mergeCell ref="O4:R4"/>
    <mergeCell ref="C5:D5"/>
    <mergeCell ref="C20:D20"/>
    <mergeCell ref="C22:D22"/>
  </mergeCells>
  <pageMargins left="0.7" right="0.7" top="0.75" bottom="0.75" header="0.3" footer="0.3"/>
  <pageSetup paperSize="9" scale="9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5CCB3-7650-4ACC-9571-443F8EEB3560}">
  <sheetPr>
    <tabColor rgb="FFFF0000"/>
    <pageSetUpPr fitToPage="1"/>
  </sheetPr>
  <dimension ref="A1:XFB721"/>
  <sheetViews>
    <sheetView topLeftCell="B24" workbookViewId="0">
      <selection activeCell="M77" sqref="M77"/>
    </sheetView>
  </sheetViews>
  <sheetFormatPr defaultColWidth="9.140625" defaultRowHeight="12.75" x14ac:dyDescent="0.2"/>
  <cols>
    <col min="1" max="1" width="8.42578125" style="18" hidden="1" customWidth="1"/>
    <col min="2" max="2" width="6.85546875" style="20" bestFit="1" customWidth="1"/>
    <col min="3" max="4" width="3.28515625" style="5" customWidth="1"/>
    <col min="5" max="5" width="48.85546875" style="5" customWidth="1"/>
    <col min="6" max="8" width="12" style="5" hidden="1" customWidth="1"/>
    <col min="9" max="9" width="14.7109375" style="5" hidden="1" customWidth="1"/>
    <col min="10" max="10" width="16.140625" style="5" customWidth="1"/>
    <col min="11" max="11" width="14.5703125" style="5" customWidth="1"/>
    <col min="12" max="12" width="14" style="5" customWidth="1"/>
    <col min="13" max="13" width="16.5703125" style="896" customWidth="1"/>
    <col min="14" max="14" width="11.42578125" style="5" hidden="1" customWidth="1"/>
    <col min="15" max="16" width="11" style="5" hidden="1" customWidth="1"/>
    <col min="17" max="17" width="12" style="5" hidden="1" customWidth="1"/>
    <col min="18" max="18" width="11" style="5" hidden="1" customWidth="1"/>
    <col min="19" max="20" width="11.28515625" style="5" hidden="1" customWidth="1"/>
    <col min="21" max="23" width="11" style="5" hidden="1" customWidth="1"/>
    <col min="24" max="24" width="10.85546875" style="5" hidden="1" customWidth="1"/>
    <col min="25" max="25" width="12.5703125" style="5" hidden="1" customWidth="1"/>
    <col min="26" max="27" width="9.140625" style="897"/>
    <col min="28" max="28" width="20.42578125" style="897" bestFit="1" customWidth="1"/>
    <col min="29" max="30" width="9.140625" style="897"/>
    <col min="31" max="31" width="10.5703125" style="897" bestFit="1" customWidth="1"/>
    <col min="32" max="36" width="9.140625" style="897"/>
    <col min="37" max="37" width="8.42578125" style="897" customWidth="1"/>
    <col min="38" max="16384" width="9.140625" style="897"/>
  </cols>
  <sheetData>
    <row r="1" spans="1:28" s="1192" customFormat="1" ht="15" x14ac:dyDescent="0.25">
      <c r="A1" s="1190"/>
      <c r="B1" s="1191" t="s">
        <v>1242</v>
      </c>
      <c r="C1" s="1126"/>
      <c r="D1" s="1126"/>
      <c r="E1" s="1126"/>
      <c r="F1" s="1126"/>
      <c r="G1" s="1126"/>
      <c r="H1" s="1126"/>
      <c r="I1" s="1126"/>
      <c r="J1" s="1126"/>
      <c r="K1" s="1126"/>
      <c r="L1" s="1126"/>
      <c r="M1" s="1126"/>
      <c r="N1" s="1126"/>
      <c r="O1" s="1126"/>
      <c r="P1" s="1126"/>
      <c r="Q1" s="1126"/>
      <c r="R1" s="1126"/>
      <c r="S1" s="1126"/>
      <c r="T1" s="1126"/>
      <c r="U1" s="1126"/>
      <c r="V1" s="1126"/>
      <c r="W1" s="1126"/>
      <c r="X1" s="1126"/>
      <c r="Y1" s="1126"/>
    </row>
    <row r="2" spans="1:28" s="1" customFormat="1" ht="15.75" thickBot="1" x14ac:dyDescent="0.3">
      <c r="A2" s="389"/>
      <c r="B2" s="1124"/>
      <c r="C2" s="1125"/>
      <c r="D2" s="1125"/>
      <c r="E2" s="1387" t="s">
        <v>1226</v>
      </c>
      <c r="F2" s="1387"/>
      <c r="G2" s="1387"/>
      <c r="H2" s="1387"/>
      <c r="I2" s="1387"/>
      <c r="J2" s="1387"/>
      <c r="K2" s="1387"/>
      <c r="L2" s="1387"/>
      <c r="M2" s="1126"/>
      <c r="N2" s="1125"/>
      <c r="O2" s="1125"/>
      <c r="P2" s="1125"/>
      <c r="Q2" s="1125"/>
      <c r="R2" s="1125"/>
      <c r="S2" s="1125"/>
      <c r="T2" s="1125"/>
      <c r="U2" s="1125"/>
      <c r="V2" s="1125"/>
      <c r="W2" s="1125"/>
      <c r="X2" s="1125"/>
      <c r="Y2" s="22" t="s">
        <v>2</v>
      </c>
    </row>
    <row r="3" spans="1:28" ht="15" customHeight="1" x14ac:dyDescent="0.2">
      <c r="B3" s="1324" t="s">
        <v>0</v>
      </c>
      <c r="C3" s="1312"/>
      <c r="D3" s="1312"/>
      <c r="E3" s="1312"/>
      <c r="F3" s="1313" t="s">
        <v>902</v>
      </c>
      <c r="G3" s="1313" t="s">
        <v>903</v>
      </c>
      <c r="H3" s="1313" t="s">
        <v>904</v>
      </c>
      <c r="I3" s="1313" t="s">
        <v>905</v>
      </c>
      <c r="J3" s="1331" t="s">
        <v>1250</v>
      </c>
      <c r="K3" s="1332"/>
      <c r="L3" s="1332"/>
      <c r="M3" s="1333"/>
      <c r="N3" s="1312" t="s">
        <v>906</v>
      </c>
      <c r="O3" s="1312"/>
      <c r="P3" s="1312"/>
      <c r="Q3" s="1312"/>
      <c r="R3" s="1312"/>
      <c r="S3" s="1312"/>
      <c r="T3" s="1312"/>
      <c r="U3" s="1313"/>
      <c r="V3" s="1312" t="s">
        <v>907</v>
      </c>
      <c r="W3" s="1312"/>
      <c r="X3" s="1312"/>
      <c r="Y3" s="1313"/>
    </row>
    <row r="4" spans="1:28" ht="22.5" customHeight="1" x14ac:dyDescent="0.2">
      <c r="B4" s="1325"/>
      <c r="C4" s="1326"/>
      <c r="D4" s="1326"/>
      <c r="E4" s="1326"/>
      <c r="F4" s="1329"/>
      <c r="G4" s="1329"/>
      <c r="H4" s="1329"/>
      <c r="I4" s="1329"/>
      <c r="J4" s="1316" t="s">
        <v>846</v>
      </c>
      <c r="K4" s="1318" t="s">
        <v>847</v>
      </c>
      <c r="L4" s="1320" t="s">
        <v>848</v>
      </c>
      <c r="M4" s="1322" t="s">
        <v>373</v>
      </c>
      <c r="N4" s="1314"/>
      <c r="O4" s="1314"/>
      <c r="P4" s="1314"/>
      <c r="Q4" s="1314"/>
      <c r="R4" s="1314"/>
      <c r="S4" s="1314"/>
      <c r="T4" s="1314"/>
      <c r="U4" s="1315"/>
      <c r="V4" s="1314"/>
      <c r="W4" s="1314"/>
      <c r="X4" s="1314"/>
      <c r="Y4" s="1315"/>
    </row>
    <row r="5" spans="1:28" ht="33.75" customHeight="1" thickBot="1" x14ac:dyDescent="0.25">
      <c r="B5" s="1327"/>
      <c r="C5" s="1328"/>
      <c r="D5" s="1328"/>
      <c r="E5" s="1328"/>
      <c r="F5" s="1330"/>
      <c r="G5" s="1330"/>
      <c r="H5" s="1330"/>
      <c r="I5" s="1330"/>
      <c r="J5" s="1317"/>
      <c r="K5" s="1319"/>
      <c r="L5" s="1321"/>
      <c r="M5" s="1323"/>
      <c r="N5" s="898" t="s">
        <v>410</v>
      </c>
      <c r="O5" s="899" t="s">
        <v>411</v>
      </c>
      <c r="P5" s="900" t="s">
        <v>412</v>
      </c>
      <c r="Q5" s="900" t="s">
        <v>413</v>
      </c>
      <c r="R5" s="901" t="s">
        <v>414</v>
      </c>
      <c r="S5" s="900" t="s">
        <v>415</v>
      </c>
      <c r="T5" s="900" t="s">
        <v>416</v>
      </c>
      <c r="U5" s="902" t="s">
        <v>417</v>
      </c>
      <c r="V5" s="903" t="s">
        <v>418</v>
      </c>
      <c r="W5" s="900" t="s">
        <v>419</v>
      </c>
      <c r="X5" s="900" t="s">
        <v>420</v>
      </c>
      <c r="Y5" s="902" t="s">
        <v>409</v>
      </c>
    </row>
    <row r="6" spans="1:28" ht="15.75" customHeight="1" thickBot="1" x14ac:dyDescent="0.25">
      <c r="B6" s="904" t="s">
        <v>678</v>
      </c>
      <c r="C6" s="1300" t="s">
        <v>354</v>
      </c>
      <c r="D6" s="1301"/>
      <c r="E6" s="1301"/>
      <c r="F6" s="905">
        <v>9200794</v>
      </c>
      <c r="G6" s="905">
        <v>9126789</v>
      </c>
      <c r="H6" s="905">
        <v>9126790</v>
      </c>
      <c r="I6" s="906"/>
      <c r="J6" s="907">
        <f>SUM(J21+J7)</f>
        <v>40347312</v>
      </c>
      <c r="K6" s="907">
        <f t="shared" ref="K6" si="0">K7+K21</f>
        <v>0</v>
      </c>
      <c r="L6" s="907">
        <v>0</v>
      </c>
      <c r="M6" s="908">
        <f>SUM(J6:L6)</f>
        <v>40347312</v>
      </c>
      <c r="N6" s="909">
        <f>[4]Igazgatás!I5+[4]Községgazd!L5+[4]Vagyongazd!I5+[4]Közút!I5+[4]Sport!I5+[4]Közművelődés!K5+[4]Támogatás!T5</f>
        <v>891632.0832957013</v>
      </c>
      <c r="O6" s="910">
        <f>[4]Igazgatás!J5+[4]Községgazd!M5+[4]Vagyongazd!J5+[4]Közút!J5+[4]Sport!J5+[4]Közművelődés!L5+[4]Támogatás!U5</f>
        <v>891632.0832957013</v>
      </c>
      <c r="P6" s="911">
        <f>[4]Igazgatás!K5+[4]Községgazd!N5+[4]Vagyongazd!K5+[4]Közút!K5+[4]Sport!K5+[4]Közművelődés!M5+[4]Támogatás!V5</f>
        <v>891632.0832957013</v>
      </c>
      <c r="Q6" s="911">
        <f>[4]Igazgatás!L5+[4]Községgazd!O5+[4]Vagyongazd!L5+[4]Közút!L5+[4]Sport!L5+[4]Közművelődés!N5+[4]Támogatás!W5</f>
        <v>891632.0832957013</v>
      </c>
      <c r="R6" s="910">
        <f>[4]Igazgatás!M5+[4]Községgazd!P5+[4]Vagyongazd!M5+[4]Közút!M5+[4]Sport!M5+[4]Közművelődés!O5+[4]Támogatás!X5</f>
        <v>891632.0832957013</v>
      </c>
      <c r="S6" s="911">
        <f>[4]Igazgatás!N5+[4]Községgazd!Q5+[4]Vagyongazd!N5+[4]Közút!N5+[4]Sport!N5+[4]Közművelődés!P5+[4]Támogatás!Y5</f>
        <v>891632.0832957013</v>
      </c>
      <c r="T6" s="911">
        <f>[4]Igazgatás!O5+[4]Községgazd!R5+[4]Vagyongazd!O5+[4]Közút!O5+[4]Sport!O5+[4]Közművelődés!Q5+[4]Támogatás!Z5</f>
        <v>891632.0832957013</v>
      </c>
      <c r="U6" s="912">
        <f>[4]Igazgatás!P5+[4]Községgazd!S5+[4]Vagyongazd!P5+[4]Közút!P5+[4]Sport!P5+[4]Közművelődés!R5+[4]Támogatás!AA5</f>
        <v>891632.0832957013</v>
      </c>
      <c r="V6" s="913">
        <f>[4]Igazgatás!Q5+[4]Községgazd!T5+[4]Vagyongazd!Q5+[4]Közút!Q5+[4]Sport!Q5+[4]Közművelődés!S5+[4]Támogatás!AB5</f>
        <v>891632.0832957013</v>
      </c>
      <c r="W6" s="911">
        <f>[4]Igazgatás!R5+[4]Községgazd!U5+[4]Vagyongazd!R5+[4]Közút!R5+[4]Sport!R5+[4]Közművelődés!T5+[4]Támogatás!AC5</f>
        <v>891632.0832957013</v>
      </c>
      <c r="X6" s="911">
        <f>[4]Igazgatás!S5+[4]Községgazd!V5+[4]Vagyongazd!S5+[4]Közút!S5+[4]Sport!S5+[4]Közművelődés!U5+[4]Támogatás!AD5</f>
        <v>891632.0832957013</v>
      </c>
      <c r="Y6" s="912">
        <f>[4]Igazgatás!T5+[4]Községgazd!W5+[4]Vagyongazd!T5+[4]Közút!T5+[4]Sport!T5+[4]Közművelődés!V5+[4]Támogatás!AE5</f>
        <v>891632.0832957013</v>
      </c>
      <c r="AB6" s="914"/>
    </row>
    <row r="7" spans="1:28" ht="15" customHeight="1" x14ac:dyDescent="0.2">
      <c r="B7" s="888" t="s">
        <v>679</v>
      </c>
      <c r="C7" s="1302" t="s">
        <v>680</v>
      </c>
      <c r="D7" s="1303"/>
      <c r="E7" s="1303"/>
      <c r="F7" s="915">
        <v>4240330</v>
      </c>
      <c r="G7" s="915">
        <v>4166325</v>
      </c>
      <c r="H7" s="915">
        <v>4166326</v>
      </c>
      <c r="I7" s="915"/>
      <c r="J7" s="915">
        <f>SUM(J16+J8)</f>
        <v>22003100</v>
      </c>
      <c r="K7" s="915">
        <f t="shared" ref="K7" si="1">K20+K15+K14+K11+K9+K8</f>
        <v>0</v>
      </c>
      <c r="L7" s="915">
        <v>0</v>
      </c>
      <c r="M7" s="916">
        <f>SUM(J7:L7)</f>
        <v>22003100</v>
      </c>
      <c r="N7" s="917">
        <f>[4]Igazgatás!I6+[4]Községgazd!L6+[4]Vagyongazd!I6+[4]Közút!I6+[4]Sport!I6+[4]Közművelődés!K6+[4]Támogatás!T6</f>
        <v>447552.08331346454</v>
      </c>
      <c r="O7" s="918">
        <f>[4]Igazgatás!J6+[4]Községgazd!M6+[4]Vagyongazd!J6+[4]Közút!J6+[4]Sport!J6+[4]Közművelődés!L6+[4]Támogatás!U6</f>
        <v>447552.08331346454</v>
      </c>
      <c r="P7" s="919">
        <f>[4]Igazgatás!K6+[4]Községgazd!N6+[4]Vagyongazd!K6+[4]Közút!K6+[4]Sport!K6+[4]Közművelődés!M6+[4]Támogatás!V6</f>
        <v>447552.08331346454</v>
      </c>
      <c r="Q7" s="919">
        <f>[4]Igazgatás!L6+[4]Községgazd!O6+[4]Vagyongazd!L6+[4]Közút!L6+[4]Sport!L6+[4]Közművelődés!N6+[4]Támogatás!W6</f>
        <v>447552.08331346454</v>
      </c>
      <c r="R7" s="918">
        <f>[4]Igazgatás!M6+[4]Községgazd!P6+[4]Vagyongazd!M6+[4]Közút!M6+[4]Sport!M6+[4]Közművelődés!O6+[4]Támogatás!X6</f>
        <v>447552.08331346454</v>
      </c>
      <c r="S7" s="919">
        <f>[4]Igazgatás!N6+[4]Községgazd!Q6+[4]Vagyongazd!N6+[4]Közút!N6+[4]Sport!N6+[4]Közművelődés!P6+[4]Támogatás!Y6</f>
        <v>447552.08331346454</v>
      </c>
      <c r="T7" s="919">
        <f>[4]Igazgatás!O6+[4]Községgazd!R6+[4]Vagyongazd!O6+[4]Közút!O6+[4]Sport!O6+[4]Közművelődés!Q6+[4]Támogatás!Z6</f>
        <v>447552.08331346454</v>
      </c>
      <c r="U7" s="920">
        <f>[4]Igazgatás!P6+[4]Községgazd!S6+[4]Vagyongazd!P6+[4]Közút!P6+[4]Sport!P6+[4]Közművelődés!R6+[4]Támogatás!AA6</f>
        <v>447552.08331346454</v>
      </c>
      <c r="V7" s="921">
        <f>[4]Igazgatás!Q6+[4]Községgazd!T6+[4]Vagyongazd!Q6+[4]Közút!Q6+[4]Sport!Q6+[4]Közművelődés!S6+[4]Támogatás!AB6</f>
        <v>447552.08331346454</v>
      </c>
      <c r="W7" s="919">
        <f>[4]Igazgatás!R6+[4]Községgazd!U6+[4]Vagyongazd!R6+[4]Közút!R6+[4]Sport!R6+[4]Közművelődés!T6+[4]Támogatás!AC6</f>
        <v>447552.08331346454</v>
      </c>
      <c r="X7" s="919">
        <f>[4]Igazgatás!S6+[4]Községgazd!V6+[4]Vagyongazd!S6+[4]Közút!S6+[4]Sport!S6+[4]Közművelődés!U6+[4]Támogatás!AD6</f>
        <v>447552.08331346454</v>
      </c>
      <c r="Y7" s="920">
        <f>[4]Igazgatás!T6+[4]Községgazd!W6+[4]Vagyongazd!T6+[4]Közút!T6+[4]Sport!T6+[4]Közművelődés!V6+[4]Támogatás!AE6</f>
        <v>447552.08331346454</v>
      </c>
      <c r="AB7" s="914"/>
    </row>
    <row r="8" spans="1:28" s="929" customFormat="1" x14ac:dyDescent="0.2">
      <c r="A8" s="18" t="s">
        <v>681</v>
      </c>
      <c r="B8" s="880" t="s">
        <v>682</v>
      </c>
      <c r="C8" s="881"/>
      <c r="D8" s="882" t="s">
        <v>683</v>
      </c>
      <c r="E8" s="882"/>
      <c r="F8" s="922">
        <v>3380625</v>
      </c>
      <c r="G8" s="922">
        <v>3380625</v>
      </c>
      <c r="H8" s="922">
        <v>3380626</v>
      </c>
      <c r="I8" s="922"/>
      <c r="J8" s="922">
        <f>SUM('Bérek+Szem.jutt.'!I6)</f>
        <v>21753100</v>
      </c>
      <c r="K8" s="922">
        <f>[4]Igazgatás!G7+[4]Községgazd!G7+[4]Vagyongazd!G7+[4]Közút!G7+[4]Sport!G7+[4]Közművelődés!G7+[4]Támogatás!K7</f>
        <v>0</v>
      </c>
      <c r="L8" s="922">
        <v>0</v>
      </c>
      <c r="M8" s="923">
        <f>SUM(J8:L8)</f>
        <v>21753100</v>
      </c>
      <c r="N8" s="924">
        <f>[4]Igazgatás!I7+[4]Községgazd!L7+[4]Vagyongazd!I7+[4]Közút!I7+[4]Sport!I7+[4]Közművelődés!K7+[4]Támogatás!T7</f>
        <v>346349.99998614599</v>
      </c>
      <c r="O8" s="925">
        <f>[4]Igazgatás!J7+[4]Községgazd!M7+[4]Vagyongazd!J7+[4]Közút!J7+[4]Sport!J7+[4]Közművelődés!L7+[4]Támogatás!U7</f>
        <v>346349.99998614599</v>
      </c>
      <c r="P8" s="926">
        <f>[4]Igazgatás!K7+[4]Községgazd!N7+[4]Vagyongazd!K7+[4]Közút!K7+[4]Sport!K7+[4]Közművelődés!M7+[4]Támogatás!V7</f>
        <v>346349.99998614599</v>
      </c>
      <c r="Q8" s="926">
        <f>[4]Igazgatás!L7+[4]Községgazd!O7+[4]Vagyongazd!L7+[4]Közút!L7+[4]Sport!L7+[4]Közművelődés!N7+[4]Támogatás!W7</f>
        <v>346349.99998614599</v>
      </c>
      <c r="R8" s="925">
        <f>[4]Igazgatás!M7+[4]Községgazd!P7+[4]Vagyongazd!M7+[4]Közút!M7+[4]Sport!M7+[4]Közművelődés!O7+[4]Támogatás!X7</f>
        <v>346349.99998614599</v>
      </c>
      <c r="S8" s="926">
        <f>[4]Igazgatás!N7+[4]Községgazd!Q7+[4]Vagyongazd!N7+[4]Közút!N7+[4]Sport!N7+[4]Közművelődés!P7+[4]Támogatás!Y7</f>
        <v>346349.99998614599</v>
      </c>
      <c r="T8" s="926">
        <f>[4]Igazgatás!O7+[4]Községgazd!R7+[4]Vagyongazd!O7+[4]Közút!O7+[4]Sport!O7+[4]Közművelődés!Q7+[4]Támogatás!Z7</f>
        <v>346349.99998614599</v>
      </c>
      <c r="U8" s="927">
        <f>[4]Igazgatás!P7+[4]Községgazd!S7+[4]Vagyongazd!P7+[4]Közút!P7+[4]Sport!P7+[4]Közművelődés!R7+[4]Támogatás!AA7</f>
        <v>346349.99998614599</v>
      </c>
      <c r="V8" s="928">
        <f>[4]Igazgatás!Q7+[4]Községgazd!T7+[4]Vagyongazd!Q7+[4]Közút!Q7+[4]Sport!Q7+[4]Közművelődés!S7+[4]Támogatás!AB7</f>
        <v>346349.99998614599</v>
      </c>
      <c r="W8" s="926">
        <f>[4]Igazgatás!R7+[4]Községgazd!U7+[4]Vagyongazd!R7+[4]Közút!R7+[4]Sport!R7+[4]Közművelődés!T7+[4]Támogatás!AC7</f>
        <v>346349.99998614599</v>
      </c>
      <c r="X8" s="926">
        <f>[4]Igazgatás!S7+[4]Községgazd!V7+[4]Vagyongazd!S7+[4]Közút!S7+[4]Sport!S7+[4]Közművelődés!U7+[4]Támogatás!AD7</f>
        <v>346349.99998614599</v>
      </c>
      <c r="Y8" s="927">
        <f>[4]Igazgatás!T7+[4]Községgazd!W7+[4]Vagyongazd!T7+[4]Közút!T7+[4]Sport!T7+[4]Közművelődés!V7+[4]Támogatás!AE7</f>
        <v>346349.99998614599</v>
      </c>
      <c r="AB8" s="914"/>
    </row>
    <row r="9" spans="1:28" s="929" customFormat="1" ht="15" hidden="1" customHeight="1" x14ac:dyDescent="0.2">
      <c r="A9" s="18" t="s">
        <v>684</v>
      </c>
      <c r="B9" s="880" t="s">
        <v>685</v>
      </c>
      <c r="C9" s="881"/>
      <c r="D9" s="882" t="s">
        <v>686</v>
      </c>
      <c r="E9" s="882"/>
      <c r="F9" s="922">
        <v>180500</v>
      </c>
      <c r="G9" s="922">
        <v>180500</v>
      </c>
      <c r="H9" s="922">
        <v>180500</v>
      </c>
      <c r="I9" s="922"/>
      <c r="J9" s="922">
        <v>0</v>
      </c>
      <c r="K9" s="922">
        <f>[4]Igazgatás!G8+[4]Községgazd!G8+[4]Vagyongazd!G8+[4]Közút!G8+[4]Sport!G8+[4]Közművelődés!G10+[4]Támogatás!K8</f>
        <v>0</v>
      </c>
      <c r="L9" s="922">
        <v>0</v>
      </c>
      <c r="M9" s="923">
        <v>0</v>
      </c>
      <c r="N9" s="924">
        <f>[4]Igazgatás!I8+[4]Községgazd!L8+[4]Vagyongazd!I8+[4]Közút!I8+[4]Sport!I8+[4]Közművelődés!K10+[4]Támogatás!T8</f>
        <v>38924.99999614188</v>
      </c>
      <c r="O9" s="925">
        <f>[4]Igazgatás!J8+[4]Községgazd!M8+[4]Vagyongazd!J8+[4]Közút!J8+[4]Sport!J8+[4]Közművelődés!L10+[4]Támogatás!U8</f>
        <v>38924.99999614188</v>
      </c>
      <c r="P9" s="926">
        <f>[4]Igazgatás!K8+[4]Községgazd!N8+[4]Vagyongazd!K8+[4]Közút!K8+[4]Sport!K8+[4]Közművelődés!M10+[4]Támogatás!V8</f>
        <v>38924.99999614188</v>
      </c>
      <c r="Q9" s="926">
        <f>[4]Igazgatás!L8+[4]Községgazd!O8+[4]Vagyongazd!L8+[4]Közút!L8+[4]Sport!L8+[4]Közművelődés!N10+[4]Támogatás!W8</f>
        <v>38924.99999614188</v>
      </c>
      <c r="R9" s="925">
        <f>[4]Igazgatás!M8+[4]Községgazd!P8+[4]Vagyongazd!M8+[4]Közút!M8+[4]Sport!M8+[4]Közművelődés!O10+[4]Támogatás!X8</f>
        <v>38924.99999614188</v>
      </c>
      <c r="S9" s="926">
        <f>[4]Igazgatás!N8+[4]Községgazd!Q8+[4]Vagyongazd!N8+[4]Közút!N8+[4]Sport!N8+[4]Közművelődés!P10+[4]Támogatás!Y8</f>
        <v>38924.99999614188</v>
      </c>
      <c r="T9" s="926">
        <f>[4]Igazgatás!O8+[4]Községgazd!R8+[4]Vagyongazd!O8+[4]Közút!O8+[4]Sport!O8+[4]Közművelődés!Q10+[4]Támogatás!Z8</f>
        <v>38924.99999614188</v>
      </c>
      <c r="U9" s="927">
        <f>[4]Igazgatás!P8+[4]Községgazd!S8+[4]Vagyongazd!P8+[4]Közút!P8+[4]Sport!P8+[4]Közművelődés!R10+[4]Támogatás!AA8</f>
        <v>38924.99999614188</v>
      </c>
      <c r="V9" s="928">
        <f>[4]Igazgatás!Q8+[4]Községgazd!T8+[4]Vagyongazd!Q8+[4]Közút!Q8+[4]Sport!Q8+[4]Közművelődés!S10+[4]Támogatás!AB8</f>
        <v>38924.99999614188</v>
      </c>
      <c r="W9" s="926">
        <f>[4]Igazgatás!R8+[4]Községgazd!U8+[4]Vagyongazd!R8+[4]Közút!R8+[4]Sport!R8+[4]Közművelődés!T10+[4]Támogatás!AC8</f>
        <v>38924.99999614188</v>
      </c>
      <c r="X9" s="926">
        <f>[4]Igazgatás!S8+[4]Községgazd!V8+[4]Vagyongazd!S8+[4]Közút!S8+[4]Sport!S8+[4]Közművelődés!U10+[4]Támogatás!AD8</f>
        <v>38924.99999614188</v>
      </c>
      <c r="Y9" s="927">
        <f>[4]Igazgatás!T8+[4]Községgazd!W8+[4]Vagyongazd!T8+[4]Közút!T8+[4]Sport!T8+[4]Közművelődés!V10+[4]Támogatás!AE8</f>
        <v>38924.99999614188</v>
      </c>
      <c r="AB9" s="914"/>
    </row>
    <row r="10" spans="1:28" s="929" customFormat="1" ht="15" hidden="1" customHeight="1" x14ac:dyDescent="0.2">
      <c r="A10" s="18" t="s">
        <v>687</v>
      </c>
      <c r="B10" s="880" t="s">
        <v>688</v>
      </c>
      <c r="C10" s="881"/>
      <c r="D10" s="882" t="s">
        <v>689</v>
      </c>
      <c r="E10" s="882"/>
      <c r="F10" s="922">
        <v>74005</v>
      </c>
      <c r="G10" s="930"/>
      <c r="H10" s="930"/>
      <c r="I10" s="930"/>
      <c r="J10" s="931"/>
      <c r="K10" s="932"/>
      <c r="L10" s="933"/>
      <c r="M10" s="923"/>
      <c r="N10" s="924">
        <f>[4]Igazgatás!I9+[4]Községgazd!L9+[4]Vagyongazd!I9+[4]Közút!I9+[4]Sport!I9+[4]Közművelődés!K13+[4]Támogatás!T9</f>
        <v>0</v>
      </c>
      <c r="O10" s="925">
        <f>[4]Igazgatás!J9+[4]Községgazd!M9+[4]Vagyongazd!J9+[4]Közút!J9+[4]Sport!J9+[4]Közművelődés!L13+[4]Támogatás!U9</f>
        <v>0</v>
      </c>
      <c r="P10" s="926">
        <f>[4]Igazgatás!K9+[4]Községgazd!N9+[4]Vagyongazd!K9+[4]Közút!K9+[4]Sport!K9+[4]Közművelődés!M13+[4]Támogatás!V9</f>
        <v>0</v>
      </c>
      <c r="Q10" s="926">
        <f>[4]Igazgatás!L9+[4]Községgazd!O9+[4]Vagyongazd!L9+[4]Közút!L9+[4]Sport!L9+[4]Közművelődés!N13+[4]Támogatás!W9</f>
        <v>0</v>
      </c>
      <c r="R10" s="925">
        <f>[4]Igazgatás!M9+[4]Községgazd!P9+[4]Vagyongazd!M9+[4]Közút!M9+[4]Sport!M9+[4]Közművelődés!O13+[4]Támogatás!X9</f>
        <v>0</v>
      </c>
      <c r="S10" s="926">
        <f>[4]Igazgatás!N9+[4]Községgazd!Q9+[4]Vagyongazd!N9+[4]Közút!N9+[4]Sport!N9+[4]Közművelődés!P13+[4]Támogatás!Y9</f>
        <v>0</v>
      </c>
      <c r="T10" s="926">
        <f>[4]Igazgatás!O9+[4]Községgazd!R9+[4]Vagyongazd!O9+[4]Közút!O9+[4]Sport!O9+[4]Közművelődés!Q13+[4]Támogatás!Z9</f>
        <v>0</v>
      </c>
      <c r="U10" s="927">
        <f>[4]Igazgatás!P9+[4]Községgazd!S9+[4]Vagyongazd!P9+[4]Közút!P9+[4]Sport!P9+[4]Közművelődés!R13+[4]Támogatás!AA9</f>
        <v>0</v>
      </c>
      <c r="V10" s="928">
        <f>[4]Igazgatás!Q9+[4]Községgazd!T9+[4]Vagyongazd!Q9+[4]Közút!Q9+[4]Sport!Q9+[4]Közművelődés!S13+[4]Támogatás!AB9</f>
        <v>0</v>
      </c>
      <c r="W10" s="926">
        <f>[4]Igazgatás!R9+[4]Községgazd!U9+[4]Vagyongazd!R9+[4]Közút!R9+[4]Sport!R9+[4]Közművelődés!T13+[4]Támogatás!AC9</f>
        <v>0</v>
      </c>
      <c r="X10" s="926">
        <f>[4]Igazgatás!S9+[4]Községgazd!V9+[4]Vagyongazd!S9+[4]Közút!S9+[4]Sport!S9+[4]Közművelődés!U13+[4]Támogatás!AD9</f>
        <v>0</v>
      </c>
      <c r="Y10" s="927">
        <f>[4]Igazgatás!T9+[4]Községgazd!W9+[4]Vagyongazd!T9+[4]Közút!T9+[4]Sport!T9+[4]Közművelődés!V13+[4]Támogatás!AE9</f>
        <v>0</v>
      </c>
      <c r="AB10" s="914"/>
    </row>
    <row r="11" spans="1:28" s="929" customFormat="1" hidden="1" x14ac:dyDescent="0.2">
      <c r="A11" s="18" t="s">
        <v>690</v>
      </c>
      <c r="B11" s="880" t="s">
        <v>691</v>
      </c>
      <c r="C11" s="881"/>
      <c r="D11" s="882" t="s">
        <v>692</v>
      </c>
      <c r="E11" s="882"/>
      <c r="F11" s="922">
        <v>180500</v>
      </c>
      <c r="G11" s="922">
        <v>180500</v>
      </c>
      <c r="H11" s="922">
        <v>180500</v>
      </c>
      <c r="I11" s="922"/>
      <c r="J11" s="922">
        <v>0</v>
      </c>
      <c r="K11" s="922">
        <f>[4]Igazgatás!G10+[4]Községgazd!G10+[4]Vagyongazd!G10+[4]Közút!G10+[4]Sport!G10+[4]Közművelődés!G14+[4]Támogatás!K10</f>
        <v>0</v>
      </c>
      <c r="L11" s="922">
        <v>0</v>
      </c>
      <c r="M11" s="923">
        <v>0</v>
      </c>
      <c r="N11" s="924">
        <f>[4]Igazgatás!I10+[4]Községgazd!L10+[4]Vagyongazd!I10+[4]Közút!I10+[4]Sport!I10+[4]Közművelődés!K14+[4]Támogatás!T10</f>
        <v>28199.999998872001</v>
      </c>
      <c r="O11" s="925">
        <f>[4]Igazgatás!J10+[4]Községgazd!M10+[4]Vagyongazd!J10+[4]Közút!J10+[4]Sport!J10+[4]Közművelődés!L14+[4]Támogatás!U10</f>
        <v>28199.999998872001</v>
      </c>
      <c r="P11" s="926">
        <f>[4]Igazgatás!K10+[4]Községgazd!N10+[4]Vagyongazd!K10+[4]Közút!K10+[4]Sport!K10+[4]Közművelődés!M14+[4]Támogatás!V10</f>
        <v>28199.999998872001</v>
      </c>
      <c r="Q11" s="926">
        <f>[4]Igazgatás!L10+[4]Községgazd!O10+[4]Vagyongazd!L10+[4]Közút!L10+[4]Sport!L10+[4]Közművelődés!N14+[4]Támogatás!W10</f>
        <v>28199.999998872001</v>
      </c>
      <c r="R11" s="925">
        <f>[4]Igazgatás!M10+[4]Községgazd!P10+[4]Vagyongazd!M10+[4]Közút!M10+[4]Sport!M10+[4]Közművelődés!O14+[4]Támogatás!X10</f>
        <v>28199.999998872001</v>
      </c>
      <c r="S11" s="926">
        <f>[4]Igazgatás!N10+[4]Községgazd!Q10+[4]Vagyongazd!N10+[4]Közút!N10+[4]Sport!N10+[4]Közművelődés!P14+[4]Támogatás!Y10</f>
        <v>28199.999998872001</v>
      </c>
      <c r="T11" s="926">
        <f>[4]Igazgatás!O10+[4]Községgazd!R10+[4]Vagyongazd!O10+[4]Közút!O10+[4]Sport!O10+[4]Közművelődés!Q14+[4]Támogatás!Z10</f>
        <v>28199.999998872001</v>
      </c>
      <c r="U11" s="927">
        <f>[4]Igazgatás!P10+[4]Községgazd!S10+[4]Vagyongazd!P10+[4]Közút!P10+[4]Sport!P10+[4]Közművelődés!R14+[4]Támogatás!AA10</f>
        <v>28199.999998872001</v>
      </c>
      <c r="V11" s="928">
        <f>[4]Igazgatás!Q10+[4]Községgazd!T10+[4]Vagyongazd!Q10+[4]Közút!Q10+[4]Sport!Q10+[4]Közművelődés!S14+[4]Támogatás!AB10</f>
        <v>28199.999998872001</v>
      </c>
      <c r="W11" s="926">
        <f>[4]Igazgatás!R10+[4]Községgazd!U10+[4]Vagyongazd!R10+[4]Közút!R10+[4]Sport!R10+[4]Közművelődés!T14+[4]Támogatás!AC10</f>
        <v>28199.999998872001</v>
      </c>
      <c r="X11" s="926">
        <f>[4]Igazgatás!S10+[4]Községgazd!V10+[4]Vagyongazd!S10+[4]Közút!S10+[4]Sport!S10+[4]Közművelődés!U14+[4]Támogatás!AD10</f>
        <v>28199.999998872001</v>
      </c>
      <c r="Y11" s="927">
        <f>[4]Igazgatás!T10+[4]Községgazd!W10+[4]Vagyongazd!T10+[4]Közút!T10+[4]Sport!T10+[4]Közművelődés!V14+[4]Támogatás!AE10</f>
        <v>28199.999998872001</v>
      </c>
      <c r="AB11" s="914"/>
    </row>
    <row r="12" spans="1:28" s="929" customFormat="1" ht="15" hidden="1" customHeight="1" x14ac:dyDescent="0.2">
      <c r="A12" s="18" t="s">
        <v>693</v>
      </c>
      <c r="B12" s="880" t="s">
        <v>694</v>
      </c>
      <c r="C12" s="881"/>
      <c r="D12" s="882" t="s">
        <v>695</v>
      </c>
      <c r="E12" s="882"/>
      <c r="F12" s="922" t="e">
        <v>#REF!</v>
      </c>
      <c r="G12" s="930" t="e">
        <v>#REF!</v>
      </c>
      <c r="H12" s="930" t="e">
        <v>#REF!</v>
      </c>
      <c r="I12" s="930" t="e">
        <v>#REF!</v>
      </c>
      <c r="J12" s="931" t="e">
        <f>[4]Igazgatás!F11+[4]Községgazd!F11+[4]Vagyongazd!#REF!+[4]Közút!F11+[4]Sport!F11+[4]Közművelődés!F17+[4]Támogatás!J11</f>
        <v>#REF!</v>
      </c>
      <c r="K12" s="932" t="e">
        <f>[4]Igazgatás!G11+[4]Községgazd!G11+[4]Vagyongazd!#REF!+[4]Közút!G11+[4]Sport!G11+[4]Közművelődés!G17+[4]Támogatás!K11</f>
        <v>#REF!</v>
      </c>
      <c r="L12" s="933"/>
      <c r="M12" s="923" t="e">
        <f>[4]Igazgatás!H11+[4]Községgazd!H11+[4]Vagyongazd!#REF!+[4]Közút!H11+[4]Sport!H11+[4]Közművelődés!H17+[4]Támogatás!L11</f>
        <v>#REF!</v>
      </c>
      <c r="N12" s="924">
        <f>[4]Igazgatás!I11+[4]Községgazd!L11+[4]Vagyongazd!I11+[4]Közút!I11+[4]Sport!I11+[4]Közművelődés!K17+[4]Támogatás!T11</f>
        <v>0</v>
      </c>
      <c r="O12" s="925">
        <f>[4]Igazgatás!J11+[4]Községgazd!M11+[4]Vagyongazd!J11+[4]Közút!J11+[4]Sport!J11+[4]Közművelődés!L17+[4]Támogatás!U11</f>
        <v>0</v>
      </c>
      <c r="P12" s="926">
        <f>[4]Igazgatás!K11+[4]Községgazd!N11+[4]Vagyongazd!K11+[4]Közút!K11+[4]Sport!K11+[4]Közművelődés!M17+[4]Támogatás!V11</f>
        <v>0</v>
      </c>
      <c r="Q12" s="926">
        <f>[4]Igazgatás!L11+[4]Községgazd!O11+[4]Vagyongazd!L11+[4]Közút!L11+[4]Sport!L11+[4]Közművelődés!N17+[4]Támogatás!W11</f>
        <v>0</v>
      </c>
      <c r="R12" s="925">
        <f>[4]Igazgatás!M11+[4]Községgazd!P11+[4]Vagyongazd!M11+[4]Közút!M11+[4]Sport!M11+[4]Közművelődés!O17+[4]Támogatás!X11</f>
        <v>0</v>
      </c>
      <c r="S12" s="926">
        <f>[4]Igazgatás!N11+[4]Községgazd!Q11+[4]Vagyongazd!N11+[4]Közút!N11+[4]Sport!N11+[4]Közművelődés!P17+[4]Támogatás!Y11</f>
        <v>0</v>
      </c>
      <c r="T12" s="926">
        <f>[4]Igazgatás!O11+[4]Községgazd!R11+[4]Vagyongazd!O11+[4]Közút!O11+[4]Sport!O11+[4]Közművelődés!Q17+[4]Támogatás!Z11</f>
        <v>0</v>
      </c>
      <c r="U12" s="927">
        <f>[4]Igazgatás!P11+[4]Községgazd!S11+[4]Vagyongazd!P11+[4]Közút!P11+[4]Sport!P11+[4]Közművelődés!R17+[4]Támogatás!AA11</f>
        <v>0</v>
      </c>
      <c r="V12" s="928">
        <f>[4]Igazgatás!Q11+[4]Községgazd!T11+[4]Vagyongazd!Q11+[4]Közút!Q11+[4]Sport!Q11+[4]Közművelődés!S17+[4]Támogatás!AB11</f>
        <v>0</v>
      </c>
      <c r="W12" s="926">
        <f>[4]Igazgatás!R11+[4]Községgazd!U11+[4]Vagyongazd!R11+[4]Közút!R11+[4]Sport!R11+[4]Közművelődés!T17+[4]Támogatás!AC11</f>
        <v>0</v>
      </c>
      <c r="X12" s="926">
        <f>[4]Igazgatás!S11+[4]Községgazd!V11+[4]Vagyongazd!S11+[4]Közút!S11+[4]Sport!S11+[4]Közművelődés!U17+[4]Támogatás!AD11</f>
        <v>0</v>
      </c>
      <c r="Y12" s="927">
        <f>[4]Igazgatás!T11+[4]Községgazd!W11+[4]Vagyongazd!T11+[4]Közút!T11+[4]Sport!T11+[4]Közművelődés!V17+[4]Támogatás!AE11</f>
        <v>0</v>
      </c>
      <c r="AB12" s="914"/>
    </row>
    <row r="13" spans="1:28" s="929" customFormat="1" ht="15" hidden="1" customHeight="1" x14ac:dyDescent="0.2">
      <c r="A13" s="18" t="s">
        <v>696</v>
      </c>
      <c r="B13" s="880" t="s">
        <v>697</v>
      </c>
      <c r="C13" s="881"/>
      <c r="D13" s="882" t="s">
        <v>698</v>
      </c>
      <c r="E13" s="882"/>
      <c r="F13" s="922" t="e">
        <v>#REF!</v>
      </c>
      <c r="G13" s="930" t="e">
        <v>#REF!</v>
      </c>
      <c r="H13" s="930" t="e">
        <v>#REF!</v>
      </c>
      <c r="I13" s="930" t="e">
        <v>#REF!</v>
      </c>
      <c r="J13" s="931" t="e">
        <f>[4]Igazgatás!F12+[4]Községgazd!F12+[4]Vagyongazd!#REF!+[4]Közút!F12+[4]Sport!F12+[4]Közművelődés!F18+[4]Támogatás!J12</f>
        <v>#REF!</v>
      </c>
      <c r="K13" s="932" t="e">
        <f>[4]Igazgatás!G12+[4]Községgazd!G12+[4]Vagyongazd!#REF!+[4]Közút!G12+[4]Sport!G12+[4]Közművelődés!G18+[4]Támogatás!K12</f>
        <v>#REF!</v>
      </c>
      <c r="L13" s="933"/>
      <c r="M13" s="923" t="e">
        <f>[4]Igazgatás!H12+[4]Községgazd!H12+[4]Vagyongazd!#REF!+[4]Közút!H12+[4]Sport!H12+[4]Közművelődés!H18+[4]Támogatás!L12</f>
        <v>#REF!</v>
      </c>
      <c r="N13" s="924">
        <f>[4]Igazgatás!I12+[4]Községgazd!L12+[4]Vagyongazd!I12+[4]Közút!I12+[4]Sport!I12+[4]Közművelődés!K18+[4]Támogatás!T12</f>
        <v>0</v>
      </c>
      <c r="O13" s="925">
        <f>[4]Igazgatás!J12+[4]Községgazd!M12+[4]Vagyongazd!J12+[4]Közút!J12+[4]Sport!J12+[4]Közművelődés!L18+[4]Támogatás!U12</f>
        <v>0</v>
      </c>
      <c r="P13" s="926">
        <f>[4]Igazgatás!K12+[4]Községgazd!N12+[4]Vagyongazd!K12+[4]Közút!K12+[4]Sport!K12+[4]Közművelődés!M18+[4]Támogatás!V12</f>
        <v>0</v>
      </c>
      <c r="Q13" s="926">
        <f>[4]Igazgatás!L12+[4]Községgazd!O12+[4]Vagyongazd!L12+[4]Közút!L12+[4]Sport!L12+[4]Közművelődés!N18+[4]Támogatás!W12</f>
        <v>0</v>
      </c>
      <c r="R13" s="925">
        <f>[4]Igazgatás!M12+[4]Községgazd!P12+[4]Vagyongazd!M12+[4]Közút!M12+[4]Sport!M12+[4]Közművelődés!O18+[4]Támogatás!X12</f>
        <v>0</v>
      </c>
      <c r="S13" s="926">
        <f>[4]Igazgatás!N12+[4]Községgazd!Q12+[4]Vagyongazd!N12+[4]Közút!N12+[4]Sport!N12+[4]Közművelődés!P18+[4]Támogatás!Y12</f>
        <v>0</v>
      </c>
      <c r="T13" s="926">
        <f>[4]Igazgatás!O12+[4]Községgazd!R12+[4]Vagyongazd!O12+[4]Közút!O12+[4]Sport!O12+[4]Közművelődés!Q18+[4]Támogatás!Z12</f>
        <v>0</v>
      </c>
      <c r="U13" s="927">
        <f>[4]Igazgatás!P12+[4]Községgazd!S12+[4]Vagyongazd!P12+[4]Közút!P12+[4]Sport!P12+[4]Közművelődés!R18+[4]Támogatás!AA12</f>
        <v>0</v>
      </c>
      <c r="V13" s="928">
        <f>[4]Igazgatás!Q12+[4]Községgazd!T12+[4]Vagyongazd!Q12+[4]Közút!Q12+[4]Sport!Q12+[4]Közművelődés!S18+[4]Támogatás!AB12</f>
        <v>0</v>
      </c>
      <c r="W13" s="926">
        <f>[4]Igazgatás!R12+[4]Községgazd!U12+[4]Vagyongazd!R12+[4]Közút!R12+[4]Sport!R12+[4]Közművelődés!T18+[4]Támogatás!AC12</f>
        <v>0</v>
      </c>
      <c r="X13" s="926">
        <f>[4]Igazgatás!S12+[4]Községgazd!V12+[4]Vagyongazd!S12+[4]Közút!S12+[4]Sport!S12+[4]Közművelődés!U18+[4]Támogatás!AD12</f>
        <v>0</v>
      </c>
      <c r="Y13" s="927">
        <f>[4]Igazgatás!T12+[4]Községgazd!W12+[4]Vagyongazd!T12+[4]Közút!T12+[4]Sport!T12+[4]Közművelődés!V18+[4]Támogatás!AE12</f>
        <v>0</v>
      </c>
      <c r="AB13" s="914"/>
    </row>
    <row r="14" spans="1:28" s="929" customFormat="1" hidden="1" x14ac:dyDescent="0.2">
      <c r="A14" s="18" t="s">
        <v>699</v>
      </c>
      <c r="B14" s="880" t="s">
        <v>700</v>
      </c>
      <c r="C14" s="881"/>
      <c r="D14" s="882" t="s">
        <v>701</v>
      </c>
      <c r="E14" s="882"/>
      <c r="F14" s="922">
        <v>175000</v>
      </c>
      <c r="G14" s="922">
        <v>175000</v>
      </c>
      <c r="H14" s="922">
        <v>175000</v>
      </c>
      <c r="I14" s="922"/>
      <c r="J14" s="922">
        <v>0</v>
      </c>
      <c r="K14" s="922">
        <f>[4]Igazgatás!G13+[4]Községgazd!G13+[4]Vagyongazd!G13+[4]Közút!G13+[4]Sport!G13+[4]Közművelődés!G19+[4]Támogatás!K13</f>
        <v>0</v>
      </c>
      <c r="L14" s="922">
        <v>0</v>
      </c>
      <c r="M14" s="923">
        <v>0</v>
      </c>
      <c r="N14" s="924">
        <f>[4]Igazgatás!I13+[4]Községgazd!L13+[4]Vagyongazd!I13+[4]Közút!I13+[4]Sport!I13+[4]Közművelődés!K19+[4]Támogatás!T13</f>
        <v>21677.083332800696</v>
      </c>
      <c r="O14" s="925">
        <f>[4]Igazgatás!J13+[4]Községgazd!M13+[4]Vagyongazd!J13+[4]Közút!J13+[4]Sport!J13+[4]Közművelődés!L19+[4]Támogatás!U13</f>
        <v>21677.083332800696</v>
      </c>
      <c r="P14" s="926">
        <f>[4]Igazgatás!K13+[4]Községgazd!N13+[4]Vagyongazd!K13+[4]Közút!K13+[4]Sport!K13+[4]Közművelődés!M19+[4]Támogatás!V13</f>
        <v>21677.083332800696</v>
      </c>
      <c r="Q14" s="926">
        <f>[4]Igazgatás!L13+[4]Községgazd!O13+[4]Vagyongazd!L13+[4]Közút!L13+[4]Sport!L13+[4]Közművelődés!N19+[4]Támogatás!W13</f>
        <v>21677.083332800696</v>
      </c>
      <c r="R14" s="925">
        <f>[4]Igazgatás!M13+[4]Községgazd!P13+[4]Vagyongazd!M13+[4]Közút!M13+[4]Sport!M13+[4]Közművelődés!O19+[4]Támogatás!X13</f>
        <v>21677.083332800696</v>
      </c>
      <c r="S14" s="926">
        <f>[4]Igazgatás!N13+[4]Községgazd!Q13+[4]Vagyongazd!N13+[4]Közút!N13+[4]Sport!N13+[4]Közművelődés!P19+[4]Támogatás!Y13</f>
        <v>21677.083332800696</v>
      </c>
      <c r="T14" s="926">
        <f>[4]Igazgatás!O13+[4]Községgazd!R13+[4]Vagyongazd!O13+[4]Közút!O13+[4]Sport!O13+[4]Közművelődés!Q19+[4]Támogatás!Z13</f>
        <v>21677.083332800696</v>
      </c>
      <c r="U14" s="927">
        <f>[4]Igazgatás!P13+[4]Községgazd!S13+[4]Vagyongazd!P13+[4]Közút!P13+[4]Sport!P13+[4]Közművelődés!R19+[4]Támogatás!AA13</f>
        <v>21677.083332800696</v>
      </c>
      <c r="V14" s="928">
        <f>[4]Igazgatás!Q13+[4]Községgazd!T13+[4]Vagyongazd!Q13+[4]Közút!Q13+[4]Sport!Q13+[4]Közművelődés!S19+[4]Támogatás!AB13</f>
        <v>21677.083332800696</v>
      </c>
      <c r="W14" s="926">
        <f>[4]Igazgatás!R13+[4]Községgazd!U13+[4]Vagyongazd!R13+[4]Közút!R13+[4]Sport!R13+[4]Közművelődés!T19+[4]Támogatás!AC13</f>
        <v>21677.083332800696</v>
      </c>
      <c r="X14" s="926">
        <f>[4]Igazgatás!S13+[4]Községgazd!V13+[4]Vagyongazd!S13+[4]Közút!S13+[4]Sport!S13+[4]Közművelődés!U19+[4]Támogatás!AD13</f>
        <v>21677.083332800696</v>
      </c>
      <c r="Y14" s="927">
        <f>[4]Igazgatás!T13+[4]Községgazd!W13+[4]Vagyongazd!T13+[4]Közút!T13+[4]Sport!T13+[4]Közművelődés!V19+[4]Támogatás!AE13</f>
        <v>21677.083332800696</v>
      </c>
      <c r="AB14" s="914"/>
    </row>
    <row r="15" spans="1:28" s="929" customFormat="1" hidden="1" x14ac:dyDescent="0.2">
      <c r="A15" s="18" t="s">
        <v>702</v>
      </c>
      <c r="B15" s="880" t="s">
        <v>703</v>
      </c>
      <c r="C15" s="881"/>
      <c r="D15" s="882" t="s">
        <v>704</v>
      </c>
      <c r="E15" s="882"/>
      <c r="F15" s="922">
        <v>50000</v>
      </c>
      <c r="G15" s="922">
        <v>50000</v>
      </c>
      <c r="H15" s="922">
        <v>50000</v>
      </c>
      <c r="I15" s="922"/>
      <c r="J15" s="922">
        <v>0</v>
      </c>
      <c r="K15" s="922">
        <f>[4]Igazgatás!G14+[4]Községgazd!G14+[4]Vagyongazd!G14+[4]Közút!G14+[4]Sport!G14+[4]Közművelődés!G22+[4]Támogatás!K14</f>
        <v>0</v>
      </c>
      <c r="L15" s="922">
        <v>0</v>
      </c>
      <c r="M15" s="923">
        <f>[4]Igazgatás!H14+[4]Községgazd!H14+[4]Vagyongazd!H14+[4]Közút!H14+[4]Sport!H14+[4]Közművelődés!H22+[4]Támogatás!L14</f>
        <v>0</v>
      </c>
      <c r="N15" s="924">
        <f>[4]Igazgatás!I14+[4]Községgazd!L14+[4]Vagyongazd!I14+[4]Közút!I14+[4]Sport!I14+[4]Közművelődés!K22+[4]Támogatás!T14</f>
        <v>0</v>
      </c>
      <c r="O15" s="925">
        <f>[4]Igazgatás!J14+[4]Községgazd!M14+[4]Vagyongazd!J14+[4]Közút!J14+[4]Sport!J14+[4]Közművelődés!L22+[4]Támogatás!U14</f>
        <v>0</v>
      </c>
      <c r="P15" s="926">
        <f>[4]Igazgatás!K14+[4]Községgazd!N14+[4]Vagyongazd!K14+[4]Közút!K14+[4]Sport!K14+[4]Közművelődés!M22+[4]Támogatás!V14</f>
        <v>0</v>
      </c>
      <c r="Q15" s="926">
        <f>[4]Igazgatás!L14+[4]Községgazd!O14+[4]Vagyongazd!L14+[4]Közút!L14+[4]Sport!L14+[4]Közművelődés!N22+[4]Támogatás!W14</f>
        <v>0</v>
      </c>
      <c r="R15" s="925">
        <f>[4]Igazgatás!M14+[4]Községgazd!P14+[4]Vagyongazd!M14+[4]Közút!M14+[4]Sport!M14+[4]Közművelődés!O22+[4]Támogatás!X14</f>
        <v>0</v>
      </c>
      <c r="S15" s="926">
        <f>[4]Igazgatás!N14+[4]Községgazd!Q14+[4]Vagyongazd!N14+[4]Közút!N14+[4]Sport!N14+[4]Közművelődés!P22+[4]Támogatás!Y14</f>
        <v>0</v>
      </c>
      <c r="T15" s="926">
        <f>[4]Igazgatás!O14+[4]Községgazd!R14+[4]Vagyongazd!O14+[4]Közút!O14+[4]Sport!O14+[4]Közművelődés!Q22+[4]Támogatás!Z14</f>
        <v>0</v>
      </c>
      <c r="U15" s="927">
        <f>[4]Igazgatás!P14+[4]Községgazd!S14+[4]Vagyongazd!P14+[4]Közút!P14+[4]Sport!P14+[4]Közművelődés!R22+[4]Támogatás!AA14</f>
        <v>0</v>
      </c>
      <c r="V15" s="928">
        <f>[4]Igazgatás!Q14+[4]Községgazd!T14+[4]Vagyongazd!Q14+[4]Közút!Q14+[4]Sport!Q14+[4]Közművelődés!S22+[4]Támogatás!AB14</f>
        <v>0</v>
      </c>
      <c r="W15" s="926">
        <f>[4]Igazgatás!R14+[4]Községgazd!U14+[4]Vagyongazd!R14+[4]Közút!R14+[4]Sport!R14+[4]Közművelődés!T22+[4]Támogatás!AC14</f>
        <v>0</v>
      </c>
      <c r="X15" s="926">
        <f>[4]Igazgatás!S14+[4]Községgazd!V14+[4]Vagyongazd!S14+[4]Közút!S14+[4]Sport!S14+[4]Közművelődés!U22+[4]Támogatás!AD14</f>
        <v>0</v>
      </c>
      <c r="Y15" s="927">
        <f>[4]Igazgatás!T14+[4]Községgazd!W14+[4]Vagyongazd!T14+[4]Közút!T14+[4]Sport!T14+[4]Közművelődés!V22+[4]Támogatás!AE14</f>
        <v>0</v>
      </c>
      <c r="AB15" s="914"/>
    </row>
    <row r="16" spans="1:28" s="929" customFormat="1" ht="15" customHeight="1" x14ac:dyDescent="0.2">
      <c r="A16" s="18" t="s">
        <v>705</v>
      </c>
      <c r="B16" s="880" t="s">
        <v>706</v>
      </c>
      <c r="C16" s="881"/>
      <c r="D16" s="882" t="s">
        <v>707</v>
      </c>
      <c r="E16" s="895"/>
      <c r="F16" s="934" t="e">
        <v>#REF!</v>
      </c>
      <c r="G16" s="930" t="e">
        <v>#REF!</v>
      </c>
      <c r="H16" s="930" t="e">
        <v>#REF!</v>
      </c>
      <c r="I16" s="930" t="e">
        <v>#REF!</v>
      </c>
      <c r="J16" s="935">
        <f>SUM('Bérek+Szem.jutt.'!I14)</f>
        <v>250000</v>
      </c>
      <c r="K16" s="936">
        <v>0</v>
      </c>
      <c r="L16" s="933">
        <v>0</v>
      </c>
      <c r="M16" s="923">
        <f>SUM(J16:L16)</f>
        <v>250000</v>
      </c>
      <c r="N16" s="924">
        <f>[4]Igazgatás!I15+[4]Községgazd!L15+[4]Vagyongazd!I15+[4]Közút!I15+[4]Sport!I15+[4]Közművelődés!K25+[4]Támogatás!T15</f>
        <v>0</v>
      </c>
      <c r="O16" s="925">
        <f>[4]Igazgatás!J15+[4]Községgazd!M15+[4]Vagyongazd!J15+[4]Közút!J15+[4]Sport!J15+[4]Közművelődés!L25+[4]Támogatás!U15</f>
        <v>0</v>
      </c>
      <c r="P16" s="926">
        <f>[4]Igazgatás!K15+[4]Községgazd!N15+[4]Vagyongazd!K15+[4]Közút!K15+[4]Sport!K15+[4]Közművelődés!M25+[4]Támogatás!V15</f>
        <v>0</v>
      </c>
      <c r="Q16" s="926">
        <f>[4]Igazgatás!L15+[4]Községgazd!O15+[4]Vagyongazd!L15+[4]Közút!L15+[4]Sport!L15+[4]Közművelődés!N25+[4]Támogatás!W15</f>
        <v>0</v>
      </c>
      <c r="R16" s="925">
        <f>[4]Igazgatás!M15+[4]Községgazd!P15+[4]Vagyongazd!M15+[4]Közút!M15+[4]Sport!M15+[4]Közművelődés!O25+[4]Támogatás!X15</f>
        <v>0</v>
      </c>
      <c r="S16" s="926">
        <f>[4]Igazgatás!N15+[4]Községgazd!Q15+[4]Vagyongazd!N15+[4]Közút!N15+[4]Sport!N15+[4]Közművelődés!P25+[4]Támogatás!Y15</f>
        <v>0</v>
      </c>
      <c r="T16" s="926">
        <f>[4]Igazgatás!O15+[4]Községgazd!R15+[4]Vagyongazd!O15+[4]Közút!O15+[4]Sport!O15+[4]Közművelődés!Q25+[4]Támogatás!Z15</f>
        <v>0</v>
      </c>
      <c r="U16" s="927">
        <f>[4]Igazgatás!P15+[4]Községgazd!S15+[4]Vagyongazd!P15+[4]Közút!P15+[4]Sport!P15+[4]Közművelődés!R25+[4]Támogatás!AA15</f>
        <v>0</v>
      </c>
      <c r="V16" s="928">
        <f>[4]Igazgatás!Q15+[4]Községgazd!T15+[4]Vagyongazd!Q15+[4]Közút!Q15+[4]Sport!Q15+[4]Közművelődés!S25+[4]Támogatás!AB15</f>
        <v>0</v>
      </c>
      <c r="W16" s="926">
        <f>[4]Igazgatás!R15+[4]Községgazd!U15+[4]Vagyongazd!R15+[4]Közút!R15+[4]Sport!R15+[4]Közművelődés!T25+[4]Támogatás!AC15</f>
        <v>0</v>
      </c>
      <c r="X16" s="926">
        <f>[4]Igazgatás!S15+[4]Községgazd!V15+[4]Vagyongazd!S15+[4]Közút!S15+[4]Sport!S15+[4]Közművelődés!U25+[4]Támogatás!AD15</f>
        <v>0</v>
      </c>
      <c r="Y16" s="927">
        <f>[4]Igazgatás!T15+[4]Községgazd!W15+[4]Vagyongazd!T15+[4]Közút!T15+[4]Sport!T15+[4]Közművelődés!V25+[4]Támogatás!AE15</f>
        <v>0</v>
      </c>
      <c r="AB16" s="914"/>
    </row>
    <row r="17" spans="1:28" s="929" customFormat="1" ht="15" hidden="1" customHeight="1" x14ac:dyDescent="0.2">
      <c r="A17" s="18" t="s">
        <v>708</v>
      </c>
      <c r="B17" s="880" t="s">
        <v>709</v>
      </c>
      <c r="C17" s="881"/>
      <c r="D17" s="882" t="s">
        <v>710</v>
      </c>
      <c r="E17" s="895"/>
      <c r="F17" s="934" t="e">
        <v>#REF!</v>
      </c>
      <c r="G17" s="930" t="e">
        <v>#REF!</v>
      </c>
      <c r="H17" s="930" t="e">
        <v>#REF!</v>
      </c>
      <c r="I17" s="930" t="e">
        <v>#REF!</v>
      </c>
      <c r="J17" s="935">
        <v>0</v>
      </c>
      <c r="K17" s="936">
        <v>0</v>
      </c>
      <c r="L17" s="933">
        <v>0</v>
      </c>
      <c r="M17" s="923">
        <v>0</v>
      </c>
      <c r="N17" s="924">
        <f>[4]Igazgatás!I16+[4]Községgazd!L16+[4]Vagyongazd!I16+[4]Közút!I16+[4]Sport!I16+[4]Közművelődés!K26+[4]Támogatás!T16</f>
        <v>0</v>
      </c>
      <c r="O17" s="925">
        <f>[4]Igazgatás!J16+[4]Községgazd!M16+[4]Vagyongazd!J16+[4]Közút!J16+[4]Sport!J16+[4]Közművelődés!L26+[4]Támogatás!U16</f>
        <v>0</v>
      </c>
      <c r="P17" s="926">
        <f>[4]Igazgatás!K16+[4]Községgazd!N16+[4]Vagyongazd!K16+[4]Közút!K16+[4]Sport!K16+[4]Közművelődés!M26+[4]Támogatás!V16</f>
        <v>0</v>
      </c>
      <c r="Q17" s="926">
        <f>[4]Igazgatás!L16+[4]Községgazd!O16+[4]Vagyongazd!L16+[4]Közút!L16+[4]Sport!L16+[4]Közművelődés!N26+[4]Támogatás!W16</f>
        <v>0</v>
      </c>
      <c r="R17" s="925">
        <f>[4]Igazgatás!M16+[4]Községgazd!P16+[4]Vagyongazd!M16+[4]Közút!M16+[4]Sport!M16+[4]Közművelődés!O26+[4]Támogatás!X16</f>
        <v>0</v>
      </c>
      <c r="S17" s="926">
        <f>[4]Igazgatás!N16+[4]Községgazd!Q16+[4]Vagyongazd!N16+[4]Közút!N16+[4]Sport!N16+[4]Közművelődés!P26+[4]Támogatás!Y16</f>
        <v>0</v>
      </c>
      <c r="T17" s="926">
        <f>[4]Igazgatás!O16+[4]Községgazd!R16+[4]Vagyongazd!O16+[4]Közút!O16+[4]Sport!O16+[4]Közművelődés!Q26+[4]Támogatás!Z16</f>
        <v>0</v>
      </c>
      <c r="U17" s="927">
        <f>[4]Igazgatás!P16+[4]Községgazd!S16+[4]Vagyongazd!P16+[4]Közút!P16+[4]Sport!P16+[4]Közművelődés!R26+[4]Támogatás!AA16</f>
        <v>0</v>
      </c>
      <c r="V17" s="928">
        <f>[4]Igazgatás!Q16+[4]Községgazd!T16+[4]Vagyongazd!Q16+[4]Közút!Q16+[4]Sport!Q16+[4]Közművelődés!S26+[4]Támogatás!AB16</f>
        <v>0</v>
      </c>
      <c r="W17" s="926">
        <f>[4]Igazgatás!R16+[4]Községgazd!U16+[4]Vagyongazd!R16+[4]Közút!R16+[4]Sport!R16+[4]Közművelődés!T26+[4]Támogatás!AC16</f>
        <v>0</v>
      </c>
      <c r="X17" s="926">
        <f>[4]Igazgatás!S16+[4]Községgazd!V16+[4]Vagyongazd!S16+[4]Közút!S16+[4]Sport!S16+[4]Közművelődés!U26+[4]Támogatás!AD16</f>
        <v>0</v>
      </c>
      <c r="Y17" s="927">
        <f>[4]Igazgatás!T16+[4]Községgazd!W16+[4]Vagyongazd!T16+[4]Közút!T16+[4]Sport!T16+[4]Közművelődés!V26+[4]Támogatás!AE16</f>
        <v>0</v>
      </c>
      <c r="AB17" s="914"/>
    </row>
    <row r="18" spans="1:28" s="929" customFormat="1" ht="15" hidden="1" customHeight="1" x14ac:dyDescent="0.2">
      <c r="A18" s="18" t="s">
        <v>711</v>
      </c>
      <c r="B18" s="880" t="s">
        <v>712</v>
      </c>
      <c r="C18" s="881"/>
      <c r="D18" s="882" t="s">
        <v>713</v>
      </c>
      <c r="E18" s="895"/>
      <c r="F18" s="934" t="e">
        <v>#REF!</v>
      </c>
      <c r="G18" s="930" t="e">
        <v>#REF!</v>
      </c>
      <c r="H18" s="930" t="e">
        <v>#REF!</v>
      </c>
      <c r="I18" s="930" t="e">
        <v>#REF!</v>
      </c>
      <c r="J18" s="935">
        <v>0</v>
      </c>
      <c r="K18" s="936">
        <v>0</v>
      </c>
      <c r="L18" s="933">
        <v>0</v>
      </c>
      <c r="M18" s="923">
        <v>0</v>
      </c>
      <c r="N18" s="924">
        <f>[4]Igazgatás!I17+[4]Községgazd!L17+[4]Vagyongazd!I17+[4]Közút!I17+[4]Sport!I17+[4]Közművelődés!K27+[4]Támogatás!T17</f>
        <v>0</v>
      </c>
      <c r="O18" s="925">
        <f>[4]Igazgatás!J17+[4]Községgazd!M17+[4]Vagyongazd!J17+[4]Közút!J17+[4]Sport!J17+[4]Közművelődés!L27+[4]Támogatás!U17</f>
        <v>0</v>
      </c>
      <c r="P18" s="926">
        <f>[4]Igazgatás!K17+[4]Községgazd!N17+[4]Vagyongazd!K17+[4]Közút!K17+[4]Sport!K17+[4]Közművelődés!M27+[4]Támogatás!V17</f>
        <v>0</v>
      </c>
      <c r="Q18" s="926">
        <f>[4]Igazgatás!L17+[4]Községgazd!O17+[4]Vagyongazd!L17+[4]Közút!L17+[4]Sport!L17+[4]Közművelődés!N27+[4]Támogatás!W17</f>
        <v>0</v>
      </c>
      <c r="R18" s="925">
        <f>[4]Igazgatás!M17+[4]Községgazd!P17+[4]Vagyongazd!M17+[4]Közút!M17+[4]Sport!M17+[4]Közművelődés!O27+[4]Támogatás!X17</f>
        <v>0</v>
      </c>
      <c r="S18" s="926">
        <f>[4]Igazgatás!N17+[4]Községgazd!Q17+[4]Vagyongazd!N17+[4]Közút!N17+[4]Sport!N17+[4]Közművelődés!P27+[4]Támogatás!Y17</f>
        <v>0</v>
      </c>
      <c r="T18" s="926">
        <f>[4]Igazgatás!O17+[4]Községgazd!R17+[4]Vagyongazd!O17+[4]Közút!O17+[4]Sport!O17+[4]Közművelődés!Q27+[4]Támogatás!Z17</f>
        <v>0</v>
      </c>
      <c r="U18" s="927">
        <f>[4]Igazgatás!P17+[4]Községgazd!S17+[4]Vagyongazd!P17+[4]Közút!P17+[4]Sport!P17+[4]Közművelődés!R27+[4]Támogatás!AA17</f>
        <v>0</v>
      </c>
      <c r="V18" s="928">
        <f>[4]Igazgatás!Q17+[4]Községgazd!T17+[4]Vagyongazd!Q17+[4]Közút!Q17+[4]Sport!Q17+[4]Közművelődés!S27+[4]Támogatás!AB17</f>
        <v>0</v>
      </c>
      <c r="W18" s="926">
        <f>[4]Igazgatás!R17+[4]Községgazd!U17+[4]Vagyongazd!R17+[4]Közút!R17+[4]Sport!R17+[4]Közművelődés!T27+[4]Támogatás!AC17</f>
        <v>0</v>
      </c>
      <c r="X18" s="926">
        <f>[4]Igazgatás!S17+[4]Községgazd!V17+[4]Vagyongazd!S17+[4]Közút!S17+[4]Sport!S17+[4]Közművelődés!U27+[4]Támogatás!AD17</f>
        <v>0</v>
      </c>
      <c r="Y18" s="927">
        <f>[4]Igazgatás!T17+[4]Községgazd!W17+[4]Vagyongazd!T17+[4]Közút!T17+[4]Sport!T17+[4]Közművelődés!V27+[4]Támogatás!AE17</f>
        <v>0</v>
      </c>
      <c r="AB18" s="914"/>
    </row>
    <row r="19" spans="1:28" s="929" customFormat="1" ht="15" hidden="1" customHeight="1" x14ac:dyDescent="0.2">
      <c r="A19" s="18" t="s">
        <v>714</v>
      </c>
      <c r="B19" s="880" t="s">
        <v>715</v>
      </c>
      <c r="C19" s="881"/>
      <c r="D19" s="882" t="s">
        <v>716</v>
      </c>
      <c r="E19" s="895"/>
      <c r="F19" s="934" t="e">
        <v>#REF!</v>
      </c>
      <c r="G19" s="930" t="e">
        <v>#REF!</v>
      </c>
      <c r="H19" s="930" t="e">
        <v>#REF!</v>
      </c>
      <c r="I19" s="930" t="e">
        <v>#REF!</v>
      </c>
      <c r="J19" s="935">
        <v>0</v>
      </c>
      <c r="K19" s="936">
        <v>0</v>
      </c>
      <c r="L19" s="933">
        <v>0</v>
      </c>
      <c r="M19" s="923">
        <v>0</v>
      </c>
      <c r="N19" s="924">
        <f>[4]Igazgatás!I18+[4]Községgazd!L18+[4]Vagyongazd!I18+[4]Közút!I18+[4]Sport!I18+[4]Közművelődés!K28+[4]Támogatás!T18</f>
        <v>0</v>
      </c>
      <c r="O19" s="925">
        <f>[4]Igazgatás!J18+[4]Községgazd!M18+[4]Vagyongazd!J18+[4]Közút!J18+[4]Sport!J18+[4]Közművelődés!L28+[4]Támogatás!U18</f>
        <v>0</v>
      </c>
      <c r="P19" s="926">
        <f>[4]Igazgatás!K18+[4]Községgazd!N18+[4]Vagyongazd!K18+[4]Közút!K18+[4]Sport!K18+[4]Közművelődés!M28+[4]Támogatás!V18</f>
        <v>0</v>
      </c>
      <c r="Q19" s="926">
        <f>[4]Igazgatás!L18+[4]Községgazd!O18+[4]Vagyongazd!L18+[4]Közút!L18+[4]Sport!L18+[4]Közművelődés!N28+[4]Támogatás!W18</f>
        <v>0</v>
      </c>
      <c r="R19" s="925">
        <f>[4]Igazgatás!M18+[4]Községgazd!P18+[4]Vagyongazd!M18+[4]Közút!M18+[4]Sport!M18+[4]Közművelődés!O28+[4]Támogatás!X18</f>
        <v>0</v>
      </c>
      <c r="S19" s="926">
        <f>[4]Igazgatás!N18+[4]Községgazd!Q18+[4]Vagyongazd!N18+[4]Közút!N18+[4]Sport!N18+[4]Közművelődés!P28+[4]Támogatás!Y18</f>
        <v>0</v>
      </c>
      <c r="T19" s="926">
        <f>[4]Igazgatás!O18+[4]Községgazd!R18+[4]Vagyongazd!O18+[4]Közút!O18+[4]Sport!O18+[4]Közművelődés!Q28+[4]Támogatás!Z18</f>
        <v>0</v>
      </c>
      <c r="U19" s="927">
        <f>[4]Igazgatás!P18+[4]Községgazd!S18+[4]Vagyongazd!P18+[4]Közút!P18+[4]Sport!P18+[4]Közművelődés!R28+[4]Támogatás!AA18</f>
        <v>0</v>
      </c>
      <c r="V19" s="928">
        <f>[4]Igazgatás!Q18+[4]Községgazd!T18+[4]Vagyongazd!Q18+[4]Közút!Q18+[4]Sport!Q18+[4]Közművelődés!S28+[4]Támogatás!AB18</f>
        <v>0</v>
      </c>
      <c r="W19" s="926">
        <f>[4]Igazgatás!R18+[4]Községgazd!U18+[4]Vagyongazd!R18+[4]Közút!R18+[4]Sport!R18+[4]Közművelődés!T28+[4]Támogatás!AC18</f>
        <v>0</v>
      </c>
      <c r="X19" s="926">
        <f>[4]Igazgatás!S18+[4]Községgazd!V18+[4]Vagyongazd!S18+[4]Közút!S18+[4]Sport!S18+[4]Közművelődés!U28+[4]Támogatás!AD18</f>
        <v>0</v>
      </c>
      <c r="Y19" s="927">
        <f>[4]Igazgatás!T18+[4]Községgazd!W18+[4]Vagyongazd!T18+[4]Közút!T18+[4]Sport!T18+[4]Közművelődés!V28+[4]Támogatás!AE18</f>
        <v>0</v>
      </c>
      <c r="AB19" s="914"/>
    </row>
    <row r="20" spans="1:28" s="929" customFormat="1" hidden="1" x14ac:dyDescent="0.2">
      <c r="A20" s="18" t="s">
        <v>717</v>
      </c>
      <c r="B20" s="880" t="s">
        <v>718</v>
      </c>
      <c r="C20" s="881"/>
      <c r="D20" s="882" t="s">
        <v>719</v>
      </c>
      <c r="E20" s="882"/>
      <c r="F20" s="922">
        <v>199700</v>
      </c>
      <c r="G20" s="922">
        <v>199700</v>
      </c>
      <c r="H20" s="922">
        <v>199700</v>
      </c>
      <c r="I20" s="922"/>
      <c r="J20" s="922">
        <v>0</v>
      </c>
      <c r="K20" s="922">
        <f>[4]Igazgatás!G19+[4]Községgazd!G19+[4]Vagyongazd!G19+[4]Közút!G19+[4]Sport!G19+[4]Közművelődés!G29+[4]Támogatás!K19</f>
        <v>0</v>
      </c>
      <c r="L20" s="922">
        <v>0</v>
      </c>
      <c r="M20" s="923">
        <v>0</v>
      </c>
      <c r="N20" s="924">
        <f>[4]Igazgatás!I19+[4]Községgazd!L19+[4]Vagyongazd!I19+[4]Közút!I19+[4]Sport!I19+[4]Közművelődés!K29+[4]Támogatás!T19</f>
        <v>12399.999999504</v>
      </c>
      <c r="O20" s="925">
        <f>[4]Igazgatás!J19+[4]Községgazd!M19+[4]Vagyongazd!J19+[4]Közút!J19+[4]Sport!J19+[4]Közművelődés!L29+[4]Támogatás!U19</f>
        <v>12399.999999504</v>
      </c>
      <c r="P20" s="926">
        <f>[4]Igazgatás!K19+[4]Községgazd!N19+[4]Vagyongazd!K19+[4]Közút!K19+[4]Sport!K19+[4]Közművelődés!M29+[4]Támogatás!V19</f>
        <v>12399.999999504</v>
      </c>
      <c r="Q20" s="926">
        <f>[4]Igazgatás!L19+[4]Községgazd!O19+[4]Vagyongazd!L19+[4]Közút!L19+[4]Sport!L19+[4]Közművelődés!N29+[4]Támogatás!W19</f>
        <v>12399.999999504</v>
      </c>
      <c r="R20" s="925">
        <f>[4]Igazgatás!M19+[4]Községgazd!P19+[4]Vagyongazd!M19+[4]Közút!M19+[4]Sport!M19+[4]Közművelődés!O29+[4]Támogatás!X19</f>
        <v>12399.999999504</v>
      </c>
      <c r="S20" s="926">
        <f>[4]Igazgatás!N19+[4]Községgazd!Q19+[4]Vagyongazd!N19+[4]Közút!N19+[4]Sport!N19+[4]Közművelődés!P29+[4]Támogatás!Y19</f>
        <v>12399.999999504</v>
      </c>
      <c r="T20" s="926">
        <f>[4]Igazgatás!O19+[4]Községgazd!R19+[4]Vagyongazd!O19+[4]Közút!O19+[4]Sport!O19+[4]Közművelődés!Q29+[4]Támogatás!Z19</f>
        <v>12399.999999504</v>
      </c>
      <c r="U20" s="927">
        <f>[4]Igazgatás!P19+[4]Községgazd!S19+[4]Vagyongazd!P19+[4]Közút!P19+[4]Sport!P19+[4]Közművelődés!R29+[4]Támogatás!AA19</f>
        <v>12399.999999504</v>
      </c>
      <c r="V20" s="928">
        <f>[4]Igazgatás!Q19+[4]Községgazd!T19+[4]Vagyongazd!Q19+[4]Közút!Q19+[4]Sport!Q19+[4]Közművelődés!S29+[4]Támogatás!AB19</f>
        <v>12399.999999504</v>
      </c>
      <c r="W20" s="926">
        <f>[4]Igazgatás!R19+[4]Községgazd!U19+[4]Vagyongazd!R19+[4]Közút!R19+[4]Sport!R19+[4]Közművelődés!T29+[4]Támogatás!AC19</f>
        <v>12399.999999504</v>
      </c>
      <c r="X20" s="926">
        <f>[4]Igazgatás!S19+[4]Községgazd!V19+[4]Vagyongazd!S19+[4]Közút!S19+[4]Sport!S19+[4]Közművelődés!U29+[4]Támogatás!AD19</f>
        <v>12399.999999504</v>
      </c>
      <c r="Y20" s="927">
        <f>[4]Igazgatás!T19+[4]Községgazd!W19+[4]Vagyongazd!T19+[4]Közút!T19+[4]Sport!T19+[4]Közművelődés!V29+[4]Támogatás!AE19</f>
        <v>12399.999999504</v>
      </c>
      <c r="AB20" s="914"/>
    </row>
    <row r="21" spans="1:28" x14ac:dyDescent="0.2">
      <c r="B21" s="875" t="s">
        <v>720</v>
      </c>
      <c r="C21" s="1304" t="s">
        <v>721</v>
      </c>
      <c r="D21" s="1305"/>
      <c r="E21" s="1305"/>
      <c r="F21" s="937">
        <v>4960464</v>
      </c>
      <c r="G21" s="937">
        <v>4960464</v>
      </c>
      <c r="H21" s="937">
        <v>4960464</v>
      </c>
      <c r="I21" s="937"/>
      <c r="J21" s="937">
        <f>SUM(J22:J24)</f>
        <v>18344212</v>
      </c>
      <c r="K21" s="937">
        <f>[4]Igazgatás!G20+[4]Községgazd!G20+[4]Vagyongazd!G20+[4]Közút!G20+[4]Sport!G20+[4]Közművelődés!G32+[4]Támogatás!K20</f>
        <v>0</v>
      </c>
      <c r="L21" s="937">
        <v>0</v>
      </c>
      <c r="M21" s="938">
        <f>[4]Igazgatás!H20+[4]Községgazd!H20+[4]Vagyongazd!H20+[4]Közút!H20+[4]Sport!H20+[4]Közművelődés!H32+[4]Támogatás!L20</f>
        <v>5328960</v>
      </c>
      <c r="N21" s="939">
        <f>[4]Igazgatás!I20+[4]Községgazd!L20+[4]Vagyongazd!I20+[4]Közút!I20+[4]Sport!I20+[4]Közművelődés!K32+[4]Támogatás!T20</f>
        <v>444079.99998223677</v>
      </c>
      <c r="O21" s="940">
        <f>[4]Igazgatás!J20+[4]Községgazd!M20+[4]Vagyongazd!J20+[4]Közút!J20+[4]Sport!J20+[4]Közművelődés!L32+[4]Támogatás!U20</f>
        <v>444079.99998223677</v>
      </c>
      <c r="P21" s="941">
        <f>[4]Igazgatás!K20+[4]Községgazd!N20+[4]Vagyongazd!K20+[4]Közút!K20+[4]Sport!K20+[4]Közművelődés!M32+[4]Támogatás!V20</f>
        <v>444079.99998223677</v>
      </c>
      <c r="Q21" s="941">
        <f>[4]Igazgatás!L20+[4]Községgazd!O20+[4]Vagyongazd!L20+[4]Közút!L20+[4]Sport!L20+[4]Közművelődés!N32+[4]Támogatás!W20</f>
        <v>444079.99998223677</v>
      </c>
      <c r="R21" s="940">
        <f>[4]Igazgatás!M20+[4]Községgazd!P20+[4]Vagyongazd!M20+[4]Közút!M20+[4]Sport!M20+[4]Közművelődés!O32+[4]Támogatás!X20</f>
        <v>444079.99998223677</v>
      </c>
      <c r="S21" s="941">
        <f>[4]Igazgatás!N20+[4]Községgazd!Q20+[4]Vagyongazd!N20+[4]Közút!N20+[4]Sport!N20+[4]Közművelődés!P32+[4]Támogatás!Y20</f>
        <v>444079.99998223677</v>
      </c>
      <c r="T21" s="941">
        <f>[4]Igazgatás!O20+[4]Községgazd!R20+[4]Vagyongazd!O20+[4]Közút!O20+[4]Sport!O20+[4]Közművelődés!Q32+[4]Támogatás!Z20</f>
        <v>444079.99998223677</v>
      </c>
      <c r="U21" s="942">
        <f>[4]Igazgatás!P20+[4]Községgazd!S20+[4]Vagyongazd!P20+[4]Közút!P20+[4]Sport!P20+[4]Közművelődés!R32+[4]Támogatás!AA20</f>
        <v>444079.99998223677</v>
      </c>
      <c r="V21" s="943">
        <f>[4]Igazgatás!Q20+[4]Községgazd!T20+[4]Vagyongazd!Q20+[4]Közút!Q20+[4]Sport!Q20+[4]Közművelődés!S32+[4]Támogatás!AB20</f>
        <v>444079.99998223677</v>
      </c>
      <c r="W21" s="941">
        <f>[4]Igazgatás!R20+[4]Községgazd!U20+[4]Vagyongazd!R20+[4]Közút!R20+[4]Sport!R20+[4]Közművelődés!T32+[4]Támogatás!AC20</f>
        <v>444079.99998223677</v>
      </c>
      <c r="X21" s="941">
        <f>[4]Igazgatás!S20+[4]Községgazd!V20+[4]Vagyongazd!S20+[4]Közút!S20+[4]Sport!S20+[4]Közművelődés!U32+[4]Támogatás!AD20</f>
        <v>444079.99998223677</v>
      </c>
      <c r="Y21" s="942">
        <f>[4]Igazgatás!T20+[4]Községgazd!W20+[4]Vagyongazd!T20+[4]Közút!T20+[4]Sport!T20+[4]Közművelődés!V32+[4]Támogatás!AE20</f>
        <v>444079.99998223677</v>
      </c>
      <c r="AB21" s="914"/>
    </row>
    <row r="22" spans="1:28" s="949" customFormat="1" ht="13.5" x14ac:dyDescent="0.2">
      <c r="A22" s="18" t="s">
        <v>722</v>
      </c>
      <c r="B22" s="880" t="s">
        <v>723</v>
      </c>
      <c r="C22" s="1306" t="s">
        <v>421</v>
      </c>
      <c r="D22" s="1307"/>
      <c r="E22" s="1307"/>
      <c r="F22" s="922">
        <v>4277964</v>
      </c>
      <c r="G22" s="922">
        <v>4277964</v>
      </c>
      <c r="H22" s="922">
        <v>4277964</v>
      </c>
      <c r="I22" s="922"/>
      <c r="J22" s="922">
        <f>SUM('Bérek+Szem.jutt.'!I20)</f>
        <v>15382212</v>
      </c>
      <c r="K22" s="922">
        <f>[4]Igazgatás!G21+[4]Községgazd!G21+[4]Vagyongazd!G21+[4]Közút!G21+[4]Sport!G21+[4]Közművelődés!G33+[4]Támogatás!K21</f>
        <v>0</v>
      </c>
      <c r="L22" s="922">
        <v>0</v>
      </c>
      <c r="M22" s="923">
        <f>SUM(J22:L22)</f>
        <v>15382212</v>
      </c>
      <c r="N22" s="944">
        <f>[4]Igazgatás!I21+[4]Községgazd!L21+[4]Vagyongazd!I21+[4]Közút!I21+[4]Sport!I21+[4]Közművelődés!K33+[4]Támogatás!T21</f>
        <v>360746.66665223677</v>
      </c>
      <c r="O22" s="945">
        <f>[4]Igazgatás!J21+[4]Községgazd!M21+[4]Vagyongazd!J21+[4]Közút!J21+[4]Sport!J21+[4]Közművelődés!L33+[4]Támogatás!U21</f>
        <v>360746.66665223677</v>
      </c>
      <c r="P22" s="946">
        <f>[4]Igazgatás!K21+[4]Községgazd!N21+[4]Vagyongazd!K21+[4]Közút!K21+[4]Sport!K21+[4]Közművelődés!M33+[4]Támogatás!V21</f>
        <v>360746.66665223677</v>
      </c>
      <c r="Q22" s="946">
        <f>[4]Igazgatás!L21+[4]Községgazd!O21+[4]Vagyongazd!L21+[4]Közút!L21+[4]Sport!L21+[4]Közművelődés!N33+[4]Támogatás!W21</f>
        <v>360746.66665223677</v>
      </c>
      <c r="R22" s="945">
        <f>[4]Igazgatás!M21+[4]Községgazd!P21+[4]Vagyongazd!M21+[4]Közút!M21+[4]Sport!M21+[4]Közművelődés!O33+[4]Támogatás!X21</f>
        <v>360746.66665223677</v>
      </c>
      <c r="S22" s="946">
        <f>[4]Igazgatás!N21+[4]Községgazd!Q21+[4]Vagyongazd!N21+[4]Közút!N21+[4]Sport!N21+[4]Közművelődés!P33+[4]Támogatás!Y21</f>
        <v>360746.66665223677</v>
      </c>
      <c r="T22" s="946">
        <f>[4]Igazgatás!O21+[4]Községgazd!R21+[4]Vagyongazd!O21+[4]Közút!O21+[4]Sport!O21+[4]Közművelődés!Q33+[4]Támogatás!Z21</f>
        <v>360746.66665223677</v>
      </c>
      <c r="U22" s="947">
        <f>[4]Igazgatás!P21+[4]Községgazd!S21+[4]Vagyongazd!P21+[4]Közút!P21+[4]Sport!P21+[4]Közművelődés!R33+[4]Támogatás!AA21</f>
        <v>360746.66665223677</v>
      </c>
      <c r="V22" s="948">
        <f>[4]Igazgatás!Q21+[4]Községgazd!T21+[4]Vagyongazd!Q21+[4]Közút!Q21+[4]Sport!Q21+[4]Közművelődés!S33+[4]Támogatás!AB21</f>
        <v>360746.66665223677</v>
      </c>
      <c r="W22" s="946">
        <f>[4]Igazgatás!R21+[4]Községgazd!U21+[4]Vagyongazd!R21+[4]Közút!R21+[4]Sport!R21+[4]Közművelődés!T33+[4]Támogatás!AC21</f>
        <v>360746.66665223677</v>
      </c>
      <c r="X22" s="946">
        <f>[4]Igazgatás!S21+[4]Községgazd!V21+[4]Vagyongazd!S21+[4]Közút!S21+[4]Sport!S21+[4]Közművelődés!U33+[4]Támogatás!AD21</f>
        <v>360746.66665223677</v>
      </c>
      <c r="Y22" s="947">
        <f>[4]Igazgatás!T21+[4]Községgazd!W21+[4]Vagyongazd!T21+[4]Közút!T21+[4]Sport!T21+[4]Közművelődés!V33+[4]Támogatás!AE21</f>
        <v>360746.66665223677</v>
      </c>
      <c r="AB22" s="914"/>
    </row>
    <row r="23" spans="1:28" s="949" customFormat="1" ht="25.5" customHeight="1" x14ac:dyDescent="0.2">
      <c r="A23" s="18" t="s">
        <v>724</v>
      </c>
      <c r="B23" s="880" t="s">
        <v>725</v>
      </c>
      <c r="C23" s="1308" t="s">
        <v>726</v>
      </c>
      <c r="D23" s="1309"/>
      <c r="E23" s="1309"/>
      <c r="F23" s="922">
        <v>582500</v>
      </c>
      <c r="G23" s="922">
        <v>582500</v>
      </c>
      <c r="H23" s="922">
        <v>582500</v>
      </c>
      <c r="I23" s="922"/>
      <c r="J23" s="922">
        <f>SUM('Bérek+Szem.jutt.'!I21)</f>
        <v>2912000</v>
      </c>
      <c r="K23" s="922">
        <f>[4]Igazgatás!G22+[4]Községgazd!G22+[4]Vagyongazd!G22+[4]Közút!G22+[4]Sport!G22+[4]Közművelődés!G34+[4]Támogatás!K22</f>
        <v>0</v>
      </c>
      <c r="L23" s="922">
        <v>0</v>
      </c>
      <c r="M23" s="923">
        <f>SUM(J23:L23)</f>
        <v>2912000</v>
      </c>
      <c r="N23" s="944">
        <f>[4]Igazgatás!I22+[4]Községgazd!L22+[4]Vagyongazd!I22+[4]Közút!I22+[4]Sport!I22+[4]Közművelődés!K34+[4]Támogatás!T22</f>
        <v>74999.999997000006</v>
      </c>
      <c r="O23" s="945">
        <f>[4]Igazgatás!J22+[4]Községgazd!M22+[4]Vagyongazd!J22+[4]Közút!J22+[4]Sport!J22+[4]Közművelődés!L34+[4]Támogatás!U22</f>
        <v>74999.999997000006</v>
      </c>
      <c r="P23" s="946">
        <f>[4]Igazgatás!K22+[4]Községgazd!N22+[4]Vagyongazd!K22+[4]Közút!K22+[4]Sport!K22+[4]Közművelődés!M34+[4]Támogatás!V22</f>
        <v>74999.999997000006</v>
      </c>
      <c r="Q23" s="946">
        <f>[4]Igazgatás!L22+[4]Községgazd!O22+[4]Vagyongazd!L22+[4]Közút!L22+[4]Sport!L22+[4]Közművelődés!N34+[4]Támogatás!W22</f>
        <v>74999.999997000006</v>
      </c>
      <c r="R23" s="945">
        <f>[4]Igazgatás!M22+[4]Községgazd!P22+[4]Vagyongazd!M22+[4]Közút!M22+[4]Sport!M22+[4]Közművelődés!O34+[4]Támogatás!X22</f>
        <v>74999.999997000006</v>
      </c>
      <c r="S23" s="946">
        <f>[4]Igazgatás!N22+[4]Községgazd!Q22+[4]Vagyongazd!N22+[4]Közút!N22+[4]Sport!N22+[4]Közművelődés!P34+[4]Támogatás!Y22</f>
        <v>74999.999997000006</v>
      </c>
      <c r="T23" s="946">
        <f>[4]Igazgatás!O22+[4]Községgazd!R22+[4]Vagyongazd!O22+[4]Közút!O22+[4]Sport!O22+[4]Közművelődés!Q34+[4]Támogatás!Z22</f>
        <v>74999.999997000006</v>
      </c>
      <c r="U23" s="947">
        <f>[4]Igazgatás!P22+[4]Községgazd!S22+[4]Vagyongazd!P22+[4]Közút!P22+[4]Sport!P22+[4]Közművelődés!R34+[4]Támogatás!AA22</f>
        <v>74999.999997000006</v>
      </c>
      <c r="V23" s="948">
        <f>[4]Igazgatás!Q22+[4]Községgazd!T22+[4]Vagyongazd!Q22+[4]Közút!Q22+[4]Sport!Q22+[4]Közművelődés!S34+[4]Támogatás!AB22</f>
        <v>74999.999997000006</v>
      </c>
      <c r="W23" s="946">
        <f>[4]Igazgatás!R22+[4]Községgazd!U22+[4]Vagyongazd!R22+[4]Közút!R22+[4]Sport!R22+[4]Közművelődés!T34+[4]Támogatás!AC22</f>
        <v>74999.999997000006</v>
      </c>
      <c r="X23" s="946">
        <f>[4]Igazgatás!S22+[4]Községgazd!V22+[4]Vagyongazd!S22+[4]Közút!S22+[4]Sport!S22+[4]Közművelődés!U34+[4]Támogatás!AD22</f>
        <v>74999.999997000006</v>
      </c>
      <c r="Y23" s="947">
        <f>[4]Igazgatás!T22+[4]Községgazd!W22+[4]Vagyongazd!T22+[4]Közút!T22+[4]Sport!T22+[4]Közművelődés!V34+[4]Támogatás!AE22</f>
        <v>74999.999997000006</v>
      </c>
      <c r="AB23" s="914"/>
    </row>
    <row r="24" spans="1:28" s="949" customFormat="1" ht="14.25" thickBot="1" x14ac:dyDescent="0.25">
      <c r="A24" s="18" t="s">
        <v>727</v>
      </c>
      <c r="B24" s="893" t="s">
        <v>728</v>
      </c>
      <c r="C24" s="1310" t="s">
        <v>908</v>
      </c>
      <c r="D24" s="1311"/>
      <c r="E24" s="1311"/>
      <c r="F24" s="950">
        <v>100000</v>
      </c>
      <c r="G24" s="950">
        <v>100000</v>
      </c>
      <c r="H24" s="950">
        <v>100000</v>
      </c>
      <c r="I24" s="950"/>
      <c r="J24" s="950">
        <f>SUM('Bérek+Szem.jutt.'!I22)</f>
        <v>50000</v>
      </c>
      <c r="K24" s="950">
        <f>[4]Igazgatás!G23+[4]Községgazd!G23+[4]Vagyongazd!G23+[4]Közút!G23+[4]Sport!G23+[4]Közművelődés!G35+[4]Támogatás!K23</f>
        <v>0</v>
      </c>
      <c r="L24" s="950">
        <v>0</v>
      </c>
      <c r="M24" s="951">
        <f>SUM(J24:L24)</f>
        <v>50000</v>
      </c>
      <c r="N24" s="944">
        <f>[4]Igazgatás!I23+[4]Községgazd!L23+[4]Vagyongazd!I23+[4]Közút!I23+[4]Sport!I23+[4]Közművelődés!K35+[4]Támogatás!T23</f>
        <v>8333.3333329999987</v>
      </c>
      <c r="O24" s="945">
        <f>[4]Igazgatás!J23+[4]Községgazd!M23+[4]Vagyongazd!J23+[4]Közút!J23+[4]Sport!J23+[4]Közművelődés!L35+[4]Támogatás!U23</f>
        <v>8333.3333329999987</v>
      </c>
      <c r="P24" s="946">
        <f>[4]Igazgatás!K23+[4]Községgazd!N23+[4]Vagyongazd!K23+[4]Közút!K23+[4]Sport!K23+[4]Közművelődés!M35+[4]Támogatás!V23</f>
        <v>8333.3333329999987</v>
      </c>
      <c r="Q24" s="946">
        <f>[4]Igazgatás!L23+[4]Községgazd!O23+[4]Vagyongazd!L23+[4]Közút!L23+[4]Sport!L23+[4]Közművelődés!N35+[4]Támogatás!W23</f>
        <v>8333.3333329999987</v>
      </c>
      <c r="R24" s="945">
        <f>[4]Igazgatás!M23+[4]Községgazd!P23+[4]Vagyongazd!M23+[4]Közút!M23+[4]Sport!M23+[4]Közművelődés!O35+[4]Támogatás!X23</f>
        <v>8333.3333329999987</v>
      </c>
      <c r="S24" s="946">
        <f>[4]Igazgatás!N23+[4]Községgazd!Q23+[4]Vagyongazd!N23+[4]Közút!N23+[4]Sport!N23+[4]Közművelődés!P35+[4]Támogatás!Y23</f>
        <v>8333.3333329999987</v>
      </c>
      <c r="T24" s="946">
        <f>[4]Igazgatás!O23+[4]Községgazd!R23+[4]Vagyongazd!O23+[4]Közút!O23+[4]Sport!O23+[4]Közművelődés!Q35+[4]Támogatás!Z23</f>
        <v>8333.3333329999987</v>
      </c>
      <c r="U24" s="947">
        <f>[4]Igazgatás!P23+[4]Községgazd!S23+[4]Vagyongazd!P23+[4]Közút!P23+[4]Sport!P23+[4]Közművelődés!R35+[4]Támogatás!AA23</f>
        <v>8333.3333329999987</v>
      </c>
      <c r="V24" s="948">
        <f>[4]Igazgatás!Q23+[4]Községgazd!T23+[4]Vagyongazd!Q23+[4]Közút!Q23+[4]Sport!Q23+[4]Közművelődés!S35+[4]Támogatás!AB23</f>
        <v>8333.3333329999987</v>
      </c>
      <c r="W24" s="946">
        <f>[4]Igazgatás!R23+[4]Községgazd!U23+[4]Vagyongazd!R23+[4]Közút!R23+[4]Sport!R23+[4]Közművelődés!T35+[4]Támogatás!AC23</f>
        <v>8333.3333329999987</v>
      </c>
      <c r="X24" s="946">
        <f>[4]Igazgatás!S23+[4]Községgazd!V23+[4]Vagyongazd!S23+[4]Közút!S23+[4]Sport!S23+[4]Közművelődés!U35+[4]Támogatás!AD23</f>
        <v>8333.3333329999987</v>
      </c>
      <c r="Y24" s="947">
        <f>[4]Igazgatás!T23+[4]Községgazd!W23+[4]Vagyongazd!T23+[4]Közút!T23+[4]Sport!T23+[4]Közművelődés!V35+[4]Támogatás!AE23</f>
        <v>8333.3333329999987</v>
      </c>
      <c r="AB24" s="914"/>
    </row>
    <row r="25" spans="1:28" ht="13.5" thickBot="1" x14ac:dyDescent="0.25">
      <c r="A25" s="18" t="s">
        <v>730</v>
      </c>
      <c r="B25" s="904" t="s">
        <v>731</v>
      </c>
      <c r="C25" s="1340" t="s">
        <v>732</v>
      </c>
      <c r="D25" s="1340"/>
      <c r="E25" s="1338"/>
      <c r="F25" s="905">
        <v>2090420.88</v>
      </c>
      <c r="G25" s="905">
        <v>2090420.88</v>
      </c>
      <c r="H25" s="905">
        <v>2114649.1999999997</v>
      </c>
      <c r="I25" s="906"/>
      <c r="J25" s="905">
        <f>SUM('Bérek+Szem.jutt.'!F23)</f>
        <v>7041580</v>
      </c>
      <c r="K25" s="905">
        <f>[4]Igazgatás!G24+[4]Községgazd!G24+[4]Vagyongazd!G24+[4]Szennyvíz!F23+[4]Közút!G24+[4]Sport!G24+[4]Közművelődés!G36+[4]Támogatás!K24</f>
        <v>0</v>
      </c>
      <c r="L25" s="905">
        <v>0</v>
      </c>
      <c r="M25" s="952">
        <f>SUM('Bérek+Szem.jutt.'!I23)</f>
        <v>7041580</v>
      </c>
      <c r="N25" s="953">
        <f>[4]Igazgatás!I24+[4]Községgazd!L24+[4]Vagyongazd!I24+[4]Közút!I24+[4]Sport!I24+[4]Közművelődés!K36+[4]Támogatás!T24</f>
        <v>161380.91666137392</v>
      </c>
      <c r="O25" s="954">
        <f>[4]Igazgatás!J24+[4]Községgazd!M24+[4]Vagyongazd!J24+[4]Közút!J24+[4]Sport!J24+[4]Közművelődés!L36+[4]Támogatás!U24</f>
        <v>161380.91666137392</v>
      </c>
      <c r="P25" s="955">
        <f>[4]Igazgatás!K24+[4]Községgazd!N24+[4]Vagyongazd!K24+[4]Közút!K24+[4]Sport!K24+[4]Közművelődés!M36+[4]Támogatás!V24</f>
        <v>161380.91666137392</v>
      </c>
      <c r="Q25" s="955">
        <f>[4]Igazgatás!L24+[4]Községgazd!O24+[4]Vagyongazd!L24+[4]Közút!L24+[4]Sport!L24+[4]Közművelődés!N36+[4]Támogatás!W24</f>
        <v>161380.91666137392</v>
      </c>
      <c r="R25" s="954">
        <f>[4]Igazgatás!M24+[4]Községgazd!P24+[4]Vagyongazd!M24+[4]Közút!M24+[4]Sport!M24+[4]Közművelődés!O36+[4]Támogatás!X24</f>
        <v>161380.91666137392</v>
      </c>
      <c r="S25" s="955">
        <f>[4]Igazgatás!N24+[4]Községgazd!Q24+[4]Vagyongazd!N24+[4]Közút!N24+[4]Sport!N24+[4]Közművelődés!P36+[4]Támogatás!Y24</f>
        <v>161380.91666137392</v>
      </c>
      <c r="T25" s="955">
        <f>[4]Igazgatás!O24+[4]Községgazd!R24+[4]Vagyongazd!O24+[4]Közút!O24+[4]Sport!O24+[4]Közművelődés!Q36+[4]Támogatás!Z24</f>
        <v>161380.91666137392</v>
      </c>
      <c r="U25" s="956">
        <f>[4]Igazgatás!P24+[4]Községgazd!S24+[4]Vagyongazd!P24+[4]Közút!P24+[4]Sport!P24+[4]Közművelődés!R36+[4]Támogatás!AA24</f>
        <v>161380.91666137392</v>
      </c>
      <c r="V25" s="957">
        <f>[4]Igazgatás!Q24+[4]Községgazd!T24+[4]Vagyongazd!Q24+[4]Közút!Q24+[4]Sport!Q24+[4]Közművelődés!S36+[4]Támogatás!AB24</f>
        <v>161380.91666137392</v>
      </c>
      <c r="W25" s="955">
        <f>[4]Igazgatás!R24+[4]Községgazd!U24+[4]Vagyongazd!R24+[4]Közút!R24+[4]Sport!R24+[4]Közművelődés!T36+[4]Támogatás!AC24</f>
        <v>161380.91666137392</v>
      </c>
      <c r="X25" s="955">
        <f>[4]Igazgatás!S24+[4]Községgazd!V24+[4]Vagyongazd!S24+[4]Közút!S24+[4]Sport!S24+[4]Közművelődés!U36+[4]Támogatás!AD24</f>
        <v>161380.91666137392</v>
      </c>
      <c r="Y25" s="956">
        <f>[4]Igazgatás!T24+[4]Községgazd!W24+[4]Vagyongazd!T24+[4]Közút!T24+[4]Sport!T24+[4]Közművelődés!V36+[4]Támogatás!AE24</f>
        <v>161380.91666137392</v>
      </c>
      <c r="AB25" s="914"/>
    </row>
    <row r="26" spans="1:28" hidden="1" x14ac:dyDescent="0.2">
      <c r="B26" s="390"/>
      <c r="C26" s="1341" t="s">
        <v>734</v>
      </c>
      <c r="D26" s="1342"/>
      <c r="E26" s="1342"/>
      <c r="F26" s="958">
        <v>1906805.73</v>
      </c>
      <c r="G26" s="958">
        <v>1906805.73</v>
      </c>
      <c r="H26" s="958">
        <v>1906304.0499999998</v>
      </c>
      <c r="I26" s="958"/>
      <c r="J26" s="958">
        <f>[4]Igazgatás!F25+[4]Községgazd!F25+[4]Vagyongazd!F25+[4]Közút!F25+[4]Sport!F25+[4]Közművelődés!F37+[4]Támogatás!J25</f>
        <v>1897553.7250000001</v>
      </c>
      <c r="K26" s="958">
        <f>[4]Igazgatás!G25+[4]Községgazd!G25+[4]Vagyongazd!G25+[4]Közút!G25+[4]Sport!G25+[4]Közművelődés!G37+[4]Támogatás!K25</f>
        <v>0</v>
      </c>
      <c r="L26" s="958">
        <v>0</v>
      </c>
      <c r="M26" s="959">
        <f>SUM([4]Igazgatás!H25+[4]Községgazd!H25+[4]Közművelődés!H37)</f>
        <v>1897553.7250000001</v>
      </c>
      <c r="N26" s="960">
        <f>[4]Igazgatás!I25+[4]Községgazd!L25+[4]Vagyongazd!I25+[4]Közút!I25+[4]Sport!I25+[4]Közművelődés!K37+[4]Támogatás!T25</f>
        <v>158129.49999483733</v>
      </c>
      <c r="O26" s="961">
        <f>[4]Igazgatás!J25+[4]Községgazd!M25+[4]Vagyongazd!J25+[4]Közút!J25+[4]Sport!J25+[4]Közművelődés!L37+[4]Támogatás!U25</f>
        <v>158129.49999483733</v>
      </c>
      <c r="P26" s="962">
        <f>[4]Igazgatás!K25+[4]Községgazd!N25+[4]Vagyongazd!K25+[4]Közút!K25+[4]Sport!K25+[4]Közművelődés!M37+[4]Támogatás!V25</f>
        <v>158129.49999483733</v>
      </c>
      <c r="Q26" s="962">
        <f>[4]Igazgatás!L25+[4]Községgazd!O25+[4]Vagyongazd!L25+[4]Közút!L25+[4]Sport!L25+[4]Közművelődés!N37+[4]Támogatás!W25</f>
        <v>158129.49999483733</v>
      </c>
      <c r="R26" s="961">
        <f>[4]Igazgatás!M25+[4]Községgazd!P25+[4]Vagyongazd!M25+[4]Közút!M25+[4]Sport!M25+[4]Közművelődés!O37+[4]Támogatás!X25</f>
        <v>158129.49999483733</v>
      </c>
      <c r="S26" s="962">
        <f>[4]Igazgatás!N25+[4]Községgazd!Q25+[4]Vagyongazd!N25+[4]Közút!N25+[4]Sport!N25+[4]Közművelődés!P37+[4]Támogatás!Y25</f>
        <v>158129.49999483733</v>
      </c>
      <c r="T26" s="962">
        <f>[4]Igazgatás!O25+[4]Községgazd!R25+[4]Vagyongazd!O25+[4]Közút!O25+[4]Sport!O25+[4]Közművelődés!Q37+[4]Támogatás!Z25</f>
        <v>158129.49999483733</v>
      </c>
      <c r="U26" s="963">
        <f>[4]Igazgatás!P25+[4]Községgazd!S25+[4]Vagyongazd!P25+[4]Közút!P25+[4]Sport!P25+[4]Közművelődés!R37+[4]Támogatás!AA25</f>
        <v>158129.49999483733</v>
      </c>
      <c r="V26" s="964">
        <f>[4]Igazgatás!Q25+[4]Községgazd!T25+[4]Vagyongazd!Q25+[4]Közút!Q25+[4]Sport!Q25+[4]Közművelődés!S37+[4]Támogatás!AB25</f>
        <v>158129.49999483733</v>
      </c>
      <c r="W26" s="962">
        <f>[4]Igazgatás!R25+[4]Községgazd!U25+[4]Vagyongazd!R25+[4]Közút!R25+[4]Sport!R25+[4]Közművelődés!T37+[4]Támogatás!AC25</f>
        <v>158129.49999483733</v>
      </c>
      <c r="X26" s="962">
        <f>[4]Igazgatás!S25+[4]Községgazd!V25+[4]Vagyongazd!S25+[4]Közút!S25+[4]Sport!S25+[4]Közművelődés!U37+[4]Támogatás!AD25</f>
        <v>158129.49999483733</v>
      </c>
      <c r="Y26" s="963">
        <f>[4]Igazgatás!T25+[4]Községgazd!W25+[4]Vagyongazd!T25+[4]Közút!T25+[4]Sport!T25+[4]Közművelődés!V37+[4]Támogatás!AE25</f>
        <v>158129.49999483733</v>
      </c>
      <c r="AB26" s="914"/>
    </row>
    <row r="27" spans="1:28" ht="15" hidden="1" customHeight="1" x14ac:dyDescent="0.2">
      <c r="B27" s="391"/>
      <c r="C27" s="1334" t="s">
        <v>909</v>
      </c>
      <c r="D27" s="1335"/>
      <c r="E27" s="1335"/>
      <c r="F27" s="958" t="e">
        <v>#REF!</v>
      </c>
      <c r="G27" s="964" t="e">
        <v>#REF!</v>
      </c>
      <c r="H27" s="964" t="e">
        <v>#REF!</v>
      </c>
      <c r="I27" s="958" t="e">
        <f>[4]Igazgatás!#REF!+[4]Községgazd!#REF!+[4]Vagyongazd!#REF!+[4]Közút!#REF!+[4]Sport!#REF!+[4]Közművelődés!#REF!+[4]Támogatás!I26</f>
        <v>#REF!</v>
      </c>
      <c r="J27" s="965" t="e">
        <f>[4]Igazgatás!F26+[4]Községgazd!F26+[4]Vagyongazd!#REF!+[4]Közút!F26+[4]Sport!F26+[4]Közművelődés!F40+[4]Támogatás!J26</f>
        <v>#REF!</v>
      </c>
      <c r="K27" s="966" t="e">
        <f>[4]Igazgatás!G26+[4]Községgazd!G26+[4]Vagyongazd!#REF!+[4]Közút!G26+[4]Sport!G26+[4]Közművelődés!G40+[4]Támogatás!K26</f>
        <v>#REF!</v>
      </c>
      <c r="L27" s="967"/>
      <c r="M27" s="959" t="e">
        <f>[4]Igazgatás!H26+[4]Községgazd!H26+[4]Vagyongazd!#REF!+[4]Közút!H26+[4]Sport!H26+[4]Közművelődés!H40+[4]Támogatás!L26</f>
        <v>#REF!</v>
      </c>
      <c r="N27" s="960">
        <f>[4]Igazgatás!I26+[4]Községgazd!L26+[4]Vagyongazd!I26+[4]Közút!I26+[4]Sport!I26+[4]Közművelődés!K40+[4]Támogatás!T26</f>
        <v>0</v>
      </c>
      <c r="O27" s="961">
        <f>[4]Igazgatás!J26+[4]Községgazd!M26+[4]Vagyongazd!J26+[4]Közút!J26+[4]Sport!J26+[4]Közművelődés!L40+[4]Támogatás!U26</f>
        <v>0</v>
      </c>
      <c r="P27" s="962">
        <f>[4]Igazgatás!K26+[4]Községgazd!N26+[4]Vagyongazd!K26+[4]Közút!K26+[4]Sport!K26+[4]Közművelődés!M40+[4]Támogatás!V26</f>
        <v>0</v>
      </c>
      <c r="Q27" s="962">
        <f>[4]Igazgatás!L26+[4]Községgazd!O26+[4]Vagyongazd!L26+[4]Közút!L26+[4]Sport!L26+[4]Közművelődés!N40+[4]Támogatás!W26</f>
        <v>0</v>
      </c>
      <c r="R27" s="961">
        <f>[4]Igazgatás!M26+[4]Községgazd!P26+[4]Vagyongazd!M26+[4]Közút!M26+[4]Sport!M26+[4]Közművelődés!O40+[4]Támogatás!X26</f>
        <v>0</v>
      </c>
      <c r="S27" s="962">
        <f>[4]Igazgatás!N26+[4]Községgazd!Q26+[4]Vagyongazd!N26+[4]Közút!N26+[4]Sport!N26+[4]Közművelődés!P40+[4]Támogatás!Y26</f>
        <v>0</v>
      </c>
      <c r="T27" s="962">
        <f>[4]Igazgatás!O26+[4]Községgazd!R26+[4]Vagyongazd!O26+[4]Közút!O26+[4]Sport!O26+[4]Közművelődés!Q40+[4]Támogatás!Z26</f>
        <v>0</v>
      </c>
      <c r="U27" s="963">
        <f>[4]Igazgatás!P26+[4]Községgazd!S26+[4]Vagyongazd!P26+[4]Közút!P26+[4]Sport!P26+[4]Közművelődés!R40+[4]Támogatás!AA26</f>
        <v>0</v>
      </c>
      <c r="V27" s="964">
        <f>[4]Igazgatás!Q26+[4]Községgazd!T26+[4]Vagyongazd!Q26+[4]Közút!Q26+[4]Sport!Q26+[4]Közművelődés!S40+[4]Támogatás!AB26</f>
        <v>0</v>
      </c>
      <c r="W27" s="962">
        <f>[4]Igazgatás!R26+[4]Községgazd!U26+[4]Vagyongazd!R26+[4]Közút!R26+[4]Sport!R26+[4]Közművelődés!T40+[4]Támogatás!AC26</f>
        <v>0</v>
      </c>
      <c r="X27" s="962">
        <f>[4]Igazgatás!S26+[4]Községgazd!V26+[4]Vagyongazd!S26+[4]Közút!S26+[4]Sport!S26+[4]Közművelődés!U40+[4]Támogatás!AD26</f>
        <v>0</v>
      </c>
      <c r="Y27" s="963">
        <f>[4]Igazgatás!T26+[4]Községgazd!W26+[4]Vagyongazd!T26+[4]Közút!T26+[4]Sport!T26+[4]Közművelődés!V40+[4]Támogatás!AE26</f>
        <v>0</v>
      </c>
      <c r="AB27" s="914"/>
    </row>
    <row r="28" spans="1:28" ht="15" hidden="1" customHeight="1" x14ac:dyDescent="0.2">
      <c r="B28" s="391"/>
      <c r="C28" s="1334" t="s">
        <v>736</v>
      </c>
      <c r="D28" s="1335"/>
      <c r="E28" s="1335"/>
      <c r="F28" s="958" t="e">
        <v>#REF!</v>
      </c>
      <c r="G28" s="964" t="e">
        <v>#REF!</v>
      </c>
      <c r="H28" s="964" t="e">
        <v>#REF!</v>
      </c>
      <c r="I28" s="958" t="e">
        <f>[4]Igazgatás!#REF!+[4]Községgazd!#REF!+[4]Vagyongazd!#REF!+[4]Közút!#REF!+[4]Sport!#REF!+[4]Közművelődés!#REF!+[4]Támogatás!I27</f>
        <v>#REF!</v>
      </c>
      <c r="J28" s="965" t="e">
        <f>[4]Igazgatás!F27+[4]Községgazd!F27+[4]Vagyongazd!#REF!+[4]Közút!F27+[4]Sport!F27+[4]Közművelődés!F41+[4]Támogatás!J27</f>
        <v>#REF!</v>
      </c>
      <c r="K28" s="966" t="e">
        <f>[4]Igazgatás!G27+[4]Községgazd!G27+[4]Vagyongazd!#REF!+[4]Közút!G27+[4]Sport!G27+[4]Közművelődés!G41+[4]Támogatás!K27</f>
        <v>#REF!</v>
      </c>
      <c r="L28" s="967"/>
      <c r="M28" s="959" t="e">
        <f>[4]Igazgatás!H27+[4]Községgazd!H27+[4]Vagyongazd!#REF!+[4]Közút!H27+[4]Sport!H27+[4]Közművelődés!H41+[4]Támogatás!L27</f>
        <v>#REF!</v>
      </c>
      <c r="N28" s="960">
        <f>[4]Igazgatás!I27+[4]Községgazd!L27+[4]Vagyongazd!I27+[4]Közút!I27+[4]Sport!I27+[4]Közművelődés!K41+[4]Támogatás!T27</f>
        <v>0</v>
      </c>
      <c r="O28" s="961">
        <f>[4]Igazgatás!J27+[4]Községgazd!M27+[4]Vagyongazd!J27+[4]Közút!J27+[4]Sport!J27+[4]Közművelődés!L41+[4]Támogatás!U27</f>
        <v>0</v>
      </c>
      <c r="P28" s="962">
        <f>[4]Igazgatás!K27+[4]Községgazd!N27+[4]Vagyongazd!K27+[4]Közút!K27+[4]Sport!K27+[4]Közművelődés!M41+[4]Támogatás!V27</f>
        <v>0</v>
      </c>
      <c r="Q28" s="962">
        <f>[4]Igazgatás!L27+[4]Községgazd!O27+[4]Vagyongazd!L27+[4]Közút!L27+[4]Sport!L27+[4]Közművelődés!N41+[4]Támogatás!W27</f>
        <v>0</v>
      </c>
      <c r="R28" s="961">
        <f>[4]Igazgatás!M27+[4]Községgazd!P27+[4]Vagyongazd!M27+[4]Közút!M27+[4]Sport!M27+[4]Közművelődés!O41+[4]Támogatás!X27</f>
        <v>0</v>
      </c>
      <c r="S28" s="962">
        <f>[4]Igazgatás!N27+[4]Községgazd!Q27+[4]Vagyongazd!N27+[4]Közút!N27+[4]Sport!N27+[4]Közművelődés!P41+[4]Támogatás!Y27</f>
        <v>0</v>
      </c>
      <c r="T28" s="962">
        <f>[4]Igazgatás!O27+[4]Községgazd!R27+[4]Vagyongazd!O27+[4]Közút!O27+[4]Sport!O27+[4]Közművelődés!Q41+[4]Támogatás!Z27</f>
        <v>0</v>
      </c>
      <c r="U28" s="963">
        <f>[4]Igazgatás!P27+[4]Községgazd!S27+[4]Vagyongazd!P27+[4]Közút!P27+[4]Sport!P27+[4]Közművelődés!R41+[4]Támogatás!AA27</f>
        <v>0</v>
      </c>
      <c r="V28" s="964">
        <f>[4]Igazgatás!Q27+[4]Községgazd!T27+[4]Vagyongazd!Q27+[4]Közút!Q27+[4]Sport!Q27+[4]Közművelődés!S41+[4]Támogatás!AB27</f>
        <v>0</v>
      </c>
      <c r="W28" s="962">
        <f>[4]Igazgatás!R27+[4]Községgazd!U27+[4]Vagyongazd!R27+[4]Közút!R27+[4]Sport!R27+[4]Közművelődés!T41+[4]Támogatás!AC27</f>
        <v>0</v>
      </c>
      <c r="X28" s="962">
        <f>[4]Igazgatás!S27+[4]Községgazd!V27+[4]Vagyongazd!S27+[4]Közút!S27+[4]Sport!S27+[4]Közművelődés!U41+[4]Támogatás!AD27</f>
        <v>0</v>
      </c>
      <c r="Y28" s="963">
        <f>[4]Igazgatás!T27+[4]Községgazd!W27+[4]Vagyongazd!T27+[4]Közút!T27+[4]Sport!T27+[4]Közművelődés!V41+[4]Támogatás!AE27</f>
        <v>0</v>
      </c>
      <c r="AB28" s="914"/>
    </row>
    <row r="29" spans="1:28" hidden="1" x14ac:dyDescent="0.2">
      <c r="B29" s="391"/>
      <c r="C29" s="1334" t="s">
        <v>910</v>
      </c>
      <c r="D29" s="1335"/>
      <c r="E29" s="1335"/>
      <c r="F29" s="958">
        <v>96556.9</v>
      </c>
      <c r="G29" s="958">
        <v>96556.9</v>
      </c>
      <c r="H29" s="958">
        <v>112686.9</v>
      </c>
      <c r="I29" s="958"/>
      <c r="J29" s="958">
        <f>[4]Igazgatás!F28+[4]Községgazd!F28+[4]Vagyongazd!F28+[4]Közút!F28+[4]Sport!F28+[4]Közművelődés!F42+[4]Támogatás!J28</f>
        <v>0</v>
      </c>
      <c r="K29" s="958">
        <f>[4]Igazgatás!G28+[4]Községgazd!G28+[4]Vagyongazd!G28+[4]Közút!G28+[4]Sport!G28+[4]Közművelődés!G42+[4]Támogatás!K28</f>
        <v>0</v>
      </c>
      <c r="L29" s="958">
        <v>0</v>
      </c>
      <c r="M29" s="959">
        <f>SUM(J29:K29)</f>
        <v>0</v>
      </c>
      <c r="N29" s="960">
        <f>[4]Igazgatás!I28+[4]Községgazd!L28+[4]Vagyongazd!I28+[4]Közút!I28+[4]Sport!I28+[4]Közművelődés!K42+[4]Támogatás!T28</f>
        <v>0</v>
      </c>
      <c r="O29" s="961">
        <f>[4]Igazgatás!J28+[4]Községgazd!M28+[4]Vagyongazd!J28+[4]Közút!J28+[4]Sport!J28+[4]Közművelődés!L42+[4]Támogatás!U28</f>
        <v>0</v>
      </c>
      <c r="P29" s="962">
        <f>[4]Igazgatás!K28+[4]Községgazd!N28+[4]Vagyongazd!K28+[4]Közút!K28+[4]Sport!K28+[4]Közművelődés!M42+[4]Támogatás!V28</f>
        <v>0</v>
      </c>
      <c r="Q29" s="962">
        <f>[4]Igazgatás!L28+[4]Községgazd!O28+[4]Vagyongazd!L28+[4]Közút!L28+[4]Sport!L28+[4]Közművelődés!N42+[4]Támogatás!W28</f>
        <v>0</v>
      </c>
      <c r="R29" s="961">
        <f>[4]Igazgatás!M28+[4]Községgazd!P28+[4]Vagyongazd!M28+[4]Közút!M28+[4]Sport!M28+[4]Közművelődés!O42+[4]Támogatás!X28</f>
        <v>0</v>
      </c>
      <c r="S29" s="962">
        <f>[4]Igazgatás!N28+[4]Községgazd!Q28+[4]Vagyongazd!N28+[4]Közút!N28+[4]Sport!N28+[4]Közművelődés!P42+[4]Támogatás!Y28</f>
        <v>0</v>
      </c>
      <c r="T29" s="962">
        <f>[4]Igazgatás!O28+[4]Községgazd!R28+[4]Vagyongazd!O28+[4]Közút!O28+[4]Sport!O28+[4]Közművelődés!Q42+[4]Támogatás!Z28</f>
        <v>0</v>
      </c>
      <c r="U29" s="963">
        <f>[4]Igazgatás!P28+[4]Községgazd!S28+[4]Vagyongazd!P28+[4]Közút!P28+[4]Sport!P28+[4]Közművelődés!R42+[4]Támogatás!AA28</f>
        <v>0</v>
      </c>
      <c r="V29" s="964">
        <f>[4]Igazgatás!Q28+[4]Községgazd!T28+[4]Vagyongazd!Q28+[4]Közút!Q28+[4]Sport!Q28+[4]Közművelődés!S42+[4]Támogatás!AB28</f>
        <v>0</v>
      </c>
      <c r="W29" s="962">
        <f>[4]Igazgatás!R28+[4]Községgazd!U28+[4]Vagyongazd!R28+[4]Közút!R28+[4]Sport!R28+[4]Közművelődés!T42+[4]Támogatás!AC28</f>
        <v>0</v>
      </c>
      <c r="X29" s="962">
        <f>[4]Igazgatás!S28+[4]Községgazd!V28+[4]Vagyongazd!S28+[4]Közút!S28+[4]Sport!S28+[4]Közművelődés!U42+[4]Támogatás!AD28</f>
        <v>0</v>
      </c>
      <c r="Y29" s="963">
        <f>[4]Igazgatás!T28+[4]Községgazd!W28+[4]Vagyongazd!T28+[4]Közút!T28+[4]Sport!T28+[4]Közművelődés!V42+[4]Támogatás!AE28</f>
        <v>0</v>
      </c>
      <c r="AB29" s="914"/>
    </row>
    <row r="30" spans="1:28" ht="15" hidden="1" customHeight="1" x14ac:dyDescent="0.2">
      <c r="B30" s="391"/>
      <c r="C30" s="1334" t="s">
        <v>738</v>
      </c>
      <c r="D30" s="1335"/>
      <c r="E30" s="1335"/>
      <c r="F30" s="958" t="e">
        <v>#REF!</v>
      </c>
      <c r="G30" s="964" t="e">
        <v>#REF!</v>
      </c>
      <c r="H30" s="964" t="e">
        <v>#REF!</v>
      </c>
      <c r="I30" s="958" t="e">
        <f>[4]Igazgatás!#REF!+[4]Községgazd!#REF!+[4]Vagyongazd!#REF!+[4]Közút!#REF!+[4]Sport!#REF!+[4]Közművelődés!#REF!+[4]Támogatás!I29</f>
        <v>#REF!</v>
      </c>
      <c r="J30" s="965" t="e">
        <f>[4]Igazgatás!F29+[4]Községgazd!F29+[4]Vagyongazd!#REF!+[4]Közút!F29+[4]Sport!F29+[4]Közművelődés!F45+[4]Támogatás!J29</f>
        <v>#REF!</v>
      </c>
      <c r="K30" s="966" t="e">
        <f>[4]Igazgatás!G29+[4]Községgazd!G29+[4]Vagyongazd!#REF!+[4]Közút!G29+[4]Sport!G29+[4]Közművelődés!G45+[4]Támogatás!K29</f>
        <v>#REF!</v>
      </c>
      <c r="L30" s="967"/>
      <c r="M30" s="959" t="e">
        <f>[4]Igazgatás!H29+[4]Községgazd!H29+[4]Vagyongazd!#REF!+[4]Közút!H29+[4]Sport!H29+[4]Közművelődés!H45+[4]Támogatás!L29</f>
        <v>#REF!</v>
      </c>
      <c r="N30" s="960">
        <f>[4]Igazgatás!I29+[4]Községgazd!L29+[4]Vagyongazd!I29+[4]Közút!I29+[4]Sport!I29+[4]Közművelődés!K45+[4]Támogatás!T29</f>
        <v>0</v>
      </c>
      <c r="O30" s="961">
        <f>[4]Igazgatás!J29+[4]Községgazd!M29+[4]Vagyongazd!J29+[4]Közút!J29+[4]Sport!J29+[4]Közművelődés!L45+[4]Támogatás!U29</f>
        <v>0</v>
      </c>
      <c r="P30" s="962">
        <f>[4]Igazgatás!K29+[4]Községgazd!N29+[4]Vagyongazd!K29+[4]Közút!K29+[4]Sport!K29+[4]Közművelődés!M45+[4]Támogatás!V29</f>
        <v>0</v>
      </c>
      <c r="Q30" s="962">
        <f>[4]Igazgatás!L29+[4]Községgazd!O29+[4]Vagyongazd!L29+[4]Közút!L29+[4]Sport!L29+[4]Közművelődés!N45+[4]Támogatás!W29</f>
        <v>0</v>
      </c>
      <c r="R30" s="961">
        <f>[4]Igazgatás!M29+[4]Községgazd!P29+[4]Vagyongazd!M29+[4]Közút!M29+[4]Sport!M29+[4]Közművelődés!O45+[4]Támogatás!X29</f>
        <v>0</v>
      </c>
      <c r="S30" s="962">
        <f>[4]Igazgatás!N29+[4]Községgazd!Q29+[4]Vagyongazd!N29+[4]Közút!N29+[4]Sport!N29+[4]Közművelődés!P45+[4]Támogatás!Y29</f>
        <v>0</v>
      </c>
      <c r="T30" s="962">
        <f>[4]Igazgatás!O29+[4]Községgazd!R29+[4]Vagyongazd!O29+[4]Közút!O29+[4]Sport!O29+[4]Közművelődés!Q45+[4]Támogatás!Z29</f>
        <v>0</v>
      </c>
      <c r="U30" s="963">
        <f>[4]Igazgatás!P29+[4]Községgazd!S29+[4]Vagyongazd!P29+[4]Közút!P29+[4]Sport!P29+[4]Közművelődés!R45+[4]Támogatás!AA29</f>
        <v>0</v>
      </c>
      <c r="V30" s="964">
        <f>[4]Igazgatás!Q29+[4]Községgazd!T29+[4]Vagyongazd!Q29+[4]Közút!Q29+[4]Sport!Q29+[4]Közművelődés!S45+[4]Támogatás!AB29</f>
        <v>0</v>
      </c>
      <c r="W30" s="962">
        <f>[4]Igazgatás!R29+[4]Községgazd!U29+[4]Vagyongazd!R29+[4]Közút!R29+[4]Sport!R29+[4]Közművelődés!T45+[4]Támogatás!AC29</f>
        <v>0</v>
      </c>
      <c r="X30" s="962">
        <f>[4]Igazgatás!S29+[4]Községgazd!V29+[4]Vagyongazd!S29+[4]Közút!S29+[4]Sport!S29+[4]Közművelődés!U45+[4]Támogatás!AD29</f>
        <v>0</v>
      </c>
      <c r="Y30" s="963">
        <f>[4]Igazgatás!T29+[4]Községgazd!W29+[4]Vagyongazd!T29+[4]Közút!T29+[4]Sport!T29+[4]Közművelődés!V45+[4]Támogatás!AE29</f>
        <v>0</v>
      </c>
      <c r="AB30" s="914"/>
    </row>
    <row r="31" spans="1:28" ht="15" hidden="1" customHeight="1" x14ac:dyDescent="0.2">
      <c r="B31" s="391"/>
      <c r="C31" s="1334" t="s">
        <v>739</v>
      </c>
      <c r="D31" s="1335"/>
      <c r="E31" s="1335"/>
      <c r="F31" s="958" t="e">
        <v>#REF!</v>
      </c>
      <c r="G31" s="964" t="e">
        <v>#REF!</v>
      </c>
      <c r="H31" s="964" t="e">
        <v>#REF!</v>
      </c>
      <c r="I31" s="958" t="e">
        <f>[4]Igazgatás!#REF!+[4]Községgazd!#REF!+[4]Vagyongazd!#REF!+[4]Közút!#REF!+[4]Sport!#REF!+[4]Közművelődés!#REF!+[4]Támogatás!I30</f>
        <v>#REF!</v>
      </c>
      <c r="J31" s="965" t="e">
        <f>[4]Igazgatás!F30+[4]Községgazd!F30+[4]Vagyongazd!#REF!+[4]Közút!F30+[4]Sport!F30+[4]Közművelődés!F46+[4]Támogatás!J30</f>
        <v>#REF!</v>
      </c>
      <c r="K31" s="966" t="e">
        <f>[4]Igazgatás!G30+[4]Községgazd!G30+[4]Vagyongazd!#REF!+[4]Közút!G30+[4]Sport!G30+[4]Közművelődés!G46+[4]Támogatás!K30</f>
        <v>#REF!</v>
      </c>
      <c r="L31" s="967"/>
      <c r="M31" s="959" t="e">
        <f>[4]Igazgatás!H30+[4]Községgazd!H30+[4]Vagyongazd!#REF!+[4]Közút!H30+[4]Sport!H30+[4]Közművelődés!H46+[4]Támogatás!L30</f>
        <v>#REF!</v>
      </c>
      <c r="N31" s="960">
        <f>[4]Igazgatás!I30+[4]Községgazd!L30+[4]Vagyongazd!I30+[4]Közút!I30+[4]Sport!I30+[4]Közművelődés!K46+[4]Támogatás!T30</f>
        <v>0</v>
      </c>
      <c r="O31" s="961">
        <f>[4]Igazgatás!J30+[4]Községgazd!M30+[4]Vagyongazd!J30+[4]Közút!J30+[4]Sport!J30+[4]Közművelődés!L46+[4]Támogatás!U30</f>
        <v>0</v>
      </c>
      <c r="P31" s="962">
        <f>[4]Igazgatás!K30+[4]Községgazd!N30+[4]Vagyongazd!K30+[4]Közút!K30+[4]Sport!K30+[4]Közművelődés!M46+[4]Támogatás!V30</f>
        <v>0</v>
      </c>
      <c r="Q31" s="962">
        <f>[4]Igazgatás!L30+[4]Községgazd!O30+[4]Vagyongazd!L30+[4]Közút!L30+[4]Sport!L30+[4]Közművelődés!N46+[4]Támogatás!W30</f>
        <v>0</v>
      </c>
      <c r="R31" s="961">
        <f>[4]Igazgatás!M30+[4]Községgazd!P30+[4]Vagyongazd!M30+[4]Közút!M30+[4]Sport!M30+[4]Közművelődés!O46+[4]Támogatás!X30</f>
        <v>0</v>
      </c>
      <c r="S31" s="962">
        <f>[4]Igazgatás!N30+[4]Községgazd!Q30+[4]Vagyongazd!N30+[4]Közút!N30+[4]Sport!N30+[4]Közművelődés!P46+[4]Támogatás!Y30</f>
        <v>0</v>
      </c>
      <c r="T31" s="962">
        <f>[4]Igazgatás!O30+[4]Községgazd!R30+[4]Vagyongazd!O30+[4]Közút!O30+[4]Sport!O30+[4]Közművelődés!Q46+[4]Támogatás!Z30</f>
        <v>0</v>
      </c>
      <c r="U31" s="963">
        <f>[4]Igazgatás!P30+[4]Községgazd!S30+[4]Vagyongazd!P30+[4]Közút!P30+[4]Sport!P30+[4]Közművelődés!R46+[4]Támogatás!AA30</f>
        <v>0</v>
      </c>
      <c r="V31" s="964">
        <f>[4]Igazgatás!Q30+[4]Községgazd!T30+[4]Vagyongazd!Q30+[4]Közút!Q30+[4]Sport!Q30+[4]Közművelődés!S46+[4]Támogatás!AB30</f>
        <v>0</v>
      </c>
      <c r="W31" s="962">
        <f>[4]Igazgatás!R30+[4]Községgazd!U30+[4]Vagyongazd!R30+[4]Közút!R30+[4]Sport!R30+[4]Közművelődés!T46+[4]Támogatás!AC30</f>
        <v>0</v>
      </c>
      <c r="X31" s="962">
        <f>[4]Igazgatás!S30+[4]Községgazd!V30+[4]Vagyongazd!S30+[4]Közút!S30+[4]Sport!S30+[4]Közművelődés!U46+[4]Támogatás!AD30</f>
        <v>0</v>
      </c>
      <c r="Y31" s="963">
        <f>[4]Igazgatás!T30+[4]Községgazd!W30+[4]Vagyongazd!T30+[4]Közút!T30+[4]Sport!T30+[4]Közművelődés!V46+[4]Támogatás!AE30</f>
        <v>0</v>
      </c>
      <c r="AB31" s="914"/>
    </row>
    <row r="32" spans="1:28" ht="13.5" hidden="1" thickBot="1" x14ac:dyDescent="0.25">
      <c r="B32" s="870"/>
      <c r="C32" s="1336" t="s">
        <v>740</v>
      </c>
      <c r="D32" s="1337"/>
      <c r="E32" s="1337"/>
      <c r="F32" s="958">
        <v>87058.25</v>
      </c>
      <c r="G32" s="958">
        <v>87058.25</v>
      </c>
      <c r="H32" s="958">
        <v>95658.25</v>
      </c>
      <c r="I32" s="958"/>
      <c r="J32" s="958">
        <f>[4]Igazgatás!F31+[4]Községgazd!F31+[4]Vagyongazd!F31+[4]Közút!F31+[4]Sport!F31+[4]Közművelődés!F47+[4]Támogatás!J31</f>
        <v>39017</v>
      </c>
      <c r="K32" s="958">
        <f>[4]Igazgatás!G31+[4]Községgazd!G31+[4]Vagyongazd!G31+[4]Közút!G31+[4]Sport!G31+[4]Közművelődés!G47+[4]Támogatás!K31</f>
        <v>0</v>
      </c>
      <c r="L32" s="958">
        <v>0</v>
      </c>
      <c r="M32" s="959">
        <f>SUM([4]Igazgatás!H31+[4]Községgazd!H31+[4]Közművelődés!H47)</f>
        <v>39017</v>
      </c>
      <c r="N32" s="960">
        <f>[4]Igazgatás!I31+[4]Községgazd!L31+[4]Vagyongazd!I31+[4]Közút!I31+[4]Sport!I31+[4]Közművelődés!K47+[4]Támogatás!T31</f>
        <v>3251.4166665366101</v>
      </c>
      <c r="O32" s="961">
        <f>[4]Igazgatás!J31+[4]Községgazd!M31+[4]Vagyongazd!J31+[4]Közút!J31+[4]Sport!J31+[4]Közművelődés!L47+[4]Támogatás!U31</f>
        <v>3251.4166665366101</v>
      </c>
      <c r="P32" s="962">
        <f>[4]Igazgatás!K31+[4]Községgazd!N31+[4]Vagyongazd!K31+[4]Közút!K31+[4]Sport!K31+[4]Közművelődés!M47+[4]Támogatás!V31</f>
        <v>3251.4166665366101</v>
      </c>
      <c r="Q32" s="962">
        <f>[4]Igazgatás!L31+[4]Községgazd!O31+[4]Vagyongazd!L31+[4]Közút!L31+[4]Sport!L31+[4]Közművelődés!N47+[4]Támogatás!W31</f>
        <v>3251.4166665366101</v>
      </c>
      <c r="R32" s="961">
        <f>[4]Igazgatás!M31+[4]Községgazd!P31+[4]Vagyongazd!M31+[4]Közút!M31+[4]Sport!M31+[4]Közművelődés!O47+[4]Támogatás!X31</f>
        <v>3251.4166665366101</v>
      </c>
      <c r="S32" s="962">
        <f>[4]Igazgatás!N31+[4]Községgazd!Q31+[4]Vagyongazd!N31+[4]Közút!N31+[4]Sport!N31+[4]Közművelődés!P47+[4]Támogatás!Y31</f>
        <v>3251.4166665366101</v>
      </c>
      <c r="T32" s="962">
        <f>[4]Igazgatás!O31+[4]Községgazd!R31+[4]Vagyongazd!O31+[4]Közút!O31+[4]Sport!O31+[4]Közművelődés!Q47+[4]Támogatás!Z31</f>
        <v>3251.4166665366101</v>
      </c>
      <c r="U32" s="963">
        <f>[4]Igazgatás!P31+[4]Községgazd!S31+[4]Vagyongazd!P31+[4]Közút!P31+[4]Sport!P31+[4]Közművelődés!R47+[4]Támogatás!AA31</f>
        <v>3251.4166665366101</v>
      </c>
      <c r="V32" s="964">
        <f>[4]Igazgatás!Q31+[4]Községgazd!T31+[4]Vagyongazd!Q31+[4]Közút!Q31+[4]Sport!Q31+[4]Közművelődés!S47+[4]Támogatás!AB31</f>
        <v>3251.4166665366101</v>
      </c>
      <c r="W32" s="962">
        <f>[4]Igazgatás!R31+[4]Községgazd!U31+[4]Vagyongazd!R31+[4]Közút!R31+[4]Sport!R31+[4]Közművelődés!T47+[4]Támogatás!AC31</f>
        <v>3251.4166665366101</v>
      </c>
      <c r="X32" s="962">
        <f>[4]Igazgatás!S31+[4]Községgazd!V31+[4]Vagyongazd!S31+[4]Közút!S31+[4]Sport!S31+[4]Közművelődés!U47+[4]Támogatás!AD31</f>
        <v>3251.4166665366101</v>
      </c>
      <c r="Y32" s="963">
        <f>[4]Igazgatás!T31+[4]Községgazd!W31+[4]Vagyongazd!T31+[4]Közút!T31+[4]Sport!T31+[4]Közművelődés!V47+[4]Támogatás!AE31</f>
        <v>3251.4166665366101</v>
      </c>
      <c r="AB32" s="914"/>
    </row>
    <row r="33" spans="1:28" ht="13.5" thickBot="1" x14ac:dyDescent="0.25">
      <c r="B33" s="904" t="s">
        <v>3</v>
      </c>
      <c r="C33" s="1338" t="s">
        <v>4</v>
      </c>
      <c r="D33" s="1339"/>
      <c r="E33" s="1339"/>
      <c r="F33" s="905">
        <v>10752071</v>
      </c>
      <c r="G33" s="905">
        <v>11024865.120000001</v>
      </c>
      <c r="H33" s="905">
        <v>11135417.120000001</v>
      </c>
      <c r="I33" s="906"/>
      <c r="J33" s="905">
        <f>SUM(J54+J51+J41+J38+J34)</f>
        <v>33647207.333333328</v>
      </c>
      <c r="K33" s="905">
        <f t="shared" ref="K33:M33" si="2">K34+K38+K41+K51+K54</f>
        <v>1470000</v>
      </c>
      <c r="L33" s="905">
        <v>0</v>
      </c>
      <c r="M33" s="952">
        <f t="shared" si="2"/>
        <v>35117207.333333336</v>
      </c>
      <c r="N33" s="953">
        <f>[4]Igazgatás!I32+[4]Községgazd!L32+[4]Vagyongazd!I32+[4]Közút!I32+[4]Sport!I32+[4]Közművelődés!K50+[4]Támogatás!T32</f>
        <v>1532849.982439586</v>
      </c>
      <c r="O33" s="954">
        <f>[4]Igazgatás!J32+[4]Községgazd!M32+[4]Vagyongazd!J32+[4]Szennyvíz!I31+[4]Közút!J32+[4]Sport!J32+[4]Közművelődés!L50+[4]Támogatás!U32</f>
        <v>1532849.982439586</v>
      </c>
      <c r="P33" s="955">
        <f>[4]Igazgatás!K32+[4]Községgazd!N32+[4]Vagyongazd!K32+[4]Közút!K32+[4]Sport!K32+[4]Közművelődés!M50+[4]Támogatás!V32</f>
        <v>1532849.982439586</v>
      </c>
      <c r="Q33" s="955">
        <f>[4]Igazgatás!L32+[4]Községgazd!O32+[4]Vagyongazd!L32+[4]Közút!L32+[4]Sport!L32+[4]Közművelődés!N50+[4]Támogatás!W32</f>
        <v>1532849.982439586</v>
      </c>
      <c r="R33" s="954">
        <f>[4]Igazgatás!M32+[4]Községgazd!P32+[4]Vagyongazd!M32+[4]Közút!M32+[4]Sport!M32+[4]Közművelődés!O50+[4]Támogatás!X32</f>
        <v>1532849.982439586</v>
      </c>
      <c r="S33" s="955">
        <f>[4]Igazgatás!N32+[4]Községgazd!Q32+[4]Vagyongazd!N32+[4]Közút!N32+[4]Sport!N32+[4]Közművelődés!P50+[4]Támogatás!Y32</f>
        <v>1532849.982439586</v>
      </c>
      <c r="T33" s="955">
        <f>[4]Igazgatás!O32+[4]Községgazd!R32+[4]Vagyongazd!O32+[4]Közút!O32+[4]Sport!O32+[4]Közművelődés!Q50+[4]Támogatás!Z32</f>
        <v>1532849.982439586</v>
      </c>
      <c r="U33" s="956">
        <f>[4]Igazgatás!P32+[4]Községgazd!S32+[4]Vagyongazd!P32+[4]Közút!P32+[4]Sport!P32+[4]Közművelődés!R50+[4]Támogatás!AA32</f>
        <v>1532849.982439586</v>
      </c>
      <c r="V33" s="957">
        <f>[4]Igazgatás!Q32+[4]Községgazd!T32+[4]Vagyongazd!Q32+[4]Közút!Q32+[4]Sport!Q32+[4]Közművelődés!S50+[4]Támogatás!AB32</f>
        <v>1532849.982439586</v>
      </c>
      <c r="W33" s="955">
        <f>[4]Igazgatás!R32+[4]Községgazd!U32+[4]Vagyongazd!R32+[4]Közút!R32+[4]Sport!R32+[4]Közművelődés!T50+[4]Támogatás!AC32</f>
        <v>1532849.982439586</v>
      </c>
      <c r="X33" s="955">
        <f>[4]Igazgatás!S32+[4]Községgazd!V32+[4]Vagyongazd!S32+[4]Közút!S32+[4]Sport!S32+[4]Közművelődés!U50+[4]Támogatás!AD32</f>
        <v>1532849.982439586</v>
      </c>
      <c r="Y33" s="956">
        <f>[4]Igazgatás!T32+[4]Községgazd!W32+[4]Vagyongazd!T32+[4]Közút!T32+[4]Sport!T32+[4]Közművelődés!V50+[4]Támogatás!AE32</f>
        <v>1532849.982439586</v>
      </c>
      <c r="AB33" s="914"/>
    </row>
    <row r="34" spans="1:28" x14ac:dyDescent="0.2">
      <c r="B34" s="888" t="s">
        <v>5</v>
      </c>
      <c r="C34" s="1302" t="s">
        <v>6</v>
      </c>
      <c r="D34" s="1303"/>
      <c r="E34" s="1303"/>
      <c r="F34" s="915">
        <v>383272</v>
      </c>
      <c r="G34" s="915">
        <v>383272</v>
      </c>
      <c r="H34" s="915">
        <v>406182</v>
      </c>
      <c r="I34" s="915"/>
      <c r="J34" s="915">
        <f>SUM(J35:J36)</f>
        <v>2800000</v>
      </c>
      <c r="K34" s="915">
        <f>[4]Igazgatás!G33+[4]Községgazd!G33+[4]Vagyongazd!G33+[4]Közút!G33+[4]Sport!G33+[4]Közművelődés!G51+[4]Támogatás!K33</f>
        <v>0</v>
      </c>
      <c r="L34" s="915">
        <v>0</v>
      </c>
      <c r="M34" s="916">
        <f>SUM(J34:L34)</f>
        <v>2800000</v>
      </c>
      <c r="N34" s="917">
        <f>[4]Igazgatás!I33+[4]Községgazd!L33+[4]Vagyongazd!I33+[4]Közút!I33+[4]Sport!I33+[4]Közművelődés!K51+[4]Támogatás!T33</f>
        <v>178333.33332619997</v>
      </c>
      <c r="O34" s="918">
        <f>[4]Igazgatás!J33+[4]Községgazd!M33+[4]Vagyongazd!J33+[4]Közút!J33+[4]Sport!J33+[4]Közművelődés!L51+[4]Támogatás!U33</f>
        <v>178333.33332619997</v>
      </c>
      <c r="P34" s="919">
        <f>[4]Igazgatás!K33+[4]Községgazd!N33+[4]Vagyongazd!K33+[4]Közút!K33+[4]Sport!K33+[4]Közművelődés!M51+[4]Támogatás!V33</f>
        <v>178333.33332619997</v>
      </c>
      <c r="Q34" s="919">
        <f>[4]Igazgatás!L33+[4]Községgazd!O33+[4]Vagyongazd!L33+[4]Közút!L33+[4]Sport!L33+[4]Közművelődés!N51+[4]Támogatás!W33</f>
        <v>178333.33332619997</v>
      </c>
      <c r="R34" s="918">
        <f>[4]Igazgatás!M33+[4]Községgazd!P33+[4]Vagyongazd!M33+[4]Közút!M33+[4]Sport!M33+[4]Közművelődés!O51+[4]Támogatás!X33</f>
        <v>178333.33332619997</v>
      </c>
      <c r="S34" s="919">
        <f>[4]Igazgatás!N33+[4]Községgazd!Q33+[4]Vagyongazd!N33+[4]Közút!N33+[4]Sport!N33+[4]Közművelődés!P51+[4]Támogatás!Y33</f>
        <v>178333.33332619997</v>
      </c>
      <c r="T34" s="919">
        <f>[4]Igazgatás!O33+[4]Községgazd!R33+[4]Vagyongazd!O33+[4]Közút!O33+[4]Sport!O33+[4]Közművelődés!Q51+[4]Támogatás!Z33</f>
        <v>178333.33332619997</v>
      </c>
      <c r="U34" s="920">
        <f>[4]Igazgatás!P33+[4]Községgazd!S33+[4]Vagyongazd!P33+[4]Közút!P33+[4]Sport!P33+[4]Közművelődés!R51+[4]Támogatás!AA33</f>
        <v>178333.33332619997</v>
      </c>
      <c r="V34" s="921">
        <f>[4]Igazgatás!Q33+[4]Községgazd!T33+[4]Vagyongazd!Q33+[4]Közút!Q33+[4]Sport!Q33+[4]Közművelődés!S51+[4]Támogatás!AB33</f>
        <v>178333.33332619997</v>
      </c>
      <c r="W34" s="919">
        <f>[4]Igazgatás!R33+[4]Községgazd!U33+[4]Vagyongazd!R33+[4]Közút!R33+[4]Sport!R33+[4]Közművelődés!T51+[4]Támogatás!AC33</f>
        <v>178333.33332619997</v>
      </c>
      <c r="X34" s="919">
        <f>[4]Igazgatás!S33+[4]Községgazd!V33+[4]Vagyongazd!S33+[4]Közút!S33+[4]Sport!S33+[4]Közművelődés!U51+[4]Támogatás!AD33</f>
        <v>178333.33332619997</v>
      </c>
      <c r="Y34" s="920">
        <f>[4]Igazgatás!T33+[4]Községgazd!W33+[4]Vagyongazd!T33+[4]Közút!T33+[4]Sport!T33+[4]Közművelődés!V51+[4]Támogatás!AE33</f>
        <v>178333.33332619997</v>
      </c>
      <c r="AB34" s="914"/>
    </row>
    <row r="35" spans="1:28" s="949" customFormat="1" ht="13.5" x14ac:dyDescent="0.2">
      <c r="A35" s="18" t="s">
        <v>37</v>
      </c>
      <c r="B35" s="880" t="s">
        <v>38</v>
      </c>
      <c r="C35" s="1306" t="s">
        <v>39</v>
      </c>
      <c r="D35" s="1307"/>
      <c r="E35" s="1307"/>
      <c r="F35" s="922">
        <v>0</v>
      </c>
      <c r="G35" s="922">
        <v>0</v>
      </c>
      <c r="H35" s="922">
        <v>0</v>
      </c>
      <c r="I35" s="922"/>
      <c r="J35" s="922">
        <f>SUM('Dologi kiadások'!F6)</f>
        <v>500000</v>
      </c>
      <c r="K35" s="922">
        <f>[4]Igazgatás!G34+[4]Községgazd!G34+[4]Vagyongazd!G34+[4]Közút!G34+[4]Sport!G34+[4]Közművelődés!G52+[4]Támogatás!K34</f>
        <v>0</v>
      </c>
      <c r="L35" s="922">
        <v>0</v>
      </c>
      <c r="M35" s="923">
        <f>SUM(J35:L35)</f>
        <v>500000</v>
      </c>
      <c r="N35" s="944">
        <f>[4]Igazgatás!I34+[4]Községgazd!L34+[4]Vagyongazd!I34+[4]Közút!I34+[4]Sport!I34+[4]Közművelődés!K52+[4]Támogatás!T34</f>
        <v>8333.3333329999987</v>
      </c>
      <c r="O35" s="945">
        <f>[4]Igazgatás!J34+[4]Községgazd!M34+[4]Vagyongazd!J34+[4]Közút!J34+[4]Sport!J34+[4]Közművelődés!L52+[4]Támogatás!U34</f>
        <v>8333.3333329999987</v>
      </c>
      <c r="P35" s="946">
        <f>[4]Igazgatás!K34+[4]Községgazd!N34+[4]Vagyongazd!K34+[4]Közút!K34+[4]Sport!K34+[4]Közművelődés!M52+[4]Támogatás!V34</f>
        <v>8333.3333329999987</v>
      </c>
      <c r="Q35" s="946">
        <f>[4]Igazgatás!L34+[4]Községgazd!O34+[4]Vagyongazd!L34+[4]Közút!L34+[4]Sport!L34+[4]Közművelődés!N52+[4]Támogatás!W34</f>
        <v>8333.3333329999987</v>
      </c>
      <c r="R35" s="945">
        <f>[4]Igazgatás!M34+[4]Községgazd!P34+[4]Vagyongazd!M34+[4]Közút!M34+[4]Sport!M34+[4]Közművelődés!O52+[4]Támogatás!X34</f>
        <v>8333.3333329999987</v>
      </c>
      <c r="S35" s="946">
        <f>[4]Igazgatás!N34+[4]Községgazd!Q34+[4]Vagyongazd!N34+[4]Közút!N34+[4]Sport!N34+[4]Közművelődés!P52+[4]Támogatás!Y34</f>
        <v>8333.3333329999987</v>
      </c>
      <c r="T35" s="946">
        <f>[4]Igazgatás!O34+[4]Községgazd!R34+[4]Vagyongazd!O34+[4]Közút!O34+[4]Sport!O34+[4]Közművelődés!Q52+[4]Támogatás!Z34</f>
        <v>8333.3333329999987</v>
      </c>
      <c r="U35" s="947">
        <f>[4]Igazgatás!P34+[4]Községgazd!S34+[4]Vagyongazd!P34+[4]Közút!P34+[4]Sport!P34+[4]Közművelődés!R52+[4]Támogatás!AA34</f>
        <v>8333.3333329999987</v>
      </c>
      <c r="V35" s="948">
        <f>[4]Igazgatás!Q34+[4]Községgazd!T34+[4]Vagyongazd!Q34+[4]Közút!Q34+[4]Sport!Q34+[4]Közművelődés!S52+[4]Támogatás!AB34</f>
        <v>8333.3333329999987</v>
      </c>
      <c r="W35" s="946">
        <f>[4]Igazgatás!R34+[4]Községgazd!U34+[4]Vagyongazd!R34+[4]Közút!R34+[4]Sport!R34+[4]Közművelődés!T52+[4]Támogatás!AC34</f>
        <v>8333.3333329999987</v>
      </c>
      <c r="X35" s="946">
        <f>[4]Igazgatás!S34+[4]Községgazd!V34+[4]Vagyongazd!S34+[4]Közút!S34+[4]Sport!S34+[4]Közművelődés!U52+[4]Támogatás!AD34</f>
        <v>8333.3333329999987</v>
      </c>
      <c r="Y35" s="947">
        <f>[4]Igazgatás!T34+[4]Községgazd!W34+[4]Vagyongazd!T34+[4]Közút!T34+[4]Sport!T34+[4]Közművelődés!V52+[4]Támogatás!AE34</f>
        <v>8333.3333329999987</v>
      </c>
      <c r="AB35" s="914"/>
    </row>
    <row r="36" spans="1:28" s="949" customFormat="1" ht="13.5" x14ac:dyDescent="0.2">
      <c r="A36" s="18" t="s">
        <v>40</v>
      </c>
      <c r="B36" s="880" t="s">
        <v>7</v>
      </c>
      <c r="C36" s="1306" t="s">
        <v>8</v>
      </c>
      <c r="D36" s="1307"/>
      <c r="E36" s="1307"/>
      <c r="F36" s="922">
        <v>383272</v>
      </c>
      <c r="G36" s="922">
        <v>383272</v>
      </c>
      <c r="H36" s="922">
        <v>406182</v>
      </c>
      <c r="I36" s="922"/>
      <c r="J36" s="922">
        <f>SUM('Dologi kiadások'!F7)</f>
        <v>2300000</v>
      </c>
      <c r="K36" s="922">
        <f>[4]Igazgatás!G35+[4]Községgazd!G35+[4]Vagyongazd!G35+[4]Közút!G35+[4]Sport!G35+[4]Közművelődés!G54+[4]Támogatás!K35</f>
        <v>0</v>
      </c>
      <c r="L36" s="922">
        <v>0</v>
      </c>
      <c r="M36" s="923">
        <f>SUM(J36:L36)</f>
        <v>2300000</v>
      </c>
      <c r="N36" s="944">
        <f>[4]Igazgatás!I35+[4]Községgazd!L35+[4]Vagyongazd!I35+[4]Közút!I35+[4]Sport!I35+[4]Közművelődés!K54+[4]Támogatás!T35</f>
        <v>169999.99999319998</v>
      </c>
      <c r="O36" s="945">
        <f>[4]Igazgatás!J35+[4]Községgazd!M35+[4]Vagyongazd!J35+[4]Közút!J35+[4]Sport!J35+[4]Közművelődés!L54+[4]Támogatás!U35</f>
        <v>169999.99999319998</v>
      </c>
      <c r="P36" s="946">
        <f>[4]Igazgatás!K35+[4]Községgazd!N35+[4]Vagyongazd!K35+[4]Közút!K35+[4]Sport!K35+[4]Közművelődés!M54+[4]Támogatás!V35</f>
        <v>169999.99999319998</v>
      </c>
      <c r="Q36" s="946">
        <f>[4]Igazgatás!L35+[4]Községgazd!O35+[4]Vagyongazd!L35+[4]Közút!L35+[4]Sport!L35+[4]Közművelődés!N54+[4]Támogatás!W35</f>
        <v>169999.99999319998</v>
      </c>
      <c r="R36" s="945">
        <f>[4]Igazgatás!M35+[4]Községgazd!P35+[4]Vagyongazd!M35+[4]Közút!M35+[4]Sport!M35+[4]Közművelődés!O54+[4]Támogatás!X35</f>
        <v>169999.99999319998</v>
      </c>
      <c r="S36" s="946">
        <f>[4]Igazgatás!N35+[4]Községgazd!Q35+[4]Vagyongazd!N35+[4]Közút!N35+[4]Sport!N35+[4]Közművelődés!P54+[4]Támogatás!Y35</f>
        <v>169999.99999319998</v>
      </c>
      <c r="T36" s="946">
        <f>[4]Igazgatás!O35+[4]Községgazd!R35+[4]Vagyongazd!O35+[4]Közút!O35+[4]Sport!O35+[4]Közművelődés!Q54+[4]Támogatás!Z35</f>
        <v>169999.99999319998</v>
      </c>
      <c r="U36" s="947">
        <f>[4]Igazgatás!P35+[4]Községgazd!S35+[4]Vagyongazd!P35+[4]Közút!P35+[4]Sport!P35+[4]Közművelődés!R54+[4]Támogatás!AA35</f>
        <v>169999.99999319998</v>
      </c>
      <c r="V36" s="948">
        <f>[4]Igazgatás!Q35+[4]Községgazd!T35+[4]Vagyongazd!Q35+[4]Közút!Q35+[4]Sport!Q35+[4]Közművelődés!S54+[4]Támogatás!AB35</f>
        <v>169999.99999319998</v>
      </c>
      <c r="W36" s="946">
        <f>[4]Igazgatás!R35+[4]Községgazd!U35+[4]Vagyongazd!R35+[4]Közút!R35+[4]Sport!R35+[4]Közművelődés!T54+[4]Támogatás!AC35</f>
        <v>169999.99999319998</v>
      </c>
      <c r="X36" s="946">
        <f>[4]Igazgatás!S35+[4]Községgazd!V35+[4]Vagyongazd!S35+[4]Közút!S35+[4]Sport!S35+[4]Közművelődés!U54+[4]Támogatás!AD35</f>
        <v>169999.99999319998</v>
      </c>
      <c r="Y36" s="947">
        <f>[4]Igazgatás!T35+[4]Községgazd!W35+[4]Vagyongazd!T35+[4]Közút!T35+[4]Sport!T35+[4]Közművelődés!V54+[4]Támogatás!AE35</f>
        <v>169999.99999319998</v>
      </c>
      <c r="AB36" s="914"/>
    </row>
    <row r="37" spans="1:28" s="949" customFormat="1" ht="15" hidden="1" customHeight="1" x14ac:dyDescent="0.2">
      <c r="A37" s="18" t="s">
        <v>911</v>
      </c>
      <c r="B37" s="883" t="s">
        <v>912</v>
      </c>
      <c r="C37" s="1344" t="s">
        <v>913</v>
      </c>
      <c r="D37" s="1345"/>
      <c r="E37" s="1345"/>
      <c r="F37" s="968" t="e">
        <v>#REF!</v>
      </c>
      <c r="G37" s="969" t="e">
        <v>#REF!</v>
      </c>
      <c r="H37" s="969" t="e">
        <v>#REF!</v>
      </c>
      <c r="I37" s="969" t="e">
        <v>#REF!</v>
      </c>
      <c r="J37" s="970" t="e">
        <f>[4]Igazgatás!F38+[4]Községgazd!F38+[4]Vagyongazd!#REF!+[4]Közút!F36+[4]Sport!F36+[4]Közművelődés!F57+[4]Támogatás!J36</f>
        <v>#REF!</v>
      </c>
      <c r="K37" s="971" t="e">
        <f>[4]Igazgatás!G38+[4]Községgazd!G38+[4]Vagyongazd!#REF!+[4]Közút!G36+[4]Sport!G36+[4]Közművelődés!G57+[4]Támogatás!K36</f>
        <v>#REF!</v>
      </c>
      <c r="L37" s="972"/>
      <c r="M37" s="973" t="e">
        <f>[4]Igazgatás!H38+[4]Községgazd!H38+[4]Vagyongazd!#REF!+[4]Közút!H36+[4]Sport!H36+[4]Közművelődés!H57+[4]Támogatás!L36</f>
        <v>#REF!</v>
      </c>
      <c r="N37" s="944">
        <f>[4]Igazgatás!I38+[4]Községgazd!L38+[4]Vagyongazd!I36+[4]Közút!I36+[4]Sport!I36+[4]Közművelődés!K57+[4]Támogatás!T36</f>
        <v>0</v>
      </c>
      <c r="O37" s="945">
        <f>[4]Igazgatás!J38+[4]Községgazd!M38+[4]Vagyongazd!J36+[4]Közút!J36+[4]Sport!J36+[4]Közművelődés!L57+[4]Támogatás!U36</f>
        <v>0</v>
      </c>
      <c r="P37" s="946">
        <f>[4]Igazgatás!K38+[4]Községgazd!N38+[4]Vagyongazd!K36+[4]Közút!K36+[4]Sport!K36+[4]Közművelődés!M57+[4]Támogatás!V36</f>
        <v>0</v>
      </c>
      <c r="Q37" s="946">
        <f>[4]Igazgatás!L38+[4]Községgazd!O38+[4]Vagyongazd!L36+[4]Közút!L36+[4]Sport!L36+[4]Közművelődés!N57+[4]Támogatás!W36</f>
        <v>0</v>
      </c>
      <c r="R37" s="945">
        <f>[4]Igazgatás!M38+[4]Községgazd!P38+[4]Vagyongazd!M36+[4]Közút!M36+[4]Sport!M36+[4]Közművelődés!O57+[4]Támogatás!X36</f>
        <v>0</v>
      </c>
      <c r="S37" s="946">
        <f>[4]Igazgatás!N38+[4]Községgazd!Q38+[4]Vagyongazd!N36+[4]Közút!N36+[4]Sport!N36+[4]Közművelődés!P57+[4]Támogatás!Y36</f>
        <v>0</v>
      </c>
      <c r="T37" s="946">
        <f>[4]Igazgatás!O38+[4]Községgazd!R38+[4]Vagyongazd!O36+[4]Közút!O36+[4]Sport!O36+[4]Közművelődés!Q57+[4]Támogatás!Z36</f>
        <v>0</v>
      </c>
      <c r="U37" s="947">
        <f>[4]Igazgatás!P38+[4]Községgazd!S38+[4]Vagyongazd!P36+[4]Közút!P36+[4]Sport!P36+[4]Közművelődés!R57+[4]Támogatás!AA36</f>
        <v>0</v>
      </c>
      <c r="V37" s="948">
        <f>[4]Igazgatás!Q38+[4]Községgazd!T38+[4]Vagyongazd!Q36+[4]Közút!Q36+[4]Sport!Q36+[4]Közművelődés!S57+[4]Támogatás!AB36</f>
        <v>0</v>
      </c>
      <c r="W37" s="946">
        <f>[4]Igazgatás!R38+[4]Községgazd!U38+[4]Vagyongazd!R36+[4]Közút!R36+[4]Sport!R36+[4]Közművelődés!T57+[4]Támogatás!AC36</f>
        <v>0</v>
      </c>
      <c r="X37" s="946">
        <f>[4]Igazgatás!S38+[4]Községgazd!V38+[4]Vagyongazd!S36+[4]Közút!S36+[4]Sport!S36+[4]Közművelődés!U57+[4]Támogatás!AD36</f>
        <v>0</v>
      </c>
      <c r="Y37" s="947">
        <f>[4]Igazgatás!T38+[4]Községgazd!W38+[4]Vagyongazd!T36+[4]Közút!T36+[4]Sport!T36+[4]Közművelődés!V57+[4]Támogatás!AE36</f>
        <v>0</v>
      </c>
      <c r="AB37" s="914"/>
    </row>
    <row r="38" spans="1:28" x14ac:dyDescent="0.2">
      <c r="B38" s="875" t="s">
        <v>9</v>
      </c>
      <c r="C38" s="1304" t="s">
        <v>10</v>
      </c>
      <c r="D38" s="1305"/>
      <c r="E38" s="1305"/>
      <c r="F38" s="937">
        <v>162120</v>
      </c>
      <c r="G38" s="937">
        <v>162120</v>
      </c>
      <c r="H38" s="937">
        <v>162121</v>
      </c>
      <c r="I38" s="937"/>
      <c r="J38" s="937">
        <f>SUM(J39:J40)</f>
        <v>2800000</v>
      </c>
      <c r="K38" s="937">
        <f>[4]Igazgatás!G39+[4]Községgazd!G39+[4]Közút!G37+[4]Sport!G37+[4]Közművelődés!G58+[4]Támogatás!K37</f>
        <v>0</v>
      </c>
      <c r="L38" s="937">
        <v>0</v>
      </c>
      <c r="M38" s="938">
        <f>SUM(J38:L38)</f>
        <v>2800000</v>
      </c>
      <c r="N38" s="939">
        <f>[4]Igazgatás!I39+[4]Községgazd!L39+[4]Vagyongazd!I37+[4]Közút!I37+[4]Sport!I37+[4]Közművelődés!K58+[4]Támogatás!T37</f>
        <v>42499.999998300002</v>
      </c>
      <c r="O38" s="940">
        <f>[4]Igazgatás!J39+[4]Községgazd!M39+[4]Vagyongazd!J37+[4]Közút!J37+[4]Sport!J37+[4]Közművelődés!L58+[4]Támogatás!U37</f>
        <v>42499.999998300002</v>
      </c>
      <c r="P38" s="941">
        <f>[4]Igazgatás!K39+[4]Községgazd!N39+[4]Vagyongazd!K37+[4]Közút!K37+[4]Sport!K37+[4]Közművelődés!M58+[4]Támogatás!V37</f>
        <v>42499.999998300002</v>
      </c>
      <c r="Q38" s="941">
        <f>[4]Igazgatás!L39+[4]Községgazd!O39+[4]Vagyongazd!L37+[4]Közút!L37+[4]Sport!L37+[4]Közművelődés!N58+[4]Támogatás!W37</f>
        <v>42499.999998300002</v>
      </c>
      <c r="R38" s="940">
        <f>[4]Igazgatás!M39+[4]Községgazd!P39+[4]Vagyongazd!M37+[4]Közút!M37+[4]Sport!M37+[4]Közművelődés!O58+[4]Támogatás!X37</f>
        <v>42499.999998300002</v>
      </c>
      <c r="S38" s="941">
        <f>[4]Igazgatás!N39+[4]Községgazd!Q39+[4]Vagyongazd!N37+[4]Közút!N37+[4]Sport!N37+[4]Közművelődés!P58+[4]Támogatás!Y37</f>
        <v>42499.999998300002</v>
      </c>
      <c r="T38" s="941">
        <f>[4]Igazgatás!O39+[4]Községgazd!R39+[4]Vagyongazd!O37+[4]Közút!O37+[4]Sport!O37+[4]Közművelődés!Q58+[4]Támogatás!Z37</f>
        <v>42499.999998300002</v>
      </c>
      <c r="U38" s="942">
        <f>[4]Igazgatás!P39+[4]Községgazd!S39+[4]Vagyongazd!P37+[4]Közút!P37+[4]Sport!P37+[4]Közművelődés!R58+[4]Támogatás!AA37</f>
        <v>42499.999998300002</v>
      </c>
      <c r="V38" s="943">
        <f>[4]Igazgatás!Q39+[4]Községgazd!T39+[4]Vagyongazd!Q37+[4]Közút!Q37+[4]Sport!Q37+[4]Közművelődés!S58+[4]Támogatás!AB37</f>
        <v>42499.999998300002</v>
      </c>
      <c r="W38" s="941">
        <f>[4]Igazgatás!R39+[4]Községgazd!U39+[4]Vagyongazd!R37+[4]Közút!R37+[4]Sport!R37+[4]Közművelődés!T58+[4]Támogatás!AC37</f>
        <v>42499.999998300002</v>
      </c>
      <c r="X38" s="941">
        <f>[4]Igazgatás!S39+[4]Községgazd!V39+[4]Vagyongazd!S37+[4]Közút!S37+[4]Sport!S37+[4]Közművelődés!U58+[4]Támogatás!AD37</f>
        <v>42499.999998300002</v>
      </c>
      <c r="Y38" s="942">
        <f>[4]Igazgatás!T39+[4]Községgazd!W39+[4]Vagyongazd!T37+[4]Közút!T37+[4]Sport!T37+[4]Közművelődés!V58+[4]Támogatás!AE37</f>
        <v>42499.999998300002</v>
      </c>
      <c r="AB38" s="914"/>
    </row>
    <row r="39" spans="1:28" s="949" customFormat="1" ht="13.5" x14ac:dyDescent="0.2">
      <c r="A39" s="18" t="s">
        <v>41</v>
      </c>
      <c r="B39" s="880" t="s">
        <v>11</v>
      </c>
      <c r="C39" s="1306" t="s">
        <v>914</v>
      </c>
      <c r="D39" s="1307"/>
      <c r="E39" s="1307"/>
      <c r="F39" s="922">
        <v>132000</v>
      </c>
      <c r="G39" s="922">
        <v>132000</v>
      </c>
      <c r="H39" s="922">
        <v>132000</v>
      </c>
      <c r="I39" s="922"/>
      <c r="J39" s="922">
        <f>SUM('Dologi kiadások'!F14)</f>
        <v>1910000</v>
      </c>
      <c r="K39" s="922">
        <f>[4]Igazgatás!G40+[4]Községgazd!G40+[4]Közút!G38+[4]Sport!G38+[4]Közművelődés!G59+[4]Támogatás!K38</f>
        <v>0</v>
      </c>
      <c r="L39" s="922">
        <v>0</v>
      </c>
      <c r="M39" s="923">
        <f>SUM(J39:L39)</f>
        <v>1910000</v>
      </c>
      <c r="N39" s="944">
        <f>[4]Igazgatás!I40+[4]Községgazd!L40+[4]Vagyongazd!I38+[4]Közút!I38+[4]Sport!I38+[4]Közművelődés!K59+[4]Támogatás!T38</f>
        <v>37499.999998500003</v>
      </c>
      <c r="O39" s="945">
        <f>[4]Igazgatás!J40+[4]Községgazd!M40+[4]Vagyongazd!J38+[4]Közút!J38+[4]Sport!J38+[4]Közművelődés!L59+[4]Támogatás!U38</f>
        <v>37499.999998500003</v>
      </c>
      <c r="P39" s="946">
        <f>[4]Igazgatás!K40+[4]Községgazd!N40+[4]Vagyongazd!K38+[4]Közút!K38+[4]Sport!K38+[4]Közművelődés!M59+[4]Támogatás!V38</f>
        <v>37499.999998500003</v>
      </c>
      <c r="Q39" s="946">
        <f>[4]Igazgatás!L40+[4]Községgazd!O40+[4]Vagyongazd!L38+[4]Közút!L38+[4]Sport!L38+[4]Közművelődés!N59+[4]Támogatás!W38</f>
        <v>37499.999998500003</v>
      </c>
      <c r="R39" s="945">
        <f>[4]Igazgatás!M40+[4]Községgazd!P40+[4]Vagyongazd!M38+[4]Közút!M38+[4]Sport!M38+[4]Közművelődés!O59+[4]Támogatás!X38</f>
        <v>37499.999998500003</v>
      </c>
      <c r="S39" s="946">
        <f>[4]Igazgatás!N40+[4]Községgazd!Q40+[4]Vagyongazd!N38+[4]Közút!N38+[4]Sport!N38+[4]Közművelődés!P59+[4]Támogatás!Y38</f>
        <v>37499.999998500003</v>
      </c>
      <c r="T39" s="946">
        <f>[4]Igazgatás!O40+[4]Községgazd!R40+[4]Vagyongazd!O38+[4]Közút!O38+[4]Sport!O38+[4]Közművelődés!Q59+[4]Támogatás!Z38</f>
        <v>37499.999998500003</v>
      </c>
      <c r="U39" s="947">
        <f>[4]Igazgatás!P40+[4]Községgazd!S40+[4]Vagyongazd!P38+[4]Közút!P38+[4]Sport!P38+[4]Közművelődés!R59+[4]Támogatás!AA38</f>
        <v>37499.999998500003</v>
      </c>
      <c r="V39" s="948">
        <f>[4]Igazgatás!Q40+[4]Községgazd!T40+[4]Vagyongazd!Q38+[4]Közút!Q38+[4]Sport!Q38+[4]Közművelődés!S59+[4]Támogatás!AB38</f>
        <v>37499.999998500003</v>
      </c>
      <c r="W39" s="946">
        <f>[4]Igazgatás!R40+[4]Községgazd!U40+[4]Vagyongazd!R38+[4]Közút!R38+[4]Sport!R38+[4]Közművelődés!T59+[4]Támogatás!AC38</f>
        <v>37499.999998500003</v>
      </c>
      <c r="X39" s="946">
        <f>[4]Igazgatás!S40+[4]Községgazd!V40+[4]Vagyongazd!S38+[4]Közút!S38+[4]Sport!S38+[4]Közművelődés!U59+[4]Támogatás!AD38</f>
        <v>37499.999998500003</v>
      </c>
      <c r="Y39" s="947">
        <f>[4]Igazgatás!T40+[4]Községgazd!W40+[4]Vagyongazd!T38+[4]Közút!T38+[4]Sport!T38+[4]Közművelődés!V59+[4]Támogatás!AE38</f>
        <v>37499.999998500003</v>
      </c>
      <c r="AB39" s="914"/>
    </row>
    <row r="40" spans="1:28" s="949" customFormat="1" ht="13.5" x14ac:dyDescent="0.2">
      <c r="A40" s="18" t="s">
        <v>43</v>
      </c>
      <c r="B40" s="880" t="s">
        <v>12</v>
      </c>
      <c r="C40" s="1306" t="s">
        <v>13</v>
      </c>
      <c r="D40" s="1307"/>
      <c r="E40" s="1307"/>
      <c r="F40" s="922">
        <v>30120</v>
      </c>
      <c r="G40" s="922">
        <v>30120</v>
      </c>
      <c r="H40" s="922">
        <v>30121</v>
      </c>
      <c r="I40" s="922"/>
      <c r="J40" s="922">
        <f>SUM('Dologi kiadások'!F24)</f>
        <v>890000</v>
      </c>
      <c r="K40" s="922">
        <f>[4]Igazgatás!G45+[4]Községgazd!G41+[4]Közút!G39+[4]Sport!G39+[4]Közművelődés!G60+[4]Támogatás!K39</f>
        <v>0</v>
      </c>
      <c r="L40" s="922">
        <v>0</v>
      </c>
      <c r="M40" s="923">
        <f>SUM(J40:L40)</f>
        <v>890000</v>
      </c>
      <c r="N40" s="944">
        <f>[4]Igazgatás!I45+[4]Községgazd!L41+[4]Vagyongazd!I39+[4]Közút!I39+[4]Sport!I39+[4]Közművelődés!K60+[4]Támogatás!T39</f>
        <v>4999.9999997999994</v>
      </c>
      <c r="O40" s="945">
        <f>[4]Igazgatás!J45+[4]Községgazd!M41+[4]Vagyongazd!J39+[4]Közút!J39+[4]Sport!J39+[4]Közművelődés!L60+[4]Támogatás!U39</f>
        <v>4999.9999997999994</v>
      </c>
      <c r="P40" s="946">
        <f>[4]Igazgatás!K45+[4]Községgazd!N41+[4]Vagyongazd!K39+[4]Közút!K39+[4]Sport!K39+[4]Közművelődés!M60+[4]Támogatás!V39</f>
        <v>4999.9999997999994</v>
      </c>
      <c r="Q40" s="946">
        <f>[4]Igazgatás!L45+[4]Községgazd!O41+[4]Vagyongazd!L39+[4]Közút!L39+[4]Sport!L39+[4]Közművelődés!N60+[4]Támogatás!W39</f>
        <v>4999.9999997999994</v>
      </c>
      <c r="R40" s="945">
        <f>[4]Igazgatás!M45+[4]Községgazd!P41+[4]Vagyongazd!M39+[4]Közút!M39+[4]Sport!M39+[4]Közművelődés!O60+[4]Támogatás!X39</f>
        <v>4999.9999997999994</v>
      </c>
      <c r="S40" s="946">
        <f>[4]Igazgatás!N45+[4]Községgazd!Q41+[4]Vagyongazd!N39+[4]Közút!N39+[4]Sport!N39+[4]Közművelődés!P60+[4]Támogatás!Y39</f>
        <v>4999.9999997999994</v>
      </c>
      <c r="T40" s="946">
        <f>[4]Igazgatás!O45+[4]Községgazd!R41+[4]Vagyongazd!O39+[4]Közút!O39+[4]Sport!O39+[4]Közművelődés!Q60+[4]Támogatás!Z39</f>
        <v>4999.9999997999994</v>
      </c>
      <c r="U40" s="947">
        <f>[4]Igazgatás!P45+[4]Községgazd!S41+[4]Vagyongazd!P39+[4]Közút!P39+[4]Sport!P39+[4]Közművelődés!R60+[4]Támogatás!AA39</f>
        <v>4999.9999997999994</v>
      </c>
      <c r="V40" s="948">
        <f>[4]Igazgatás!Q45+[4]Községgazd!T41+[4]Vagyongazd!Q39+[4]Közút!Q39+[4]Sport!Q39+[4]Közművelődés!S60+[4]Támogatás!AB39</f>
        <v>4999.9999997999994</v>
      </c>
      <c r="W40" s="946">
        <f>[4]Igazgatás!R45+[4]Községgazd!U41+[4]Vagyongazd!R39+[4]Közút!R39+[4]Sport!R39+[4]Közművelődés!T60+[4]Támogatás!AC39</f>
        <v>4999.9999997999994</v>
      </c>
      <c r="X40" s="946">
        <f>[4]Igazgatás!S45+[4]Községgazd!V41+[4]Vagyongazd!S39+[4]Közút!S39+[4]Sport!S39+[4]Közművelődés!U60+[4]Támogatás!AD39</f>
        <v>4999.9999997999994</v>
      </c>
      <c r="Y40" s="947">
        <f>[4]Igazgatás!T45+[4]Községgazd!W41+[4]Vagyongazd!T39+[4]Közút!T39+[4]Sport!T39+[4]Közművelődés!V60+[4]Támogatás!AE39</f>
        <v>4999.9999997999994</v>
      </c>
      <c r="AB40" s="914"/>
    </row>
    <row r="41" spans="1:28" x14ac:dyDescent="0.2">
      <c r="B41" s="875" t="s">
        <v>14</v>
      </c>
      <c r="C41" s="1304" t="s">
        <v>15</v>
      </c>
      <c r="D41" s="1305"/>
      <c r="E41" s="1305"/>
      <c r="F41" s="937">
        <v>6089132.1200000001</v>
      </c>
      <c r="G41" s="937">
        <v>6089132.1200000001</v>
      </c>
      <c r="H41" s="937">
        <v>6184836.1200000001</v>
      </c>
      <c r="I41" s="937"/>
      <c r="J41" s="937">
        <f t="shared" ref="J41:Y41" si="3">J42+J44+J45+J46+J49+J50</f>
        <v>20173000</v>
      </c>
      <c r="K41" s="937">
        <f t="shared" si="3"/>
        <v>0</v>
      </c>
      <c r="L41" s="937">
        <v>0</v>
      </c>
      <c r="M41" s="938">
        <f t="shared" si="3"/>
        <v>20173000</v>
      </c>
      <c r="N41" s="974">
        <f t="shared" si="3"/>
        <v>721256.41663781623</v>
      </c>
      <c r="O41" s="975">
        <f t="shared" si="3"/>
        <v>721256.41663781623</v>
      </c>
      <c r="P41" s="975">
        <f t="shared" si="3"/>
        <v>721256.41663781623</v>
      </c>
      <c r="Q41" s="975">
        <f t="shared" si="3"/>
        <v>721256.41663781623</v>
      </c>
      <c r="R41" s="975">
        <f t="shared" si="3"/>
        <v>721256.41663781623</v>
      </c>
      <c r="S41" s="975" t="e">
        <f t="shared" si="3"/>
        <v>#REF!</v>
      </c>
      <c r="T41" s="975">
        <f t="shared" si="3"/>
        <v>721256.41663781623</v>
      </c>
      <c r="U41" s="975">
        <f t="shared" si="3"/>
        <v>721256.41663781623</v>
      </c>
      <c r="V41" s="975">
        <f t="shared" si="3"/>
        <v>721256.41663781623</v>
      </c>
      <c r="W41" s="975">
        <f t="shared" si="3"/>
        <v>721256.41663781623</v>
      </c>
      <c r="X41" s="975">
        <f t="shared" si="3"/>
        <v>721256.41663781623</v>
      </c>
      <c r="Y41" s="975">
        <f t="shared" si="3"/>
        <v>721256.41663781623</v>
      </c>
      <c r="Z41" s="976"/>
      <c r="AA41" s="976"/>
      <c r="AB41" s="914"/>
    </row>
    <row r="42" spans="1:28" s="949" customFormat="1" ht="13.5" x14ac:dyDescent="0.2">
      <c r="A42" s="18" t="s">
        <v>44</v>
      </c>
      <c r="B42" s="880" t="s">
        <v>45</v>
      </c>
      <c r="C42" s="1306" t="s">
        <v>46</v>
      </c>
      <c r="D42" s="1307"/>
      <c r="E42" s="1307"/>
      <c r="F42" s="922">
        <v>1599406</v>
      </c>
      <c r="G42" s="922">
        <v>1599406</v>
      </c>
      <c r="H42" s="922">
        <v>1592347</v>
      </c>
      <c r="I42" s="922"/>
      <c r="J42" s="922">
        <f>SUM('Dologi kiadások'!F36)</f>
        <v>8553000</v>
      </c>
      <c r="K42" s="922">
        <f>[4]Igazgatás!G47+[4]Községgazd!G43+[4]Közút!G41+[4]Sport!G41+[4]Közművelődés!G62+[4]Támogatás!K41</f>
        <v>0</v>
      </c>
      <c r="L42" s="922">
        <v>0</v>
      </c>
      <c r="M42" s="923">
        <f>SUM(J42:L42)</f>
        <v>8553000</v>
      </c>
      <c r="N42" s="944">
        <f>[4]Igazgatás!I47+[4]Községgazd!L43+[4]Vagyongazd!I41+[4]Közút!I41+[4]Sport!I41+[4]Közművelődés!K62+[4]Támogatás!T41</f>
        <v>155723.0833271044</v>
      </c>
      <c r="O42" s="945">
        <f>[4]Igazgatás!J47+[4]Községgazd!M43+[4]Vagyongazd!J41+[4]Közút!J41+[4]Sport!J41+[4]Közművelődés!L62+[4]Támogatás!U41</f>
        <v>155723.0833271044</v>
      </c>
      <c r="P42" s="946">
        <f>[4]Igazgatás!K47+[4]Községgazd!N43+[4]Vagyongazd!K41+[4]Közút!K41+[4]Sport!K41+[4]Közművelődés!M62+[4]Támogatás!V41</f>
        <v>155723.0833271044</v>
      </c>
      <c r="Q42" s="946">
        <f>[4]Igazgatás!L47+[4]Községgazd!O43+[4]Vagyongazd!L41+[4]Közút!L41+[4]Sport!L41+[4]Közművelődés!N62+[4]Támogatás!W41</f>
        <v>155723.0833271044</v>
      </c>
      <c r="R42" s="945">
        <f>[4]Igazgatás!M47+[4]Községgazd!P43+[4]Vagyongazd!M41+[4]Közút!M41+[4]Sport!M41+[4]Közművelődés!O62+[4]Támogatás!X41</f>
        <v>155723.0833271044</v>
      </c>
      <c r="S42" s="946">
        <f>[4]Igazgatás!N47+[4]Községgazd!Q43+[4]Vagyongazd!N41+[4]Közút!N41+[4]Sport!N41+[4]Közművelődés!P62+[4]Támogatás!Y41</f>
        <v>155723.0833271044</v>
      </c>
      <c r="T42" s="946">
        <f>[4]Igazgatás!O47+[4]Községgazd!R43+[4]Vagyongazd!O41+[4]Közút!O41+[4]Sport!O41+[4]Közművelődés!Q62+[4]Támogatás!Z41</f>
        <v>155723.0833271044</v>
      </c>
      <c r="U42" s="947">
        <f>[4]Igazgatás!P47+[4]Községgazd!S43+[4]Vagyongazd!P41+[4]Közút!P41+[4]Sport!P41+[4]Közművelődés!R62+[4]Támogatás!AA41</f>
        <v>155723.0833271044</v>
      </c>
      <c r="V42" s="948">
        <f>[4]Igazgatás!Q47+[4]Községgazd!T43+[4]Vagyongazd!Q41+[4]Közút!Q41+[4]Sport!Q41+[4]Közművelődés!S62+[4]Támogatás!AB41</f>
        <v>155723.0833271044</v>
      </c>
      <c r="W42" s="946">
        <f>[4]Igazgatás!R47+[4]Községgazd!U43+[4]Vagyongazd!R41+[4]Közút!R41+[4]Sport!R41+[4]Közművelődés!T62+[4]Támogatás!AC41</f>
        <v>155723.0833271044</v>
      </c>
      <c r="X42" s="946">
        <f>[4]Igazgatás!S47+[4]Községgazd!V43+[4]Vagyongazd!S41+[4]Közút!S41+[4]Sport!S41+[4]Közművelődés!U62+[4]Támogatás!AD41</f>
        <v>155723.0833271044</v>
      </c>
      <c r="Y42" s="947">
        <f>[4]Igazgatás!T47+[4]Községgazd!W43+[4]Vagyongazd!T41+[4]Közút!T41+[4]Sport!T41+[4]Közművelődés!V62+[4]Támogatás!AE41</f>
        <v>155723.0833271044</v>
      </c>
      <c r="AB42" s="914"/>
    </row>
    <row r="43" spans="1:28" s="949" customFormat="1" ht="15" hidden="1" customHeight="1" x14ac:dyDescent="0.2">
      <c r="A43" s="18" t="s">
        <v>915</v>
      </c>
      <c r="B43" s="880" t="s">
        <v>916</v>
      </c>
      <c r="C43" s="1306" t="s">
        <v>917</v>
      </c>
      <c r="D43" s="1307"/>
      <c r="E43" s="1307"/>
      <c r="F43" s="922" t="e">
        <v>#REF!</v>
      </c>
      <c r="G43" s="922" t="e">
        <v>#REF!</v>
      </c>
      <c r="H43" s="922" t="e">
        <v>#REF!</v>
      </c>
      <c r="I43" s="922" t="e">
        <v>#REF!</v>
      </c>
      <c r="J43" s="922" t="e">
        <f>[4]Igazgatás!F51+[4]Községgazd!F48+[4]Vagyongazd!#REF!+[4]Közút!F42+[4]Sport!F44+[4]Közművelődés!F72+[4]Támogatás!J42</f>
        <v>#REF!</v>
      </c>
      <c r="K43" s="922" t="e">
        <f>[4]Igazgatás!G51+[4]Községgazd!G48+[4]Vagyongazd!#REF!+[4]Közút!G42+[4]Sport!G44+[4]Közművelődés!G72+[4]Támogatás!K42</f>
        <v>#REF!</v>
      </c>
      <c r="L43" s="922"/>
      <c r="M43" s="923" t="e">
        <f>[4]Igazgatás!H51+[4]Községgazd!H48+[4]Vagyongazd!#REF!+[4]Közút!H42+[4]Sport!H44+[4]Közművelődés!H72+[4]Támogatás!L42</f>
        <v>#REF!</v>
      </c>
      <c r="N43" s="944">
        <f>[4]Igazgatás!I51+[4]Községgazd!L48+[4]Vagyongazd!I42+[4]Közút!I42+[4]Sport!I44+[4]Közművelődés!K72+[4]Támogatás!T42</f>
        <v>0</v>
      </c>
      <c r="O43" s="945">
        <f>[4]Igazgatás!J51+[4]Községgazd!M48+[4]Vagyongazd!J42+[4]Közút!J42+[4]Sport!J44+[4]Közművelődés!L72+[4]Támogatás!U42</f>
        <v>0</v>
      </c>
      <c r="P43" s="946">
        <f>[4]Igazgatás!K51+[4]Községgazd!N48+[4]Vagyongazd!K42+[4]Közút!K42+[4]Sport!K44+[4]Közművelődés!M72+[4]Támogatás!V42</f>
        <v>0</v>
      </c>
      <c r="Q43" s="946">
        <f>[4]Igazgatás!L51+[4]Községgazd!O48+[4]Vagyongazd!L42+[4]Közút!L42+[4]Sport!L44+[4]Közművelődés!N72+[4]Támogatás!W42</f>
        <v>0</v>
      </c>
      <c r="R43" s="945">
        <f>[4]Igazgatás!M51+[4]Községgazd!P48+[4]Vagyongazd!M42+[4]Közút!M42+[4]Sport!M44+[4]Közművelődés!O72+[4]Támogatás!X42</f>
        <v>0</v>
      </c>
      <c r="S43" s="946">
        <f>[4]Igazgatás!N51+[4]Községgazd!Q48+[4]Vagyongazd!N42+[4]Közút!N42+[4]Sport!N44+[4]Közművelődés!P72+[4]Támogatás!Y42</f>
        <v>0</v>
      </c>
      <c r="T43" s="946">
        <f>[4]Igazgatás!O51+[4]Községgazd!R48+[4]Vagyongazd!O42+[4]Közút!O42+[4]Sport!O44+[4]Közművelődés!Q72+[4]Támogatás!Z42</f>
        <v>0</v>
      </c>
      <c r="U43" s="947">
        <f>[4]Igazgatás!P51+[4]Községgazd!S48+[4]Vagyongazd!P42+[4]Közút!P42+[4]Sport!P44+[4]Közművelődés!R72+[4]Támogatás!AA42</f>
        <v>0</v>
      </c>
      <c r="V43" s="948">
        <f>[4]Igazgatás!Q51+[4]Községgazd!T48+[4]Vagyongazd!Q42+[4]Közút!Q42+[4]Sport!Q44+[4]Közművelődés!S72+[4]Támogatás!AB42</f>
        <v>0</v>
      </c>
      <c r="W43" s="946">
        <f>[4]Igazgatás!R51+[4]Községgazd!U48+[4]Vagyongazd!R42+[4]Közút!R42+[4]Sport!R44+[4]Közművelődés!T72+[4]Támogatás!AC42</f>
        <v>0</v>
      </c>
      <c r="X43" s="946">
        <f>[4]Igazgatás!S51+[4]Községgazd!V48+[4]Vagyongazd!S42+[4]Közút!S42+[4]Sport!S44+[4]Közművelődés!U72+[4]Támogatás!AD42</f>
        <v>0</v>
      </c>
      <c r="Y43" s="947">
        <f>[4]Igazgatás!T51+[4]Községgazd!W48+[4]Vagyongazd!T42+[4]Közút!T42+[4]Sport!T44+[4]Közművelődés!V72+[4]Támogatás!AE42</f>
        <v>0</v>
      </c>
      <c r="AB43" s="914"/>
    </row>
    <row r="44" spans="1:28" s="949" customFormat="1" ht="13.5" x14ac:dyDescent="0.2">
      <c r="A44" s="18" t="s">
        <v>47</v>
      </c>
      <c r="B44" s="880" t="s">
        <v>16</v>
      </c>
      <c r="C44" s="1306" t="s">
        <v>48</v>
      </c>
      <c r="D44" s="1307"/>
      <c r="E44" s="1307"/>
      <c r="F44" s="922">
        <v>384689.12</v>
      </c>
      <c r="G44" s="922">
        <v>384689.12</v>
      </c>
      <c r="H44" s="922">
        <v>384689.12</v>
      </c>
      <c r="I44" s="922"/>
      <c r="J44" s="922">
        <f>SUM('Dologi kiadások'!F60)</f>
        <v>1170000</v>
      </c>
      <c r="K44" s="922">
        <f>[4]Igazgatás!G52+[4]Községgazd!G49+[4]Közút!G43+[4]Sport!G45+[4]Közművelődés!G73+[4]Támogatás!K43</f>
        <v>0</v>
      </c>
      <c r="L44" s="922">
        <v>0</v>
      </c>
      <c r="M44" s="923">
        <f>SUM(J44:L44)</f>
        <v>1170000</v>
      </c>
      <c r="N44" s="944">
        <f>[4]Igazgatás!I52+[4]Községgazd!L49+[4]Vagyongazd!I43+[4]Közút!I43+[4]Sport!I45+[4]Közművelődés!K73+[4]Támogatás!T43</f>
        <v>74999.999997000006</v>
      </c>
      <c r="O44" s="945">
        <f>[4]Igazgatás!J52+[4]Községgazd!M49+[4]Vagyongazd!J43+[4]Közút!J43+[4]Sport!J45+[4]Közművelődés!L73+[4]Támogatás!U43</f>
        <v>74999.999997000006</v>
      </c>
      <c r="P44" s="946">
        <f>[4]Igazgatás!K52+[4]Községgazd!N49+[4]Vagyongazd!K43+[4]Közút!K43+[4]Sport!K45+[4]Közművelődés!M73+[4]Támogatás!V43</f>
        <v>74999.999997000006</v>
      </c>
      <c r="Q44" s="946">
        <f>[4]Igazgatás!L52+[4]Községgazd!O49+[4]Vagyongazd!L43+[4]Közút!L43+[4]Sport!L45+[4]Közművelődés!N73+[4]Támogatás!W43</f>
        <v>74999.999997000006</v>
      </c>
      <c r="R44" s="945">
        <f>[4]Igazgatás!M52+[4]Községgazd!P49+[4]Vagyongazd!M43+[4]Közút!M43+[4]Sport!M45+[4]Közművelődés!O73+[4]Támogatás!X43</f>
        <v>74999.999997000006</v>
      </c>
      <c r="S44" s="946">
        <f>[4]Igazgatás!N52+[4]Községgazd!Q49+[4]Vagyongazd!N43+[4]Közút!N43+[4]Sport!N45+[4]Közművelődés!P73+[4]Támogatás!Y43</f>
        <v>74999.999997000006</v>
      </c>
      <c r="T44" s="946">
        <f>[4]Igazgatás!O52+[4]Községgazd!R49+[4]Vagyongazd!O43+[4]Közút!O43+[4]Sport!O45+[4]Közművelődés!Q73+[4]Támogatás!Z43</f>
        <v>74999.999997000006</v>
      </c>
      <c r="U44" s="947">
        <f>[4]Igazgatás!P52+[4]Községgazd!S49+[4]Vagyongazd!P43+[4]Közút!P43+[4]Sport!P45+[4]Közművelődés!R73+[4]Támogatás!AA43</f>
        <v>74999.999997000006</v>
      </c>
      <c r="V44" s="948">
        <f>[4]Igazgatás!Q52+[4]Községgazd!T49+[4]Vagyongazd!Q43+[4]Közút!Q43+[4]Sport!Q45+[4]Közművelődés!S73+[4]Támogatás!AB43</f>
        <v>74999.999997000006</v>
      </c>
      <c r="W44" s="946">
        <f>[4]Igazgatás!R52+[4]Községgazd!U49+[4]Vagyongazd!R43+[4]Közút!R43+[4]Sport!R45+[4]Közművelődés!T73+[4]Támogatás!AC43</f>
        <v>74999.999997000006</v>
      </c>
      <c r="X44" s="946">
        <f>[4]Igazgatás!S52+[4]Községgazd!V49+[4]Vagyongazd!S43+[4]Közút!S43+[4]Sport!S45+[4]Közművelődés!U73+[4]Támogatás!AD43</f>
        <v>74999.999997000006</v>
      </c>
      <c r="Y44" s="947">
        <f>[4]Igazgatás!T52+[4]Községgazd!W49+[4]Vagyongazd!T43+[4]Közút!T43+[4]Sport!T45+[4]Közművelődés!V73+[4]Támogatás!AE43</f>
        <v>74999.999997000006</v>
      </c>
      <c r="AB44" s="914"/>
    </row>
    <row r="45" spans="1:28" s="949" customFormat="1" ht="13.5" x14ac:dyDescent="0.2">
      <c r="A45" s="18" t="s">
        <v>49</v>
      </c>
      <c r="B45" s="880" t="s">
        <v>50</v>
      </c>
      <c r="C45" s="1306" t="s">
        <v>51</v>
      </c>
      <c r="D45" s="1307"/>
      <c r="E45" s="1307"/>
      <c r="F45" s="922">
        <v>349858</v>
      </c>
      <c r="G45" s="922">
        <v>349858</v>
      </c>
      <c r="H45" s="922">
        <v>350200</v>
      </c>
      <c r="I45" s="922"/>
      <c r="J45" s="922">
        <f>SUM('Dologi kiadások'!F65)</f>
        <v>1350000</v>
      </c>
      <c r="K45" s="922">
        <f>[4]Igazgatás!G53+[4]Községgazd!G50+[4]Szennyvíz!F43+[4]Közút!G44+[4]Sport!G46+[4]Közművelődés!G74+[4]Támogatás!K44</f>
        <v>0</v>
      </c>
      <c r="L45" s="922">
        <v>0</v>
      </c>
      <c r="M45" s="923">
        <f>SUM(J45:L45)</f>
        <v>1350000</v>
      </c>
      <c r="N45" s="944">
        <f>[4]Igazgatás!I53+[4]Községgazd!L50+[4]Vagyongazd!I44+[4]Közút!I44+[4]Sport!I46+[4]Közművelődés!K74+[4]Támogatás!T44</f>
        <v>120533.33332851197</v>
      </c>
      <c r="O45" s="945">
        <f>[4]Igazgatás!J53+[4]Községgazd!M50+[4]Vagyongazd!J44+[4]Szennyvíz!I43+[4]Közút!J44+[4]Sport!J46+[4]Közművelődés!L74+[4]Támogatás!U44</f>
        <v>120533.33332851197</v>
      </c>
      <c r="P45" s="946">
        <f>[4]Igazgatás!K53+[4]Községgazd!N50+[4]Vagyongazd!K44+[4]Közút!K44+[4]Sport!K46+[4]Közművelődés!M74+[4]Támogatás!V44</f>
        <v>120533.33332851197</v>
      </c>
      <c r="Q45" s="946">
        <f>[4]Igazgatás!L53+[4]Községgazd!O50+[4]Vagyongazd!L44+[4]Közút!L44+[4]Sport!L46+[4]Közművelődés!N74+[4]Támogatás!W44</f>
        <v>120533.33332851197</v>
      </c>
      <c r="R45" s="945">
        <f>[4]Igazgatás!M53+[4]Községgazd!P50+[4]Vagyongazd!M44+[4]Közút!M44+[4]Sport!M46+[4]Közművelődés!O74+[4]Támogatás!X44</f>
        <v>120533.33332851197</v>
      </c>
      <c r="S45" s="946">
        <f>[4]Igazgatás!N53+[4]Községgazd!Q50+[4]Vagyongazd!N44+[4]Közút!N44+[4]Sport!N46+[4]Közművelődés!P74+[4]Támogatás!Y44</f>
        <v>120533.33332851197</v>
      </c>
      <c r="T45" s="946">
        <f>[4]Igazgatás!O53+[4]Községgazd!R50+[4]Vagyongazd!O44+[4]Közút!O44+[4]Sport!O46+[4]Közművelődés!Q74+[4]Támogatás!Z44</f>
        <v>120533.33332851197</v>
      </c>
      <c r="U45" s="947">
        <f>[4]Igazgatás!P53+[4]Községgazd!S50+[4]Vagyongazd!P44+[4]Közút!P44+[4]Sport!P46+[4]Közművelődés!R74+[4]Támogatás!AA44</f>
        <v>120533.33332851197</v>
      </c>
      <c r="V45" s="948">
        <f>[4]Igazgatás!Q53+[4]Községgazd!T50+[4]Vagyongazd!Q44+[4]Közút!Q44+[4]Sport!Q46+[4]Közművelődés!S74+[4]Támogatás!AB44</f>
        <v>120533.33332851197</v>
      </c>
      <c r="W45" s="946">
        <f>[4]Igazgatás!R53+[4]Községgazd!U50+[4]Vagyongazd!R44+[4]Közút!R44+[4]Sport!R46+[4]Közművelődés!T74+[4]Támogatás!AC44</f>
        <v>120533.33332851197</v>
      </c>
      <c r="X45" s="946">
        <f>[4]Igazgatás!S53+[4]Községgazd!V50+[4]Vagyongazd!S44+[4]Közút!S44+[4]Sport!S46+[4]Közművelődés!U74+[4]Támogatás!AD44</f>
        <v>120533.33332851197</v>
      </c>
      <c r="Y45" s="947">
        <f>[4]Igazgatás!T53+[4]Községgazd!W50+[4]Vagyongazd!T44+[4]Közút!T44+[4]Sport!T46+[4]Közművelődés!V74+[4]Támogatás!AE44</f>
        <v>120533.33332851197</v>
      </c>
      <c r="AB45" s="914"/>
    </row>
    <row r="46" spans="1:28" s="977" customFormat="1" ht="13.5" x14ac:dyDescent="0.2">
      <c r="A46" s="18" t="s">
        <v>52</v>
      </c>
      <c r="B46" s="880" t="s">
        <v>1</v>
      </c>
      <c r="C46" s="1306" t="s">
        <v>17</v>
      </c>
      <c r="D46" s="1307"/>
      <c r="E46" s="1307"/>
      <c r="F46" s="922">
        <v>388248</v>
      </c>
      <c r="G46" s="922">
        <v>388248</v>
      </c>
      <c r="H46" s="922">
        <v>388248</v>
      </c>
      <c r="I46" s="922"/>
      <c r="J46" s="922">
        <f>SUM('Dologi kiadások'!F71)</f>
        <v>350000</v>
      </c>
      <c r="K46" s="922">
        <f>[4]Igazgatás!G54+[4]Községgazd!G53+[4]Közút!G45+[4]Sport!G47+[4]Közművelődés!G77+[4]Támogatás!K45</f>
        <v>0</v>
      </c>
      <c r="L46" s="922">
        <v>0</v>
      </c>
      <c r="M46" s="923">
        <f>SUM(J46:L46)</f>
        <v>350000</v>
      </c>
      <c r="N46" s="944">
        <f>[4]Igazgatás!I54+[4]Községgazd!L53+[4]Vagyongazd!I45+[4]Közút!I45+[4]Sport!I47+[4]Közművelődés!K77+[4]Támogatás!T45</f>
        <v>16666.666665999997</v>
      </c>
      <c r="O46" s="945">
        <f>[4]Igazgatás!J54+[4]Községgazd!M53+[4]Vagyongazd!J45+[4]Közút!J45+[4]Sport!J47+[4]Közművelődés!L77+[4]Támogatás!U45</f>
        <v>16666.666665999997</v>
      </c>
      <c r="P46" s="946">
        <f>[4]Igazgatás!K54+[4]Községgazd!N53+[4]Vagyongazd!K45+[4]Közút!K45+[4]Sport!K47+[4]Közművelődés!M77+[4]Támogatás!V45</f>
        <v>16666.666665999997</v>
      </c>
      <c r="Q46" s="946">
        <f>[4]Igazgatás!L54+[4]Községgazd!O53+[4]Vagyongazd!L45+[4]Közút!L45+[4]Sport!L47+[4]Közművelődés!N77+[4]Támogatás!W45</f>
        <v>16666.666665999997</v>
      </c>
      <c r="R46" s="945">
        <f>[4]Igazgatás!M54+[4]Községgazd!P53+[4]Vagyongazd!M45+[4]Közút!M45+[4]Sport!M47+[4]Közművelődés!O77+[4]Támogatás!X45</f>
        <v>16666.666665999997</v>
      </c>
      <c r="S46" s="946">
        <f>[4]Igazgatás!N54+[4]Községgazd!Q53+[4]Vagyongazd!N45+[4]Közút!N45+[4]Sport!N47+[4]Közművelődés!P77+[4]Támogatás!Y45</f>
        <v>16666.666665999997</v>
      </c>
      <c r="T46" s="946">
        <f>[4]Igazgatás!O54+[4]Községgazd!R53+[4]Vagyongazd!O45+[4]Közút!O45+[4]Sport!O47+[4]Közművelődés!Q77+[4]Támogatás!Z45</f>
        <v>16666.666665999997</v>
      </c>
      <c r="U46" s="947">
        <f>[4]Igazgatás!P54+[4]Községgazd!S53+[4]Vagyongazd!P45+[4]Közút!P45+[4]Sport!P47+[4]Közművelődés!R77+[4]Támogatás!AA45</f>
        <v>16666.666665999997</v>
      </c>
      <c r="V46" s="948">
        <f>[4]Igazgatás!Q54+[4]Községgazd!T53+[4]Vagyongazd!Q45+[4]Közút!Q45+[4]Sport!Q47+[4]Közművelődés!S77+[4]Támogatás!AB45</f>
        <v>16666.666665999997</v>
      </c>
      <c r="W46" s="946">
        <f>[4]Igazgatás!R54+[4]Községgazd!U53+[4]Vagyongazd!R45+[4]Közút!R45+[4]Sport!R47+[4]Közművelődés!T77+[4]Támogatás!AC45</f>
        <v>16666.666665999997</v>
      </c>
      <c r="X46" s="946">
        <f>[4]Igazgatás!S54+[4]Községgazd!V53+[4]Vagyongazd!S45+[4]Közút!S45+[4]Sport!S47+[4]Közművelődés!U77+[4]Támogatás!AD45</f>
        <v>16666.666665999997</v>
      </c>
      <c r="Y46" s="947">
        <f>[4]Igazgatás!T54+[4]Községgazd!W53+[4]Vagyongazd!T45+[4]Közút!T45+[4]Sport!T47+[4]Közművelődés!V77+[4]Támogatás!AE45</f>
        <v>16666.666665999997</v>
      </c>
      <c r="AB46" s="914"/>
    </row>
    <row r="47" spans="1:28" hidden="1" x14ac:dyDescent="0.2">
      <c r="B47" s="876"/>
      <c r="C47" s="889"/>
      <c r="D47" s="1343" t="s">
        <v>918</v>
      </c>
      <c r="E47" s="1343"/>
      <c r="F47" s="978">
        <v>388248</v>
      </c>
      <c r="G47" s="978">
        <v>388248</v>
      </c>
      <c r="H47" s="978">
        <v>388248</v>
      </c>
      <c r="I47" s="978"/>
      <c r="J47" s="978">
        <f>[4]Igazgatás!F55+[4]Községgazd!F54+[4]Közút!F46+[4]Sport!F48+[4]Közművelődés!F78+[4]Támogatás!J46</f>
        <v>200000</v>
      </c>
      <c r="K47" s="978">
        <f>[4]Igazgatás!G55+[4]Községgazd!G54+[4]Közút!G46+[4]Sport!G48+[4]Közművelődés!G78+[4]Támogatás!K46</f>
        <v>0</v>
      </c>
      <c r="L47" s="978">
        <v>0</v>
      </c>
      <c r="M47" s="979">
        <f>[4]Igazgatás!H55+[4]Községgazd!H54+[4]Közút!H46+[4]Sport!H48+[4]Közművelődés!H78+[4]Támogatás!L46</f>
        <v>200000</v>
      </c>
      <c r="N47" s="960">
        <f>[4]Igazgatás!I55+[4]Községgazd!L54+[4]Vagyongazd!I46+[4]Közút!I46+[4]Sport!I48+[4]Közművelődés!K78+[4]Támogatás!T46</f>
        <v>16666.666665999997</v>
      </c>
      <c r="O47" s="961">
        <f>[4]Igazgatás!J55+[4]Községgazd!M54+[4]Vagyongazd!J46+[4]Közút!J46+[4]Sport!J48+[4]Közművelődés!L78+[4]Támogatás!U46</f>
        <v>16666.666665999997</v>
      </c>
      <c r="P47" s="962">
        <f>[4]Igazgatás!K55+[4]Községgazd!N54+[4]Vagyongazd!K46+[4]Közút!K46+[4]Sport!K48+[4]Közművelődés!M78+[4]Támogatás!V46</f>
        <v>16666.666665999997</v>
      </c>
      <c r="Q47" s="962">
        <f>[4]Igazgatás!L55+[4]Községgazd!O54+[4]Vagyongazd!L46+[4]Közút!L46+[4]Sport!L48+[4]Közművelődés!N78+[4]Támogatás!W46</f>
        <v>16666.666665999997</v>
      </c>
      <c r="R47" s="961">
        <f>[4]Igazgatás!M55+[4]Községgazd!P54+[4]Vagyongazd!M46+[4]Közút!M46+[4]Sport!M48+[4]Közművelődés!O78+[4]Támogatás!X46</f>
        <v>16666.666665999997</v>
      </c>
      <c r="S47" s="962">
        <f>[4]Igazgatás!N55+[4]Községgazd!Q54+[4]Vagyongazd!N46+[4]Közút!N46+[4]Sport!N48+[4]Közművelődés!P78+[4]Támogatás!Y46</f>
        <v>16666.666665999997</v>
      </c>
      <c r="T47" s="962">
        <f>[4]Igazgatás!O55+[4]Községgazd!R54+[4]Vagyongazd!O46+[4]Közút!O46+[4]Sport!O48+[4]Közművelődés!Q78+[4]Támogatás!Z46</f>
        <v>16666.666665999997</v>
      </c>
      <c r="U47" s="963">
        <f>[4]Igazgatás!P55+[4]Községgazd!S54+[4]Vagyongazd!P46+[4]Közút!P46+[4]Sport!P48+[4]Közművelődés!R78+[4]Támogatás!AA46</f>
        <v>16666.666665999997</v>
      </c>
      <c r="V47" s="964">
        <f>[4]Igazgatás!Q55+[4]Községgazd!T54+[4]Vagyongazd!Q46+[4]Közút!Q46+[4]Sport!Q48+[4]Közművelődés!S78+[4]Támogatás!AB46</f>
        <v>16666.666665999997</v>
      </c>
      <c r="W47" s="962">
        <f>[4]Igazgatás!R55+[4]Községgazd!U54+[4]Vagyongazd!R46+[4]Közút!R46+[4]Sport!R48+[4]Közművelődés!T78+[4]Támogatás!AC46</f>
        <v>16666.666665999997</v>
      </c>
      <c r="X47" s="962">
        <f>[4]Igazgatás!S55+[4]Községgazd!V54+[4]Vagyongazd!S46+[4]Közút!S46+[4]Sport!S48+[4]Közművelődés!U78+[4]Támogatás!AD46</f>
        <v>16666.666665999997</v>
      </c>
      <c r="Y47" s="963">
        <f>[4]Igazgatás!T55+[4]Községgazd!W54+[4]Vagyongazd!T46+[4]Közút!T46+[4]Sport!T48+[4]Közművelődés!V78+[4]Támogatás!AE46</f>
        <v>16666.666665999997</v>
      </c>
      <c r="AB47" s="914"/>
    </row>
    <row r="48" spans="1:28" ht="15" hidden="1" customHeight="1" x14ac:dyDescent="0.2">
      <c r="B48" s="876"/>
      <c r="C48" s="889"/>
      <c r="D48" s="1343" t="s">
        <v>919</v>
      </c>
      <c r="E48" s="1343"/>
      <c r="F48" s="978" t="e">
        <v>#REF!</v>
      </c>
      <c r="G48" s="978" t="e">
        <v>#REF!</v>
      </c>
      <c r="H48" s="978" t="e">
        <v>#REF!</v>
      </c>
      <c r="I48" s="978" t="e">
        <v>#REF!</v>
      </c>
      <c r="J48" s="978" t="e">
        <f>[4]Igazgatás!F56+[4]Községgazd!F55+[4]Vagyongazd!#REF!+[4]Közút!F47+[4]Sport!F49+[4]Közművelődés!F79+[4]Támogatás!J47</f>
        <v>#REF!</v>
      </c>
      <c r="K48" s="978" t="e">
        <f>[4]Igazgatás!G56+[4]Községgazd!G55+[4]Vagyongazd!#REF!+[4]Közút!G47+[4]Sport!G49+[4]Közművelődés!G79+[4]Támogatás!K47</f>
        <v>#REF!</v>
      </c>
      <c r="L48" s="978"/>
      <c r="M48" s="979" t="e">
        <f>[4]Igazgatás!H56+[4]Községgazd!H55+[4]Vagyongazd!#REF!+[4]Közút!H47+[4]Sport!H49+[4]Közművelődés!H79+[4]Támogatás!L47</f>
        <v>#REF!</v>
      </c>
      <c r="N48" s="960">
        <f>[4]Igazgatás!I56+[4]Községgazd!L55+[4]Vagyongazd!I47+[4]Közút!I47+[4]Sport!I49+[4]Közművelődés!K79+[4]Támogatás!T47</f>
        <v>0</v>
      </c>
      <c r="O48" s="961">
        <f>[4]Igazgatás!J56+[4]Községgazd!M55+[4]Vagyongazd!J47+[4]Közút!J47+[4]Sport!J49+[4]Közművelődés!L79+[4]Támogatás!U47</f>
        <v>0</v>
      </c>
      <c r="P48" s="962">
        <f>[4]Igazgatás!K56+[4]Községgazd!N55+[4]Vagyongazd!K47+[4]Közút!K47+[4]Sport!K49+[4]Közművelődés!M79+[4]Támogatás!V47</f>
        <v>0</v>
      </c>
      <c r="Q48" s="962">
        <f>[4]Igazgatás!L56+[4]Községgazd!O55+[4]Vagyongazd!L47+[4]Közút!L47+[4]Sport!L49+[4]Közművelődés!N79+[4]Támogatás!W47</f>
        <v>0</v>
      </c>
      <c r="R48" s="961">
        <f>[4]Igazgatás!M56+[4]Községgazd!P55+[4]Vagyongazd!M47+[4]Közút!M47+[4]Sport!M49+[4]Közművelődés!O79+[4]Támogatás!X47</f>
        <v>0</v>
      </c>
      <c r="S48" s="962">
        <f>[4]Igazgatás!N56+[4]Községgazd!Q55+[4]Vagyongazd!N47+[4]Közút!N47+[4]Sport!N49+[4]Közművelődés!P79+[4]Támogatás!Y47</f>
        <v>0</v>
      </c>
      <c r="T48" s="962">
        <f>[4]Igazgatás!O56+[4]Községgazd!R55+[4]Vagyongazd!O47+[4]Közút!O47+[4]Sport!O49+[4]Közművelődés!Q79+[4]Támogatás!Z47</f>
        <v>0</v>
      </c>
      <c r="U48" s="963">
        <f>[4]Igazgatás!P56+[4]Községgazd!S55+[4]Vagyongazd!P47+[4]Közút!P47+[4]Sport!P49+[4]Közművelődés!R79+[4]Támogatás!AA47</f>
        <v>0</v>
      </c>
      <c r="V48" s="964">
        <f>[4]Igazgatás!Q56+[4]Községgazd!T55+[4]Vagyongazd!Q47+[4]Közút!Q47+[4]Sport!Q49+[4]Közművelődés!S79+[4]Támogatás!AB47</f>
        <v>0</v>
      </c>
      <c r="W48" s="962">
        <f>[4]Igazgatás!R56+[4]Községgazd!U55+[4]Vagyongazd!R47+[4]Közút!R47+[4]Sport!R49+[4]Közművelődés!T79+[4]Támogatás!AC47</f>
        <v>0</v>
      </c>
      <c r="X48" s="962">
        <f>[4]Igazgatás!S56+[4]Községgazd!V55+[4]Vagyongazd!S47+[4]Közút!S47+[4]Sport!S49+[4]Közművelődés!U79+[4]Támogatás!AD47</f>
        <v>0</v>
      </c>
      <c r="Y48" s="963">
        <f>[4]Igazgatás!T56+[4]Községgazd!W55+[4]Vagyongazd!T47+[4]Közút!T47+[4]Sport!T49+[4]Közművelődés!V79+[4]Támogatás!AE47</f>
        <v>0</v>
      </c>
      <c r="AB48" s="914"/>
    </row>
    <row r="49" spans="1:48 16382:16382" s="949" customFormat="1" ht="13.5" x14ac:dyDescent="0.2">
      <c r="A49" s="18" t="s">
        <v>53</v>
      </c>
      <c r="B49" s="880" t="s">
        <v>18</v>
      </c>
      <c r="C49" s="1346" t="s">
        <v>19</v>
      </c>
      <c r="D49" s="1347"/>
      <c r="E49" s="1347"/>
      <c r="F49" s="922">
        <v>2686952</v>
      </c>
      <c r="G49" s="922">
        <v>2686952</v>
      </c>
      <c r="H49" s="922">
        <v>2716952</v>
      </c>
      <c r="I49" s="922"/>
      <c r="J49" s="922">
        <f>SUM('Dologi kiadások'!F75)</f>
        <v>4700000</v>
      </c>
      <c r="K49" s="922">
        <f>[4]Igazgatás!G57+[4]Községgazd!G56+[4]Közút!G48+[4]Sport!G50+[4]Közművelődés!G80+[4]Támogatás!K48</f>
        <v>0</v>
      </c>
      <c r="L49" s="922"/>
      <c r="M49" s="923">
        <f t="shared" ref="M49:M56" si="4">SUM(J49:L49)</f>
        <v>4700000</v>
      </c>
      <c r="N49" s="944">
        <f>[4]Igazgatás!I57+[4]Községgazd!L56+[4]Vagyongazd!I48+[4]Közút!I48+[4]Sport!I50+[4]Közművelődés!K80+[4]Támogatás!T48</f>
        <v>114416.66666208999</v>
      </c>
      <c r="O49" s="945">
        <f>[4]Igazgatás!J57+[4]Községgazd!M56+[4]Vagyongazd!J48+[4]Közút!J48+[4]Sport!J50+[4]Közművelődés!L80+[4]Támogatás!U48</f>
        <v>114416.66666208999</v>
      </c>
      <c r="P49" s="946">
        <f>[4]Igazgatás!K57+[4]Községgazd!N56+[4]Vagyongazd!K48+[4]Közút!K48+[4]Sport!K50+[4]Közművelődés!M80+[4]Támogatás!V48</f>
        <v>114416.66666208999</v>
      </c>
      <c r="Q49" s="946">
        <f>[4]Igazgatás!L57+[4]Községgazd!O56+[4]Vagyongazd!L48+[4]Közút!L48+[4]Sport!L50+[4]Közművelődés!N80+[4]Támogatás!W48</f>
        <v>114416.66666208999</v>
      </c>
      <c r="R49" s="945">
        <f>[4]Igazgatás!M57+[4]Községgazd!P56+[4]Vagyongazd!M48+[4]Közút!M48+[4]Sport!M50+[4]Közművelődés!O80+[4]Támogatás!X48</f>
        <v>114416.66666208999</v>
      </c>
      <c r="S49" s="946">
        <f>[4]Igazgatás!N57+[4]Községgazd!Q56+[4]Vagyongazd!N48+[4]Közút!N48+[4]Sport!N50+[4]Közművelődés!P80+[4]Támogatás!Y48</f>
        <v>114416.66666208999</v>
      </c>
      <c r="T49" s="946">
        <f>[4]Igazgatás!O57+[4]Községgazd!R56+[4]Vagyongazd!O48+[4]Közút!O48+[4]Sport!O50+[4]Közművelődés!Q80+[4]Támogatás!Z48</f>
        <v>114416.66666208999</v>
      </c>
      <c r="U49" s="947">
        <f>[4]Igazgatás!P57+[4]Községgazd!S56+[4]Vagyongazd!P48+[4]Közút!P48+[4]Sport!P50+[4]Közművelődés!R80+[4]Támogatás!AA48</f>
        <v>114416.66666208999</v>
      </c>
      <c r="V49" s="948">
        <f>[4]Igazgatás!Q57+[4]Községgazd!T56+[4]Vagyongazd!Q48+[4]Közút!Q48+[4]Sport!Q50+[4]Közművelődés!S80+[4]Támogatás!AB48</f>
        <v>114416.66666208999</v>
      </c>
      <c r="W49" s="946">
        <f>[4]Igazgatás!R57+[4]Községgazd!U56+[4]Vagyongazd!R48+[4]Közút!R48+[4]Sport!R50+[4]Közművelődés!T80+[4]Támogatás!AC48</f>
        <v>114416.66666208999</v>
      </c>
      <c r="X49" s="946">
        <f>[4]Igazgatás!S57+[4]Községgazd!V56+[4]Vagyongazd!S48+[4]Közút!S48+[4]Sport!S50+[4]Közművelődés!U80+[4]Támogatás!AD48</f>
        <v>114416.66666208999</v>
      </c>
      <c r="Y49" s="947">
        <f>[4]Igazgatás!T57+[4]Községgazd!W56+[4]Vagyongazd!T48+[4]Közút!T48+[4]Sport!T50+[4]Közművelődés!V80+[4]Támogatás!AE48</f>
        <v>114416.66666208999</v>
      </c>
      <c r="AB49" s="914"/>
    </row>
    <row r="50" spans="1:48 16382:16382" s="949" customFormat="1" ht="13.5" x14ac:dyDescent="0.2">
      <c r="A50" s="18" t="s">
        <v>59</v>
      </c>
      <c r="B50" s="880" t="s">
        <v>21</v>
      </c>
      <c r="C50" s="1346" t="s">
        <v>22</v>
      </c>
      <c r="D50" s="1347"/>
      <c r="E50" s="1347"/>
      <c r="F50" s="922">
        <v>679979</v>
      </c>
      <c r="G50" s="922">
        <v>679979</v>
      </c>
      <c r="H50" s="922">
        <v>754600</v>
      </c>
      <c r="I50" s="922"/>
      <c r="J50" s="922">
        <f>SUM('Dologi kiadások'!F83)</f>
        <v>4050000</v>
      </c>
      <c r="K50" s="922">
        <f>[4]Igazgatás!G65+[4]Községgazd!G57+[4]Közút!G49+[4]Sport!G51+[4]Közművelődés!G82+[4]Támogatás!K49</f>
        <v>0</v>
      </c>
      <c r="L50" s="922">
        <v>0</v>
      </c>
      <c r="M50" s="923">
        <f t="shared" si="4"/>
        <v>4050000</v>
      </c>
      <c r="N50" s="944">
        <f>[4]Igazgatás!I65+[4]Községgazd!L57+[4]Vagyongazd!I49+[4]Közút!I49+[4]Sport!I51+[4]Közművelődés!K82+[4]Támogatás!T49</f>
        <v>238916.66665710998</v>
      </c>
      <c r="O50" s="945">
        <f>[4]Igazgatás!J65+[4]Községgazd!M57+[4]Vagyongazd!J49+[4]Közút!J49+[4]Sport!J51+[4]Közművelődés!M82+[4]Támogatás!U49</f>
        <v>238916.66665710998</v>
      </c>
      <c r="P50" s="946">
        <f>[4]Igazgatás!K65+[4]Községgazd!N57+[4]Vagyongazd!K49+[4]Közút!K49+[4]Sport!K51+[4]Közművelődés!N82+[4]Támogatás!V49</f>
        <v>238916.66665710998</v>
      </c>
      <c r="Q50" s="946">
        <f>[4]Igazgatás!L65+[4]Községgazd!O57+[4]Vagyongazd!L49+[4]Közút!L49+[4]Sport!L51+[4]Közművelődés!O82+[4]Támogatás!W49</f>
        <v>238916.66665710998</v>
      </c>
      <c r="R50" s="945">
        <f>[4]Igazgatás!M65+[4]Községgazd!P57+[4]Vagyongazd!M49+[4]Közút!M49+[4]Sport!M51+[4]Közművelődés!P82+[4]Támogatás!X49</f>
        <v>238916.66665710998</v>
      </c>
      <c r="S50" s="946" t="e">
        <f>[4]Igazgatás!N65+[4]Községgazd!Q57+[4]Vagyongazd!N49+[4]Közút!N49+[4]Sport!N51+[4]Közművelődés!#REF!+[4]Támogatás!Y49</f>
        <v>#REF!</v>
      </c>
      <c r="T50" s="946">
        <f>[4]Igazgatás!O65+[4]Községgazd!R57+[4]Vagyongazd!O49+[4]Közút!O49+[4]Sport!O51+[4]Közművelődés!Q82+[4]Támogatás!Z49</f>
        <v>238916.66665710998</v>
      </c>
      <c r="U50" s="947">
        <f>[4]Igazgatás!P65+[4]Községgazd!S57+[4]Vagyongazd!P49+[4]Közút!P49+[4]Sport!P51+[4]Közművelődés!R82+[4]Támogatás!AA49</f>
        <v>238916.66665710998</v>
      </c>
      <c r="V50" s="948">
        <f>[4]Igazgatás!Q65+[4]Községgazd!T57+[4]Vagyongazd!Q49+[4]Közút!Q49+[4]Sport!Q51+[4]Közművelődés!S82+[4]Támogatás!AB49</f>
        <v>238916.66665710998</v>
      </c>
      <c r="W50" s="946">
        <f>[4]Igazgatás!R65+[4]Községgazd!U57+[4]Vagyongazd!R49+[4]Közút!R49+[4]Sport!R51+[4]Közművelődés!T82+[4]Támogatás!AC49</f>
        <v>238916.66665710998</v>
      </c>
      <c r="X50" s="946">
        <f>[4]Igazgatás!S65+[4]Községgazd!V57+[4]Vagyongazd!S49+[4]Közút!S49+[4]Sport!S51+[4]Közművelődés!U82+[4]Támogatás!AD49</f>
        <v>238916.66665710998</v>
      </c>
      <c r="Y50" s="947">
        <f>[4]Igazgatás!T65+[4]Községgazd!W57+[4]Vagyongazd!T49+[4]Közút!T49+[4]Sport!T51+[4]Közművelődés!V82+[4]Támogatás!AE49</f>
        <v>238916.66665710998</v>
      </c>
      <c r="AB50" s="914"/>
    </row>
    <row r="51" spans="1:48 16382:16382" x14ac:dyDescent="0.2">
      <c r="B51" s="875" t="s">
        <v>24</v>
      </c>
      <c r="C51" s="1352" t="s">
        <v>25</v>
      </c>
      <c r="D51" s="1353"/>
      <c r="E51" s="1353"/>
      <c r="F51" s="937">
        <v>1162560</v>
      </c>
      <c r="G51" s="937">
        <v>1432560</v>
      </c>
      <c r="H51" s="937">
        <v>1425680</v>
      </c>
      <c r="I51" s="937"/>
      <c r="J51" s="937">
        <f>SUM(J52:J53)</f>
        <v>1520000</v>
      </c>
      <c r="K51" s="937">
        <f>SUM(K52:K53)</f>
        <v>1400000</v>
      </c>
      <c r="L51" s="937">
        <v>0</v>
      </c>
      <c r="M51" s="938">
        <f t="shared" si="4"/>
        <v>2920000</v>
      </c>
      <c r="N51" s="939">
        <f>[4]Igazgatás!I71+[4]Községgazd!L63+[4]Vagyongazd!I50+[4]Közút!I50+[4]Sport!I52+[4]Közművelődés!K85+[4]Támogatás!T50</f>
        <v>295833.33332239999</v>
      </c>
      <c r="O51" s="940">
        <f>[4]Igazgatás!J71+[4]Községgazd!M63+[4]Vagyongazd!J50+[4]Közút!J50+[4]Sport!J52+[4]Közművelődés!L85+[4]Támogatás!U50</f>
        <v>295833.33332239999</v>
      </c>
      <c r="P51" s="941">
        <f>[4]Igazgatás!K71+[4]Községgazd!N63+[4]Vagyongazd!K50+[4]Közút!K50+[4]Sport!K52+[4]Közművelődés!M85+[4]Támogatás!V50</f>
        <v>295833.33332239999</v>
      </c>
      <c r="Q51" s="941">
        <f>[4]Igazgatás!L71+[4]Községgazd!O63+[4]Vagyongazd!L50+[4]Közút!L50+[4]Sport!L52+[4]Közművelődés!N85+[4]Támogatás!W50</f>
        <v>295833.33332239999</v>
      </c>
      <c r="R51" s="940">
        <f>[4]Igazgatás!M71+[4]Községgazd!P63+[4]Vagyongazd!M50+[4]Közút!M50+[4]Sport!M52+[4]Közművelődés!O85+[4]Támogatás!X50</f>
        <v>295833.33332239999</v>
      </c>
      <c r="S51" s="941">
        <f>[4]Igazgatás!N71+[4]Községgazd!Q63+[4]Vagyongazd!N50+[4]Közút!N50+[4]Sport!N52+[4]Közművelődés!P85+[4]Támogatás!Y50</f>
        <v>295833.33332239999</v>
      </c>
      <c r="T51" s="941">
        <f>[4]Igazgatás!O71+[4]Községgazd!R63+[4]Vagyongazd!O50+[4]Közút!O50+[4]Sport!O52+[4]Közművelődés!Q85+[4]Támogatás!Z50</f>
        <v>295833.33332239999</v>
      </c>
      <c r="U51" s="942">
        <f>[4]Igazgatás!P71+[4]Községgazd!S63+[4]Vagyongazd!P50+[4]Közút!P50+[4]Sport!P52+[4]Közművelődés!R85+[4]Támogatás!AA50</f>
        <v>295833.33332239999</v>
      </c>
      <c r="V51" s="943">
        <f>[4]Igazgatás!Q71+[4]Községgazd!T63+[4]Vagyongazd!Q50+[4]Közút!Q50+[4]Sport!Q52+[4]Közművelődés!S85+[4]Támogatás!AB50</f>
        <v>295833.33332239999</v>
      </c>
      <c r="W51" s="941">
        <f>[4]Igazgatás!R71+[4]Községgazd!U63+[4]Vagyongazd!R50+[4]Közút!R50+[4]Sport!R52+[4]Közművelődés!T85+[4]Támogatás!AC50</f>
        <v>295833.33332239999</v>
      </c>
      <c r="X51" s="941">
        <f>[4]Igazgatás!S71+[4]Községgazd!V63+[4]Vagyongazd!S50+[4]Közút!S50+[4]Sport!S52+[4]Közművelődés!U85+[4]Támogatás!AD50</f>
        <v>295833.33332239999</v>
      </c>
      <c r="Y51" s="942">
        <f>[4]Igazgatás!T71+[4]Községgazd!W63+[4]Vagyongazd!T50+[4]Közút!T50+[4]Sport!T52+[4]Közművelődés!V85+[4]Támogatás!AE50</f>
        <v>295833.33332239999</v>
      </c>
      <c r="AB51" s="914"/>
    </row>
    <row r="52" spans="1:48 16382:16382" s="949" customFormat="1" ht="15" customHeight="1" x14ac:dyDescent="0.2">
      <c r="A52" s="18" t="s">
        <v>61</v>
      </c>
      <c r="B52" s="880" t="s">
        <v>26</v>
      </c>
      <c r="C52" s="1346" t="s">
        <v>835</v>
      </c>
      <c r="D52" s="1347"/>
      <c r="E52" s="1347"/>
      <c r="F52" s="922" t="e">
        <v>#REF!</v>
      </c>
      <c r="G52" s="930" t="e">
        <v>#REF!</v>
      </c>
      <c r="H52" s="930" t="e">
        <v>#REF!</v>
      </c>
      <c r="I52" s="930" t="e">
        <v>#REF!</v>
      </c>
      <c r="J52" s="936">
        <f>SUM('Dologi kiadások'!F96)</f>
        <v>20000</v>
      </c>
      <c r="K52" s="936">
        <v>0</v>
      </c>
      <c r="L52" s="933">
        <v>0</v>
      </c>
      <c r="M52" s="923">
        <f t="shared" si="4"/>
        <v>20000</v>
      </c>
      <c r="N52" s="944">
        <f>[4]Igazgatás!I72+[4]Községgazd!L64+[4]Vagyongazd!I51+[4]Közút!I51+[4]Sport!I53+[4]Közművelődés!K86+[4]Támogatás!T51</f>
        <v>0</v>
      </c>
      <c r="O52" s="945">
        <f>[4]Igazgatás!J72+[4]Községgazd!M64+[4]Vagyongazd!J51+[4]Közút!J51+[4]Sport!J53+[4]Közművelődés!L86+[4]Támogatás!U51</f>
        <v>0</v>
      </c>
      <c r="P52" s="946">
        <f>[4]Igazgatás!K72+[4]Községgazd!N64+[4]Vagyongazd!K51+[4]Közút!K51+[4]Sport!K53+[4]Közművelődés!M86+[4]Támogatás!V51</f>
        <v>0</v>
      </c>
      <c r="Q52" s="946">
        <f>[4]Igazgatás!L72+[4]Községgazd!O64+[4]Vagyongazd!L51+[4]Közút!L51+[4]Sport!L53+[4]Közművelődés!N86+[4]Támogatás!W51</f>
        <v>0</v>
      </c>
      <c r="R52" s="945">
        <f>[4]Igazgatás!M72+[4]Községgazd!P64+[4]Vagyongazd!M51+[4]Közút!M51+[4]Sport!M53+[4]Közművelődés!O86+[4]Támogatás!X51</f>
        <v>0</v>
      </c>
      <c r="S52" s="946">
        <f>[4]Igazgatás!N72+[4]Községgazd!Q64+[4]Vagyongazd!N51+[4]Közút!N51+[4]Sport!N53+[4]Közművelődés!P86+[4]Támogatás!Y51</f>
        <v>0</v>
      </c>
      <c r="T52" s="946">
        <f>[4]Igazgatás!O72+[4]Községgazd!R64+[4]Vagyongazd!O51+[4]Közút!O51+[4]Sport!O53+[4]Közművelődés!Q86+[4]Támogatás!Z51</f>
        <v>0</v>
      </c>
      <c r="U52" s="947">
        <f>[4]Igazgatás!P72+[4]Községgazd!S64+[4]Vagyongazd!P51+[4]Közút!P51+[4]Sport!P53+[4]Közművelődés!R86+[4]Támogatás!AA51</f>
        <v>0</v>
      </c>
      <c r="V52" s="948">
        <f>[4]Igazgatás!Q72+[4]Községgazd!T64+[4]Vagyongazd!Q51+[4]Közút!Q51+[4]Sport!Q53+[4]Közművelődés!S86+[4]Támogatás!AB51</f>
        <v>0</v>
      </c>
      <c r="W52" s="946">
        <f>[4]Igazgatás!R72+[4]Községgazd!U64+[4]Vagyongazd!R51+[4]Közút!R51+[4]Sport!R53+[4]Közművelődés!T86+[4]Támogatás!AC51</f>
        <v>0</v>
      </c>
      <c r="X52" s="946">
        <f>[4]Igazgatás!S72+[4]Községgazd!V64+[4]Vagyongazd!S51+[4]Közút!S51+[4]Sport!S53+[4]Közművelődés!U86+[4]Támogatás!AD51</f>
        <v>0</v>
      </c>
      <c r="Y52" s="947">
        <f>[4]Igazgatás!T72+[4]Községgazd!W64+[4]Vagyongazd!T51+[4]Közút!T51+[4]Sport!T53+[4]Közművelődés!V86+[4]Támogatás!AE51</f>
        <v>0</v>
      </c>
      <c r="AB52" s="914"/>
    </row>
    <row r="53" spans="1:48 16382:16382" s="949" customFormat="1" ht="13.5" x14ac:dyDescent="0.2">
      <c r="A53" s="18" t="s">
        <v>62</v>
      </c>
      <c r="B53" s="880" t="s">
        <v>63</v>
      </c>
      <c r="C53" s="1346" t="s">
        <v>64</v>
      </c>
      <c r="D53" s="1347"/>
      <c r="E53" s="1347"/>
      <c r="F53" s="922">
        <v>1162560</v>
      </c>
      <c r="G53" s="922">
        <v>1432560</v>
      </c>
      <c r="H53" s="922">
        <v>1425680</v>
      </c>
      <c r="I53" s="922"/>
      <c r="J53" s="922">
        <f>SUM('Dologi kiadások'!F97)</f>
        <v>1500000</v>
      </c>
      <c r="K53" s="922">
        <f>SUM('Dologi kiadások'!G97)</f>
        <v>1400000</v>
      </c>
      <c r="L53" s="922">
        <v>0</v>
      </c>
      <c r="M53" s="923">
        <f t="shared" si="4"/>
        <v>2900000</v>
      </c>
      <c r="N53" s="944">
        <f>[4]Igazgatás!I73+[4]Községgazd!L65+[4]Vagyongazd!I52+[4]Közút!I52+[4]Sport!I54+[4]Közművelődés!K87+[4]Támogatás!T52</f>
        <v>295833.33332239999</v>
      </c>
      <c r="O53" s="945">
        <f>[4]Igazgatás!J73+[4]Községgazd!M65+[4]Vagyongazd!J52+[4]Közút!J52+[4]Sport!J54+[4]Közművelődés!L87+[4]Támogatás!U52</f>
        <v>295833.33332239999</v>
      </c>
      <c r="P53" s="946">
        <f>[4]Igazgatás!K73+[4]Községgazd!N65+[4]Vagyongazd!K52+[4]Közút!K52+[4]Sport!K54+[4]Közművelődés!M87+[4]Támogatás!V52</f>
        <v>295833.33332239999</v>
      </c>
      <c r="Q53" s="946">
        <f>[4]Igazgatás!L73+[4]Községgazd!O65+[4]Vagyongazd!L52+[4]Közút!L52+[4]Sport!L54+[4]Közművelődés!N87+[4]Támogatás!W52</f>
        <v>295833.33332239999</v>
      </c>
      <c r="R53" s="945">
        <f>[4]Igazgatás!M73+[4]Községgazd!P65+[4]Vagyongazd!M52+[4]Közút!M52+[4]Sport!M54+[4]Közművelődés!O87+[4]Támogatás!X52</f>
        <v>295833.33332239999</v>
      </c>
      <c r="S53" s="946">
        <f>[4]Igazgatás!N73+[4]Községgazd!Q65+[4]Vagyongazd!N52+[4]Közút!N52+[4]Sport!N54+[4]Közművelődés!P87+[4]Támogatás!Y52</f>
        <v>295833.33332239999</v>
      </c>
      <c r="T53" s="946">
        <f>[4]Igazgatás!O73+[4]Községgazd!R65+[4]Vagyongazd!O52+[4]Közút!O52+[4]Sport!O54+[4]Közművelődés!Q87+[4]Támogatás!Z52</f>
        <v>295833.33332239999</v>
      </c>
      <c r="U53" s="947">
        <f>[4]Igazgatás!P73+[4]Községgazd!S65+[4]Vagyongazd!P52+[4]Közút!P52+[4]Sport!P54+[4]Közművelődés!R87+[4]Támogatás!AA52</f>
        <v>295833.33332239999</v>
      </c>
      <c r="V53" s="948">
        <f>[4]Igazgatás!Q73+[4]Községgazd!T65+[4]Vagyongazd!Q52+[4]Közút!Q52+[4]Sport!Q54+[4]Közművelődés!S87+[4]Támogatás!AB52</f>
        <v>295833.33332239999</v>
      </c>
      <c r="W53" s="946">
        <f>[4]Igazgatás!R73+[4]Községgazd!U65+[4]Vagyongazd!R52+[4]Közút!R52+[4]Sport!R54+[4]Közművelődés!T87+[4]Támogatás!AC52</f>
        <v>295833.33332239999</v>
      </c>
      <c r="X53" s="946">
        <f>[4]Igazgatás!S73+[4]Községgazd!V65+[4]Vagyongazd!S52+[4]Közút!S52+[4]Sport!S54+[4]Közművelődés!U87+[4]Támogatás!AD52</f>
        <v>295833.33332239999</v>
      </c>
      <c r="Y53" s="947">
        <f>[4]Igazgatás!T73+[4]Községgazd!W65+[4]Vagyongazd!T52+[4]Közút!T52+[4]Sport!T54+[4]Közművelődés!V87+[4]Támogatás!AE52</f>
        <v>295833.33332239999</v>
      </c>
      <c r="AB53" s="914"/>
    </row>
    <row r="54" spans="1:48 16382:16382" x14ac:dyDescent="0.2">
      <c r="B54" s="875" t="s">
        <v>27</v>
      </c>
      <c r="C54" s="1352" t="s">
        <v>28</v>
      </c>
      <c r="D54" s="1353"/>
      <c r="E54" s="1353"/>
      <c r="F54" s="937">
        <v>2954987</v>
      </c>
      <c r="G54" s="937">
        <v>2954987</v>
      </c>
      <c r="H54" s="937">
        <v>2953804</v>
      </c>
      <c r="I54" s="937"/>
      <c r="J54" s="937">
        <f>SUM(J55:J59)</f>
        <v>6354207.333333333</v>
      </c>
      <c r="K54" s="937">
        <f>SUM(K55:K59)</f>
        <v>70000</v>
      </c>
      <c r="L54" s="937">
        <v>0</v>
      </c>
      <c r="M54" s="938">
        <f t="shared" si="4"/>
        <v>6424207.333333333</v>
      </c>
      <c r="N54" s="939">
        <f>[4]Igazgatás!I76+[4]Községgazd!L66+[4]Vagyongazd!I53+[4]Közút!I53+[4]Sport!I55+[4]Közművelődés!K90+[4]Támogatás!T53</f>
        <v>294926.89915486955</v>
      </c>
      <c r="O54" s="940">
        <f>[4]Igazgatás!J76+[4]Községgazd!M66+[4]Vagyongazd!J53+[4]Szennyvíz!I52+[4]Közút!J53+[4]Sport!J55+[4]Közművelődés!L90+[4]Támogatás!U53</f>
        <v>294926.89915486955</v>
      </c>
      <c r="P54" s="941">
        <f>[4]Igazgatás!K76+[4]Községgazd!N66+[4]Vagyongazd!K53+[4]Közút!K53+[4]Sport!K55+[4]Közművelődés!M90+[4]Támogatás!V53</f>
        <v>294926.89915486955</v>
      </c>
      <c r="Q54" s="941">
        <f>[4]Igazgatás!L76+[4]Községgazd!O66+[4]Vagyongazd!L53+[4]Közút!L53+[4]Sport!L55+[4]Közművelődés!N90+[4]Támogatás!W53</f>
        <v>294926.89915486955</v>
      </c>
      <c r="R54" s="940">
        <f>[4]Igazgatás!M76+[4]Községgazd!P66+[4]Vagyongazd!M53+[4]Közút!M53+[4]Sport!M55+[4]Közművelődés!O90+[4]Támogatás!X53</f>
        <v>294926.89915486955</v>
      </c>
      <c r="S54" s="941">
        <f>[4]Igazgatás!N76+[4]Községgazd!Q66+[4]Vagyongazd!N53+[4]Közút!N53+[4]Sport!N55+[4]Közművelődés!P90+[4]Támogatás!Y53</f>
        <v>294926.89915486955</v>
      </c>
      <c r="T54" s="941">
        <f>[4]Igazgatás!O76+[4]Községgazd!R66+[4]Vagyongazd!O53+[4]Közút!O53+[4]Sport!O55+[4]Közművelődés!Q90+[4]Támogatás!Z53</f>
        <v>294926.89915486955</v>
      </c>
      <c r="U54" s="942">
        <f>[4]Igazgatás!P76+[4]Községgazd!S66+[4]Vagyongazd!P53+[4]Közút!P53+[4]Sport!P55+[4]Közművelődés!R90+[4]Támogatás!AA53</f>
        <v>294926.89915486955</v>
      </c>
      <c r="V54" s="943">
        <f>[4]Igazgatás!Q76+[4]Községgazd!T66+[4]Vagyongazd!Q53+[4]Közút!Q53+[4]Sport!Q55+[4]Közművelődés!S90+[4]Támogatás!AB53</f>
        <v>294926.89915486955</v>
      </c>
      <c r="W54" s="941">
        <f>[4]Igazgatás!R76+[4]Községgazd!U66+[4]Vagyongazd!R53+[4]Közút!R53+[4]Sport!R55+[4]Közművelődés!T90+[4]Támogatás!AC53</f>
        <v>294926.89915486955</v>
      </c>
      <c r="X54" s="941">
        <f>[4]Igazgatás!S76+[4]Községgazd!V66+[4]Vagyongazd!S53+[4]Közút!S53+[4]Sport!S55+[4]Közművelődés!U90+[4]Támogatás!AD53</f>
        <v>294926.89915486955</v>
      </c>
      <c r="Y54" s="942">
        <f>[4]Igazgatás!T76+[4]Községgazd!W66+[4]Vagyongazd!T53+[4]Közút!T53+[4]Sport!T55+[4]Közművelődés!V90+[4]Támogatás!AE53</f>
        <v>294926.89915486955</v>
      </c>
      <c r="AB54" s="914"/>
    </row>
    <row r="55" spans="1:48 16382:16382" s="949" customFormat="1" ht="13.5" x14ac:dyDescent="0.2">
      <c r="A55" s="18" t="s">
        <v>66</v>
      </c>
      <c r="B55" s="880" t="s">
        <v>29</v>
      </c>
      <c r="C55" s="1346" t="s">
        <v>30</v>
      </c>
      <c r="D55" s="1347"/>
      <c r="E55" s="1347"/>
      <c r="F55" s="922">
        <v>1950987</v>
      </c>
      <c r="G55" s="922">
        <v>1950987</v>
      </c>
      <c r="H55" s="922">
        <v>1950396</v>
      </c>
      <c r="I55" s="922"/>
      <c r="J55" s="922">
        <f>SUM('Dologi kiadások'!F103)</f>
        <v>5298943.333333333</v>
      </c>
      <c r="K55" s="922">
        <f>SUM('Dologi kiadások'!G103)</f>
        <v>70000</v>
      </c>
      <c r="L55" s="922">
        <v>0</v>
      </c>
      <c r="M55" s="923">
        <f t="shared" si="4"/>
        <v>5368943.333333333</v>
      </c>
      <c r="N55" s="944">
        <f>[4]Igazgatás!I77+[4]Községgazd!L67+[4]Vagyongazd!I54+[4]Közút!I54+[4]Sport!I56+[4]Közművelődés!K91+[4]Támogatás!T54</f>
        <v>286593.56582186959</v>
      </c>
      <c r="O55" s="945">
        <f>[4]Igazgatás!J77+[4]Községgazd!M67+[4]Vagyongazd!J54+[4]Szennyvíz!I53+[4]Közút!J54+[4]Sport!J56+[4]Közművelődés!L91+[4]Támogatás!U54</f>
        <v>286593.56582186959</v>
      </c>
      <c r="P55" s="946">
        <f>[4]Igazgatás!K77+[4]Községgazd!N67+[4]Vagyongazd!K54+[4]Közút!K54+[4]Sport!K56+[4]Közművelődés!M91+[4]Támogatás!V54</f>
        <v>286593.56582186959</v>
      </c>
      <c r="Q55" s="946">
        <f>[4]Igazgatás!L77+[4]Községgazd!O67+[4]Vagyongazd!L54+[4]Közút!L54+[4]Sport!L56+[4]Közművelődés!N91+[4]Támogatás!W54</f>
        <v>286593.56582186959</v>
      </c>
      <c r="R55" s="945">
        <f>[4]Igazgatás!M77+[4]Községgazd!P67+[4]Vagyongazd!M54+[4]Közút!M54+[4]Sport!M56+[4]Közművelődés!O91+[4]Támogatás!X54</f>
        <v>286593.56582186959</v>
      </c>
      <c r="S55" s="946">
        <f>[4]Igazgatás!N77+[4]Községgazd!Q67+[4]Vagyongazd!N54+[4]Közút!N54+[4]Sport!N56+[4]Közművelődés!P91+[4]Támogatás!Y54</f>
        <v>286593.56582186959</v>
      </c>
      <c r="T55" s="946">
        <f>[4]Igazgatás!O77+[4]Községgazd!R67+[4]Vagyongazd!O54+[4]Közút!O54+[4]Sport!O56+[4]Közművelődés!Q91+[4]Támogatás!Z54</f>
        <v>286593.56582186959</v>
      </c>
      <c r="U55" s="947">
        <f>[4]Igazgatás!P77+[4]Községgazd!S67+[4]Vagyongazd!P54+[4]Közút!P54+[4]Sport!P56+[4]Közművelődés!R91+[4]Támogatás!AA54</f>
        <v>286593.56582186959</v>
      </c>
      <c r="V55" s="948">
        <f>[4]Igazgatás!Q77+[4]Községgazd!T67+[4]Vagyongazd!Q54+[4]Közút!Q54+[4]Sport!Q56+[4]Közművelődés!S91+[4]Támogatás!AB54</f>
        <v>286593.56582186959</v>
      </c>
      <c r="W55" s="946">
        <f>[4]Igazgatás!R77+[4]Községgazd!U67+[4]Vagyongazd!R54+[4]Közút!R54+[4]Sport!R56+[4]Közművelődés!T91+[4]Támogatás!AC54</f>
        <v>286593.56582186959</v>
      </c>
      <c r="X55" s="946">
        <f>[4]Igazgatás!S77+[4]Községgazd!V67+[4]Vagyongazd!S54+[4]Közút!S54+[4]Sport!S56+[4]Közművelődés!U91+[4]Támogatás!AD54</f>
        <v>286593.56582186959</v>
      </c>
      <c r="Y55" s="947">
        <f>[4]Igazgatás!T77+[4]Községgazd!W67+[4]Vagyongazd!T54+[4]Közút!T54+[4]Sport!T56+[4]Közművelődés!V91+[4]Támogatás!AE54</f>
        <v>286593.56582186959</v>
      </c>
      <c r="AB55" s="914"/>
    </row>
    <row r="56" spans="1:48 16382:16382" s="949" customFormat="1" ht="15" customHeight="1" x14ac:dyDescent="0.2">
      <c r="A56" s="18" t="s">
        <v>67</v>
      </c>
      <c r="B56" s="880" t="s">
        <v>68</v>
      </c>
      <c r="C56" s="1346" t="s">
        <v>920</v>
      </c>
      <c r="D56" s="1347"/>
      <c r="E56" s="1347"/>
      <c r="F56" s="922">
        <v>0</v>
      </c>
      <c r="G56" s="922">
        <v>0</v>
      </c>
      <c r="H56" s="922">
        <v>0</v>
      </c>
      <c r="I56" s="922"/>
      <c r="J56" s="922">
        <f>SUM('Dologi kiadások'!F104)</f>
        <v>1000000</v>
      </c>
      <c r="K56" s="922">
        <f>[4]Igazgatás!G80+[4]Községgazd!G71+[4]Közút!G55+[4]Sport!G57+[4]Közművelődés!G94+[4]Támogatás!K55</f>
        <v>0</v>
      </c>
      <c r="L56" s="922">
        <v>0</v>
      </c>
      <c r="M56" s="923">
        <f t="shared" si="4"/>
        <v>1000000</v>
      </c>
      <c r="N56" s="944">
        <f>[4]Igazgatás!I80+[4]Községgazd!L71+[4]Vagyongazd!I55+[4]Közút!I55+[4]Sport!I57+[4]Közművelődés!K94+[4]Támogatás!T55</f>
        <v>0</v>
      </c>
      <c r="O56" s="945">
        <f>[4]Igazgatás!J80+[4]Községgazd!M71+[4]Vagyongazd!J55+[4]Közút!J55+[4]Sport!J57+[4]Közművelődés!L94+[4]Támogatás!U55</f>
        <v>0</v>
      </c>
      <c r="P56" s="946">
        <f>[4]Igazgatás!K80+[4]Községgazd!N71+[4]Vagyongazd!K55+[4]Közút!K55+[4]Sport!K57+[4]Közművelődés!M94+[4]Támogatás!V55</f>
        <v>0</v>
      </c>
      <c r="Q56" s="946">
        <f>[4]Igazgatás!L80+[4]Községgazd!O71+[4]Vagyongazd!L55+[4]Közút!L55+[4]Sport!L57+[4]Közművelődés!N94+[4]Támogatás!W55</f>
        <v>0</v>
      </c>
      <c r="R56" s="945">
        <f>[4]Igazgatás!M80+[4]Községgazd!P71+[4]Vagyongazd!M55+[4]Közút!M55+[4]Sport!M57+[4]Közművelődés!O94+[4]Támogatás!X55</f>
        <v>0</v>
      </c>
      <c r="S56" s="946">
        <f>[4]Igazgatás!N80+[4]Községgazd!Q71+[4]Vagyongazd!N55+[4]Közút!N55+[4]Sport!N57+[4]Közművelődés!P94+[4]Támogatás!Y55</f>
        <v>0</v>
      </c>
      <c r="T56" s="946">
        <f>[4]Igazgatás!O80+[4]Községgazd!R71+[4]Vagyongazd!O55+[4]Közút!O55+[4]Sport!O57+[4]Közművelődés!Q94+[4]Támogatás!Z55</f>
        <v>0</v>
      </c>
      <c r="U56" s="947">
        <f>[4]Igazgatás!P80+[4]Községgazd!S71+[4]Vagyongazd!P55+[4]Közút!P55+[4]Sport!P57+[4]Közművelődés!R94+[4]Támogatás!AA55</f>
        <v>0</v>
      </c>
      <c r="V56" s="948">
        <f>[4]Igazgatás!Q80+[4]Községgazd!T71+[4]Vagyongazd!Q55+[4]Közút!Q55+[4]Sport!Q57+[4]Közművelődés!S94+[4]Támogatás!AB55</f>
        <v>0</v>
      </c>
      <c r="W56" s="946">
        <f>[4]Igazgatás!R80+[4]Községgazd!U71+[4]Vagyongazd!R55+[4]Közút!R55+[4]Sport!R57+[4]Közművelődés!T94+[4]Támogatás!AC55</f>
        <v>0</v>
      </c>
      <c r="X56" s="946">
        <f>[4]Igazgatás!S80+[4]Községgazd!V71+[4]Vagyongazd!S55+[4]Közút!S55+[4]Sport!S57+[4]Közművelődés!U94+[4]Támogatás!AD55</f>
        <v>0</v>
      </c>
      <c r="Y56" s="947">
        <f>[4]Igazgatás!T80+[4]Községgazd!W71+[4]Vagyongazd!T55+[4]Közút!T55+[4]Sport!T57+[4]Közművelődés!V94+[4]Támogatás!AE55</f>
        <v>0</v>
      </c>
      <c r="AB56" s="914"/>
    </row>
    <row r="57" spans="1:48 16382:16382" s="949" customFormat="1" ht="15" customHeight="1" x14ac:dyDescent="0.2">
      <c r="A57" s="18" t="s">
        <v>921</v>
      </c>
      <c r="B57" s="880" t="s">
        <v>673</v>
      </c>
      <c r="C57" s="1346" t="s">
        <v>674</v>
      </c>
      <c r="D57" s="1347"/>
      <c r="E57" s="1347"/>
      <c r="F57" s="922">
        <v>1000000</v>
      </c>
      <c r="G57" s="922">
        <v>1000000</v>
      </c>
      <c r="H57" s="922">
        <v>1000000</v>
      </c>
      <c r="I57" s="922"/>
      <c r="J57" s="922">
        <f>SUM('Dologi kiadások'!F105)</f>
        <v>0</v>
      </c>
      <c r="K57" s="922">
        <f>[4]Igazgatás!G81+[4]Községgazd!G72+[4]Közút!G56+[4]Sport!G58+[4]Közművelődés!G95+[4]Támogatás!K56</f>
        <v>0</v>
      </c>
      <c r="L57" s="922">
        <v>0</v>
      </c>
      <c r="M57" s="923">
        <f>[4]Igazgatás!H81+[4]Községgazd!H72+[4]Közút!H56+[4]Sport!H58+[4]Közművelődés!H95+[4]Támogatás!L56</f>
        <v>0</v>
      </c>
      <c r="N57" s="944">
        <f>[4]Igazgatás!I81+[4]Községgazd!L72+[4]Vagyongazd!I56+[4]Közút!I56+[4]Sport!I58+[4]Közművelődés!K95+[4]Támogatás!T56</f>
        <v>0</v>
      </c>
      <c r="O57" s="945">
        <f>[4]Igazgatás!J81+[4]Községgazd!M72+[4]Vagyongazd!J56+[4]Közút!J56+[4]Sport!J58+[4]Közművelődés!L95+[4]Támogatás!U56</f>
        <v>0</v>
      </c>
      <c r="P57" s="946">
        <f>[4]Igazgatás!K81+[4]Községgazd!N72+[4]Vagyongazd!K56+[4]Közút!K56+[4]Sport!K58+[4]Közművelődés!M95+[4]Támogatás!V56</f>
        <v>0</v>
      </c>
      <c r="Q57" s="946">
        <f>[4]Igazgatás!L81+[4]Községgazd!O72+[4]Vagyongazd!L56+[4]Közút!L56+[4]Sport!L58+[4]Közművelődés!N95+[4]Támogatás!W56</f>
        <v>0</v>
      </c>
      <c r="R57" s="945">
        <f>[4]Igazgatás!M81+[4]Községgazd!P72+[4]Vagyongazd!M56+[4]Közút!M56+[4]Sport!M58+[4]Közművelődés!O95+[4]Támogatás!X56</f>
        <v>0</v>
      </c>
      <c r="S57" s="946">
        <f>[4]Igazgatás!N81+[4]Községgazd!Q72+[4]Vagyongazd!N56+[4]Közút!N56+[4]Sport!N58+[4]Közművelődés!P95+[4]Támogatás!Y56</f>
        <v>0</v>
      </c>
      <c r="T57" s="946">
        <f>[4]Igazgatás!O81+[4]Községgazd!R72+[4]Vagyongazd!O56+[4]Közút!O56+[4]Sport!O58+[4]Közművelődés!Q95+[4]Támogatás!Z56</f>
        <v>0</v>
      </c>
      <c r="U57" s="947">
        <f>[4]Igazgatás!P81+[4]Községgazd!S72+[4]Vagyongazd!P56+[4]Közút!P56+[4]Sport!P58+[4]Közművelődés!R95+[4]Támogatás!AA56</f>
        <v>0</v>
      </c>
      <c r="V57" s="948">
        <f>[4]Igazgatás!Q81+[4]Községgazd!T72+[4]Vagyongazd!Q56+[4]Közút!Q56+[4]Sport!Q58+[4]Közművelődés!S95+[4]Támogatás!AB56</f>
        <v>0</v>
      </c>
      <c r="W57" s="946">
        <f>[4]Igazgatás!R81+[4]Községgazd!U72+[4]Vagyongazd!R56+[4]Közút!R56+[4]Sport!R58+[4]Közművelődés!T95+[4]Támogatás!AC56</f>
        <v>0</v>
      </c>
      <c r="X57" s="946">
        <f>[4]Igazgatás!S81+[4]Községgazd!V72+[4]Vagyongazd!S56+[4]Közút!S56+[4]Sport!S58+[4]Közművelődés!U95+[4]Támogatás!AD56</f>
        <v>0</v>
      </c>
      <c r="Y57" s="947">
        <f>[4]Igazgatás!T81+[4]Községgazd!W72+[4]Vagyongazd!T56+[4]Közút!T56+[4]Sport!T58+[4]Közművelődés!V95+[4]Támogatás!AE56</f>
        <v>0</v>
      </c>
      <c r="AB57" s="914"/>
    </row>
    <row r="58" spans="1:48 16382:16382" s="949" customFormat="1" ht="15" hidden="1" customHeight="1" x14ac:dyDescent="0.2">
      <c r="A58" s="18" t="s">
        <v>922</v>
      </c>
      <c r="B58" s="880" t="s">
        <v>923</v>
      </c>
      <c r="C58" s="1346" t="s">
        <v>924</v>
      </c>
      <c r="D58" s="1347"/>
      <c r="E58" s="1347"/>
      <c r="F58" s="922">
        <v>0</v>
      </c>
      <c r="G58" s="922">
        <v>0</v>
      </c>
      <c r="H58" s="922">
        <v>0</v>
      </c>
      <c r="I58" s="922">
        <v>0</v>
      </c>
      <c r="J58" s="922">
        <f>[4]Igazgatás!F82+[4]Községgazd!F73+[4]Közút!F57+[4]Sport!F59+[4]Közművelődés!F96+[4]Támogatás!J57</f>
        <v>0</v>
      </c>
      <c r="K58" s="922">
        <f>[4]Igazgatás!G82+[4]Községgazd!G73+[4]Közút!G57+[4]Sport!G59+[4]Közművelődés!G96+[4]Támogatás!K57</f>
        <v>0</v>
      </c>
      <c r="L58" s="922"/>
      <c r="M58" s="923">
        <f>[4]Igazgatás!H82+[4]Községgazd!H73+[4]Közút!H57+[4]Sport!H59+[4]Közművelődés!H96+[4]Támogatás!L57</f>
        <v>0</v>
      </c>
      <c r="N58" s="944">
        <f>[4]Igazgatás!I82+[4]Községgazd!L73+[4]Vagyongazd!I57+[4]Közút!I57+[4]Sport!I59+[4]Közművelődés!K96+[4]Támogatás!T57</f>
        <v>0</v>
      </c>
      <c r="O58" s="945">
        <f>[4]Igazgatás!J82+[4]Községgazd!M73+[4]Vagyongazd!J57+[4]Közút!J57+[4]Sport!J59+[4]Közművelődés!L96+[4]Támogatás!U57</f>
        <v>0</v>
      </c>
      <c r="P58" s="946">
        <f>[4]Igazgatás!K82+[4]Községgazd!N73+[4]Vagyongazd!K57+[4]Közút!K57+[4]Sport!K59+[4]Közművelődés!M96+[4]Támogatás!V57</f>
        <v>0</v>
      </c>
      <c r="Q58" s="946">
        <f>[4]Igazgatás!L82+[4]Községgazd!O73+[4]Vagyongazd!L57+[4]Közút!L57+[4]Sport!L59+[4]Közművelődés!N96+[4]Támogatás!W57</f>
        <v>0</v>
      </c>
      <c r="R58" s="945">
        <f>[4]Igazgatás!M82+[4]Községgazd!P73+[4]Vagyongazd!M57+[4]Közút!M57+[4]Sport!M59+[4]Közművelődés!O96+[4]Támogatás!X57</f>
        <v>0</v>
      </c>
      <c r="S58" s="946">
        <f>[4]Igazgatás!N82+[4]Községgazd!Q73+[4]Vagyongazd!N57+[4]Közút!N57+[4]Sport!N59+[4]Közművelődés!P96+[4]Támogatás!Y57</f>
        <v>0</v>
      </c>
      <c r="T58" s="946">
        <f>[4]Igazgatás!O82+[4]Községgazd!R73+[4]Vagyongazd!O57+[4]Közút!O57+[4]Sport!O59+[4]Közművelődés!Q96+[4]Támogatás!Z57</f>
        <v>0</v>
      </c>
      <c r="U58" s="947">
        <f>[4]Igazgatás!P82+[4]Községgazd!S73+[4]Vagyongazd!P57+[4]Közút!P57+[4]Sport!P59+[4]Közművelődés!R96+[4]Támogatás!AA57</f>
        <v>0</v>
      </c>
      <c r="V58" s="948">
        <f>[4]Igazgatás!Q82+[4]Községgazd!T73+[4]Vagyongazd!Q57+[4]Közút!Q57+[4]Sport!Q59+[4]Közművelődés!S96+[4]Támogatás!AB57</f>
        <v>0</v>
      </c>
      <c r="W58" s="946">
        <f>[4]Igazgatás!R82+[4]Községgazd!U73+[4]Vagyongazd!R57+[4]Közút!R57+[4]Sport!R59+[4]Közművelődés!T96+[4]Támogatás!AC57</f>
        <v>0</v>
      </c>
      <c r="X58" s="946">
        <f>[4]Igazgatás!S82+[4]Községgazd!V73+[4]Vagyongazd!S57+[4]Közút!S57+[4]Sport!S59+[4]Közművelődés!U96+[4]Támogatás!AD57</f>
        <v>0</v>
      </c>
      <c r="Y58" s="947">
        <f>[4]Igazgatás!T82+[4]Községgazd!W73+[4]Vagyongazd!T57+[4]Közút!T57+[4]Sport!T59+[4]Közművelődés!V96+[4]Támogatás!AE57</f>
        <v>0</v>
      </c>
      <c r="AB58" s="914"/>
      <c r="XFB58" s="980">
        <f>SUM(F58:XFA58)</f>
        <v>0</v>
      </c>
    </row>
    <row r="59" spans="1:48 16382:16382" s="949" customFormat="1" ht="14.25" thickBot="1" x14ac:dyDescent="0.25">
      <c r="A59" s="18" t="s">
        <v>69</v>
      </c>
      <c r="B59" s="892" t="s">
        <v>31</v>
      </c>
      <c r="C59" s="1348" t="s">
        <v>32</v>
      </c>
      <c r="D59" s="1349"/>
      <c r="E59" s="1349"/>
      <c r="F59" s="922">
        <v>4000</v>
      </c>
      <c r="G59" s="922">
        <v>4000</v>
      </c>
      <c r="H59" s="922">
        <v>4002</v>
      </c>
      <c r="I59" s="922"/>
      <c r="J59" s="922">
        <f>SUM('Dologi kiadások'!F106)</f>
        <v>55264</v>
      </c>
      <c r="K59" s="922">
        <f>[4]Igazgatás!G83+[4]Községgazd!G74+[4]Közút!G58+[4]Sport!G60+[4]Közművelődés!G97+[4]Támogatás!K58</f>
        <v>0</v>
      </c>
      <c r="L59" s="922">
        <v>0</v>
      </c>
      <c r="M59" s="923">
        <f>SUM(J59:L59)</f>
        <v>55264</v>
      </c>
      <c r="N59" s="944">
        <f>[4]Igazgatás!I83+[4]Községgazd!L74+[4]Vagyongazd!I58+[4]Közút!I58+[4]Sport!I60+[4]Közművelődés!K97+[4]Támogatás!T58</f>
        <v>8333.3333329999987</v>
      </c>
      <c r="O59" s="945">
        <f>[4]Igazgatás!J83+[4]Községgazd!M74+[4]Vagyongazd!J58+[4]Közút!J58+[4]Sport!J60+[4]Közművelődés!L97+[4]Támogatás!U58</f>
        <v>8333.3333329999987</v>
      </c>
      <c r="P59" s="946">
        <f>[4]Igazgatás!K83+[4]Községgazd!N74+[4]Vagyongazd!K58+[4]Közút!K58+[4]Sport!K60+[4]Közművelődés!M97+[4]Támogatás!V58</f>
        <v>8333.3333329999987</v>
      </c>
      <c r="Q59" s="946">
        <f>[4]Igazgatás!L83+[4]Községgazd!O74+[4]Vagyongazd!L58+[4]Közút!L58+[4]Sport!L60+[4]Közművelődés!N97+[4]Támogatás!W58</f>
        <v>8333.3333329999987</v>
      </c>
      <c r="R59" s="945">
        <f>[4]Igazgatás!M83+[4]Községgazd!P74+[4]Vagyongazd!M58+[4]Közút!M58+[4]Sport!M60+[4]Közművelődés!O97+[4]Támogatás!X58</f>
        <v>8333.3333329999987</v>
      </c>
      <c r="S59" s="946">
        <f>[4]Igazgatás!N83+[4]Községgazd!Q74+[4]Vagyongazd!N58+[4]Közút!N58+[4]Sport!N60+[4]Közművelődés!P97+[4]Támogatás!Y58</f>
        <v>8333.3333329999987</v>
      </c>
      <c r="T59" s="946">
        <f>[4]Igazgatás!O83+[4]Községgazd!R74+[4]Vagyongazd!O58+[4]Közút!O58+[4]Sport!O60+[4]Közművelődés!Q97+[4]Támogatás!Z58</f>
        <v>8333.3333329999987</v>
      </c>
      <c r="U59" s="947">
        <f>[4]Igazgatás!P83+[4]Községgazd!S74+[4]Vagyongazd!P58+[4]Közút!P58+[4]Sport!P60+[4]Közművelődés!R97+[4]Támogatás!AA58</f>
        <v>8333.3333329999987</v>
      </c>
      <c r="V59" s="948">
        <f>[4]Igazgatás!Q83+[4]Községgazd!T74+[4]Vagyongazd!Q58+[4]Közút!Q58+[4]Sport!Q60+[4]Közművelődés!S97+[4]Támogatás!AB58</f>
        <v>8333.3333329999987</v>
      </c>
      <c r="W59" s="946">
        <f>[4]Igazgatás!R83+[4]Községgazd!U74+[4]Vagyongazd!R58+[4]Közút!R58+[4]Sport!R60+[4]Közművelődés!T97+[4]Támogatás!AC58</f>
        <v>8333.3333329999987</v>
      </c>
      <c r="X59" s="946">
        <f>[4]Igazgatás!S83+[4]Községgazd!V74+[4]Vagyongazd!S58+[4]Közút!S58+[4]Sport!S60+[4]Közművelődés!U97+[4]Támogatás!AD58</f>
        <v>8333.3333329999987</v>
      </c>
      <c r="Y59" s="947">
        <f>[4]Igazgatás!T83+[4]Községgazd!W74+[4]Vagyongazd!T58+[4]Közút!T58+[4]Sport!T60+[4]Közművelődés!V97+[4]Támogatás!AE58</f>
        <v>8333.3333329999987</v>
      </c>
      <c r="AB59" s="914"/>
    </row>
    <row r="60" spans="1:48 16382:16382" ht="13.5" thickBot="1" x14ac:dyDescent="0.25">
      <c r="B60" s="904" t="s">
        <v>70</v>
      </c>
      <c r="C60" s="1350" t="s">
        <v>71</v>
      </c>
      <c r="D60" s="1351"/>
      <c r="E60" s="1351"/>
      <c r="F60" s="905">
        <v>1800000</v>
      </c>
      <c r="G60" s="905">
        <v>1800000</v>
      </c>
      <c r="H60" s="905">
        <v>1794970</v>
      </c>
      <c r="I60" s="906"/>
      <c r="J60" s="905">
        <f>SUM(J72+J68+J62)</f>
        <v>6760000</v>
      </c>
      <c r="K60" s="905">
        <f>[4]Igazgatás!G84+[4]Községgazd!G77+[4]Szennyvíz!F58+[4]Közút!G59+[4]Sport!G61+[4]Közművelődés!G100+[4]Támogatás!K59</f>
        <v>0</v>
      </c>
      <c r="L60" s="905">
        <v>0</v>
      </c>
      <c r="M60" s="952">
        <f>SUM(J60:L60)</f>
        <v>6760000</v>
      </c>
      <c r="N60" s="953">
        <f>[4]Igazgatás!I84+[4]Községgazd!L77+[4]Vagyongazd!I59+[4]Közút!I59+[4]Sport!I61+[4]Közművelődés!K100+[4]Támogatás!T59</f>
        <v>177790.58332322171</v>
      </c>
      <c r="O60" s="954">
        <f>[4]Igazgatás!J84+[4]Községgazd!M77+[4]Vagyongazd!J59+[4]Közút!J59+[4]Sport!J61+[4]Közművelődés!L100+[4]Támogatás!U59</f>
        <v>177790.58332322171</v>
      </c>
      <c r="P60" s="955">
        <f>[4]Igazgatás!K84+[4]Községgazd!N77+[4]Vagyongazd!K59+[4]Közút!K59+[4]Sport!K61+[4]Közművelődés!M100+[4]Támogatás!V59</f>
        <v>177790.58332322171</v>
      </c>
      <c r="Q60" s="955">
        <f>[4]Igazgatás!L84+[4]Községgazd!O77+[4]Vagyongazd!L59+[4]Közút!L59+[4]Sport!L61+[4]Közművelődés!N100+[4]Támogatás!W59</f>
        <v>177790.58332322171</v>
      </c>
      <c r="R60" s="954">
        <f>[4]Igazgatás!M84+[4]Községgazd!P77+[4]Vagyongazd!M59+[4]Közút!M59+[4]Sport!M61+[4]Közművelődés!O100+[4]Támogatás!X59</f>
        <v>177790.58332322171</v>
      </c>
      <c r="S60" s="955">
        <f>[4]Igazgatás!N84+[4]Községgazd!Q77+[4]Vagyongazd!N59+[4]Közút!N59+[4]Sport!N61+[4]Közművelődés!P100+[4]Támogatás!Y59</f>
        <v>177790.58332322171</v>
      </c>
      <c r="T60" s="955">
        <f>[4]Igazgatás!O84+[4]Községgazd!R77+[4]Vagyongazd!O59+[4]Közút!O59+[4]Sport!O61+[4]Közművelődés!Q100+[4]Támogatás!Z59</f>
        <v>177790.58332322171</v>
      </c>
      <c r="U60" s="956">
        <f>[4]Igazgatás!P84+[4]Községgazd!S77+[4]Vagyongazd!P59+[4]Közút!P59+[4]Sport!P61+[4]Közművelődés!R100+[4]Támogatás!AA59</f>
        <v>177790.58332322171</v>
      </c>
      <c r="V60" s="957">
        <f>[4]Igazgatás!Q84+[4]Községgazd!T77+[4]Vagyongazd!Q59+[4]Közút!Q59+[4]Sport!Q61+[4]Közművelődés!S100+[4]Támogatás!AB59</f>
        <v>177790.58332322171</v>
      </c>
      <c r="W60" s="955">
        <f>[4]Igazgatás!R84+[4]Községgazd!U77+[4]Vagyongazd!R59+[4]Közút!R59+[4]Sport!R61+[4]Közművelődés!T100+[4]Támogatás!AC59</f>
        <v>177790.58332322171</v>
      </c>
      <c r="X60" s="955">
        <f>[4]Igazgatás!S84+[4]Községgazd!V77+[4]Vagyongazd!S59+[4]Közút!S59+[4]Sport!S61+[4]Közművelődés!U100+[4]Támogatás!AD59</f>
        <v>177790.58332322171</v>
      </c>
      <c r="Y60" s="956">
        <f>[4]Igazgatás!T84+[4]Községgazd!W77+[4]Vagyongazd!T59+[4]Közút!T59+[4]Sport!T61+[4]Közművelődés!V100+[4]Támogatás!AE59</f>
        <v>177790.58332322171</v>
      </c>
      <c r="AB60" s="914"/>
    </row>
    <row r="61" spans="1:48 16382:16382" s="977" customFormat="1" ht="15" hidden="1" customHeight="1" x14ac:dyDescent="0.2">
      <c r="A61" s="18" t="s">
        <v>925</v>
      </c>
      <c r="B61" s="31" t="s">
        <v>926</v>
      </c>
      <c r="C61" s="1355" t="s">
        <v>927</v>
      </c>
      <c r="D61" s="1356"/>
      <c r="E61" s="1356"/>
      <c r="F61" s="975" t="e">
        <v>#REF!</v>
      </c>
      <c r="G61" s="975" t="e">
        <v>#REF!</v>
      </c>
      <c r="H61" s="975" t="e">
        <v>#REF!</v>
      </c>
      <c r="I61" s="981" t="e">
        <v>#REF!</v>
      </c>
      <c r="J61" s="975" t="e">
        <f>[4]Igazgatás!F85+[4]Községgazd!F78+[4]Vagyongazd!#REF!+[4]Közút!F60+[4]Sport!F62+[4]Közművelődés!F101+[4]Támogatás!J60</f>
        <v>#REF!</v>
      </c>
      <c r="K61" s="975" t="e">
        <f>[4]Igazgatás!G85+[4]Községgazd!G78+[4]Vagyongazd!#REF!+[4]Közút!G60+[4]Sport!G62+[4]Közművelődés!G101+[4]Támogatás!K60</f>
        <v>#REF!</v>
      </c>
      <c r="L61" s="975"/>
      <c r="M61" s="982" t="e">
        <f>[4]Igazgatás!H85+[4]Községgazd!H78+[4]Vagyongazd!#REF!+[4]Közút!H60+[4]Sport!H62+[4]Közművelődés!H101+[4]Támogatás!L60</f>
        <v>#REF!</v>
      </c>
      <c r="N61" s="939">
        <f>[4]Igazgatás!I85+[4]Községgazd!L78+[4]Vagyongazd!I60+[4]Közút!I60+[4]Sport!I62+[4]Közművelődés!K101+[4]Támogatás!T60</f>
        <v>0</v>
      </c>
      <c r="O61" s="940">
        <f>[4]Igazgatás!J85+[4]Községgazd!M78+[4]Vagyongazd!J60+[4]Közút!J60+[4]Sport!J62+[4]Közművelődés!L101+[4]Támogatás!U60</f>
        <v>0</v>
      </c>
      <c r="P61" s="941">
        <f>[4]Igazgatás!K85+[4]Községgazd!N78+[4]Vagyongazd!K60+[4]Közút!K60+[4]Sport!K62+[4]Közművelődés!M101+[4]Támogatás!V60</f>
        <v>0</v>
      </c>
      <c r="Q61" s="941">
        <f>[4]Igazgatás!L85+[4]Községgazd!O78+[4]Vagyongazd!L60+[4]Közút!L60+[4]Sport!L62+[4]Közművelődés!N101+[4]Támogatás!W60</f>
        <v>0</v>
      </c>
      <c r="R61" s="940">
        <f>[4]Igazgatás!M85+[4]Községgazd!P78+[4]Vagyongazd!M60+[4]Közút!M60+[4]Sport!M62+[4]Közművelődés!O101+[4]Támogatás!X60</f>
        <v>0</v>
      </c>
      <c r="S61" s="941">
        <f>[4]Igazgatás!N85+[4]Községgazd!Q78+[4]Vagyongazd!N60+[4]Közút!N60+[4]Sport!N62+[4]Közművelődés!P101+[4]Támogatás!Y60</f>
        <v>0</v>
      </c>
      <c r="T61" s="941">
        <f>[4]Igazgatás!O85+[4]Községgazd!R78+[4]Vagyongazd!O60+[4]Közút!O60+[4]Sport!O62+[4]Közművelődés!Q101+[4]Támogatás!Z60</f>
        <v>0</v>
      </c>
      <c r="U61" s="942">
        <f>[4]Igazgatás!P85+[4]Községgazd!S78+[4]Vagyongazd!P60+[4]Közút!P60+[4]Sport!P62+[4]Közművelődés!R101+[4]Támogatás!AA60</f>
        <v>0</v>
      </c>
      <c r="V61" s="943">
        <f>[4]Igazgatás!Q85+[4]Községgazd!T78+[4]Vagyongazd!Q60+[4]Közút!Q60+[4]Sport!Q62+[4]Közművelődés!S101+[4]Támogatás!AB60</f>
        <v>0</v>
      </c>
      <c r="W61" s="941">
        <f>[4]Igazgatás!R85+[4]Községgazd!U78+[4]Vagyongazd!R60+[4]Közút!R60+[4]Sport!R62+[4]Közművelődés!T101+[4]Támogatás!AC60</f>
        <v>0</v>
      </c>
      <c r="X61" s="941">
        <f>[4]Igazgatás!S85+[4]Községgazd!V78+[4]Vagyongazd!S60+[4]Közút!S60+[4]Sport!S62+[4]Közművelődés!U101+[4]Támogatás!AD60</f>
        <v>0</v>
      </c>
      <c r="Y61" s="942">
        <f>[4]Igazgatás!T85+[4]Községgazd!W78+[4]Vagyongazd!T60+[4]Közút!T60+[4]Sport!T62+[4]Közművelődés!V101+[4]Támogatás!AE60</f>
        <v>0</v>
      </c>
      <c r="AB61" s="914"/>
    </row>
    <row r="62" spans="1:48 16382:16382" s="977" customFormat="1" ht="15" customHeight="1" x14ac:dyDescent="0.2">
      <c r="A62" s="18" t="s">
        <v>928</v>
      </c>
      <c r="B62" s="884" t="s">
        <v>72</v>
      </c>
      <c r="C62" s="1357" t="s">
        <v>73</v>
      </c>
      <c r="D62" s="1358"/>
      <c r="E62" s="1358"/>
      <c r="F62" s="937" t="e">
        <v>#REF!</v>
      </c>
      <c r="G62" s="937" t="e">
        <v>#REF!</v>
      </c>
      <c r="H62" s="937" t="e">
        <v>#REF!</v>
      </c>
      <c r="I62" s="937"/>
      <c r="J62" s="937">
        <f>SUM('Ellátottak pénzbeli juttatásai'!G5)</f>
        <v>160000</v>
      </c>
      <c r="K62" s="937">
        <v>0</v>
      </c>
      <c r="L62" s="937">
        <v>0</v>
      </c>
      <c r="M62" s="938">
        <f>SUM(J62:L62)</f>
        <v>160000</v>
      </c>
      <c r="N62" s="939">
        <f>[4]Igazgatás!I86+[4]Községgazd!L79+[4]Vagyongazd!I61+[4]Közút!I61+[4]Sport!I63+[4]Közművelődés!K102+[4]Támogatás!T61</f>
        <v>1624.999999935</v>
      </c>
      <c r="O62" s="940">
        <f>[4]Igazgatás!J86+[4]Községgazd!M79+[4]Vagyongazd!J61+[4]Közút!J61+[4]Sport!J63+[4]Közművelődés!L102+[4]Támogatás!U61</f>
        <v>1624.999999935</v>
      </c>
      <c r="P62" s="941">
        <f>[4]Igazgatás!K86+[4]Községgazd!N79+[4]Vagyongazd!K61+[4]Közút!K61+[4]Sport!K63+[4]Közművelődés!M102+[4]Támogatás!V61</f>
        <v>1624.999999935</v>
      </c>
      <c r="Q62" s="941">
        <f>[4]Igazgatás!L86+[4]Községgazd!O79+[4]Vagyongazd!L61+[4]Közút!L61+[4]Sport!L63+[4]Közművelődés!N102+[4]Támogatás!W61</f>
        <v>1624.999999935</v>
      </c>
      <c r="R62" s="940">
        <f>[4]Igazgatás!M86+[4]Községgazd!P79+[4]Vagyongazd!M61+[4]Közút!M61+[4]Sport!M63+[4]Közművelődés!O102+[4]Támogatás!X61</f>
        <v>1624.999999935</v>
      </c>
      <c r="S62" s="941">
        <f>[4]Igazgatás!N86+[4]Községgazd!Q79+[4]Vagyongazd!N61+[4]Közút!N61+[4]Sport!N63+[4]Közművelődés!P102+[4]Támogatás!Y61</f>
        <v>1624.999999935</v>
      </c>
      <c r="T62" s="941">
        <f>[4]Igazgatás!O86+[4]Községgazd!R79+[4]Vagyongazd!O61+[4]Közút!O61+[4]Sport!O63+[4]Közművelődés!Q102+[4]Támogatás!Z61</f>
        <v>1624.999999935</v>
      </c>
      <c r="U62" s="942">
        <f>[4]Igazgatás!P86+[4]Községgazd!S79+[4]Vagyongazd!P61+[4]Közút!P61+[4]Sport!P63+[4]Közművelődés!R102+[4]Támogatás!AA61</f>
        <v>1624.999999935</v>
      </c>
      <c r="V62" s="943">
        <f>[4]Igazgatás!Q86+[4]Községgazd!T79+[4]Vagyongazd!Q61+[4]Közút!Q61+[4]Sport!Q63+[4]Közművelődés!S102+[4]Támogatás!AB61</f>
        <v>1624.999999935</v>
      </c>
      <c r="W62" s="941">
        <f>[4]Igazgatás!R86+[4]Községgazd!U79+[4]Vagyongazd!R61+[4]Közút!R61+[4]Sport!R63+[4]Közművelődés!T102+[4]Támogatás!AC61</f>
        <v>1624.999999935</v>
      </c>
      <c r="X62" s="941">
        <f>[4]Igazgatás!S86+[4]Községgazd!V79+[4]Vagyongazd!S61+[4]Közút!S61+[4]Sport!S63+[4]Közművelődés!U102+[4]Támogatás!AD61</f>
        <v>1624.999999935</v>
      </c>
      <c r="Y62" s="942">
        <f>[4]Igazgatás!T86+[4]Községgazd!W79+[4]Vagyongazd!T61+[4]Közút!T61+[4]Sport!T63+[4]Közművelődés!V102+[4]Támogatás!AE61</f>
        <v>1624.999999935</v>
      </c>
      <c r="AB62" s="914"/>
    </row>
    <row r="63" spans="1:48 16382:16382" s="988" customFormat="1" ht="15" hidden="1" customHeight="1" x14ac:dyDescent="0.2">
      <c r="A63" s="871"/>
      <c r="B63" s="884"/>
      <c r="C63" s="885"/>
      <c r="D63" s="886" t="s">
        <v>929</v>
      </c>
      <c r="E63" s="887"/>
      <c r="F63" s="937"/>
      <c r="G63" s="937"/>
      <c r="H63" s="937"/>
      <c r="I63" s="937"/>
      <c r="J63" s="937">
        <v>0</v>
      </c>
      <c r="K63" s="937">
        <v>0</v>
      </c>
      <c r="L63" s="937">
        <v>0</v>
      </c>
      <c r="M63" s="938">
        <f>SUM([4]Támogatás!L62)</f>
        <v>19500</v>
      </c>
      <c r="N63" s="983"/>
      <c r="O63" s="984"/>
      <c r="P63" s="985"/>
      <c r="Q63" s="985"/>
      <c r="R63" s="984"/>
      <c r="S63" s="985"/>
      <c r="T63" s="985"/>
      <c r="U63" s="986"/>
      <c r="V63" s="987"/>
      <c r="W63" s="985"/>
      <c r="X63" s="985"/>
      <c r="Y63" s="986"/>
      <c r="Z63" s="977"/>
      <c r="AA63" s="977"/>
      <c r="AB63" s="914"/>
      <c r="AC63" s="977"/>
      <c r="AD63" s="977"/>
      <c r="AE63" s="977"/>
      <c r="AF63" s="977"/>
      <c r="AG63" s="977"/>
      <c r="AH63" s="977"/>
      <c r="AI63" s="977"/>
      <c r="AJ63" s="977"/>
      <c r="AK63" s="977"/>
      <c r="AL63" s="977"/>
      <c r="AM63" s="977"/>
      <c r="AN63" s="977"/>
      <c r="AO63" s="977"/>
      <c r="AP63" s="977"/>
      <c r="AQ63" s="977"/>
      <c r="AR63" s="977"/>
      <c r="AS63" s="977"/>
      <c r="AT63" s="977"/>
      <c r="AU63" s="977"/>
      <c r="AV63" s="977"/>
    </row>
    <row r="64" spans="1:48 16382:16382" s="977" customFormat="1" ht="15" hidden="1" customHeight="1" x14ac:dyDescent="0.2">
      <c r="A64" s="18" t="s">
        <v>930</v>
      </c>
      <c r="B64" s="875" t="s">
        <v>931</v>
      </c>
      <c r="C64" s="1352" t="s">
        <v>932</v>
      </c>
      <c r="D64" s="1353"/>
      <c r="E64" s="1353"/>
      <c r="F64" s="937" t="e">
        <v>#REF!</v>
      </c>
      <c r="G64" s="937" t="e">
        <v>#REF!</v>
      </c>
      <c r="H64" s="937" t="e">
        <v>#REF!</v>
      </c>
      <c r="I64" s="937"/>
      <c r="J64" s="937" t="e">
        <f>[4]Igazgatás!F87+[4]Községgazd!F80+[4]Vagyongazd!#REF!+[4]Közút!F62+[4]Sport!F64+[4]Közművelődés!F103+[4]Támogatás!J63</f>
        <v>#REF!</v>
      </c>
      <c r="K64" s="937" t="e">
        <f>[4]Igazgatás!G87+[4]Községgazd!G80+[4]Vagyongazd!#REF!+[4]Közút!G62+[4]Sport!G64+[4]Közművelődés!G103+[4]Támogatás!K63</f>
        <v>#REF!</v>
      </c>
      <c r="L64" s="937"/>
      <c r="M64" s="938" t="e">
        <f>[4]Igazgatás!H87+[4]Községgazd!H80+[4]Vagyongazd!#REF!+[4]Közút!H62+[4]Sport!H64+[4]Közművelődés!H103+[4]Támogatás!L63</f>
        <v>#REF!</v>
      </c>
      <c r="N64" s="939">
        <f>[4]Igazgatás!I87+[4]Községgazd!L80+[4]Vagyongazd!I62+[4]Közút!I62+[4]Sport!I64+[4]Közművelődés!K103+[4]Támogatás!T63</f>
        <v>0</v>
      </c>
      <c r="O64" s="940">
        <f>[4]Igazgatás!J87+[4]Községgazd!M80+[4]Vagyongazd!J62+[4]Közút!J62+[4]Sport!J64+[4]Közművelődés!L103+[4]Támogatás!U63</f>
        <v>0</v>
      </c>
      <c r="P64" s="941">
        <f>[4]Igazgatás!K87+[4]Községgazd!N80+[4]Vagyongazd!K62+[4]Közút!K62+[4]Sport!K64+[4]Közművelődés!M103+[4]Támogatás!V63</f>
        <v>0</v>
      </c>
      <c r="Q64" s="941">
        <f>[4]Igazgatás!L87+[4]Községgazd!O80+[4]Vagyongazd!L62+[4]Közút!L62+[4]Sport!L64+[4]Közművelődés!N103+[4]Támogatás!W63</f>
        <v>0</v>
      </c>
      <c r="R64" s="940">
        <f>[4]Igazgatás!M87+[4]Községgazd!P80+[4]Vagyongazd!M62+[4]Közút!M62+[4]Sport!M64+[4]Közművelődés!O103+[4]Támogatás!X63</f>
        <v>0</v>
      </c>
      <c r="S64" s="941">
        <f>[4]Igazgatás!N87+[4]Községgazd!Q80+[4]Vagyongazd!N62+[4]Közút!N62+[4]Sport!N64+[4]Közművelődés!P103+[4]Támogatás!Y63</f>
        <v>0</v>
      </c>
      <c r="T64" s="941">
        <f>[4]Igazgatás!O87+[4]Községgazd!R80+[4]Vagyongazd!O62+[4]Közút!O62+[4]Sport!O64+[4]Közművelődés!Q103+[4]Támogatás!Z63</f>
        <v>0</v>
      </c>
      <c r="U64" s="942">
        <f>[4]Igazgatás!P87+[4]Községgazd!S80+[4]Vagyongazd!P62+[4]Közút!P62+[4]Sport!P64+[4]Közművelődés!R103+[4]Támogatás!AA63</f>
        <v>0</v>
      </c>
      <c r="V64" s="943">
        <f>[4]Igazgatás!Q87+[4]Községgazd!T80+[4]Vagyongazd!Q62+[4]Közút!Q62+[4]Sport!Q64+[4]Közművelődés!S103+[4]Támogatás!AB63</f>
        <v>0</v>
      </c>
      <c r="W64" s="941">
        <f>[4]Igazgatás!R87+[4]Községgazd!U80+[4]Vagyongazd!R62+[4]Közút!R62+[4]Sport!R64+[4]Közművelődés!T103+[4]Támogatás!AC63</f>
        <v>0</v>
      </c>
      <c r="X64" s="941">
        <f>[4]Igazgatás!S87+[4]Községgazd!V80+[4]Vagyongazd!S62+[4]Közút!S62+[4]Sport!S64+[4]Közművelődés!U103+[4]Támogatás!AD63</f>
        <v>0</v>
      </c>
      <c r="Y64" s="942">
        <f>[4]Igazgatás!T87+[4]Községgazd!W80+[4]Vagyongazd!T62+[4]Közút!T62+[4]Sport!T64+[4]Közművelődés!V103+[4]Támogatás!AE63</f>
        <v>0</v>
      </c>
      <c r="AB64" s="914"/>
    </row>
    <row r="65" spans="1:28" s="977" customFormat="1" ht="15" hidden="1" customHeight="1" x14ac:dyDescent="0.2">
      <c r="A65" s="18" t="s">
        <v>933</v>
      </c>
      <c r="B65" s="884" t="s">
        <v>934</v>
      </c>
      <c r="C65" s="1352" t="s">
        <v>935</v>
      </c>
      <c r="D65" s="1353"/>
      <c r="E65" s="1353"/>
      <c r="F65" s="937" t="e">
        <v>#REF!</v>
      </c>
      <c r="G65" s="937" t="e">
        <v>#REF!</v>
      </c>
      <c r="H65" s="937" t="e">
        <v>#REF!</v>
      </c>
      <c r="I65" s="937"/>
      <c r="J65" s="937" t="e">
        <f>[4]Igazgatás!F88+[4]Községgazd!F81+[4]Vagyongazd!#REF!+[4]Közút!F63+[4]Sport!F65+[4]Közművelődés!F104+[4]Támogatás!J64</f>
        <v>#REF!</v>
      </c>
      <c r="K65" s="937" t="e">
        <f>[4]Igazgatás!G88+[4]Községgazd!G81+[4]Vagyongazd!#REF!+[4]Közút!G63+[4]Sport!G65+[4]Közművelődés!G104+[4]Támogatás!K64</f>
        <v>#REF!</v>
      </c>
      <c r="L65" s="937"/>
      <c r="M65" s="938" t="e">
        <f>[4]Igazgatás!H88+[4]Községgazd!H81+[4]Vagyongazd!#REF!+[4]Közút!H63+[4]Sport!H65+[4]Közművelődés!H104+[4]Támogatás!L64</f>
        <v>#REF!</v>
      </c>
      <c r="N65" s="939">
        <f>[4]Igazgatás!I88+[4]Községgazd!L81+[4]Vagyongazd!I63+[4]Közút!I63+[4]Sport!I65+[4]Közművelődés!K104+[4]Támogatás!T64</f>
        <v>0</v>
      </c>
      <c r="O65" s="940">
        <f>[4]Igazgatás!J88+[4]Községgazd!M81+[4]Vagyongazd!J63+[4]Közút!J63+[4]Sport!J65+[4]Közművelődés!L104+[4]Támogatás!U64</f>
        <v>0</v>
      </c>
      <c r="P65" s="941">
        <f>[4]Igazgatás!K88+[4]Községgazd!N81+[4]Vagyongazd!K63+[4]Közút!K63+[4]Sport!K65+[4]Közművelődés!M104+[4]Támogatás!V64</f>
        <v>0</v>
      </c>
      <c r="Q65" s="941">
        <f>[4]Igazgatás!L88+[4]Községgazd!O81+[4]Vagyongazd!L63+[4]Közút!L63+[4]Sport!L65+[4]Közművelődés!N104+[4]Támogatás!W64</f>
        <v>0</v>
      </c>
      <c r="R65" s="940">
        <f>[4]Igazgatás!M88+[4]Községgazd!P81+[4]Vagyongazd!M63+[4]Közút!M63+[4]Sport!M65+[4]Közművelődés!O104+[4]Támogatás!X64</f>
        <v>0</v>
      </c>
      <c r="S65" s="941">
        <f>[4]Igazgatás!N88+[4]Községgazd!Q81+[4]Vagyongazd!N63+[4]Közút!N63+[4]Sport!N65+[4]Közművelődés!P104+[4]Támogatás!Y64</f>
        <v>0</v>
      </c>
      <c r="T65" s="941">
        <f>[4]Igazgatás!O88+[4]Községgazd!R81+[4]Vagyongazd!O63+[4]Közút!O63+[4]Sport!O65+[4]Közművelődés!Q104+[4]Támogatás!Z64</f>
        <v>0</v>
      </c>
      <c r="U65" s="942">
        <f>[4]Igazgatás!P88+[4]Községgazd!S81+[4]Vagyongazd!P63+[4]Közút!P63+[4]Sport!P65+[4]Közművelődés!R104+[4]Támogatás!AA64</f>
        <v>0</v>
      </c>
      <c r="V65" s="943">
        <f>[4]Igazgatás!Q88+[4]Községgazd!T81+[4]Vagyongazd!Q63+[4]Közút!Q63+[4]Sport!Q65+[4]Közművelődés!S104+[4]Támogatás!AB64</f>
        <v>0</v>
      </c>
      <c r="W65" s="941">
        <f>[4]Igazgatás!R88+[4]Községgazd!U81+[4]Vagyongazd!R63+[4]Közút!R63+[4]Sport!R65+[4]Közművelődés!T104+[4]Támogatás!AC64</f>
        <v>0</v>
      </c>
      <c r="X65" s="941">
        <f>[4]Igazgatás!S88+[4]Községgazd!V81+[4]Vagyongazd!S63+[4]Közút!S63+[4]Sport!S65+[4]Közművelődés!U104+[4]Támogatás!AD64</f>
        <v>0</v>
      </c>
      <c r="Y65" s="942">
        <f>[4]Igazgatás!T88+[4]Községgazd!W81+[4]Vagyongazd!T63+[4]Közút!T63+[4]Sport!T65+[4]Közművelődés!V104+[4]Támogatás!AE64</f>
        <v>0</v>
      </c>
      <c r="AB65" s="914"/>
    </row>
    <row r="66" spans="1:28" s="977" customFormat="1" ht="15" hidden="1" customHeight="1" x14ac:dyDescent="0.2">
      <c r="A66" s="18" t="s">
        <v>936</v>
      </c>
      <c r="B66" s="875" t="s">
        <v>937</v>
      </c>
      <c r="C66" s="1352" t="s">
        <v>938</v>
      </c>
      <c r="D66" s="1353"/>
      <c r="E66" s="1353"/>
      <c r="F66" s="937" t="e">
        <v>#REF!</v>
      </c>
      <c r="G66" s="937" t="e">
        <v>#REF!</v>
      </c>
      <c r="H66" s="937" t="e">
        <v>#REF!</v>
      </c>
      <c r="I66" s="937"/>
      <c r="J66" s="937" t="e">
        <f>[4]Igazgatás!F89+[4]Községgazd!F82+[4]Vagyongazd!#REF!+[4]Közút!F64+[4]Sport!F66+[4]Közművelődés!F105+[4]Támogatás!J65</f>
        <v>#REF!</v>
      </c>
      <c r="K66" s="937" t="e">
        <f>[4]Igazgatás!G89+[4]Községgazd!G82+[4]Vagyongazd!#REF!+[4]Közút!G64+[4]Sport!G66+[4]Közművelődés!G105+[4]Támogatás!K65</f>
        <v>#REF!</v>
      </c>
      <c r="L66" s="937"/>
      <c r="M66" s="938" t="e">
        <f>[4]Igazgatás!H89+[4]Községgazd!H82+[4]Vagyongazd!#REF!+[4]Közút!H64+[4]Sport!H66+[4]Közművelődés!H105+[4]Támogatás!L65</f>
        <v>#REF!</v>
      </c>
      <c r="N66" s="939">
        <f>[4]Igazgatás!I89+[4]Községgazd!L82+[4]Vagyongazd!I64+[4]Közút!I64+[4]Sport!I66+[4]Közművelődés!K105+[4]Támogatás!T65</f>
        <v>0</v>
      </c>
      <c r="O66" s="940">
        <f>[4]Igazgatás!J89+[4]Községgazd!M82+[4]Vagyongazd!J64+[4]Közút!J64+[4]Sport!J66+[4]Közművelődés!L105+[4]Támogatás!U65</f>
        <v>0</v>
      </c>
      <c r="P66" s="941">
        <f>[4]Igazgatás!K89+[4]Községgazd!N82+[4]Vagyongazd!K64+[4]Közút!K64+[4]Sport!K66+[4]Közművelődés!M105+[4]Támogatás!V65</f>
        <v>0</v>
      </c>
      <c r="Q66" s="941">
        <f>[4]Igazgatás!L89+[4]Községgazd!O82+[4]Vagyongazd!L64+[4]Közút!L64+[4]Sport!L66+[4]Közművelődés!N105+[4]Támogatás!W65</f>
        <v>0</v>
      </c>
      <c r="R66" s="940">
        <f>[4]Igazgatás!M89+[4]Községgazd!P82+[4]Vagyongazd!M64+[4]Közút!M64+[4]Sport!M66+[4]Közművelődés!O105+[4]Támogatás!X65</f>
        <v>0</v>
      </c>
      <c r="S66" s="941">
        <f>[4]Igazgatás!N89+[4]Községgazd!Q82+[4]Vagyongazd!N64+[4]Közút!N64+[4]Sport!N66+[4]Közművelődés!P105+[4]Támogatás!Y65</f>
        <v>0</v>
      </c>
      <c r="T66" s="941">
        <f>[4]Igazgatás!O89+[4]Községgazd!R82+[4]Vagyongazd!O64+[4]Közút!O64+[4]Sport!O66+[4]Közművelődés!Q105+[4]Támogatás!Z65</f>
        <v>0</v>
      </c>
      <c r="U66" s="942">
        <f>[4]Igazgatás!P89+[4]Községgazd!S82+[4]Vagyongazd!P64+[4]Közút!P64+[4]Sport!P66+[4]Közművelődés!R105+[4]Támogatás!AA65</f>
        <v>0</v>
      </c>
      <c r="V66" s="943">
        <f>[4]Igazgatás!Q89+[4]Községgazd!T82+[4]Vagyongazd!Q64+[4]Közút!Q64+[4]Sport!Q66+[4]Közművelődés!S105+[4]Támogatás!AB65</f>
        <v>0</v>
      </c>
      <c r="W66" s="941">
        <f>[4]Igazgatás!R89+[4]Községgazd!U82+[4]Vagyongazd!R64+[4]Közút!R64+[4]Sport!R66+[4]Közművelődés!T105+[4]Támogatás!AC65</f>
        <v>0</v>
      </c>
      <c r="X66" s="941">
        <f>[4]Igazgatás!S89+[4]Községgazd!V82+[4]Vagyongazd!S64+[4]Közút!S64+[4]Sport!S66+[4]Közművelődés!U105+[4]Támogatás!AD65</f>
        <v>0</v>
      </c>
      <c r="Y66" s="942">
        <f>[4]Igazgatás!T89+[4]Községgazd!W82+[4]Vagyongazd!T64+[4]Közút!T64+[4]Sport!T66+[4]Közművelődés!V105+[4]Támogatás!AE65</f>
        <v>0</v>
      </c>
      <c r="AB66" s="914"/>
    </row>
    <row r="67" spans="1:28" s="977" customFormat="1" hidden="1" x14ac:dyDescent="0.2">
      <c r="A67" s="18" t="s">
        <v>939</v>
      </c>
      <c r="B67" s="884" t="s">
        <v>940</v>
      </c>
      <c r="C67" s="1352" t="s">
        <v>941</v>
      </c>
      <c r="D67" s="1353"/>
      <c r="E67" s="1353"/>
      <c r="F67" s="937">
        <v>0</v>
      </c>
      <c r="G67" s="937">
        <v>0</v>
      </c>
      <c r="H67" s="937">
        <v>0</v>
      </c>
      <c r="I67" s="937"/>
      <c r="J67" s="937">
        <f>[4]Igazgatás!F90+[4]Községgazd!F83+[4]Közút!F65+[4]Sport!F67+[4]Közművelődés!F106+[4]Támogatás!J66</f>
        <v>0</v>
      </c>
      <c r="K67" s="937">
        <f>[4]Igazgatás!G90+[4]Községgazd!G83+[4]Közút!G65+[4]Sport!G67+[4]Közművelődés!G106+[4]Támogatás!K66</f>
        <v>0</v>
      </c>
      <c r="L67" s="937"/>
      <c r="M67" s="938">
        <f>[4]Igazgatás!H90+[4]Községgazd!H83+[4]Közút!H65+[4]Sport!H67+[4]Közművelődés!H106+[4]Támogatás!L66</f>
        <v>0</v>
      </c>
      <c r="N67" s="939">
        <f>[4]Igazgatás!I90+[4]Községgazd!L83+[4]Vagyongazd!I65+[4]Közút!I65+[4]Sport!I67+[4]Közművelődés!K106+[4]Támogatás!T66</f>
        <v>0</v>
      </c>
      <c r="O67" s="940">
        <f>[4]Igazgatás!J90+[4]Községgazd!M83+[4]Vagyongazd!J65+[4]Közút!J65+[4]Sport!J67+[4]Közművelődés!L106+[4]Támogatás!U66</f>
        <v>0</v>
      </c>
      <c r="P67" s="941">
        <f>[4]Igazgatás!K90+[4]Községgazd!N83+[4]Vagyongazd!K65+[4]Közút!K65+[4]Sport!K67+[4]Közművelődés!M106+[4]Támogatás!V66</f>
        <v>0</v>
      </c>
      <c r="Q67" s="941">
        <f>[4]Igazgatás!L90+[4]Községgazd!O83+[4]Vagyongazd!L65+[4]Közút!L65+[4]Sport!L67+[4]Közművelődés!N106+[4]Támogatás!W66</f>
        <v>0</v>
      </c>
      <c r="R67" s="940">
        <f>[4]Igazgatás!M90+[4]Községgazd!P83+[4]Vagyongazd!M65+[4]Közút!M65+[4]Sport!M67+[4]Közművelődés!O106+[4]Támogatás!X66</f>
        <v>0</v>
      </c>
      <c r="S67" s="941">
        <f>[4]Igazgatás!N90+[4]Községgazd!Q83+[4]Vagyongazd!N65+[4]Közút!N65+[4]Sport!N67+[4]Közművelődés!P106+[4]Támogatás!Y66</f>
        <v>0</v>
      </c>
      <c r="T67" s="941">
        <f>[4]Igazgatás!O90+[4]Községgazd!R83+[4]Vagyongazd!O65+[4]Közút!O65+[4]Sport!O67+[4]Közművelődés!Q106+[4]Támogatás!Z66</f>
        <v>0</v>
      </c>
      <c r="U67" s="942">
        <f>[4]Igazgatás!P90+[4]Községgazd!S83+[4]Vagyongazd!P65+[4]Közút!P65+[4]Sport!P67+[4]Közművelődés!R106+[4]Támogatás!AA66</f>
        <v>0</v>
      </c>
      <c r="V67" s="943">
        <f>[4]Igazgatás!Q90+[4]Községgazd!T83+[4]Vagyongazd!Q65+[4]Közút!Q65+[4]Sport!Q67+[4]Közművelődés!S106+[4]Támogatás!AB66</f>
        <v>0</v>
      </c>
      <c r="W67" s="941">
        <f>[4]Igazgatás!R90+[4]Községgazd!U83+[4]Vagyongazd!R65+[4]Közút!R65+[4]Sport!R67+[4]Közművelődés!T106+[4]Támogatás!AC66</f>
        <v>0</v>
      </c>
      <c r="X67" s="941">
        <f>[4]Igazgatás!S90+[4]Községgazd!V83+[4]Vagyongazd!S65+[4]Közút!S65+[4]Sport!S67+[4]Közművelődés!U106+[4]Támogatás!AD66</f>
        <v>0</v>
      </c>
      <c r="Y67" s="942">
        <f>[4]Igazgatás!T90+[4]Községgazd!W83+[4]Vagyongazd!T65+[4]Közút!T65+[4]Sport!T67+[4]Közművelődés!V106+[4]Támogatás!AE66</f>
        <v>0</v>
      </c>
      <c r="AB67" s="914"/>
    </row>
    <row r="68" spans="1:28" s="977" customFormat="1" x14ac:dyDescent="0.2">
      <c r="A68" s="18" t="s">
        <v>942</v>
      </c>
      <c r="B68" s="875" t="s">
        <v>943</v>
      </c>
      <c r="C68" s="1352" t="s">
        <v>944</v>
      </c>
      <c r="D68" s="1353"/>
      <c r="E68" s="1353"/>
      <c r="F68" s="937">
        <v>100000</v>
      </c>
      <c r="G68" s="937">
        <v>100000</v>
      </c>
      <c r="H68" s="937">
        <v>0</v>
      </c>
      <c r="I68" s="937"/>
      <c r="J68" s="937">
        <f>[4]Igazgatás!F91+[4]Községgazd!F84+[4]Közút!F66+[4]Sport!F68+[4]Közművelődés!F107+[4]Támogatás!J67</f>
        <v>0</v>
      </c>
      <c r="K68" s="937">
        <f>[4]Igazgatás!G91+[4]Községgazd!G84+[4]Közút!G66+[4]Sport!G68+[4]Közművelődés!G107+[4]Támogatás!K67</f>
        <v>0</v>
      </c>
      <c r="L68" s="937">
        <v>0</v>
      </c>
      <c r="M68" s="938">
        <f>[4]Igazgatás!H91+[4]Községgazd!H84+[4]Közút!H66+[4]Sport!H68+[4]Közművelődés!H107+[4]Támogatás!L67</f>
        <v>0</v>
      </c>
      <c r="N68" s="939">
        <f>[4]Igazgatás!I91+[4]Községgazd!L84+[4]Vagyongazd!I66+[4]Közút!I66+[4]Sport!I68+[4]Közművelődés!K107+[4]Támogatás!T67</f>
        <v>0</v>
      </c>
      <c r="O68" s="940">
        <f>[4]Igazgatás!J91+[4]Községgazd!M84+[4]Vagyongazd!J66+[4]Közút!J66+[4]Sport!J68+[4]Közművelődés!L107+[4]Támogatás!U67</f>
        <v>0</v>
      </c>
      <c r="P68" s="941">
        <f>[4]Igazgatás!K91+[4]Községgazd!N84+[4]Vagyongazd!K66+[4]Közút!K66+[4]Sport!K68+[4]Közművelődés!M107+[4]Támogatás!V67</f>
        <v>0</v>
      </c>
      <c r="Q68" s="941">
        <f>[4]Igazgatás!L91+[4]Községgazd!O84+[4]Vagyongazd!L66+[4]Közút!L66+[4]Sport!L68+[4]Közművelődés!N107+[4]Támogatás!W67</f>
        <v>0</v>
      </c>
      <c r="R68" s="940">
        <f>[4]Igazgatás!M91+[4]Községgazd!P84+[4]Vagyongazd!M66+[4]Közút!M66+[4]Sport!M68+[4]Közművelődés!O107+[4]Támogatás!X67</f>
        <v>0</v>
      </c>
      <c r="S68" s="941">
        <f>[4]Igazgatás!N91+[4]Községgazd!Q84+[4]Vagyongazd!N66+[4]Közút!N66+[4]Sport!N68+[4]Közművelődés!P107+[4]Támogatás!Y67</f>
        <v>0</v>
      </c>
      <c r="T68" s="941">
        <f>[4]Igazgatás!O91+[4]Községgazd!R84+[4]Vagyongazd!O66+[4]Közút!O66+[4]Sport!O68+[4]Közművelődés!Q107+[4]Támogatás!Z67</f>
        <v>0</v>
      </c>
      <c r="U68" s="942">
        <f>[4]Igazgatás!P91+[4]Községgazd!S84+[4]Vagyongazd!P66+[4]Közút!P66+[4]Sport!P68+[4]Közművelődés!R107+[4]Támogatás!AA67</f>
        <v>0</v>
      </c>
      <c r="V68" s="943">
        <f>[4]Igazgatás!Q91+[4]Községgazd!T84+[4]Vagyongazd!Q66+[4]Közút!Q66+[4]Sport!Q68+[4]Közművelődés!S107+[4]Támogatás!AB67</f>
        <v>0</v>
      </c>
      <c r="W68" s="941">
        <f>[4]Igazgatás!R91+[4]Községgazd!U84+[4]Vagyongazd!R66+[4]Közút!R66+[4]Sport!R68+[4]Közművelődés!T107+[4]Támogatás!AC67</f>
        <v>0</v>
      </c>
      <c r="X68" s="941">
        <f>[4]Igazgatás!S91+[4]Községgazd!V84+[4]Vagyongazd!S66+[4]Közút!S66+[4]Sport!S68+[4]Közművelődés!U107+[4]Támogatás!AD67</f>
        <v>0</v>
      </c>
      <c r="Y68" s="942">
        <f>[4]Igazgatás!T91+[4]Községgazd!W84+[4]Vagyongazd!T66+[4]Közút!T66+[4]Sport!T68+[4]Közművelődés!V107+[4]Támogatás!AE67</f>
        <v>0</v>
      </c>
      <c r="AB68" s="914"/>
    </row>
    <row r="69" spans="1:28" ht="15" hidden="1" customHeight="1" x14ac:dyDescent="0.2">
      <c r="B69" s="876"/>
      <c r="C69" s="877"/>
      <c r="D69" s="1343" t="s">
        <v>945</v>
      </c>
      <c r="E69" s="1343"/>
      <c r="F69" s="978" t="e">
        <v>#REF!</v>
      </c>
      <c r="G69" s="978" t="e">
        <v>#REF!</v>
      </c>
      <c r="H69" s="978" t="e">
        <v>#REF!</v>
      </c>
      <c r="I69" s="978" t="e">
        <v>#REF!</v>
      </c>
      <c r="J69" s="978" t="e">
        <f>[4]Igazgatás!F92+[4]Községgazd!F85+[4]Vagyongazd!#REF!+[4]Közút!F67+[4]Sport!F69+[4]Közművelődés!F108+[4]Támogatás!J68</f>
        <v>#REF!</v>
      </c>
      <c r="K69" s="978" t="e">
        <f>[4]Igazgatás!G92+[4]Községgazd!G85+[4]Vagyongazd!#REF!+[4]Közút!G67+[4]Sport!G69+[4]Közművelődés!G108+[4]Támogatás!K68</f>
        <v>#REF!</v>
      </c>
      <c r="L69" s="978"/>
      <c r="M69" s="979" t="e">
        <f>[4]Igazgatás!H92+[4]Községgazd!H85+[4]Vagyongazd!#REF!+[4]Közút!H67+[4]Sport!H69+[4]Közművelődés!H108+[4]Támogatás!L68</f>
        <v>#REF!</v>
      </c>
      <c r="N69" s="960">
        <f>[4]Igazgatás!I92+[4]Községgazd!L85+[4]Vagyongazd!I67+[4]Közút!I67+[4]Sport!I69+[4]Közművelődés!K108+[4]Támogatás!T68</f>
        <v>0</v>
      </c>
      <c r="O69" s="961">
        <f>[4]Igazgatás!J92+[4]Községgazd!M85+[4]Vagyongazd!J67+[4]Közút!J67+[4]Sport!J69+[4]Közművelődés!L108+[4]Támogatás!U68</f>
        <v>0</v>
      </c>
      <c r="P69" s="962">
        <f>[4]Igazgatás!K92+[4]Községgazd!N85+[4]Vagyongazd!K67+[4]Közút!K67+[4]Sport!K69+[4]Közművelődés!M108+[4]Támogatás!V68</f>
        <v>0</v>
      </c>
      <c r="Q69" s="962">
        <f>[4]Igazgatás!L92+[4]Községgazd!O85+[4]Vagyongazd!L67+[4]Közút!L67+[4]Sport!L69+[4]Közművelődés!N108+[4]Támogatás!W68</f>
        <v>0</v>
      </c>
      <c r="R69" s="961">
        <f>[4]Igazgatás!M92+[4]Községgazd!P85+[4]Vagyongazd!M67+[4]Közút!M67+[4]Sport!M69+[4]Közművelődés!O108+[4]Támogatás!X68</f>
        <v>0</v>
      </c>
      <c r="S69" s="962">
        <f>[4]Igazgatás!N92+[4]Községgazd!Q85+[4]Vagyongazd!N67+[4]Közút!N67+[4]Sport!N69+[4]Közművelődés!P108+[4]Támogatás!Y68</f>
        <v>0</v>
      </c>
      <c r="T69" s="962">
        <f>[4]Igazgatás!O92+[4]Községgazd!R85+[4]Vagyongazd!O67+[4]Közút!O67+[4]Sport!O69+[4]Közművelődés!Q108+[4]Támogatás!Z68</f>
        <v>0</v>
      </c>
      <c r="U69" s="963">
        <f>[4]Igazgatás!P92+[4]Községgazd!S85+[4]Vagyongazd!P67+[4]Közút!P67+[4]Sport!P69+[4]Közművelődés!R108+[4]Támogatás!AA68</f>
        <v>0</v>
      </c>
      <c r="V69" s="964">
        <f>[4]Igazgatás!Q92+[4]Községgazd!T85+[4]Vagyongazd!Q67+[4]Közút!Q67+[4]Sport!Q69+[4]Közművelődés!S108+[4]Támogatás!AB68</f>
        <v>0</v>
      </c>
      <c r="W69" s="962">
        <f>[4]Igazgatás!R92+[4]Községgazd!U85+[4]Vagyongazd!R67+[4]Közút!R67+[4]Sport!R69+[4]Közművelődés!T108+[4]Támogatás!AC68</f>
        <v>0</v>
      </c>
      <c r="X69" s="962">
        <f>[4]Igazgatás!S92+[4]Községgazd!V85+[4]Vagyongazd!S67+[4]Közút!S67+[4]Sport!S69+[4]Közművelődés!U108+[4]Támogatás!AD68</f>
        <v>0</v>
      </c>
      <c r="Y69" s="963">
        <f>[4]Igazgatás!T92+[4]Községgazd!W85+[4]Vagyongazd!T67+[4]Közút!T67+[4]Sport!T69+[4]Közművelődés!V108+[4]Támogatás!AE68</f>
        <v>0</v>
      </c>
      <c r="Z69" s="989"/>
      <c r="AB69" s="914"/>
    </row>
    <row r="70" spans="1:28" hidden="1" x14ac:dyDescent="0.2">
      <c r="B70" s="876"/>
      <c r="C70" s="877"/>
      <c r="D70" s="1343" t="s">
        <v>946</v>
      </c>
      <c r="E70" s="1343"/>
      <c r="F70" s="978">
        <v>100000</v>
      </c>
      <c r="G70" s="978">
        <v>100000</v>
      </c>
      <c r="H70" s="978">
        <v>0</v>
      </c>
      <c r="I70" s="978"/>
      <c r="J70" s="978">
        <f>[4]Igazgatás!F93+[4]Községgazd!F86+[4]Közút!F68+[4]Sport!F70+[4]Közművelődés!F109+[4]Támogatás!J69</f>
        <v>0</v>
      </c>
      <c r="K70" s="978">
        <f>[4]Igazgatás!G93+[4]Községgazd!G86+[4]Közút!G68+[4]Sport!G70+[4]Közművelődés!G109+[4]Támogatás!K69</f>
        <v>0</v>
      </c>
      <c r="L70" s="978">
        <v>0</v>
      </c>
      <c r="M70" s="979">
        <f>[4]Igazgatás!H93+[4]Községgazd!H86+[4]Közút!H68+[4]Sport!H70+[4]Közművelődés!H109+[4]Támogatás!L69</f>
        <v>0</v>
      </c>
      <c r="N70" s="960">
        <f>[4]Igazgatás!I93+[4]Községgazd!L86+[4]Vagyongazd!I68+[4]Közút!I68+[4]Sport!I70+[4]Közművelődés!K109+[4]Támogatás!T69</f>
        <v>0</v>
      </c>
      <c r="O70" s="961">
        <f>[4]Igazgatás!J93+[4]Községgazd!M86+[4]Vagyongazd!J68+[4]Közút!J68+[4]Sport!J70+[4]Közművelődés!L109+[4]Támogatás!U69</f>
        <v>0</v>
      </c>
      <c r="P70" s="962">
        <f>[4]Igazgatás!K93+[4]Községgazd!N86+[4]Vagyongazd!K68+[4]Közút!K68+[4]Sport!K70+[4]Közművelődés!M109+[4]Támogatás!V69</f>
        <v>0</v>
      </c>
      <c r="Q70" s="962">
        <f>[4]Igazgatás!L93+[4]Községgazd!O86+[4]Vagyongazd!L68+[4]Közút!L68+[4]Sport!L70+[4]Közművelődés!N109+[4]Támogatás!W69</f>
        <v>0</v>
      </c>
      <c r="R70" s="961">
        <f>[4]Igazgatás!M93+[4]Községgazd!P86+[4]Vagyongazd!M68+[4]Közút!M68+[4]Sport!M70+[4]Közművelődés!O109+[4]Támogatás!X69</f>
        <v>0</v>
      </c>
      <c r="S70" s="962">
        <f>[4]Igazgatás!N93+[4]Községgazd!Q86+[4]Vagyongazd!N68+[4]Közút!N68+[4]Sport!N70+[4]Közművelődés!P109+[4]Támogatás!Y69</f>
        <v>0</v>
      </c>
      <c r="T70" s="962">
        <f>[4]Igazgatás!O93+[4]Községgazd!R86+[4]Vagyongazd!O68+[4]Közút!O68+[4]Sport!O70+[4]Közművelődés!Q109+[4]Támogatás!Z69</f>
        <v>0</v>
      </c>
      <c r="U70" s="963">
        <f>[4]Igazgatás!P93+[4]Községgazd!S86+[4]Vagyongazd!P68+[4]Közút!P68+[4]Sport!P70+[4]Közművelődés!R109+[4]Támogatás!AA69</f>
        <v>0</v>
      </c>
      <c r="V70" s="964">
        <f>[4]Igazgatás!Q93+[4]Községgazd!T86+[4]Vagyongazd!Q68+[4]Közút!Q68+[4]Sport!Q70+[4]Közművelődés!S109+[4]Támogatás!AB69</f>
        <v>0</v>
      </c>
      <c r="W70" s="962">
        <f>[4]Igazgatás!R93+[4]Községgazd!U86+[4]Vagyongazd!R68+[4]Közút!R68+[4]Sport!R70+[4]Közművelődés!T109+[4]Támogatás!AC69</f>
        <v>0</v>
      </c>
      <c r="X70" s="962">
        <f>[4]Igazgatás!S93+[4]Községgazd!V86+[4]Vagyongazd!S68+[4]Közút!S68+[4]Sport!S70+[4]Közművelődés!U109+[4]Támogatás!AD69</f>
        <v>0</v>
      </c>
      <c r="Y70" s="963">
        <f>[4]Igazgatás!T93+[4]Községgazd!W86+[4]Vagyongazd!T68+[4]Közút!T68+[4]Sport!T70+[4]Közművelődés!V109+[4]Támogatás!AE69</f>
        <v>0</v>
      </c>
      <c r="AB70" s="914"/>
    </row>
    <row r="71" spans="1:28" ht="15" hidden="1" customHeight="1" x14ac:dyDescent="0.2">
      <c r="B71" s="876"/>
      <c r="C71" s="877"/>
      <c r="D71" s="1343" t="s">
        <v>947</v>
      </c>
      <c r="E71" s="1343"/>
      <c r="F71" s="978" t="e">
        <v>#REF!</v>
      </c>
      <c r="G71" s="990" t="e">
        <v>#REF!</v>
      </c>
      <c r="H71" s="990" t="e">
        <v>#REF!</v>
      </c>
      <c r="I71" s="990" t="e">
        <v>#REF!</v>
      </c>
      <c r="J71" s="991" t="e">
        <f>[4]Igazgatás!F94+[4]Községgazd!F87+[4]Vagyongazd!#REF!+[4]Közút!F69+[4]Sport!F71+[4]Közművelődés!F110+[4]Támogatás!J70</f>
        <v>#REF!</v>
      </c>
      <c r="K71" s="992" t="e">
        <f>[4]Igazgatás!G94+[4]Községgazd!G87+[4]Vagyongazd!#REF!+[4]Közút!G69+[4]Sport!G71+[4]Közművelődés!G110+[4]Támogatás!K70</f>
        <v>#REF!</v>
      </c>
      <c r="L71" s="993"/>
      <c r="M71" s="979" t="e">
        <f>[4]Igazgatás!H94+[4]Községgazd!H87+[4]Vagyongazd!#REF!+[4]Közút!H69+[4]Sport!H71+[4]Közművelődés!H110+[4]Támogatás!L70</f>
        <v>#REF!</v>
      </c>
      <c r="N71" s="960">
        <f>[4]Igazgatás!I94+[4]Községgazd!L87+[4]Vagyongazd!I69+[4]Közút!I69+[4]Sport!I71+[4]Közművelődés!K110+[4]Támogatás!T70</f>
        <v>0</v>
      </c>
      <c r="O71" s="961">
        <f>[4]Igazgatás!J94+[4]Községgazd!M87+[4]Vagyongazd!J69+[4]Közút!J69+[4]Sport!J71+[4]Közművelődés!L110+[4]Támogatás!U70</f>
        <v>0</v>
      </c>
      <c r="P71" s="962">
        <f>[4]Igazgatás!K94+[4]Községgazd!N87+[4]Vagyongazd!K69+[4]Közút!K69+[4]Sport!K71+[4]Közművelődés!M110+[4]Támogatás!V70</f>
        <v>0</v>
      </c>
      <c r="Q71" s="962">
        <f>[4]Igazgatás!L94+[4]Községgazd!O87+[4]Vagyongazd!L69+[4]Közút!L69+[4]Sport!L71+[4]Közművelődés!N110+[4]Támogatás!W70</f>
        <v>0</v>
      </c>
      <c r="R71" s="961">
        <f>[4]Igazgatás!M94+[4]Községgazd!P87+[4]Vagyongazd!M69+[4]Közút!M69+[4]Sport!M71+[4]Közművelődés!O110+[4]Támogatás!X70</f>
        <v>0</v>
      </c>
      <c r="S71" s="962">
        <f>[4]Igazgatás!N94+[4]Községgazd!Q87+[4]Vagyongazd!N69+[4]Közút!N69+[4]Sport!N71+[4]Közművelődés!P110+[4]Támogatás!Y70</f>
        <v>0</v>
      </c>
      <c r="T71" s="962">
        <f>[4]Igazgatás!O94+[4]Községgazd!R87+[4]Vagyongazd!O69+[4]Közút!O69+[4]Sport!O71+[4]Közművelődés!Q110+[4]Támogatás!Z70</f>
        <v>0</v>
      </c>
      <c r="U71" s="963">
        <f>[4]Igazgatás!P94+[4]Községgazd!S87+[4]Vagyongazd!P69+[4]Közút!P69+[4]Sport!P71+[4]Közművelődés!R110+[4]Támogatás!AA70</f>
        <v>0</v>
      </c>
      <c r="V71" s="964">
        <f>[4]Igazgatás!Q94+[4]Községgazd!T87+[4]Vagyongazd!Q69+[4]Közút!Q69+[4]Sport!Q71+[4]Közművelődés!S110+[4]Támogatás!AB70</f>
        <v>0</v>
      </c>
      <c r="W71" s="962">
        <f>[4]Igazgatás!R94+[4]Községgazd!U87+[4]Vagyongazd!R69+[4]Közút!R69+[4]Sport!R71+[4]Közművelődés!T110+[4]Támogatás!AC70</f>
        <v>0</v>
      </c>
      <c r="X71" s="962">
        <f>[4]Igazgatás!S94+[4]Községgazd!V87+[4]Vagyongazd!S69+[4]Közút!S69+[4]Sport!S71+[4]Közművelődés!U110+[4]Támogatás!AD70</f>
        <v>0</v>
      </c>
      <c r="Y71" s="963">
        <f>[4]Igazgatás!T94+[4]Községgazd!W87+[4]Vagyongazd!T69+[4]Közút!T69+[4]Sport!T71+[4]Közművelődés!V110+[4]Támogatás!AE70</f>
        <v>0</v>
      </c>
      <c r="AB71" s="914"/>
    </row>
    <row r="72" spans="1:28" s="977" customFormat="1" ht="13.5" thickBot="1" x14ac:dyDescent="0.25">
      <c r="A72" s="18" t="s">
        <v>74</v>
      </c>
      <c r="B72" s="875" t="s">
        <v>75</v>
      </c>
      <c r="C72" s="1352" t="s">
        <v>76</v>
      </c>
      <c r="D72" s="1353"/>
      <c r="E72" s="1353"/>
      <c r="F72" s="937">
        <v>1700000</v>
      </c>
      <c r="G72" s="937">
        <v>1700000</v>
      </c>
      <c r="H72" s="937">
        <v>1794970</v>
      </c>
      <c r="I72" s="937"/>
      <c r="J72" s="937">
        <f>SUM('Ellátottak pénzbeli juttatásai'!G6)</f>
        <v>6600000</v>
      </c>
      <c r="K72" s="937">
        <f>[4]Igazgatás!G95+[4]Községgazd!G88+[4]Közút!G70+[4]Sport!G72+[4]Közművelődés!G111+[4]Támogatás!K71</f>
        <v>0</v>
      </c>
      <c r="L72" s="937">
        <v>0</v>
      </c>
      <c r="M72" s="938">
        <f>SUM(J72:L72)</f>
        <v>6600000</v>
      </c>
      <c r="N72" s="939">
        <f>[4]Igazgatás!I95+[4]Községgazd!L88+[4]Vagyongazd!I70+[4]Közút!I70+[4]Sport!I72+[4]Közművelődés!K111+[4]Támogatás!T71</f>
        <v>176165.5833232867</v>
      </c>
      <c r="O72" s="940">
        <f>[4]Igazgatás!J95+[4]Községgazd!M88+[4]Vagyongazd!J70+[4]Közút!J70+[4]Sport!J72+[4]Közművelődés!L111+[4]Támogatás!U71</f>
        <v>176165.5833232867</v>
      </c>
      <c r="P72" s="941">
        <f>[4]Igazgatás!K95+[4]Községgazd!N88+[4]Vagyongazd!K70+[4]Közút!K70+[4]Sport!K72+[4]Közművelődés!M111+[4]Támogatás!V71</f>
        <v>176165.5833232867</v>
      </c>
      <c r="Q72" s="941">
        <f>[4]Igazgatás!L95+[4]Községgazd!O88+[4]Vagyongazd!L70+[4]Közút!L70+[4]Sport!L72+[4]Közművelődés!N111+[4]Támogatás!W71</f>
        <v>176165.5833232867</v>
      </c>
      <c r="R72" s="940">
        <f>[4]Igazgatás!M95+[4]Községgazd!P88+[4]Vagyongazd!M70+[4]Közút!M70+[4]Sport!M72+[4]Közművelődés!O111+[4]Támogatás!X71</f>
        <v>176165.5833232867</v>
      </c>
      <c r="S72" s="941">
        <f>[4]Igazgatás!N95+[4]Községgazd!Q88+[4]Vagyongazd!N70+[4]Közút!N70+[4]Sport!N72+[4]Közművelődés!P111+[4]Támogatás!Y71</f>
        <v>176165.5833232867</v>
      </c>
      <c r="T72" s="941">
        <f>[4]Igazgatás!O95+[4]Községgazd!R88+[4]Vagyongazd!O70+[4]Közút!O70+[4]Sport!O72+[4]Közművelődés!Q111+[4]Támogatás!Z71</f>
        <v>176165.5833232867</v>
      </c>
      <c r="U72" s="942">
        <f>[4]Igazgatás!P95+[4]Községgazd!S88+[4]Vagyongazd!P70+[4]Közút!P70+[4]Sport!P72+[4]Közművelődés!R111+[4]Támogatás!AA71</f>
        <v>176165.5833232867</v>
      </c>
      <c r="V72" s="943">
        <f>[4]Igazgatás!Q95+[4]Községgazd!T88+[4]Vagyongazd!Q70+[4]Közút!Q70+[4]Sport!Q72+[4]Közművelődés!S111+[4]Támogatás!AB71</f>
        <v>176165.5833232867</v>
      </c>
      <c r="W72" s="941">
        <f>[4]Igazgatás!R95+[4]Községgazd!U88+[4]Vagyongazd!R70+[4]Közút!R70+[4]Sport!R72+[4]Közművelődés!T111+[4]Támogatás!AC71</f>
        <v>176165.5833232867</v>
      </c>
      <c r="X72" s="941">
        <f>[4]Igazgatás!S95+[4]Községgazd!V88+[4]Vagyongazd!S70+[4]Közút!S70+[4]Sport!S72+[4]Közművelődés!U111+[4]Támogatás!AD71</f>
        <v>176165.5833232867</v>
      </c>
      <c r="Y72" s="942">
        <f>[4]Igazgatás!T95+[4]Községgazd!W88+[4]Vagyongazd!T70+[4]Közút!T70+[4]Sport!T72+[4]Közművelődés!V111+[4]Támogatás!AE71</f>
        <v>176165.5833232867</v>
      </c>
      <c r="AB72" s="914"/>
    </row>
    <row r="73" spans="1:28" hidden="1" x14ac:dyDescent="0.2">
      <c r="B73" s="26"/>
      <c r="C73" s="21"/>
      <c r="D73" s="1354" t="s">
        <v>948</v>
      </c>
      <c r="E73" s="1354"/>
      <c r="F73" s="958">
        <v>400000</v>
      </c>
      <c r="G73" s="958">
        <v>400000</v>
      </c>
      <c r="H73" s="958">
        <v>420000</v>
      </c>
      <c r="I73" s="958"/>
      <c r="J73" s="958">
        <v>0</v>
      </c>
      <c r="K73" s="958">
        <f>[4]Igazgatás!G96+[4]Községgazd!G89+[4]Közút!G71+[4]Sport!G73+[4]Közművelődés!G112+[4]Támogatás!K72</f>
        <v>0</v>
      </c>
      <c r="L73" s="958">
        <v>0</v>
      </c>
      <c r="M73" s="959">
        <v>0</v>
      </c>
      <c r="N73" s="960">
        <f>[4]Igazgatás!I96+[4]Községgazd!L89+[4]Vagyongazd!I71+[4]Közút!I71+[4]Sport!I73+[4]Közművelődés!K112+[4]Támogatás!T72</f>
        <v>59498.916661286705</v>
      </c>
      <c r="O73" s="961">
        <f>[4]Igazgatás!J96+[4]Községgazd!M89+[4]Vagyongazd!J71+[4]Közút!J71+[4]Sport!J73+[4]Közművelődés!L112+[4]Támogatás!U72</f>
        <v>59498.916661286705</v>
      </c>
      <c r="P73" s="962">
        <f>[4]Igazgatás!K96+[4]Községgazd!N89+[4]Vagyongazd!K71+[4]Közút!K71+[4]Sport!K73+[4]Közművelődés!M112+[4]Támogatás!V72</f>
        <v>59498.916661286705</v>
      </c>
      <c r="Q73" s="962">
        <f>[4]Igazgatás!L96+[4]Községgazd!O89+[4]Vagyongazd!L71+[4]Közút!L71+[4]Sport!L73+[4]Közművelődés!N112+[4]Támogatás!W72</f>
        <v>59498.916661286705</v>
      </c>
      <c r="R73" s="961">
        <f>[4]Igazgatás!M96+[4]Községgazd!P89+[4]Vagyongazd!M71+[4]Közút!M71+[4]Sport!M73+[4]Közművelődés!O112+[4]Támogatás!X72</f>
        <v>59498.916661286705</v>
      </c>
      <c r="S73" s="962">
        <f>[4]Igazgatás!N96+[4]Községgazd!Q89+[4]Vagyongazd!N71+[4]Közút!N71+[4]Sport!N73+[4]Közművelődés!P112+[4]Támogatás!Y72</f>
        <v>59498.916661286705</v>
      </c>
      <c r="T73" s="962">
        <f>[4]Igazgatás!O96+[4]Községgazd!R89+[4]Vagyongazd!O71+[4]Közút!O71+[4]Sport!O73+[4]Közművelődés!Q112+[4]Támogatás!Z72</f>
        <v>59498.916661286705</v>
      </c>
      <c r="U73" s="963">
        <f>[4]Igazgatás!P96+[4]Községgazd!S89+[4]Vagyongazd!P71+[4]Közút!P71+[4]Sport!P73+[4]Közművelődés!R112+[4]Támogatás!AA72</f>
        <v>59498.916661286705</v>
      </c>
      <c r="V73" s="964">
        <f>[4]Igazgatás!Q96+[4]Községgazd!T89+[4]Vagyongazd!Q71+[4]Közút!Q71+[4]Sport!Q73+[4]Közművelődés!S112+[4]Támogatás!AB72</f>
        <v>59498.916661286705</v>
      </c>
      <c r="W73" s="962">
        <f>[4]Igazgatás!R96+[4]Községgazd!U89+[4]Vagyongazd!R71+[4]Közút!R71+[4]Sport!R73+[4]Közművelődés!T112+[4]Támogatás!AC72</f>
        <v>59498.916661286705</v>
      </c>
      <c r="X73" s="962">
        <f>[4]Igazgatás!S96+[4]Községgazd!V89+[4]Vagyongazd!S71+[4]Közút!S71+[4]Sport!S73+[4]Közművelődés!U112+[4]Támogatás!AD72</f>
        <v>59498.916661286705</v>
      </c>
      <c r="Y73" s="963">
        <f>[4]Igazgatás!T96+[4]Községgazd!W89+[4]Vagyongazd!T71+[4]Közút!T71+[4]Sport!T73+[4]Közművelődés!V112+[4]Támogatás!AE72</f>
        <v>59498.916661286705</v>
      </c>
      <c r="AB73" s="914"/>
    </row>
    <row r="74" spans="1:28" hidden="1" x14ac:dyDescent="0.2">
      <c r="B74" s="26"/>
      <c r="C74" s="21"/>
      <c r="D74" s="1354" t="s">
        <v>77</v>
      </c>
      <c r="E74" s="1354"/>
      <c r="F74" s="958">
        <v>0</v>
      </c>
      <c r="G74" s="958">
        <v>0</v>
      </c>
      <c r="H74" s="958">
        <v>0</v>
      </c>
      <c r="I74" s="958"/>
      <c r="J74" s="958">
        <f>[4]Igazgatás!F97+[4]Községgazd!F90+[4]Közút!F72+[4]Sport!F74+[4]Közművelődés!F113+[4]Támogatás!J75</f>
        <v>0</v>
      </c>
      <c r="K74" s="958">
        <f>[4]Igazgatás!G97+[4]Községgazd!G90+[4]Közút!G72+[4]Sport!G74+[4]Közművelődés!G113+[4]Támogatás!K75</f>
        <v>0</v>
      </c>
      <c r="L74" s="958">
        <v>0</v>
      </c>
      <c r="M74" s="959">
        <f>[4]Igazgatás!H97+[4]Községgazd!H90+[4]Közút!H72+[4]Sport!H74+[4]Közművelődés!H113+[4]Támogatás!L75</f>
        <v>0</v>
      </c>
      <c r="N74" s="960">
        <f>[4]Igazgatás!I97+[4]Községgazd!L90+[4]Vagyongazd!I72+[4]Közút!I72+[4]Sport!I74+[4]Közművelődés!K113+[4]Támogatás!T75</f>
        <v>0</v>
      </c>
      <c r="O74" s="961">
        <f>[4]Igazgatás!J97+[4]Községgazd!M90+[4]Vagyongazd!J72+[4]Közút!J72+[4]Sport!J74+[4]Közművelődés!L113+[4]Támogatás!U75</f>
        <v>0</v>
      </c>
      <c r="P74" s="962">
        <f>[4]Igazgatás!K97+[4]Községgazd!N90+[4]Vagyongazd!K72+[4]Közút!K72+[4]Sport!K74+[4]Közművelődés!M113+[4]Támogatás!V75</f>
        <v>0</v>
      </c>
      <c r="Q74" s="962">
        <f>[4]Igazgatás!L97+[4]Községgazd!O90+[4]Vagyongazd!L72+[4]Közút!L72+[4]Sport!L74+[4]Közművelődés!N113+[4]Támogatás!W75</f>
        <v>0</v>
      </c>
      <c r="R74" s="961">
        <f>[4]Igazgatás!M97+[4]Községgazd!P90+[4]Vagyongazd!M72+[4]Közút!M72+[4]Sport!M74+[4]Közművelődés!O113+[4]Támogatás!X75</f>
        <v>0</v>
      </c>
      <c r="S74" s="962">
        <f>[4]Igazgatás!N97+[4]Községgazd!Q90+[4]Vagyongazd!N72+[4]Közút!N72+[4]Sport!N74+[4]Közművelődés!P113+[4]Támogatás!Y75</f>
        <v>0</v>
      </c>
      <c r="T74" s="962">
        <f>[4]Igazgatás!O97+[4]Községgazd!R90+[4]Vagyongazd!O72+[4]Közút!O72+[4]Sport!O74+[4]Közművelődés!Q113+[4]Támogatás!Z75</f>
        <v>0</v>
      </c>
      <c r="U74" s="963">
        <f>[4]Igazgatás!P97+[4]Községgazd!S90+[4]Vagyongazd!P72+[4]Közút!P72+[4]Sport!P74+[4]Közművelődés!R113+[4]Támogatás!AA75</f>
        <v>0</v>
      </c>
      <c r="V74" s="964">
        <f>[4]Igazgatás!Q97+[4]Községgazd!T90+[4]Vagyongazd!Q72+[4]Közút!Q72+[4]Sport!Q74+[4]Közművelődés!S113+[4]Támogatás!AB75</f>
        <v>0</v>
      </c>
      <c r="W74" s="962">
        <f>[4]Igazgatás!R97+[4]Községgazd!U90+[4]Vagyongazd!R72+[4]Közút!R72+[4]Sport!R74+[4]Közművelődés!T113+[4]Támogatás!AC75</f>
        <v>0</v>
      </c>
      <c r="X74" s="962">
        <f>[4]Igazgatás!S97+[4]Községgazd!V90+[4]Vagyongazd!S72+[4]Közút!S72+[4]Sport!S74+[4]Közművelődés!U113+[4]Támogatás!AD75</f>
        <v>0</v>
      </c>
      <c r="Y74" s="963">
        <f>[4]Igazgatás!T97+[4]Községgazd!W90+[4]Vagyongazd!T72+[4]Közút!T72+[4]Sport!T74+[4]Közművelődés!V113+[4]Támogatás!AE75</f>
        <v>0</v>
      </c>
      <c r="AB74" s="914"/>
    </row>
    <row r="75" spans="1:28" hidden="1" x14ac:dyDescent="0.2">
      <c r="B75" s="26"/>
      <c r="C75" s="21"/>
      <c r="D75" s="1354" t="s">
        <v>78</v>
      </c>
      <c r="E75" s="1354"/>
      <c r="F75" s="958">
        <v>1300000</v>
      </c>
      <c r="G75" s="958">
        <v>1300000</v>
      </c>
      <c r="H75" s="958">
        <v>1374970</v>
      </c>
      <c r="I75" s="958"/>
      <c r="J75" s="958">
        <v>0</v>
      </c>
      <c r="K75" s="958">
        <f>[4]Igazgatás!G98+[4]Községgazd!G91+[4]Közút!G73+[4]Sport!G75+[4]Közművelődés!G114+[4]Támogatás!K76</f>
        <v>0</v>
      </c>
      <c r="L75" s="958">
        <v>0</v>
      </c>
      <c r="M75" s="959">
        <v>0</v>
      </c>
      <c r="N75" s="960">
        <f>[4]Igazgatás!I98+[4]Községgazd!L91+[4]Vagyongazd!I73+[4]Közút!I73+[4]Sport!I75+[4]Közművelődés!K114+[4]Támogatás!T76</f>
        <v>116666.66666199999</v>
      </c>
      <c r="O75" s="961">
        <f>[4]Igazgatás!J98+[4]Községgazd!M91+[4]Vagyongazd!J73+[4]Közút!J73+[4]Sport!J75+[4]Közművelődés!L114+[4]Támogatás!U76</f>
        <v>116666.66666199999</v>
      </c>
      <c r="P75" s="962">
        <f>[4]Igazgatás!K98+[4]Községgazd!N91+[4]Vagyongazd!K73+[4]Közút!K73+[4]Sport!K75+[4]Közművelődés!M114+[4]Támogatás!V76</f>
        <v>116666.66666199999</v>
      </c>
      <c r="Q75" s="962">
        <f>[4]Igazgatás!L98+[4]Községgazd!O91+[4]Vagyongazd!L73+[4]Közút!L73+[4]Sport!L75+[4]Közművelődés!N114+[4]Támogatás!W76</f>
        <v>116666.66666199999</v>
      </c>
      <c r="R75" s="961">
        <f>[4]Igazgatás!M98+[4]Községgazd!P91+[4]Vagyongazd!M73+[4]Közút!M73+[4]Sport!M75+[4]Közművelődés!O114+[4]Támogatás!X76</f>
        <v>116666.66666199999</v>
      </c>
      <c r="S75" s="962">
        <f>[4]Igazgatás!N98+[4]Községgazd!Q91+[4]Vagyongazd!N73+[4]Közút!N73+[4]Sport!N75+[4]Közművelődés!P114+[4]Támogatás!Y76</f>
        <v>116666.66666199999</v>
      </c>
      <c r="T75" s="962">
        <f>[4]Igazgatás!O98+[4]Községgazd!R91+[4]Vagyongazd!O73+[4]Közút!O73+[4]Sport!O75+[4]Közművelődés!Q114+[4]Támogatás!Z76</f>
        <v>116666.66666199999</v>
      </c>
      <c r="U75" s="963">
        <f>[4]Igazgatás!P98+[4]Községgazd!S91+[4]Vagyongazd!P73+[4]Közút!P73+[4]Sport!P75+[4]Közművelődés!R114+[4]Támogatás!AA76</f>
        <v>116666.66666199999</v>
      </c>
      <c r="V75" s="964">
        <f>[4]Igazgatás!Q98+[4]Községgazd!T91+[4]Vagyongazd!Q73+[4]Közút!Q73+[4]Sport!Q75+[4]Közművelődés!S114+[4]Támogatás!AB76</f>
        <v>116666.66666199999</v>
      </c>
      <c r="W75" s="962">
        <f>[4]Igazgatás!R98+[4]Községgazd!U91+[4]Vagyongazd!R73+[4]Közút!R73+[4]Sport!R75+[4]Közművelődés!T114+[4]Támogatás!AC76</f>
        <v>116666.66666199999</v>
      </c>
      <c r="X75" s="962">
        <f>[4]Igazgatás!S98+[4]Községgazd!V91+[4]Vagyongazd!S73+[4]Közút!S73+[4]Sport!S75+[4]Közművelődés!U114+[4]Támogatás!AD76</f>
        <v>116666.66666199999</v>
      </c>
      <c r="Y75" s="963">
        <f>[4]Igazgatás!T98+[4]Községgazd!W91+[4]Vagyongazd!T73+[4]Közút!T73+[4]Sport!T75+[4]Közművelődés!V114+[4]Támogatás!AE76</f>
        <v>116666.66666199999</v>
      </c>
      <c r="AB75" s="914"/>
    </row>
    <row r="76" spans="1:28" ht="13.5" hidden="1" thickBot="1" x14ac:dyDescent="0.25">
      <c r="B76" s="26"/>
      <c r="C76" s="21"/>
      <c r="D76" s="1354" t="s">
        <v>79</v>
      </c>
      <c r="E76" s="1354"/>
      <c r="F76" s="958">
        <v>0</v>
      </c>
      <c r="G76" s="958">
        <v>0</v>
      </c>
      <c r="H76" s="958">
        <v>0</v>
      </c>
      <c r="I76" s="958"/>
      <c r="J76" s="958">
        <f>[4]Igazgatás!F99+[4]Községgazd!F92+[4]Közút!F74+[4]Sport!F76+[4]Közművelődés!F115+[4]Támogatás!J77</f>
        <v>0</v>
      </c>
      <c r="K76" s="958">
        <f>[4]Igazgatás!G99+[4]Községgazd!G92+[4]Közút!G74+[4]Sport!G76+[4]Közművelődés!G115+[4]Támogatás!K77</f>
        <v>0</v>
      </c>
      <c r="L76" s="958">
        <v>0</v>
      </c>
      <c r="M76" s="959">
        <f>[4]Igazgatás!H99+[4]Községgazd!H92+[4]Közút!H74+[4]Sport!H76+[4]Közművelődés!H115+[4]Támogatás!L77</f>
        <v>0</v>
      </c>
      <c r="N76" s="960">
        <f>[4]Igazgatás!I99+[4]Községgazd!L92+[4]Vagyongazd!I74+[4]Közút!I74+[4]Sport!I76+[4]Közművelődés!K115+[4]Támogatás!T77</f>
        <v>0</v>
      </c>
      <c r="O76" s="961">
        <f>[4]Igazgatás!J99+[4]Községgazd!M92+[4]Vagyongazd!J74+[4]Közút!J74+[4]Sport!J76+[4]Közművelődés!L115+[4]Támogatás!U77</f>
        <v>0</v>
      </c>
      <c r="P76" s="962">
        <f>[4]Igazgatás!K99+[4]Községgazd!N92+[4]Vagyongazd!K74+[4]Közút!K74+[4]Sport!K76+[4]Közművelődés!M115+[4]Támogatás!V77</f>
        <v>0</v>
      </c>
      <c r="Q76" s="962">
        <f>[4]Igazgatás!L99+[4]Községgazd!O92+[4]Vagyongazd!L74+[4]Közút!L74+[4]Sport!L76+[4]Közművelődés!N115+[4]Támogatás!W77</f>
        <v>0</v>
      </c>
      <c r="R76" s="961">
        <f>[4]Igazgatás!M99+[4]Községgazd!P92+[4]Vagyongazd!M74+[4]Közút!M74+[4]Sport!M76+[4]Közművelődés!O115+[4]Támogatás!X77</f>
        <v>0</v>
      </c>
      <c r="S76" s="962">
        <f>[4]Igazgatás!N99+[4]Községgazd!Q92+[4]Vagyongazd!N74+[4]Közút!N74+[4]Sport!N76+[4]Közművelődés!P115+[4]Támogatás!Y77</f>
        <v>0</v>
      </c>
      <c r="T76" s="962">
        <f>[4]Igazgatás!O99+[4]Községgazd!R92+[4]Vagyongazd!O74+[4]Közút!O74+[4]Sport!O76+[4]Közművelődés!Q115+[4]Támogatás!Z77</f>
        <v>0</v>
      </c>
      <c r="U76" s="963">
        <f>[4]Igazgatás!P99+[4]Községgazd!S92+[4]Vagyongazd!P74+[4]Közút!P74+[4]Sport!P76+[4]Közművelődés!R115+[4]Támogatás!AA77</f>
        <v>0</v>
      </c>
      <c r="V76" s="964">
        <f>[4]Igazgatás!Q99+[4]Községgazd!T92+[4]Vagyongazd!Q74+[4]Közút!Q74+[4]Sport!Q76+[4]Közművelődés!S115+[4]Támogatás!AB77</f>
        <v>0</v>
      </c>
      <c r="W76" s="962">
        <f>[4]Igazgatás!R99+[4]Községgazd!U92+[4]Vagyongazd!R74+[4]Közút!R74+[4]Sport!R76+[4]Közművelődés!T115+[4]Támogatás!AC77</f>
        <v>0</v>
      </c>
      <c r="X76" s="962">
        <f>[4]Igazgatás!S99+[4]Községgazd!V92+[4]Vagyongazd!S74+[4]Közút!S74+[4]Sport!S76+[4]Közművelődés!U115+[4]Támogatás!AD77</f>
        <v>0</v>
      </c>
      <c r="Y76" s="963">
        <f>[4]Igazgatás!T99+[4]Községgazd!W92+[4]Vagyongazd!T74+[4]Közút!T74+[4]Sport!T76+[4]Közművelődés!V115+[4]Támogatás!AE77</f>
        <v>0</v>
      </c>
      <c r="AB76" s="914"/>
    </row>
    <row r="77" spans="1:28" ht="13.5" thickBot="1" x14ac:dyDescent="0.25">
      <c r="B77" s="406" t="s">
        <v>80</v>
      </c>
      <c r="C77" s="1350" t="s">
        <v>81</v>
      </c>
      <c r="D77" s="1351"/>
      <c r="E77" s="1351"/>
      <c r="F77" s="905">
        <v>10214784</v>
      </c>
      <c r="G77" s="905">
        <v>8446166</v>
      </c>
      <c r="H77" s="905">
        <v>10073788</v>
      </c>
      <c r="I77" s="906"/>
      <c r="J77" s="905">
        <f>SUM(J148+J137+J108+J81)</f>
        <v>15094040</v>
      </c>
      <c r="K77" s="905">
        <f>SUM(K148+K137+K108+K81)</f>
        <v>2695000</v>
      </c>
      <c r="L77" s="905">
        <v>0</v>
      </c>
      <c r="M77" s="952">
        <f>SUM(J77:L77)</f>
        <v>17789040</v>
      </c>
      <c r="N77" s="953">
        <f>[4]Igazgatás!I100+[4]Községgazd!L93+[4]Vagyongazd!I75+[4]Közút!I75+[4]Sport!I77+[4]Közművelődés!K116+[4]Támogatás!T78</f>
        <v>791754.24996832968</v>
      </c>
      <c r="O77" s="954">
        <f>[4]Igazgatás!J100+[4]Községgazd!M93+[4]Vagyongazd!J75+[4]Közút!J75+[4]Sport!J77+[4]Közművelődés!L116+[4]Támogatás!U78</f>
        <v>791754.24996832968</v>
      </c>
      <c r="P77" s="955">
        <f>[4]Igazgatás!K100+[4]Községgazd!N93+[4]Vagyongazd!K75+[4]Közút!K75+[4]Sport!K77+[4]Közművelődés!M116+[4]Támogatás!V78</f>
        <v>791754.24996832968</v>
      </c>
      <c r="Q77" s="955">
        <f>[4]Igazgatás!L100+[4]Községgazd!O93+[4]Vagyongazd!L75+[4]Közút!L75+[4]Sport!L77+[4]Közművelődés!N116+[4]Támogatás!W78</f>
        <v>791754.24996832968</v>
      </c>
      <c r="R77" s="954">
        <f>[4]Igazgatás!M100+[4]Községgazd!P93+[4]Vagyongazd!M75+[4]Közút!M75+[4]Sport!M77+[4]Közművelődés!O116+[4]Támogatás!X78</f>
        <v>791754.24996832968</v>
      </c>
      <c r="S77" s="955">
        <f>[4]Igazgatás!N100+[4]Községgazd!Q93+[4]Vagyongazd!N75+[4]Közút!N75+[4]Sport!N77+[4]Közművelődés!P116+[4]Támogatás!Y78</f>
        <v>791754.24996832968</v>
      </c>
      <c r="T77" s="955">
        <f>[4]Igazgatás!O100+[4]Községgazd!R93+[4]Vagyongazd!O75+[4]Közút!O75+[4]Sport!O77+[4]Közművelődés!Q116+[4]Támogatás!Z78</f>
        <v>791754.24996832968</v>
      </c>
      <c r="U77" s="956">
        <f>[4]Igazgatás!P100+[4]Községgazd!S93+[4]Vagyongazd!P75+[4]Közút!P75+[4]Sport!P77+[4]Közművelődés!R116+[4]Támogatás!AA78</f>
        <v>791754.24996832968</v>
      </c>
      <c r="V77" s="957">
        <f>[4]Igazgatás!Q100+[4]Községgazd!T93+[4]Vagyongazd!Q75+[4]Közút!Q75+[4]Sport!Q77+[4]Közművelődés!S116+[4]Támogatás!AB78</f>
        <v>791754.24996832968</v>
      </c>
      <c r="W77" s="955">
        <f>[4]Igazgatás!R100+[4]Községgazd!U93+[4]Vagyongazd!R75+[4]Közút!R75+[4]Sport!R77+[4]Közművelődés!T116+[4]Támogatás!AC78</f>
        <v>791754.24996832968</v>
      </c>
      <c r="X77" s="955">
        <f>[4]Igazgatás!S100+[4]Községgazd!V93+[4]Vagyongazd!S75+[4]Közút!S75+[4]Sport!S77+[4]Közművelődés!U116+[4]Támogatás!AD78</f>
        <v>791754.24996832968</v>
      </c>
      <c r="Y77" s="956">
        <f>[4]Igazgatás!T100+[4]Községgazd!W93+[4]Vagyongazd!T75+[4]Szennyvíz!S74+[4]Közút!T75+[4]Sport!T77+[4]Közművelődés!V116+[4]Támogatás!AE78</f>
        <v>791754.24996832968</v>
      </c>
      <c r="AB77" s="914"/>
    </row>
    <row r="78" spans="1:28" s="949" customFormat="1" ht="15" hidden="1" customHeight="1" x14ac:dyDescent="0.2">
      <c r="A78" s="18" t="s">
        <v>949</v>
      </c>
      <c r="B78" s="33" t="s">
        <v>950</v>
      </c>
      <c r="C78" s="1363" t="s">
        <v>951</v>
      </c>
      <c r="D78" s="1364"/>
      <c r="E78" s="1364"/>
      <c r="F78" s="994" t="e">
        <v>#REF!</v>
      </c>
      <c r="G78" s="994" t="e">
        <v>#REF!</v>
      </c>
      <c r="H78" s="994" t="e">
        <v>#REF!</v>
      </c>
      <c r="I78" s="995" t="e">
        <v>#REF!</v>
      </c>
      <c r="J78" s="994" t="e">
        <f>[4]Igazgatás!F101+[4]Községgazd!F94+[4]Vagyongazd!#REF!+[4]Közút!F76+[4]Sport!F78+[4]Közművelődés!F117+[4]Támogatás!J79</f>
        <v>#REF!</v>
      </c>
      <c r="K78" s="994" t="e">
        <f>[4]Igazgatás!G101+[4]Községgazd!G94+[4]Vagyongazd!#REF!+[4]Közút!G76+[4]Sport!G78+[4]Közművelődés!G117+[4]Támogatás!K79</f>
        <v>#REF!</v>
      </c>
      <c r="L78" s="994"/>
      <c r="M78" s="996" t="e">
        <f>[4]Igazgatás!H101+[4]Községgazd!H94+[4]Vagyongazd!#REF!+[4]Közút!H76+[4]Sport!H78+[4]Közművelődés!H117+[4]Támogatás!L79</f>
        <v>#REF!</v>
      </c>
      <c r="N78" s="997">
        <f>[4]Igazgatás!I101+[4]Községgazd!L94+[4]Vagyongazd!I76+[4]Közút!I76+[4]Sport!I78+[4]Közművelődés!K117+[4]Támogatás!T79</f>
        <v>0</v>
      </c>
      <c r="O78" s="998">
        <f>[4]Igazgatás!J101+[4]Községgazd!M94+[4]Vagyongazd!J76+[4]Közút!J76+[4]Sport!J78+[4]Közművelődés!L117+[4]Támogatás!U79</f>
        <v>0</v>
      </c>
      <c r="P78" s="999">
        <f>[4]Igazgatás!K101+[4]Községgazd!N94+[4]Vagyongazd!K76+[4]Közút!K76+[4]Sport!K78+[4]Közművelődés!M117+[4]Támogatás!V79</f>
        <v>0</v>
      </c>
      <c r="Q78" s="999">
        <f>[4]Igazgatás!L101+[4]Községgazd!O94+[4]Vagyongazd!L76+[4]Közút!L76+[4]Sport!L78+[4]Közművelődés!N117+[4]Támogatás!W79</f>
        <v>0</v>
      </c>
      <c r="R78" s="998">
        <f>[4]Igazgatás!M101+[4]Községgazd!P94+[4]Vagyongazd!M76+[4]Közút!M76+[4]Sport!M78+[4]Közművelődés!O117+[4]Támogatás!X79</f>
        <v>0</v>
      </c>
      <c r="S78" s="999">
        <f>[4]Igazgatás!N101+[4]Községgazd!Q94+[4]Vagyongazd!N76+[4]Közút!N76+[4]Sport!N78+[4]Közművelődés!P117+[4]Támogatás!Y79</f>
        <v>0</v>
      </c>
      <c r="T78" s="999">
        <f>[4]Igazgatás!O101+[4]Községgazd!R94+[4]Vagyongazd!O76+[4]Közút!O76+[4]Sport!O78+[4]Közművelődés!Q117+[4]Támogatás!Z79</f>
        <v>0</v>
      </c>
      <c r="U78" s="1000">
        <f>[4]Igazgatás!P101+[4]Községgazd!S94+[4]Vagyongazd!P76+[4]Közút!P76+[4]Sport!P78+[4]Közművelődés!R117+[4]Támogatás!AA79</f>
        <v>0</v>
      </c>
      <c r="V78" s="1001">
        <f>[4]Igazgatás!Q101+[4]Községgazd!T94+[4]Vagyongazd!Q76+[4]Közút!Q76+[4]Sport!Q78+[4]Közművelődés!S117+[4]Támogatás!AB79</f>
        <v>0</v>
      </c>
      <c r="W78" s="999">
        <f>[4]Igazgatás!R101+[4]Községgazd!U94+[4]Vagyongazd!R76+[4]Közút!R76+[4]Sport!R78+[4]Közművelődés!T117+[4]Támogatás!AC79</f>
        <v>0</v>
      </c>
      <c r="X78" s="999">
        <f>[4]Igazgatás!S101+[4]Községgazd!V94+[4]Vagyongazd!S76+[4]Közút!S76+[4]Sport!S78+[4]Közművelődés!U117+[4]Támogatás!AD79</f>
        <v>0</v>
      </c>
      <c r="Y78" s="1000">
        <f>[4]Igazgatás!T101+[4]Községgazd!W94+[4]Vagyongazd!T76+[4]Közút!T76+[4]Sport!T78+[4]Közművelődés!V117+[4]Támogatás!AE79</f>
        <v>0</v>
      </c>
      <c r="AB78" s="914"/>
    </row>
    <row r="79" spans="1:28" ht="15" hidden="1" customHeight="1" x14ac:dyDescent="0.2">
      <c r="B79" s="26"/>
      <c r="C79" s="21"/>
      <c r="D79" s="1354" t="s">
        <v>952</v>
      </c>
      <c r="E79" s="1354"/>
      <c r="F79" s="958" t="e">
        <v>#REF!</v>
      </c>
      <c r="G79" s="958" t="e">
        <v>#REF!</v>
      </c>
      <c r="H79" s="958" t="e">
        <v>#REF!</v>
      </c>
      <c r="I79" s="958" t="e">
        <v>#REF!</v>
      </c>
      <c r="J79" s="958" t="e">
        <f>[4]Igazgatás!F102+[4]Községgazd!F95+[4]Vagyongazd!#REF!+[4]Közút!F77+[4]Sport!F79+[4]Közművelődés!F118+[4]Támogatás!J80</f>
        <v>#REF!</v>
      </c>
      <c r="K79" s="958" t="e">
        <f>[4]Igazgatás!G102+[4]Községgazd!G95+[4]Vagyongazd!#REF!+[4]Közút!G77+[4]Sport!G79+[4]Közművelődés!G118+[4]Támogatás!K80</f>
        <v>#REF!</v>
      </c>
      <c r="L79" s="958"/>
      <c r="M79" s="959" t="e">
        <f>[4]Igazgatás!H102+[4]Községgazd!H95+[4]Vagyongazd!#REF!+[4]Közút!H77+[4]Sport!H79+[4]Közművelődés!H118+[4]Támogatás!L80</f>
        <v>#REF!</v>
      </c>
      <c r="N79" s="960">
        <f>[4]Igazgatás!I102+[4]Községgazd!L95+[4]Vagyongazd!I77+[4]Közút!I77+[4]Sport!I79+[4]Közművelődés!K118+[4]Támogatás!T80</f>
        <v>0</v>
      </c>
      <c r="O79" s="961">
        <f>[4]Igazgatás!J102+[4]Községgazd!M95+[4]Vagyongazd!J77+[4]Közút!J77+[4]Sport!J79+[4]Közművelődés!L118+[4]Támogatás!U80</f>
        <v>0</v>
      </c>
      <c r="P79" s="962">
        <f>[4]Igazgatás!K102+[4]Községgazd!N95+[4]Vagyongazd!K77+[4]Közút!K77+[4]Sport!K79+[4]Közművelődés!M118+[4]Támogatás!V80</f>
        <v>0</v>
      </c>
      <c r="Q79" s="962">
        <f>[4]Igazgatás!L102+[4]Községgazd!O95+[4]Vagyongazd!L77+[4]Közút!L77+[4]Sport!L79+[4]Közművelődés!N118+[4]Támogatás!W80</f>
        <v>0</v>
      </c>
      <c r="R79" s="961">
        <f>[4]Igazgatás!M102+[4]Községgazd!P95+[4]Vagyongazd!M77+[4]Közút!M77+[4]Sport!M79+[4]Közművelődés!O118+[4]Támogatás!X80</f>
        <v>0</v>
      </c>
      <c r="S79" s="962">
        <f>[4]Igazgatás!N102+[4]Községgazd!Q95+[4]Vagyongazd!N77+[4]Közút!N77+[4]Sport!N79+[4]Közművelődés!P118+[4]Támogatás!Y80</f>
        <v>0</v>
      </c>
      <c r="T79" s="962">
        <f>[4]Igazgatás!O102+[4]Községgazd!R95+[4]Vagyongazd!O77+[4]Közút!O77+[4]Sport!O79+[4]Közművelődés!Q118+[4]Támogatás!Z80</f>
        <v>0</v>
      </c>
      <c r="U79" s="963">
        <f>[4]Igazgatás!P102+[4]Községgazd!S95+[4]Vagyongazd!P77+[4]Közút!P77+[4]Sport!P79+[4]Közművelődés!R118+[4]Támogatás!AA80</f>
        <v>0</v>
      </c>
      <c r="V79" s="964">
        <f>[4]Igazgatás!Q102+[4]Községgazd!T95+[4]Vagyongazd!Q77+[4]Közút!Q77+[4]Sport!Q79+[4]Közművelődés!S118+[4]Támogatás!AB80</f>
        <v>0</v>
      </c>
      <c r="W79" s="962">
        <f>[4]Igazgatás!R102+[4]Községgazd!U95+[4]Vagyongazd!R77+[4]Közút!R77+[4]Sport!R79+[4]Közművelődés!T118+[4]Támogatás!AC80</f>
        <v>0</v>
      </c>
      <c r="X79" s="962">
        <f>[4]Igazgatás!S102+[4]Községgazd!V95+[4]Vagyongazd!S77+[4]Közút!S77+[4]Sport!S79+[4]Közművelődés!U118+[4]Támogatás!AD80</f>
        <v>0</v>
      </c>
      <c r="Y79" s="963">
        <f>[4]Igazgatás!T102+[4]Községgazd!W95+[4]Vagyongazd!T77+[4]Közút!T77+[4]Sport!T79+[4]Közművelődés!V118+[4]Támogatás!AE80</f>
        <v>0</v>
      </c>
      <c r="AB79" s="914"/>
    </row>
    <row r="80" spans="1:28" ht="15" hidden="1" customHeight="1" x14ac:dyDescent="0.2">
      <c r="B80" s="26"/>
      <c r="C80" s="21"/>
      <c r="D80" s="1354" t="s">
        <v>953</v>
      </c>
      <c r="E80" s="1354"/>
      <c r="F80" s="958" t="e">
        <v>#REF!</v>
      </c>
      <c r="G80" s="958" t="e">
        <v>#REF!</v>
      </c>
      <c r="H80" s="958" t="e">
        <v>#REF!</v>
      </c>
      <c r="I80" s="958" t="e">
        <v>#REF!</v>
      </c>
      <c r="J80" s="958" t="e">
        <f>[4]Igazgatás!F103+[4]Községgazd!F96+[4]Vagyongazd!#REF!+[4]Közút!F78+[4]Sport!F80+[4]Közművelődés!F119+[4]Támogatás!J81</f>
        <v>#REF!</v>
      </c>
      <c r="K80" s="958" t="e">
        <f>[4]Igazgatás!G103+[4]Községgazd!G96+[4]Vagyongazd!#REF!+[4]Közút!G78+[4]Sport!G80+[4]Közművelődés!G119+[4]Támogatás!K81</f>
        <v>#REF!</v>
      </c>
      <c r="L80" s="958"/>
      <c r="M80" s="959" t="e">
        <f>[4]Igazgatás!H103+[4]Községgazd!H96+[4]Vagyongazd!#REF!+[4]Közút!H78+[4]Sport!H80+[4]Közművelődés!H119+[4]Támogatás!L81</f>
        <v>#REF!</v>
      </c>
      <c r="N80" s="960">
        <f>[4]Igazgatás!I103+[4]Községgazd!L96+[4]Vagyongazd!I78+[4]Közút!I78+[4]Sport!I80+[4]Közművelődés!K119+[4]Támogatás!T81</f>
        <v>0</v>
      </c>
      <c r="O80" s="961">
        <f>[4]Igazgatás!J103+[4]Községgazd!M96+[4]Vagyongazd!J78+[4]Közút!J78+[4]Sport!J80+[4]Közművelődés!L119+[4]Támogatás!U81</f>
        <v>0</v>
      </c>
      <c r="P80" s="962">
        <f>[4]Igazgatás!K103+[4]Községgazd!N96+[4]Vagyongazd!K78+[4]Közút!K78+[4]Sport!K80+[4]Közművelődés!M119+[4]Támogatás!V81</f>
        <v>0</v>
      </c>
      <c r="Q80" s="962">
        <f>[4]Igazgatás!L103+[4]Községgazd!O96+[4]Vagyongazd!L78+[4]Közút!L78+[4]Sport!L80+[4]Közművelődés!N119+[4]Támogatás!W81</f>
        <v>0</v>
      </c>
      <c r="R80" s="961">
        <f>[4]Igazgatás!M103+[4]Községgazd!P96+[4]Vagyongazd!M78+[4]Közút!M78+[4]Sport!M80+[4]Közművelődés!O119+[4]Támogatás!X81</f>
        <v>0</v>
      </c>
      <c r="S80" s="962">
        <f>[4]Igazgatás!N103+[4]Községgazd!Q96+[4]Vagyongazd!N78+[4]Közút!N78+[4]Sport!N80+[4]Közművelődés!P119+[4]Támogatás!Y81</f>
        <v>0</v>
      </c>
      <c r="T80" s="962">
        <f>[4]Igazgatás!O103+[4]Községgazd!R96+[4]Vagyongazd!O78+[4]Közút!O78+[4]Sport!O80+[4]Közművelődés!Q119+[4]Támogatás!Z81</f>
        <v>0</v>
      </c>
      <c r="U80" s="963">
        <f>[4]Igazgatás!P103+[4]Községgazd!S96+[4]Vagyongazd!P78+[4]Közút!P78+[4]Sport!P80+[4]Közművelődés!R119+[4]Támogatás!AA81</f>
        <v>0</v>
      </c>
      <c r="V80" s="964">
        <f>[4]Igazgatás!Q103+[4]Községgazd!T96+[4]Vagyongazd!Q78+[4]Közút!Q78+[4]Sport!Q80+[4]Közművelődés!S119+[4]Támogatás!AB81</f>
        <v>0</v>
      </c>
      <c r="W80" s="962">
        <f>[4]Igazgatás!R103+[4]Községgazd!U96+[4]Vagyongazd!R78+[4]Közút!R78+[4]Sport!R80+[4]Közművelődés!T119+[4]Támogatás!AC81</f>
        <v>0</v>
      </c>
      <c r="X80" s="962">
        <f>[4]Igazgatás!S103+[4]Községgazd!V96+[4]Vagyongazd!S78+[4]Közút!S78+[4]Sport!S80+[4]Közművelődés!U119+[4]Támogatás!AD81</f>
        <v>0</v>
      </c>
      <c r="Y80" s="963">
        <f>[4]Igazgatás!T103+[4]Községgazd!W96+[4]Vagyongazd!T78+[4]Közút!T78+[4]Sport!T80+[4]Közművelődés!V119+[4]Támogatás!AE81</f>
        <v>0</v>
      </c>
      <c r="AB80" s="914"/>
    </row>
    <row r="81" spans="1:28" ht="15" customHeight="1" x14ac:dyDescent="0.2">
      <c r="B81" s="894" t="s">
        <v>82</v>
      </c>
      <c r="C81" s="1359" t="s">
        <v>83</v>
      </c>
      <c r="D81" s="1360"/>
      <c r="E81" s="1360"/>
      <c r="F81" s="1002">
        <v>0</v>
      </c>
      <c r="G81" s="1002">
        <v>0</v>
      </c>
      <c r="H81" s="1002">
        <v>0</v>
      </c>
      <c r="I81" s="1002"/>
      <c r="J81" s="1002">
        <f>SUM('Egyéb működési c. kiadások'!I5)</f>
        <v>4500000</v>
      </c>
      <c r="K81" s="1002">
        <f>[4]Igazgatás!G104+[4]Községgazd!G97+[4]Közút!G79+[4]Sport!G81+[4]Közművelődés!G120+[4]Támogatás!K82</f>
        <v>0</v>
      </c>
      <c r="L81" s="1002">
        <v>0</v>
      </c>
      <c r="M81" s="1003">
        <f>SUM(J81:L81)</f>
        <v>4500000</v>
      </c>
      <c r="N81" s="997">
        <f>[4]Igazgatás!I104+[4]Községgazd!L97+[4]Vagyongazd!I79+[4]Közút!I79+[4]Sport!I81+[4]Közművelődés!K120+[4]Támogatás!T82</f>
        <v>0</v>
      </c>
      <c r="O81" s="998">
        <f>[4]Igazgatás!J104+[4]Községgazd!M97+[4]Vagyongazd!J79+[4]Közút!J79+[4]Sport!J81+[4]Közművelődés!L120+[4]Támogatás!U82</f>
        <v>0</v>
      </c>
      <c r="P81" s="999">
        <f>[4]Igazgatás!K104+[4]Községgazd!N97+[4]Vagyongazd!K79+[4]Közút!K79+[4]Sport!K81+[4]Közművelődés!M120+[4]Támogatás!V82</f>
        <v>0</v>
      </c>
      <c r="Q81" s="999">
        <f>[4]Igazgatás!L104+[4]Községgazd!O97+[4]Vagyongazd!L79+[4]Közút!L79+[4]Sport!L81+[4]Közművelődés!N120+[4]Támogatás!W82</f>
        <v>0</v>
      </c>
      <c r="R81" s="998">
        <f>[4]Igazgatás!M104+[4]Községgazd!P97+[4]Vagyongazd!M79+[4]Közút!M79+[4]Sport!M81+[4]Közművelődés!O120+[4]Támogatás!X82</f>
        <v>0</v>
      </c>
      <c r="S81" s="999">
        <f>[4]Igazgatás!N104+[4]Községgazd!Q97+[4]Vagyongazd!N79+[4]Közút!N79+[4]Sport!N81+[4]Közművelődés!P120+[4]Támogatás!Y82</f>
        <v>0</v>
      </c>
      <c r="T81" s="999">
        <f>[4]Igazgatás!O104+[4]Községgazd!R97+[4]Vagyongazd!O79+[4]Közút!O79+[4]Sport!O81+[4]Közművelődés!Q120+[4]Támogatás!Z82</f>
        <v>0</v>
      </c>
      <c r="U81" s="1000">
        <f>[4]Igazgatás!P104+[4]Községgazd!S97+[4]Vagyongazd!P79+[4]Közút!P79+[4]Sport!P81+[4]Közművelődés!R120+[4]Támogatás!AA82</f>
        <v>0</v>
      </c>
      <c r="V81" s="1001">
        <f>[4]Igazgatás!Q104+[4]Községgazd!T97+[4]Vagyongazd!Q79+[4]Közút!Q79+[4]Sport!Q81+[4]Közművelődés!S120+[4]Támogatás!AB82</f>
        <v>0</v>
      </c>
      <c r="W81" s="999">
        <f>[4]Igazgatás!R104+[4]Községgazd!U97+[4]Vagyongazd!R79+[4]Közút!R79+[4]Sport!R81+[4]Közművelődés!T120+[4]Támogatás!AC82</f>
        <v>0</v>
      </c>
      <c r="X81" s="999">
        <f>[4]Igazgatás!S104+[4]Községgazd!V97+[4]Vagyongazd!S79+[4]Közút!S79+[4]Sport!S81+[4]Közművelődés!U120+[4]Támogatás!AD82</f>
        <v>0</v>
      </c>
      <c r="Y81" s="1000">
        <f>[4]Igazgatás!T104+[4]Községgazd!W97+[4]Vagyongazd!T79+[4]Közút!T79+[4]Sport!T81+[4]Közművelődés!V120+[4]Támogatás!AE82</f>
        <v>0</v>
      </c>
      <c r="AB81" s="914"/>
    </row>
    <row r="82" spans="1:28" s="929" customFormat="1" ht="15" customHeight="1" x14ac:dyDescent="0.2">
      <c r="A82" s="18" t="s">
        <v>84</v>
      </c>
      <c r="B82" s="880" t="s">
        <v>85</v>
      </c>
      <c r="C82" s="881"/>
      <c r="D82" s="882" t="s">
        <v>86</v>
      </c>
      <c r="E82" s="882"/>
      <c r="F82" s="922">
        <v>0</v>
      </c>
      <c r="G82" s="922">
        <v>0</v>
      </c>
      <c r="H82" s="922">
        <v>0</v>
      </c>
      <c r="I82" s="922"/>
      <c r="J82" s="922">
        <f>SUM('Egyéb működési c. kiadások'!F6)</f>
        <v>4500000</v>
      </c>
      <c r="K82" s="922">
        <f>[4]Támogatás!K83</f>
        <v>0</v>
      </c>
      <c r="L82" s="922">
        <v>0</v>
      </c>
      <c r="M82" s="923">
        <f>SUM(J82:L82)</f>
        <v>4500000</v>
      </c>
      <c r="N82" s="924">
        <f>[4]Igazgatás!I105+[4]Községgazd!L98+[4]Vagyongazd!I80+[4]Közút!I80+[4]Sport!I82+[4]Közművelődés!K121+[4]Támogatás!T83</f>
        <v>0</v>
      </c>
      <c r="O82" s="925">
        <f>[4]Igazgatás!J105+[4]Községgazd!M98+[4]Vagyongazd!J80+[4]Közút!J80+[4]Sport!J82+[4]Közművelődés!L121+[4]Támogatás!U83</f>
        <v>0</v>
      </c>
      <c r="P82" s="926">
        <f>[4]Igazgatás!K105+[4]Községgazd!N98+[4]Vagyongazd!K80+[4]Közút!K80+[4]Sport!K82+[4]Közművelődés!M121+[4]Támogatás!V83</f>
        <v>0</v>
      </c>
      <c r="Q82" s="926">
        <f>[4]Igazgatás!L105+[4]Községgazd!O98+[4]Vagyongazd!L80+[4]Közút!L80+[4]Sport!L82+[4]Közművelődés!N121+[4]Támogatás!W83</f>
        <v>0</v>
      </c>
      <c r="R82" s="925">
        <f>[4]Igazgatás!M105+[4]Községgazd!P98+[4]Vagyongazd!M80+[4]Közút!M80+[4]Sport!M82+[4]Közművelődés!O121+[4]Támogatás!X83</f>
        <v>0</v>
      </c>
      <c r="S82" s="926">
        <f>[4]Igazgatás!N105+[4]Községgazd!Q98+[4]Vagyongazd!N80+[4]Közút!N80+[4]Sport!N82+[4]Közművelődés!P121+[4]Támogatás!Y83</f>
        <v>0</v>
      </c>
      <c r="T82" s="926">
        <f>[4]Igazgatás!O105+[4]Községgazd!R98+[4]Vagyongazd!O80+[4]Közút!O80+[4]Sport!O82+[4]Közművelődés!Q121+[4]Támogatás!Z83</f>
        <v>0</v>
      </c>
      <c r="U82" s="927">
        <f>[4]Igazgatás!P105+[4]Községgazd!S98+[4]Vagyongazd!P80+[4]Közút!P80+[4]Sport!P82+[4]Közművelődés!R121+[4]Támogatás!AA83</f>
        <v>0</v>
      </c>
      <c r="V82" s="928">
        <f>[4]Igazgatás!Q105+[4]Községgazd!T98+[4]Vagyongazd!Q80+[4]Közút!Q80+[4]Sport!Q82+[4]Közművelődés!S121+[4]Támogatás!AB83</f>
        <v>0</v>
      </c>
      <c r="W82" s="926">
        <f>[4]Igazgatás!R105+[4]Községgazd!U98+[4]Vagyongazd!R80+[4]Közút!R80+[4]Sport!R82+[4]Közművelődés!T121+[4]Támogatás!AC83</f>
        <v>0</v>
      </c>
      <c r="X82" s="926">
        <f>[4]Igazgatás!S105+[4]Községgazd!V98+[4]Vagyongazd!S80+[4]Közút!S80+[4]Sport!S82+[4]Közművelődés!U121+[4]Támogatás!AD83</f>
        <v>0</v>
      </c>
      <c r="Y82" s="927">
        <f>[4]Igazgatás!T105+[4]Községgazd!W98+[4]Vagyongazd!T80+[4]Közút!T80+[4]Sport!T82+[4]Közművelődés!V121+[4]Támogatás!AE83</f>
        <v>0</v>
      </c>
      <c r="AB82" s="914"/>
    </row>
    <row r="83" spans="1:28" s="929" customFormat="1" ht="15" hidden="1" customHeight="1" x14ac:dyDescent="0.2">
      <c r="A83" s="18" t="s">
        <v>954</v>
      </c>
      <c r="B83" s="880" t="s">
        <v>676</v>
      </c>
      <c r="C83" s="881"/>
      <c r="D83" s="882" t="s">
        <v>955</v>
      </c>
      <c r="E83" s="882"/>
      <c r="F83" s="922" t="e">
        <v>#REF!</v>
      </c>
      <c r="G83" s="922" t="e">
        <v>#REF!</v>
      </c>
      <c r="H83" s="922" t="e">
        <v>#REF!</v>
      </c>
      <c r="I83" s="922" t="e">
        <v>#REF!</v>
      </c>
      <c r="J83" s="922" t="e">
        <f>[4]Igazgatás!F106+[4]Községgazd!F99+[4]Vagyongazd!#REF!+[4]Közút!F81+[4]Sport!F83+[4]Közművelődés!F122+[4]Támogatás!J84</f>
        <v>#REF!</v>
      </c>
      <c r="K83" s="922" t="e">
        <f>[4]Igazgatás!G106+[4]Községgazd!G99+[4]Vagyongazd!#REF!+[4]Közút!G81+[4]Sport!G83+[4]Közművelődés!G122+[4]Támogatás!K84</f>
        <v>#REF!</v>
      </c>
      <c r="L83" s="922"/>
      <c r="M83" s="923" t="e">
        <f>[4]Igazgatás!H106+[4]Községgazd!H99+[4]Vagyongazd!#REF!+[4]Közút!H81+[4]Sport!H83+[4]Közművelődés!H122+[4]Támogatás!L84</f>
        <v>#REF!</v>
      </c>
      <c r="N83" s="924">
        <f>[4]Igazgatás!I106+[4]Községgazd!L99+[4]Vagyongazd!I81+[4]Közút!I81+[4]Sport!I83+[4]Közművelődés!K122+[4]Támogatás!T84</f>
        <v>0</v>
      </c>
      <c r="O83" s="925">
        <f>[4]Igazgatás!J106+[4]Községgazd!M99+[4]Vagyongazd!J81+[4]Közút!J81+[4]Sport!J83+[4]Közművelődés!L122+[4]Támogatás!U84</f>
        <v>0</v>
      </c>
      <c r="P83" s="926">
        <f>[4]Igazgatás!K106+[4]Községgazd!N99+[4]Vagyongazd!K81+[4]Közút!K81+[4]Sport!K83+[4]Közművelődés!M122+[4]Támogatás!V84</f>
        <v>0</v>
      </c>
      <c r="Q83" s="926">
        <f>[4]Igazgatás!L106+[4]Községgazd!O99+[4]Vagyongazd!L81+[4]Közút!L81+[4]Sport!L83+[4]Közművelődés!N122+[4]Támogatás!W84</f>
        <v>0</v>
      </c>
      <c r="R83" s="925">
        <f>[4]Igazgatás!M106+[4]Községgazd!P99+[4]Vagyongazd!M81+[4]Közút!M81+[4]Sport!M83+[4]Közművelődés!O122+[4]Támogatás!X84</f>
        <v>0</v>
      </c>
      <c r="S83" s="926">
        <f>[4]Igazgatás!N106+[4]Községgazd!Q99+[4]Vagyongazd!N81+[4]Közút!N81+[4]Sport!N83+[4]Közművelődés!P122+[4]Támogatás!Y84</f>
        <v>0</v>
      </c>
      <c r="T83" s="926">
        <f>[4]Igazgatás!O106+[4]Községgazd!R99+[4]Vagyongazd!O81+[4]Közút!O81+[4]Sport!O83+[4]Közművelődés!Q122+[4]Támogatás!Z84</f>
        <v>0</v>
      </c>
      <c r="U83" s="927">
        <f>[4]Igazgatás!P106+[4]Községgazd!S99+[4]Vagyongazd!P81+[4]Közút!P81+[4]Sport!P83+[4]Közművelődés!R122+[4]Támogatás!AA84</f>
        <v>0</v>
      </c>
      <c r="V83" s="928">
        <f>[4]Igazgatás!Q106+[4]Községgazd!T99+[4]Vagyongazd!Q81+[4]Közút!Q81+[4]Sport!Q83+[4]Közművelődés!S122+[4]Támogatás!AB84</f>
        <v>0</v>
      </c>
      <c r="W83" s="926">
        <f>[4]Igazgatás!R106+[4]Községgazd!U99+[4]Vagyongazd!R81+[4]Közút!R81+[4]Sport!R83+[4]Közművelődés!T122+[4]Támogatás!AC84</f>
        <v>0</v>
      </c>
      <c r="X83" s="926">
        <f>[4]Igazgatás!S106+[4]Községgazd!V99+[4]Vagyongazd!S81+[4]Közút!S81+[4]Sport!S83+[4]Közművelődés!U122+[4]Támogatás!AD84</f>
        <v>0</v>
      </c>
      <c r="Y83" s="927">
        <f>[4]Igazgatás!T106+[4]Községgazd!W99+[4]Vagyongazd!T81+[4]Közút!T81+[4]Sport!T83+[4]Közművelődés!V122+[4]Támogatás!AE84</f>
        <v>0</v>
      </c>
      <c r="AB83" s="914"/>
    </row>
    <row r="84" spans="1:28" s="929" customFormat="1" ht="15" hidden="1" customHeight="1" x14ac:dyDescent="0.2">
      <c r="A84" s="18" t="s">
        <v>956</v>
      </c>
      <c r="B84" s="880" t="s">
        <v>677</v>
      </c>
      <c r="C84" s="881"/>
      <c r="D84" s="882" t="s">
        <v>957</v>
      </c>
      <c r="E84" s="882"/>
      <c r="F84" s="922" t="e">
        <v>#REF!</v>
      </c>
      <c r="G84" s="922" t="e">
        <v>#REF!</v>
      </c>
      <c r="H84" s="922" t="e">
        <v>#REF!</v>
      </c>
      <c r="I84" s="922" t="e">
        <v>#REF!</v>
      </c>
      <c r="J84" s="922" t="e">
        <f>[4]Igazgatás!F107+[4]Községgazd!F100+[4]Vagyongazd!#REF!+[4]Közút!F82+[4]Sport!F84+[4]Közművelődés!F123+[4]Támogatás!J85</f>
        <v>#REF!</v>
      </c>
      <c r="K84" s="922" t="e">
        <f>[4]Igazgatás!G107+[4]Községgazd!G100+[4]Vagyongazd!#REF!+[4]Közút!G82+[4]Sport!G84+[4]Közművelődés!G123+[4]Támogatás!K85</f>
        <v>#REF!</v>
      </c>
      <c r="L84" s="922"/>
      <c r="M84" s="923" t="e">
        <f>[4]Igazgatás!H107+[4]Községgazd!H100+[4]Vagyongazd!#REF!+[4]Közút!H82+[4]Sport!H84+[4]Közművelődés!H123+[4]Támogatás!L85</f>
        <v>#REF!</v>
      </c>
      <c r="N84" s="924">
        <f>[4]Igazgatás!I107+[4]Községgazd!L100+[4]Vagyongazd!I82+[4]Közút!I82+[4]Sport!I84+[4]Közművelődés!K123+[4]Támogatás!T85</f>
        <v>0</v>
      </c>
      <c r="O84" s="925">
        <f>[4]Igazgatás!J107+[4]Községgazd!M100+[4]Vagyongazd!J82+[4]Közút!J82+[4]Sport!J84+[4]Közművelődés!L123+[4]Támogatás!U85</f>
        <v>0</v>
      </c>
      <c r="P84" s="926">
        <f>[4]Igazgatás!K107+[4]Községgazd!N100+[4]Vagyongazd!K82+[4]Közút!K82+[4]Sport!K84+[4]Közművelődés!M123+[4]Támogatás!V85</f>
        <v>0</v>
      </c>
      <c r="Q84" s="926">
        <f>[4]Igazgatás!L107+[4]Községgazd!O100+[4]Vagyongazd!L82+[4]Közút!L82+[4]Sport!L84+[4]Közművelődés!N123+[4]Támogatás!W85</f>
        <v>0</v>
      </c>
      <c r="R84" s="925">
        <f>[4]Igazgatás!M107+[4]Községgazd!P100+[4]Vagyongazd!M82+[4]Közút!M82+[4]Sport!M84+[4]Közművelődés!O123+[4]Támogatás!X85</f>
        <v>0</v>
      </c>
      <c r="S84" s="926">
        <f>[4]Igazgatás!N107+[4]Községgazd!Q100+[4]Vagyongazd!N82+[4]Közút!N82+[4]Sport!N84+[4]Közművelődés!P123+[4]Támogatás!Y85</f>
        <v>0</v>
      </c>
      <c r="T84" s="926">
        <f>[4]Igazgatás!O107+[4]Községgazd!R100+[4]Vagyongazd!O82+[4]Közút!O82+[4]Sport!O84+[4]Közművelődés!Q123+[4]Támogatás!Z85</f>
        <v>0</v>
      </c>
      <c r="U84" s="927">
        <f>[4]Igazgatás!P107+[4]Községgazd!S100+[4]Vagyongazd!P82+[4]Közút!P82+[4]Sport!P84+[4]Közművelődés!R123+[4]Támogatás!AA85</f>
        <v>0</v>
      </c>
      <c r="V84" s="928">
        <f>[4]Igazgatás!Q107+[4]Községgazd!T100+[4]Vagyongazd!Q82+[4]Közút!Q82+[4]Sport!Q84+[4]Közművelődés!S123+[4]Támogatás!AB85</f>
        <v>0</v>
      </c>
      <c r="W84" s="926">
        <f>[4]Igazgatás!R107+[4]Községgazd!U100+[4]Vagyongazd!R82+[4]Közút!R82+[4]Sport!R84+[4]Közművelődés!T123+[4]Támogatás!AC85</f>
        <v>0</v>
      </c>
      <c r="X84" s="926">
        <f>[4]Igazgatás!S107+[4]Községgazd!V100+[4]Vagyongazd!S82+[4]Közút!S82+[4]Sport!S84+[4]Közművelődés!U123+[4]Támogatás!AD85</f>
        <v>0</v>
      </c>
      <c r="Y84" s="927">
        <f>[4]Igazgatás!T107+[4]Községgazd!W100+[4]Vagyongazd!T82+[4]Közút!T82+[4]Sport!T84+[4]Közművelődés!V123+[4]Támogatás!AE85</f>
        <v>0</v>
      </c>
      <c r="AB84" s="914"/>
    </row>
    <row r="85" spans="1:28" s="949" customFormat="1" ht="27.75" hidden="1" customHeight="1" x14ac:dyDescent="0.2">
      <c r="A85" s="18" t="s">
        <v>958</v>
      </c>
      <c r="B85" s="880" t="s">
        <v>959</v>
      </c>
      <c r="C85" s="1361" t="s">
        <v>960</v>
      </c>
      <c r="D85" s="1362"/>
      <c r="E85" s="1362"/>
      <c r="F85" s="922" t="e">
        <v>#REF!</v>
      </c>
      <c r="G85" s="922" t="e">
        <v>#REF!</v>
      </c>
      <c r="H85" s="922" t="e">
        <v>#REF!</v>
      </c>
      <c r="I85" s="922" t="e">
        <v>#REF!</v>
      </c>
      <c r="J85" s="922" t="e">
        <f>[4]Igazgatás!F108+[4]Községgazd!F101+[4]Vagyongazd!#REF!+[4]Közút!F83+[4]Sport!F85+[4]Közművelődés!F124+[4]Támogatás!J86</f>
        <v>#REF!</v>
      </c>
      <c r="K85" s="922" t="e">
        <f>[4]Igazgatás!G108+[4]Községgazd!G101+[4]Vagyongazd!#REF!+[4]Közút!G83+[4]Sport!G85+[4]Közművelődés!G124+[4]Támogatás!K86</f>
        <v>#REF!</v>
      </c>
      <c r="L85" s="922"/>
      <c r="M85" s="923" t="e">
        <f>[4]Igazgatás!H108+[4]Községgazd!H101+[4]Vagyongazd!#REF!+[4]Közút!H83+[4]Sport!H85+[4]Közművelődés!H124+[4]Támogatás!L86</f>
        <v>#REF!</v>
      </c>
      <c r="N85" s="1004">
        <f>[4]Igazgatás!I108+[4]Községgazd!L101+[4]Vagyongazd!I83+[4]Közút!I83+[4]Sport!I85+[4]Közművelődés!K124+[4]Támogatás!T86</f>
        <v>0</v>
      </c>
      <c r="O85" s="1005">
        <f>[4]Igazgatás!J108+[4]Községgazd!M101+[4]Vagyongazd!J83+[4]Közút!J83+[4]Sport!J85+[4]Közművelődés!L124+[4]Támogatás!U86</f>
        <v>0</v>
      </c>
      <c r="P85" s="1006">
        <f>[4]Igazgatás!K108+[4]Községgazd!N101+[4]Vagyongazd!K83+[4]Közút!K83+[4]Sport!K85+[4]Közművelődés!M124+[4]Támogatás!V86</f>
        <v>0</v>
      </c>
      <c r="Q85" s="1006">
        <f>[4]Igazgatás!L108+[4]Községgazd!O101+[4]Vagyongazd!L83+[4]Közút!L83+[4]Sport!L85+[4]Közművelődés!N124+[4]Támogatás!W86</f>
        <v>0</v>
      </c>
      <c r="R85" s="1005">
        <f>[4]Igazgatás!M108+[4]Községgazd!P101+[4]Vagyongazd!M83+[4]Közút!M83+[4]Sport!M85+[4]Közművelődés!O124+[4]Támogatás!X86</f>
        <v>0</v>
      </c>
      <c r="S85" s="1006">
        <f>[4]Igazgatás!N108+[4]Községgazd!Q101+[4]Vagyongazd!N83+[4]Közút!N83+[4]Sport!N85+[4]Közművelődés!P124+[4]Támogatás!Y86</f>
        <v>0</v>
      </c>
      <c r="T85" s="1006">
        <f>[4]Igazgatás!O108+[4]Községgazd!R101+[4]Vagyongazd!O83+[4]Közút!O83+[4]Sport!O85+[4]Közművelődés!Q124+[4]Támogatás!Z86</f>
        <v>0</v>
      </c>
      <c r="U85" s="1007">
        <f>[4]Igazgatás!P108+[4]Községgazd!S101+[4]Vagyongazd!P83+[4]Közút!P83+[4]Sport!P85+[4]Közművelődés!R124+[4]Támogatás!AA86</f>
        <v>0</v>
      </c>
      <c r="V85" s="1008">
        <f>[4]Igazgatás!Q108+[4]Községgazd!T101+[4]Vagyongazd!Q83+[4]Közút!Q83+[4]Sport!Q85+[4]Közművelődés!S124+[4]Támogatás!AB86</f>
        <v>0</v>
      </c>
      <c r="W85" s="1006">
        <f>[4]Igazgatás!R108+[4]Községgazd!U101+[4]Vagyongazd!R83+[4]Közút!R83+[4]Sport!R85+[4]Közművelődés!T124+[4]Támogatás!AC86</f>
        <v>0</v>
      </c>
      <c r="X85" s="1006">
        <f>[4]Igazgatás!S108+[4]Községgazd!V101+[4]Vagyongazd!S83+[4]Közút!S83+[4]Sport!S85+[4]Közművelődés!U124+[4]Támogatás!AD86</f>
        <v>0</v>
      </c>
      <c r="Y85" s="1007">
        <f>[4]Igazgatás!T108+[4]Községgazd!W101+[4]Vagyongazd!T83+[4]Közút!T83+[4]Sport!T85+[4]Közművelődés!V124+[4]Támogatás!AE86</f>
        <v>0</v>
      </c>
      <c r="AB85" s="914"/>
    </row>
    <row r="86" spans="1:28" s="949" customFormat="1" ht="15" hidden="1" customHeight="1" x14ac:dyDescent="0.2">
      <c r="A86" s="18" t="s">
        <v>961</v>
      </c>
      <c r="B86" s="880" t="s">
        <v>962</v>
      </c>
      <c r="C86" s="1361" t="s">
        <v>963</v>
      </c>
      <c r="D86" s="1362"/>
      <c r="E86" s="1362"/>
      <c r="F86" s="922" t="e">
        <v>#REF!</v>
      </c>
      <c r="G86" s="922" t="e">
        <v>#REF!</v>
      </c>
      <c r="H86" s="922" t="e">
        <v>#REF!</v>
      </c>
      <c r="I86" s="922" t="e">
        <v>#REF!</v>
      </c>
      <c r="J86" s="922" t="e">
        <f>[4]Igazgatás!F109+[4]Községgazd!F102+[4]Vagyongazd!#REF!+[4]Közút!F84+[4]Sport!F86+[4]Közművelődés!F125+[4]Támogatás!J87</f>
        <v>#REF!</v>
      </c>
      <c r="K86" s="922" t="e">
        <f>[4]Igazgatás!G109+[4]Községgazd!G102+[4]Vagyongazd!#REF!+[4]Közút!G84+[4]Sport!G86+[4]Közművelődés!G125+[4]Támogatás!K87</f>
        <v>#REF!</v>
      </c>
      <c r="L86" s="922"/>
      <c r="M86" s="923" t="e">
        <f>[4]Igazgatás!H109+[4]Községgazd!H102+[4]Vagyongazd!#REF!+[4]Közút!H84+[4]Sport!H86+[4]Közművelődés!H125+[4]Támogatás!L87</f>
        <v>#REF!</v>
      </c>
      <c r="N86" s="1004">
        <f>[4]Igazgatás!I109+[4]Községgazd!L102+[4]Vagyongazd!I84+[4]Közút!I84+[4]Sport!I86+[4]Közművelődés!K125+[4]Támogatás!T87</f>
        <v>0</v>
      </c>
      <c r="O86" s="1005">
        <f>[4]Igazgatás!J109+[4]Községgazd!M102+[4]Vagyongazd!J84+[4]Közút!J84+[4]Sport!J86+[4]Közművelődés!L125+[4]Támogatás!U87</f>
        <v>0</v>
      </c>
      <c r="P86" s="1006">
        <f>[4]Igazgatás!K109+[4]Községgazd!N102+[4]Vagyongazd!K84+[4]Közút!K84+[4]Sport!K86+[4]Közművelődés!M125+[4]Támogatás!V87</f>
        <v>0</v>
      </c>
      <c r="Q86" s="1006">
        <f>[4]Igazgatás!L109+[4]Községgazd!O102+[4]Vagyongazd!L84+[4]Közút!L84+[4]Sport!L86+[4]Közművelődés!N125+[4]Támogatás!W87</f>
        <v>0</v>
      </c>
      <c r="R86" s="1005">
        <f>[4]Igazgatás!M109+[4]Községgazd!P102+[4]Vagyongazd!M84+[4]Közút!M84+[4]Sport!M86+[4]Közművelődés!O125+[4]Támogatás!X87</f>
        <v>0</v>
      </c>
      <c r="S86" s="1006">
        <f>[4]Igazgatás!N109+[4]Községgazd!Q102+[4]Vagyongazd!N84+[4]Közút!N84+[4]Sport!N86+[4]Közművelődés!P125+[4]Támogatás!Y87</f>
        <v>0</v>
      </c>
      <c r="T86" s="1006">
        <f>[4]Igazgatás!O109+[4]Községgazd!R102+[4]Vagyongazd!O84+[4]Közút!O84+[4]Sport!O86+[4]Közművelődés!Q125+[4]Támogatás!Z87</f>
        <v>0</v>
      </c>
      <c r="U86" s="1007">
        <f>[4]Igazgatás!P109+[4]Községgazd!S102+[4]Vagyongazd!P84+[4]Közút!P84+[4]Sport!P86+[4]Közművelődés!R125+[4]Támogatás!AA87</f>
        <v>0</v>
      </c>
      <c r="V86" s="1008">
        <f>[4]Igazgatás!Q109+[4]Községgazd!T102+[4]Vagyongazd!Q84+[4]Közút!Q84+[4]Sport!Q86+[4]Közművelődés!S125+[4]Támogatás!AB87</f>
        <v>0</v>
      </c>
      <c r="W86" s="1006">
        <f>[4]Igazgatás!R109+[4]Községgazd!U102+[4]Vagyongazd!R84+[4]Közút!R84+[4]Sport!R86+[4]Közművelődés!T125+[4]Támogatás!AC87</f>
        <v>0</v>
      </c>
      <c r="X86" s="1006">
        <f>[4]Igazgatás!S109+[4]Községgazd!V102+[4]Vagyongazd!S84+[4]Közút!S84+[4]Sport!S86+[4]Közművelődés!U125+[4]Támogatás!AD87</f>
        <v>0</v>
      </c>
      <c r="Y86" s="1007">
        <f>[4]Igazgatás!T109+[4]Községgazd!W102+[4]Vagyongazd!T84+[4]Közút!T84+[4]Sport!T86+[4]Közművelődés!V125+[4]Támogatás!AE87</f>
        <v>0</v>
      </c>
      <c r="AB86" s="914"/>
    </row>
    <row r="87" spans="1:28" ht="15" hidden="1" customHeight="1" x14ac:dyDescent="0.2">
      <c r="B87" s="876"/>
      <c r="C87" s="877"/>
      <c r="D87" s="1343" t="s">
        <v>964</v>
      </c>
      <c r="E87" s="1343"/>
      <c r="F87" s="978" t="e">
        <v>#REF!</v>
      </c>
      <c r="G87" s="978" t="e">
        <v>#REF!</v>
      </c>
      <c r="H87" s="978" t="e">
        <v>#REF!</v>
      </c>
      <c r="I87" s="978" t="e">
        <v>#REF!</v>
      </c>
      <c r="J87" s="978" t="e">
        <f>[4]Igazgatás!F110+[4]Községgazd!F103+[4]Vagyongazd!#REF!+[4]Közút!F85+[4]Sport!F87+[4]Közművelődés!F126+[4]Támogatás!J88</f>
        <v>#REF!</v>
      </c>
      <c r="K87" s="978" t="e">
        <f>[4]Igazgatás!G110+[4]Községgazd!G103+[4]Vagyongazd!#REF!+[4]Közút!G85+[4]Sport!G87+[4]Közművelődés!G126+[4]Támogatás!K88</f>
        <v>#REF!</v>
      </c>
      <c r="L87" s="978"/>
      <c r="M87" s="979" t="e">
        <f>[4]Igazgatás!H110+[4]Községgazd!H103+[4]Vagyongazd!#REF!+[4]Közút!H85+[4]Sport!H87+[4]Közművelődés!H126+[4]Támogatás!L88</f>
        <v>#REF!</v>
      </c>
      <c r="N87" s="960">
        <f>[4]Igazgatás!I110+[4]Községgazd!L103+[4]Vagyongazd!I85+[4]Közút!I85+[4]Sport!I87+[4]Közművelődés!K126+[4]Támogatás!T88</f>
        <v>0</v>
      </c>
      <c r="O87" s="961">
        <f>[4]Igazgatás!J110+[4]Községgazd!M103+[4]Vagyongazd!J85+[4]Közút!J85+[4]Sport!J87+[4]Közművelődés!L126+[4]Támogatás!U88</f>
        <v>0</v>
      </c>
      <c r="P87" s="962">
        <f>[4]Igazgatás!K110+[4]Községgazd!N103+[4]Vagyongazd!K85+[4]Közút!K85+[4]Sport!K87+[4]Közművelődés!M126+[4]Támogatás!V88</f>
        <v>0</v>
      </c>
      <c r="Q87" s="962">
        <f>[4]Igazgatás!L110+[4]Községgazd!O103+[4]Vagyongazd!L85+[4]Közút!L85+[4]Sport!L87+[4]Közművelődés!N126+[4]Támogatás!W88</f>
        <v>0</v>
      </c>
      <c r="R87" s="961">
        <f>[4]Igazgatás!M110+[4]Községgazd!P103+[4]Vagyongazd!M85+[4]Közút!M85+[4]Sport!M87+[4]Közművelődés!O126+[4]Támogatás!X88</f>
        <v>0</v>
      </c>
      <c r="S87" s="962">
        <f>[4]Igazgatás!N110+[4]Községgazd!Q103+[4]Vagyongazd!N85+[4]Közút!N85+[4]Sport!N87+[4]Közművelődés!P126+[4]Támogatás!Y88</f>
        <v>0</v>
      </c>
      <c r="T87" s="962">
        <f>[4]Igazgatás!O110+[4]Községgazd!R103+[4]Vagyongazd!O85+[4]Közút!O85+[4]Sport!O87+[4]Közművelődés!Q126+[4]Támogatás!Z88</f>
        <v>0</v>
      </c>
      <c r="U87" s="963">
        <f>[4]Igazgatás!P110+[4]Községgazd!S103+[4]Vagyongazd!P85+[4]Közút!P85+[4]Sport!P87+[4]Közművelődés!R126+[4]Támogatás!AA88</f>
        <v>0</v>
      </c>
      <c r="V87" s="964">
        <f>[4]Igazgatás!Q110+[4]Községgazd!T103+[4]Vagyongazd!Q85+[4]Közút!Q85+[4]Sport!Q87+[4]Közművelődés!S126+[4]Támogatás!AB88</f>
        <v>0</v>
      </c>
      <c r="W87" s="962">
        <f>[4]Igazgatás!R110+[4]Községgazd!U103+[4]Vagyongazd!R85+[4]Közút!R85+[4]Sport!R87+[4]Közművelődés!T126+[4]Támogatás!AC88</f>
        <v>0</v>
      </c>
      <c r="X87" s="962">
        <f>[4]Igazgatás!S110+[4]Községgazd!V103+[4]Vagyongazd!S85+[4]Közút!S85+[4]Sport!S87+[4]Közművelődés!U126+[4]Támogatás!AD88</f>
        <v>0</v>
      </c>
      <c r="Y87" s="963">
        <f>[4]Igazgatás!T110+[4]Községgazd!W103+[4]Vagyongazd!T85+[4]Közút!T85+[4]Sport!T87+[4]Közművelődés!V126+[4]Támogatás!AE88</f>
        <v>0</v>
      </c>
      <c r="AB87" s="914"/>
    </row>
    <row r="88" spans="1:28" ht="15" hidden="1" customHeight="1" x14ac:dyDescent="0.2">
      <c r="B88" s="876"/>
      <c r="C88" s="877"/>
      <c r="D88" s="1343" t="s">
        <v>965</v>
      </c>
      <c r="E88" s="1343"/>
      <c r="F88" s="978" t="e">
        <v>#REF!</v>
      </c>
      <c r="G88" s="978" t="e">
        <v>#REF!</v>
      </c>
      <c r="H88" s="978" t="e">
        <v>#REF!</v>
      </c>
      <c r="I88" s="978" t="e">
        <v>#REF!</v>
      </c>
      <c r="J88" s="978" t="e">
        <f>[4]Igazgatás!F111+[4]Községgazd!F104+[4]Vagyongazd!#REF!+[4]Közút!F86+[4]Sport!F88+[4]Közművelődés!F127+[4]Támogatás!J89</f>
        <v>#REF!</v>
      </c>
      <c r="K88" s="978" t="e">
        <f>[4]Igazgatás!G111+[4]Községgazd!G104+[4]Vagyongazd!#REF!+[4]Közút!G86+[4]Sport!G88+[4]Közművelődés!G127+[4]Támogatás!K89</f>
        <v>#REF!</v>
      </c>
      <c r="L88" s="978"/>
      <c r="M88" s="979" t="e">
        <f>[4]Igazgatás!H111+[4]Községgazd!H104+[4]Vagyongazd!#REF!+[4]Közút!H86+[4]Sport!H88+[4]Közművelődés!H127+[4]Támogatás!L89</f>
        <v>#REF!</v>
      </c>
      <c r="N88" s="960">
        <f>[4]Igazgatás!I111+[4]Községgazd!L104+[4]Vagyongazd!I86+[4]Közút!I86+[4]Sport!I88+[4]Közművelődés!K127+[4]Támogatás!T89</f>
        <v>0</v>
      </c>
      <c r="O88" s="961">
        <f>[4]Igazgatás!J111+[4]Községgazd!M104+[4]Vagyongazd!J86+[4]Közút!J86+[4]Sport!J88+[4]Közművelődés!L127+[4]Támogatás!U89</f>
        <v>0</v>
      </c>
      <c r="P88" s="962">
        <f>[4]Igazgatás!K111+[4]Községgazd!N104+[4]Vagyongazd!K86+[4]Közút!K86+[4]Sport!K88+[4]Közművelődés!M127+[4]Támogatás!V89</f>
        <v>0</v>
      </c>
      <c r="Q88" s="962">
        <f>[4]Igazgatás!L111+[4]Községgazd!O104+[4]Vagyongazd!L86+[4]Közút!L86+[4]Sport!L88+[4]Közművelődés!N127+[4]Támogatás!W89</f>
        <v>0</v>
      </c>
      <c r="R88" s="961">
        <f>[4]Igazgatás!M111+[4]Községgazd!P104+[4]Vagyongazd!M86+[4]Közút!M86+[4]Sport!M88+[4]Közművelődés!O127+[4]Támogatás!X89</f>
        <v>0</v>
      </c>
      <c r="S88" s="962">
        <f>[4]Igazgatás!N111+[4]Községgazd!Q104+[4]Vagyongazd!N86+[4]Közút!N86+[4]Sport!N88+[4]Közművelődés!P127+[4]Támogatás!Y89</f>
        <v>0</v>
      </c>
      <c r="T88" s="962">
        <f>[4]Igazgatás!O111+[4]Községgazd!R104+[4]Vagyongazd!O86+[4]Közút!O86+[4]Sport!O88+[4]Közművelődés!Q127+[4]Támogatás!Z89</f>
        <v>0</v>
      </c>
      <c r="U88" s="963">
        <f>[4]Igazgatás!P111+[4]Községgazd!S104+[4]Vagyongazd!P86+[4]Közút!P86+[4]Sport!P88+[4]Közművelődés!R127+[4]Támogatás!AA89</f>
        <v>0</v>
      </c>
      <c r="V88" s="964">
        <f>[4]Igazgatás!Q111+[4]Községgazd!T104+[4]Vagyongazd!Q86+[4]Közút!Q86+[4]Sport!Q88+[4]Közművelődés!S127+[4]Támogatás!AB89</f>
        <v>0</v>
      </c>
      <c r="W88" s="962">
        <f>[4]Igazgatás!R111+[4]Községgazd!U104+[4]Vagyongazd!R86+[4]Közút!R86+[4]Sport!R88+[4]Közművelődés!T127+[4]Támogatás!AC89</f>
        <v>0</v>
      </c>
      <c r="X88" s="962">
        <f>[4]Igazgatás!S111+[4]Községgazd!V104+[4]Vagyongazd!S86+[4]Közút!S86+[4]Sport!S88+[4]Közművelődés!U127+[4]Támogatás!AD89</f>
        <v>0</v>
      </c>
      <c r="Y88" s="963">
        <f>[4]Igazgatás!T111+[4]Községgazd!W104+[4]Vagyongazd!T86+[4]Közút!T86+[4]Sport!T88+[4]Közművelődés!V127+[4]Támogatás!AE89</f>
        <v>0</v>
      </c>
      <c r="AB88" s="914"/>
    </row>
    <row r="89" spans="1:28" ht="15" hidden="1" customHeight="1" x14ac:dyDescent="0.2">
      <c r="B89" s="876"/>
      <c r="C89" s="877"/>
      <c r="D89" s="1343" t="s">
        <v>966</v>
      </c>
      <c r="E89" s="1343"/>
      <c r="F89" s="978" t="e">
        <v>#REF!</v>
      </c>
      <c r="G89" s="978" t="e">
        <v>#REF!</v>
      </c>
      <c r="H89" s="978" t="e">
        <v>#REF!</v>
      </c>
      <c r="I89" s="978" t="e">
        <v>#REF!</v>
      </c>
      <c r="J89" s="978" t="e">
        <f>[4]Igazgatás!F112+[4]Községgazd!F105+[4]Vagyongazd!#REF!+[4]Közút!F87+[4]Sport!F89+[4]Közművelődés!F128+[4]Támogatás!J90</f>
        <v>#REF!</v>
      </c>
      <c r="K89" s="978" t="e">
        <f>[4]Igazgatás!G112+[4]Községgazd!G105+[4]Vagyongazd!#REF!+[4]Közút!G87+[4]Sport!G89+[4]Közművelődés!G128+[4]Támogatás!K90</f>
        <v>#REF!</v>
      </c>
      <c r="L89" s="978"/>
      <c r="M89" s="979" t="e">
        <f>[4]Igazgatás!H112+[4]Községgazd!H105+[4]Vagyongazd!#REF!+[4]Közút!H87+[4]Sport!H89+[4]Közművelődés!H128+[4]Támogatás!L90</f>
        <v>#REF!</v>
      </c>
      <c r="N89" s="960">
        <f>[4]Igazgatás!I112+[4]Községgazd!L105+[4]Vagyongazd!I87+[4]Közút!I87+[4]Sport!I89+[4]Közművelődés!K128+[4]Támogatás!T90</f>
        <v>0</v>
      </c>
      <c r="O89" s="961">
        <f>[4]Igazgatás!J112+[4]Községgazd!M105+[4]Vagyongazd!J87+[4]Közút!J87+[4]Sport!J89+[4]Közművelődés!L128+[4]Támogatás!U90</f>
        <v>0</v>
      </c>
      <c r="P89" s="962">
        <f>[4]Igazgatás!K112+[4]Községgazd!N105+[4]Vagyongazd!K87+[4]Közút!K87+[4]Sport!K89+[4]Közművelődés!M128+[4]Támogatás!V90</f>
        <v>0</v>
      </c>
      <c r="Q89" s="962">
        <f>[4]Igazgatás!L112+[4]Községgazd!O105+[4]Vagyongazd!L87+[4]Közút!L87+[4]Sport!L89+[4]Közművelődés!N128+[4]Támogatás!W90</f>
        <v>0</v>
      </c>
      <c r="R89" s="961">
        <f>[4]Igazgatás!M112+[4]Községgazd!P105+[4]Vagyongazd!M87+[4]Közút!M87+[4]Sport!M89+[4]Közművelődés!O128+[4]Támogatás!X90</f>
        <v>0</v>
      </c>
      <c r="S89" s="962">
        <f>[4]Igazgatás!N112+[4]Községgazd!Q105+[4]Vagyongazd!N87+[4]Közút!N87+[4]Sport!N89+[4]Közművelődés!P128+[4]Támogatás!Y90</f>
        <v>0</v>
      </c>
      <c r="T89" s="962">
        <f>[4]Igazgatás!O112+[4]Községgazd!R105+[4]Vagyongazd!O87+[4]Közút!O87+[4]Sport!O89+[4]Közművelődés!Q128+[4]Támogatás!Z90</f>
        <v>0</v>
      </c>
      <c r="U89" s="963">
        <f>[4]Igazgatás!P112+[4]Községgazd!S105+[4]Vagyongazd!P87+[4]Közút!P87+[4]Sport!P89+[4]Közművelődés!R128+[4]Támogatás!AA90</f>
        <v>0</v>
      </c>
      <c r="V89" s="964">
        <f>[4]Igazgatás!Q112+[4]Községgazd!T105+[4]Vagyongazd!Q87+[4]Közút!Q87+[4]Sport!Q89+[4]Közművelődés!S128+[4]Támogatás!AB90</f>
        <v>0</v>
      </c>
      <c r="W89" s="962">
        <f>[4]Igazgatás!R112+[4]Községgazd!U105+[4]Vagyongazd!R87+[4]Közút!R87+[4]Sport!R89+[4]Közművelődés!T128+[4]Támogatás!AC90</f>
        <v>0</v>
      </c>
      <c r="X89" s="962">
        <f>[4]Igazgatás!S112+[4]Községgazd!V105+[4]Vagyongazd!S87+[4]Közút!S87+[4]Sport!S89+[4]Közművelődés!U128+[4]Támogatás!AD90</f>
        <v>0</v>
      </c>
      <c r="Y89" s="963">
        <f>[4]Igazgatás!T112+[4]Községgazd!W105+[4]Vagyongazd!T87+[4]Közút!T87+[4]Sport!T89+[4]Közművelődés!V128+[4]Támogatás!AE90</f>
        <v>0</v>
      </c>
      <c r="AB89" s="914"/>
    </row>
    <row r="90" spans="1:28" ht="15" hidden="1" customHeight="1" x14ac:dyDescent="0.2">
      <c r="B90" s="876"/>
      <c r="C90" s="877"/>
      <c r="D90" s="1343" t="s">
        <v>967</v>
      </c>
      <c r="E90" s="1343"/>
      <c r="F90" s="978" t="e">
        <v>#REF!</v>
      </c>
      <c r="G90" s="978" t="e">
        <v>#REF!</v>
      </c>
      <c r="H90" s="978" t="e">
        <v>#REF!</v>
      </c>
      <c r="I90" s="978" t="e">
        <v>#REF!</v>
      </c>
      <c r="J90" s="978" t="e">
        <f>[4]Igazgatás!F113+[4]Községgazd!F106+[4]Vagyongazd!#REF!+[4]Közút!F88+[4]Sport!F90+[4]Közművelődés!F129+[4]Támogatás!J91</f>
        <v>#REF!</v>
      </c>
      <c r="K90" s="978" t="e">
        <f>[4]Igazgatás!G113+[4]Községgazd!G106+[4]Vagyongazd!#REF!+[4]Közút!G88+[4]Sport!G90+[4]Közművelődés!G129+[4]Támogatás!K91</f>
        <v>#REF!</v>
      </c>
      <c r="L90" s="978"/>
      <c r="M90" s="979" t="e">
        <f>[4]Igazgatás!H113+[4]Községgazd!H106+[4]Vagyongazd!#REF!+[4]Közút!H88+[4]Sport!H90+[4]Közművelődés!H129+[4]Támogatás!L91</f>
        <v>#REF!</v>
      </c>
      <c r="N90" s="960">
        <f>[4]Igazgatás!I113+[4]Községgazd!L106+[4]Vagyongazd!I88+[4]Közút!I88+[4]Sport!I90+[4]Közművelődés!K129+[4]Támogatás!T91</f>
        <v>0</v>
      </c>
      <c r="O90" s="961">
        <f>[4]Igazgatás!J113+[4]Községgazd!M106+[4]Vagyongazd!J88+[4]Közút!J88+[4]Sport!J90+[4]Közművelődés!L129+[4]Támogatás!U91</f>
        <v>0</v>
      </c>
      <c r="P90" s="962">
        <f>[4]Igazgatás!K113+[4]Községgazd!N106+[4]Vagyongazd!K88+[4]Közút!K88+[4]Sport!K90+[4]Közművelődés!M129+[4]Támogatás!V91</f>
        <v>0</v>
      </c>
      <c r="Q90" s="962">
        <f>[4]Igazgatás!L113+[4]Községgazd!O106+[4]Vagyongazd!L88+[4]Közút!L88+[4]Sport!L90+[4]Közművelődés!N129+[4]Támogatás!W91</f>
        <v>0</v>
      </c>
      <c r="R90" s="961">
        <f>[4]Igazgatás!M113+[4]Községgazd!P106+[4]Vagyongazd!M88+[4]Közút!M88+[4]Sport!M90+[4]Közművelődés!O129+[4]Támogatás!X91</f>
        <v>0</v>
      </c>
      <c r="S90" s="962">
        <f>[4]Igazgatás!N113+[4]Községgazd!Q106+[4]Vagyongazd!N88+[4]Közút!N88+[4]Sport!N90+[4]Közművelődés!P129+[4]Támogatás!Y91</f>
        <v>0</v>
      </c>
      <c r="T90" s="962">
        <f>[4]Igazgatás!O113+[4]Községgazd!R106+[4]Vagyongazd!O88+[4]Közút!O88+[4]Sport!O90+[4]Közművelődés!Q129+[4]Támogatás!Z91</f>
        <v>0</v>
      </c>
      <c r="U90" s="963">
        <f>[4]Igazgatás!P113+[4]Községgazd!S106+[4]Vagyongazd!P88+[4]Közút!P88+[4]Sport!P90+[4]Közművelődés!R129+[4]Támogatás!AA91</f>
        <v>0</v>
      </c>
      <c r="V90" s="964">
        <f>[4]Igazgatás!Q113+[4]Községgazd!T106+[4]Vagyongazd!Q88+[4]Közút!Q88+[4]Sport!Q90+[4]Közművelődés!S129+[4]Támogatás!AB91</f>
        <v>0</v>
      </c>
      <c r="W90" s="962">
        <f>[4]Igazgatás!R113+[4]Községgazd!U106+[4]Vagyongazd!R88+[4]Közút!R88+[4]Sport!R90+[4]Közművelődés!T129+[4]Támogatás!AC91</f>
        <v>0</v>
      </c>
      <c r="X90" s="962">
        <f>[4]Igazgatás!S113+[4]Községgazd!V106+[4]Vagyongazd!S88+[4]Közút!S88+[4]Sport!S90+[4]Közművelődés!U129+[4]Támogatás!AD91</f>
        <v>0</v>
      </c>
      <c r="Y90" s="963">
        <f>[4]Igazgatás!T113+[4]Községgazd!W106+[4]Vagyongazd!T88+[4]Közút!T88+[4]Sport!T90+[4]Közművelődés!V129+[4]Támogatás!AE91</f>
        <v>0</v>
      </c>
      <c r="AB90" s="914"/>
    </row>
    <row r="91" spans="1:28" ht="15" hidden="1" customHeight="1" x14ac:dyDescent="0.2">
      <c r="B91" s="876"/>
      <c r="C91" s="877"/>
      <c r="D91" s="1343" t="s">
        <v>968</v>
      </c>
      <c r="E91" s="1343"/>
      <c r="F91" s="978" t="e">
        <v>#REF!</v>
      </c>
      <c r="G91" s="978" t="e">
        <v>#REF!</v>
      </c>
      <c r="H91" s="978" t="e">
        <v>#REF!</v>
      </c>
      <c r="I91" s="978" t="e">
        <v>#REF!</v>
      </c>
      <c r="J91" s="978" t="e">
        <f>[4]Igazgatás!F114+[4]Községgazd!F107+[4]Vagyongazd!#REF!+[4]Közút!F89+[4]Sport!F91+[4]Közművelődés!F130+[4]Támogatás!J92</f>
        <v>#REF!</v>
      </c>
      <c r="K91" s="978" t="e">
        <f>[4]Igazgatás!G114+[4]Községgazd!G107+[4]Vagyongazd!#REF!+[4]Közút!G89+[4]Sport!G91+[4]Közművelődés!G130+[4]Támogatás!K92</f>
        <v>#REF!</v>
      </c>
      <c r="L91" s="978"/>
      <c r="M91" s="979" t="e">
        <f>[4]Igazgatás!H114+[4]Községgazd!H107+[4]Vagyongazd!#REF!+[4]Közút!H89+[4]Sport!H91+[4]Közművelődés!H130+[4]Támogatás!L92</f>
        <v>#REF!</v>
      </c>
      <c r="N91" s="960">
        <f>[4]Igazgatás!I114+[4]Községgazd!L107+[4]Vagyongazd!I89+[4]Közút!I89+[4]Sport!I91+[4]Közművelődés!K130+[4]Támogatás!T92</f>
        <v>0</v>
      </c>
      <c r="O91" s="961">
        <f>[4]Igazgatás!J114+[4]Községgazd!M107+[4]Vagyongazd!J89+[4]Közút!J89+[4]Sport!J91+[4]Közművelődés!L130+[4]Támogatás!U92</f>
        <v>0</v>
      </c>
      <c r="P91" s="962">
        <f>[4]Igazgatás!K114+[4]Községgazd!N107+[4]Vagyongazd!K89+[4]Közút!K89+[4]Sport!K91+[4]Közművelődés!M130+[4]Támogatás!V92</f>
        <v>0</v>
      </c>
      <c r="Q91" s="962">
        <f>[4]Igazgatás!L114+[4]Községgazd!O107+[4]Vagyongazd!L89+[4]Közút!L89+[4]Sport!L91+[4]Közművelődés!N130+[4]Támogatás!W92</f>
        <v>0</v>
      </c>
      <c r="R91" s="961">
        <f>[4]Igazgatás!M114+[4]Községgazd!P107+[4]Vagyongazd!M89+[4]Közút!M89+[4]Sport!M91+[4]Közművelődés!O130+[4]Támogatás!X92</f>
        <v>0</v>
      </c>
      <c r="S91" s="962">
        <f>[4]Igazgatás!N114+[4]Községgazd!Q107+[4]Vagyongazd!N89+[4]Közút!N89+[4]Sport!N91+[4]Közművelődés!P130+[4]Támogatás!Y92</f>
        <v>0</v>
      </c>
      <c r="T91" s="962">
        <f>[4]Igazgatás!O114+[4]Községgazd!R107+[4]Vagyongazd!O89+[4]Közút!O89+[4]Sport!O91+[4]Közművelődés!Q130+[4]Támogatás!Z92</f>
        <v>0</v>
      </c>
      <c r="U91" s="963">
        <f>[4]Igazgatás!P114+[4]Községgazd!S107+[4]Vagyongazd!P89+[4]Közút!P89+[4]Sport!P91+[4]Közművelődés!R130+[4]Támogatás!AA92</f>
        <v>0</v>
      </c>
      <c r="V91" s="964">
        <f>[4]Igazgatás!Q114+[4]Községgazd!T107+[4]Vagyongazd!Q89+[4]Közút!Q89+[4]Sport!Q91+[4]Közművelődés!S130+[4]Támogatás!AB92</f>
        <v>0</v>
      </c>
      <c r="W91" s="962">
        <f>[4]Igazgatás!R114+[4]Községgazd!U107+[4]Vagyongazd!R89+[4]Közút!R89+[4]Sport!R91+[4]Közművelődés!T130+[4]Támogatás!AC92</f>
        <v>0</v>
      </c>
      <c r="X91" s="962">
        <f>[4]Igazgatás!S114+[4]Községgazd!V107+[4]Vagyongazd!S89+[4]Közút!S89+[4]Sport!S91+[4]Közművelődés!U130+[4]Támogatás!AD92</f>
        <v>0</v>
      </c>
      <c r="Y91" s="963">
        <f>[4]Igazgatás!T114+[4]Községgazd!W107+[4]Vagyongazd!T89+[4]Közút!T89+[4]Sport!T91+[4]Közművelődés!V130+[4]Támogatás!AE92</f>
        <v>0</v>
      </c>
      <c r="AB91" s="914"/>
    </row>
    <row r="92" spans="1:28" ht="15" hidden="1" customHeight="1" x14ac:dyDescent="0.2">
      <c r="B92" s="876"/>
      <c r="C92" s="877"/>
      <c r="D92" s="1343" t="s">
        <v>969</v>
      </c>
      <c r="E92" s="1343"/>
      <c r="F92" s="978" t="e">
        <v>#REF!</v>
      </c>
      <c r="G92" s="978" t="e">
        <v>#REF!</v>
      </c>
      <c r="H92" s="978" t="e">
        <v>#REF!</v>
      </c>
      <c r="I92" s="978" t="e">
        <v>#REF!</v>
      </c>
      <c r="J92" s="978" t="e">
        <f>[4]Igazgatás!F115+[4]Községgazd!F108+[4]Vagyongazd!#REF!+[4]Közút!F90+[4]Sport!F92+[4]Közművelődés!F131+[4]Támogatás!J93</f>
        <v>#REF!</v>
      </c>
      <c r="K92" s="978" t="e">
        <f>[4]Igazgatás!G115+[4]Községgazd!G108+[4]Vagyongazd!#REF!+[4]Közút!G90+[4]Sport!G92+[4]Közművelődés!G131+[4]Támogatás!K93</f>
        <v>#REF!</v>
      </c>
      <c r="L92" s="978"/>
      <c r="M92" s="979" t="e">
        <f>[4]Igazgatás!H115+[4]Községgazd!H108+[4]Vagyongazd!#REF!+[4]Közút!H90+[4]Sport!H92+[4]Közművelődés!H131+[4]Támogatás!L93</f>
        <v>#REF!</v>
      </c>
      <c r="N92" s="960">
        <f>[4]Igazgatás!I115+[4]Községgazd!L108+[4]Vagyongazd!I90+[4]Közút!I90+[4]Sport!I92+[4]Közművelődés!K131+[4]Támogatás!T93</f>
        <v>0</v>
      </c>
      <c r="O92" s="961">
        <f>[4]Igazgatás!J115+[4]Községgazd!M108+[4]Vagyongazd!J90+[4]Közút!J90+[4]Sport!J92+[4]Közművelődés!L131+[4]Támogatás!U93</f>
        <v>0</v>
      </c>
      <c r="P92" s="962">
        <f>[4]Igazgatás!K115+[4]Községgazd!N108+[4]Vagyongazd!K90+[4]Közút!K90+[4]Sport!K92+[4]Közművelődés!M131+[4]Támogatás!V93</f>
        <v>0</v>
      </c>
      <c r="Q92" s="962">
        <f>[4]Igazgatás!L115+[4]Községgazd!O108+[4]Vagyongazd!L90+[4]Közút!L90+[4]Sport!L92+[4]Közművelődés!N131+[4]Támogatás!W93</f>
        <v>0</v>
      </c>
      <c r="R92" s="961">
        <f>[4]Igazgatás!M115+[4]Községgazd!P108+[4]Vagyongazd!M90+[4]Közút!M90+[4]Sport!M92+[4]Közművelődés!O131+[4]Támogatás!X93</f>
        <v>0</v>
      </c>
      <c r="S92" s="962">
        <f>[4]Igazgatás!N115+[4]Községgazd!Q108+[4]Vagyongazd!N90+[4]Közút!N90+[4]Sport!N92+[4]Közművelődés!P131+[4]Támogatás!Y93</f>
        <v>0</v>
      </c>
      <c r="T92" s="962">
        <f>[4]Igazgatás!O115+[4]Községgazd!R108+[4]Vagyongazd!O90+[4]Közút!O90+[4]Sport!O92+[4]Közművelődés!Q131+[4]Támogatás!Z93</f>
        <v>0</v>
      </c>
      <c r="U92" s="963">
        <f>[4]Igazgatás!P115+[4]Községgazd!S108+[4]Vagyongazd!P90+[4]Közút!P90+[4]Sport!P92+[4]Közművelődés!R131+[4]Támogatás!AA93</f>
        <v>0</v>
      </c>
      <c r="V92" s="964">
        <f>[4]Igazgatás!Q115+[4]Községgazd!T108+[4]Vagyongazd!Q90+[4]Közút!Q90+[4]Sport!Q92+[4]Közművelődés!S131+[4]Támogatás!AB93</f>
        <v>0</v>
      </c>
      <c r="W92" s="962">
        <f>[4]Igazgatás!R115+[4]Községgazd!U108+[4]Vagyongazd!R90+[4]Közút!R90+[4]Sport!R92+[4]Közművelődés!T131+[4]Támogatás!AC93</f>
        <v>0</v>
      </c>
      <c r="X92" s="962">
        <f>[4]Igazgatás!S115+[4]Községgazd!V108+[4]Vagyongazd!S90+[4]Közút!S90+[4]Sport!S92+[4]Közművelődés!U131+[4]Támogatás!AD93</f>
        <v>0</v>
      </c>
      <c r="Y92" s="963">
        <f>[4]Igazgatás!T115+[4]Községgazd!W108+[4]Vagyongazd!T90+[4]Közút!T90+[4]Sport!T92+[4]Közművelődés!V131+[4]Támogatás!AE93</f>
        <v>0</v>
      </c>
      <c r="AB92" s="914"/>
    </row>
    <row r="93" spans="1:28" ht="25.5" hidden="1" customHeight="1" x14ac:dyDescent="0.2">
      <c r="B93" s="876"/>
      <c r="C93" s="877"/>
      <c r="D93" s="1365" t="s">
        <v>970</v>
      </c>
      <c r="E93" s="1365"/>
      <c r="F93" s="978" t="e">
        <v>#REF!</v>
      </c>
      <c r="G93" s="978" t="e">
        <v>#REF!</v>
      </c>
      <c r="H93" s="978" t="e">
        <v>#REF!</v>
      </c>
      <c r="I93" s="978" t="e">
        <v>#REF!</v>
      </c>
      <c r="J93" s="978" t="e">
        <f>[4]Igazgatás!F116+[4]Községgazd!F109+[4]Vagyongazd!#REF!+[4]Közút!F91+[4]Sport!F93+[4]Közművelődés!F132+[4]Támogatás!J94</f>
        <v>#REF!</v>
      </c>
      <c r="K93" s="978" t="e">
        <f>[4]Igazgatás!G116+[4]Községgazd!G109+[4]Vagyongazd!#REF!+[4]Közút!G91+[4]Sport!G93+[4]Közművelődés!G132+[4]Támogatás!K94</f>
        <v>#REF!</v>
      </c>
      <c r="L93" s="978"/>
      <c r="M93" s="979" t="e">
        <f>[4]Igazgatás!H116+[4]Községgazd!H109+[4]Vagyongazd!#REF!+[4]Közút!H91+[4]Sport!H93+[4]Közművelődés!H132+[4]Támogatás!L94</f>
        <v>#REF!</v>
      </c>
      <c r="N93" s="960">
        <f>[4]Igazgatás!I116+[4]Községgazd!L109+[4]Vagyongazd!I91+[4]Közút!I91+[4]Sport!I93+[4]Közművelődés!K132+[4]Támogatás!T94</f>
        <v>0</v>
      </c>
      <c r="O93" s="961">
        <f>[4]Igazgatás!J116+[4]Községgazd!M109+[4]Vagyongazd!J91+[4]Közút!J91+[4]Sport!J93+[4]Közművelődés!L132+[4]Támogatás!U94</f>
        <v>0</v>
      </c>
      <c r="P93" s="962">
        <f>[4]Igazgatás!K116+[4]Községgazd!N109+[4]Vagyongazd!K91+[4]Közút!K91+[4]Sport!K93+[4]Közművelődés!M132+[4]Támogatás!V94</f>
        <v>0</v>
      </c>
      <c r="Q93" s="962">
        <f>[4]Igazgatás!L116+[4]Községgazd!O109+[4]Vagyongazd!L91+[4]Közút!L91+[4]Sport!L93+[4]Közművelődés!N132+[4]Támogatás!W94</f>
        <v>0</v>
      </c>
      <c r="R93" s="961">
        <f>[4]Igazgatás!M116+[4]Községgazd!P109+[4]Vagyongazd!M91+[4]Közút!M91+[4]Sport!M93+[4]Közművelődés!O132+[4]Támogatás!X94</f>
        <v>0</v>
      </c>
      <c r="S93" s="962">
        <f>[4]Igazgatás!N116+[4]Községgazd!Q109+[4]Vagyongazd!N91+[4]Közút!N91+[4]Sport!N93+[4]Közművelődés!P132+[4]Támogatás!Y94</f>
        <v>0</v>
      </c>
      <c r="T93" s="962">
        <f>[4]Igazgatás!O116+[4]Községgazd!R109+[4]Vagyongazd!O91+[4]Közút!O91+[4]Sport!O93+[4]Közművelődés!Q132+[4]Támogatás!Z94</f>
        <v>0</v>
      </c>
      <c r="U93" s="963">
        <f>[4]Igazgatás!P116+[4]Községgazd!S109+[4]Vagyongazd!P91+[4]Közút!P91+[4]Sport!P93+[4]Közművelődés!R132+[4]Támogatás!AA94</f>
        <v>0</v>
      </c>
      <c r="V93" s="964">
        <f>[4]Igazgatás!Q116+[4]Községgazd!T109+[4]Vagyongazd!Q91+[4]Közút!Q91+[4]Sport!Q93+[4]Közművelődés!S132+[4]Támogatás!AB94</f>
        <v>0</v>
      </c>
      <c r="W93" s="962">
        <f>[4]Igazgatás!R116+[4]Községgazd!U109+[4]Vagyongazd!R91+[4]Közút!R91+[4]Sport!R93+[4]Közművelődés!T132+[4]Támogatás!AC94</f>
        <v>0</v>
      </c>
      <c r="X93" s="962">
        <f>[4]Igazgatás!S116+[4]Községgazd!V109+[4]Vagyongazd!S91+[4]Közút!S91+[4]Sport!S93+[4]Közművelődés!U132+[4]Támogatás!AD94</f>
        <v>0</v>
      </c>
      <c r="Y93" s="963">
        <f>[4]Igazgatás!T116+[4]Községgazd!W109+[4]Vagyongazd!T91+[4]Közút!T91+[4]Sport!T93+[4]Közművelődés!V132+[4]Támogatás!AE94</f>
        <v>0</v>
      </c>
      <c r="AB93" s="914"/>
    </row>
    <row r="94" spans="1:28" ht="15" hidden="1" customHeight="1" x14ac:dyDescent="0.2">
      <c r="B94" s="876"/>
      <c r="C94" s="877"/>
      <c r="D94" s="1343" t="s">
        <v>971</v>
      </c>
      <c r="E94" s="1343"/>
      <c r="F94" s="978" t="e">
        <v>#REF!</v>
      </c>
      <c r="G94" s="978" t="e">
        <v>#REF!</v>
      </c>
      <c r="H94" s="978" t="e">
        <v>#REF!</v>
      </c>
      <c r="I94" s="978" t="e">
        <v>#REF!</v>
      </c>
      <c r="J94" s="978" t="e">
        <f>[4]Igazgatás!F117+[4]Községgazd!F110+[4]Vagyongazd!#REF!+[4]Közút!F92+[4]Sport!F94+[4]Közművelődés!F133+[4]Támogatás!J95</f>
        <v>#REF!</v>
      </c>
      <c r="K94" s="978" t="e">
        <f>[4]Igazgatás!G117+[4]Községgazd!G110+[4]Vagyongazd!#REF!+[4]Közút!G92+[4]Sport!G94+[4]Közművelődés!G133+[4]Támogatás!K95</f>
        <v>#REF!</v>
      </c>
      <c r="L94" s="978"/>
      <c r="M94" s="979" t="e">
        <f>[4]Igazgatás!H117+[4]Községgazd!H110+[4]Vagyongazd!#REF!+[4]Közút!H92+[4]Sport!H94+[4]Közművelődés!H133+[4]Támogatás!L95</f>
        <v>#REF!</v>
      </c>
      <c r="N94" s="960">
        <f>[4]Igazgatás!I117+[4]Községgazd!L110+[4]Vagyongazd!I92+[4]Közút!I92+[4]Sport!I94+[4]Közművelődés!K133+[4]Támogatás!T95</f>
        <v>0</v>
      </c>
      <c r="O94" s="961">
        <f>[4]Igazgatás!J117+[4]Községgazd!M110+[4]Vagyongazd!J92+[4]Közút!J92+[4]Sport!J94+[4]Közművelődés!L133+[4]Támogatás!U95</f>
        <v>0</v>
      </c>
      <c r="P94" s="962">
        <f>[4]Igazgatás!K117+[4]Községgazd!N110+[4]Vagyongazd!K92+[4]Közút!K92+[4]Sport!K94+[4]Közművelődés!M133+[4]Támogatás!V95</f>
        <v>0</v>
      </c>
      <c r="Q94" s="962">
        <f>[4]Igazgatás!L117+[4]Községgazd!O110+[4]Vagyongazd!L92+[4]Közút!L92+[4]Sport!L94+[4]Közművelődés!N133+[4]Támogatás!W95</f>
        <v>0</v>
      </c>
      <c r="R94" s="961">
        <f>[4]Igazgatás!M117+[4]Községgazd!P110+[4]Vagyongazd!M92+[4]Közút!M92+[4]Sport!M94+[4]Közművelődés!O133+[4]Támogatás!X95</f>
        <v>0</v>
      </c>
      <c r="S94" s="962">
        <f>[4]Igazgatás!N117+[4]Községgazd!Q110+[4]Vagyongazd!N92+[4]Közút!N92+[4]Sport!N94+[4]Közművelődés!P133+[4]Támogatás!Y95</f>
        <v>0</v>
      </c>
      <c r="T94" s="962">
        <f>[4]Igazgatás!O117+[4]Községgazd!R110+[4]Vagyongazd!O92+[4]Közút!O92+[4]Sport!O94+[4]Közművelődés!Q133+[4]Támogatás!Z95</f>
        <v>0</v>
      </c>
      <c r="U94" s="963">
        <f>[4]Igazgatás!P117+[4]Községgazd!S110+[4]Vagyongazd!P92+[4]Közút!P92+[4]Sport!P94+[4]Közművelődés!R133+[4]Támogatás!AA95</f>
        <v>0</v>
      </c>
      <c r="V94" s="964">
        <f>[4]Igazgatás!Q117+[4]Községgazd!T110+[4]Vagyongazd!Q92+[4]Közút!Q92+[4]Sport!Q94+[4]Közművelődés!S133+[4]Támogatás!AB95</f>
        <v>0</v>
      </c>
      <c r="W94" s="962">
        <f>[4]Igazgatás!R117+[4]Községgazd!U110+[4]Vagyongazd!R92+[4]Közút!R92+[4]Sport!R94+[4]Közművelődés!T133+[4]Támogatás!AC95</f>
        <v>0</v>
      </c>
      <c r="X94" s="962">
        <f>[4]Igazgatás!S117+[4]Községgazd!V110+[4]Vagyongazd!S92+[4]Közút!S92+[4]Sport!S94+[4]Közművelődés!U133+[4]Támogatás!AD95</f>
        <v>0</v>
      </c>
      <c r="Y94" s="963">
        <f>[4]Igazgatás!T117+[4]Községgazd!W110+[4]Vagyongazd!T92+[4]Közút!T92+[4]Sport!T94+[4]Közművelődés!V133+[4]Támogatás!AE95</f>
        <v>0</v>
      </c>
      <c r="AB94" s="914"/>
    </row>
    <row r="95" spans="1:28" ht="25.5" hidden="1" customHeight="1" x14ac:dyDescent="0.2">
      <c r="B95" s="876"/>
      <c r="C95" s="877"/>
      <c r="D95" s="1365" t="s">
        <v>972</v>
      </c>
      <c r="E95" s="1365"/>
      <c r="F95" s="978" t="e">
        <v>#REF!</v>
      </c>
      <c r="G95" s="978" t="e">
        <v>#REF!</v>
      </c>
      <c r="H95" s="978" t="e">
        <v>#REF!</v>
      </c>
      <c r="I95" s="978" t="e">
        <v>#REF!</v>
      </c>
      <c r="J95" s="978" t="e">
        <f>[4]Igazgatás!F118+[4]Községgazd!F111+[4]Vagyongazd!#REF!+[4]Közút!F93+[4]Sport!F95+[4]Közművelődés!F134+[4]Támogatás!J96</f>
        <v>#REF!</v>
      </c>
      <c r="K95" s="978" t="e">
        <f>[4]Igazgatás!G118+[4]Községgazd!G111+[4]Vagyongazd!#REF!+[4]Közút!G93+[4]Sport!G95+[4]Közművelődés!G134+[4]Támogatás!K96</f>
        <v>#REF!</v>
      </c>
      <c r="L95" s="978"/>
      <c r="M95" s="979" t="e">
        <f>[4]Igazgatás!H118+[4]Községgazd!H111+[4]Vagyongazd!#REF!+[4]Közút!H93+[4]Sport!H95+[4]Közművelődés!H134+[4]Támogatás!L96</f>
        <v>#REF!</v>
      </c>
      <c r="N95" s="960">
        <f>[4]Igazgatás!I118+[4]Községgazd!L111+[4]Vagyongazd!I93+[4]Közút!I93+[4]Sport!I95+[4]Közművelődés!K134+[4]Támogatás!T96</f>
        <v>0</v>
      </c>
      <c r="O95" s="961">
        <f>[4]Igazgatás!J118+[4]Községgazd!M111+[4]Vagyongazd!J93+[4]Közút!J93+[4]Sport!J95+[4]Közművelődés!L134+[4]Támogatás!U96</f>
        <v>0</v>
      </c>
      <c r="P95" s="962">
        <f>[4]Igazgatás!K118+[4]Községgazd!N111+[4]Vagyongazd!K93+[4]Közút!K93+[4]Sport!K95+[4]Közművelődés!M134+[4]Támogatás!V96</f>
        <v>0</v>
      </c>
      <c r="Q95" s="962">
        <f>[4]Igazgatás!L118+[4]Községgazd!O111+[4]Vagyongazd!L93+[4]Közút!L93+[4]Sport!L95+[4]Közművelődés!N134+[4]Támogatás!W96</f>
        <v>0</v>
      </c>
      <c r="R95" s="961">
        <f>[4]Igazgatás!M118+[4]Községgazd!P111+[4]Vagyongazd!M93+[4]Közút!M93+[4]Sport!M95+[4]Közművelődés!O134+[4]Támogatás!X96</f>
        <v>0</v>
      </c>
      <c r="S95" s="962">
        <f>[4]Igazgatás!N118+[4]Községgazd!Q111+[4]Vagyongazd!N93+[4]Közút!N93+[4]Sport!N95+[4]Közművelődés!P134+[4]Támogatás!Y96</f>
        <v>0</v>
      </c>
      <c r="T95" s="962">
        <f>[4]Igazgatás!O118+[4]Községgazd!R111+[4]Vagyongazd!O93+[4]Közút!O93+[4]Sport!O95+[4]Közművelődés!Q134+[4]Támogatás!Z96</f>
        <v>0</v>
      </c>
      <c r="U95" s="963">
        <f>[4]Igazgatás!P118+[4]Községgazd!S111+[4]Vagyongazd!P93+[4]Közút!P93+[4]Sport!P95+[4]Közművelődés!R134+[4]Támogatás!AA96</f>
        <v>0</v>
      </c>
      <c r="V95" s="964">
        <f>[4]Igazgatás!Q118+[4]Községgazd!T111+[4]Vagyongazd!Q93+[4]Közút!Q93+[4]Sport!Q95+[4]Közművelődés!S134+[4]Támogatás!AB96</f>
        <v>0</v>
      </c>
      <c r="W95" s="962">
        <f>[4]Igazgatás!R118+[4]Községgazd!U111+[4]Vagyongazd!R93+[4]Közút!R93+[4]Sport!R95+[4]Közművelődés!T134+[4]Támogatás!AC96</f>
        <v>0</v>
      </c>
      <c r="X95" s="962">
        <f>[4]Igazgatás!S118+[4]Községgazd!V111+[4]Vagyongazd!S93+[4]Közút!S93+[4]Sport!S95+[4]Közművelődés!U134+[4]Támogatás!AD96</f>
        <v>0</v>
      </c>
      <c r="Y95" s="963">
        <f>[4]Igazgatás!T118+[4]Községgazd!W111+[4]Vagyongazd!T93+[4]Közút!T93+[4]Sport!T95+[4]Közművelődés!V134+[4]Támogatás!AE96</f>
        <v>0</v>
      </c>
      <c r="AB95" s="914"/>
    </row>
    <row r="96" spans="1:28" ht="25.5" hidden="1" customHeight="1" x14ac:dyDescent="0.2">
      <c r="B96" s="876"/>
      <c r="C96" s="877"/>
      <c r="D96" s="1365" t="s">
        <v>973</v>
      </c>
      <c r="E96" s="1365"/>
      <c r="F96" s="978" t="e">
        <v>#REF!</v>
      </c>
      <c r="G96" s="978" t="e">
        <v>#REF!</v>
      </c>
      <c r="H96" s="978" t="e">
        <v>#REF!</v>
      </c>
      <c r="I96" s="978" t="e">
        <v>#REF!</v>
      </c>
      <c r="J96" s="978" t="e">
        <f>[4]Igazgatás!F119+[4]Községgazd!F112+[4]Vagyongazd!#REF!+[4]Közút!F94+[4]Sport!F96+[4]Közművelődés!F135+[4]Támogatás!J97</f>
        <v>#REF!</v>
      </c>
      <c r="K96" s="978" t="e">
        <f>[4]Igazgatás!G119+[4]Községgazd!G112+[4]Vagyongazd!#REF!+[4]Közút!G94+[4]Sport!G96+[4]Közművelődés!G135+[4]Támogatás!K97</f>
        <v>#REF!</v>
      </c>
      <c r="L96" s="978"/>
      <c r="M96" s="979" t="e">
        <f>[4]Igazgatás!H119+[4]Községgazd!H112+[4]Vagyongazd!#REF!+[4]Közút!H94+[4]Sport!H96+[4]Közművelődés!H135+[4]Támogatás!L97</f>
        <v>#REF!</v>
      </c>
      <c r="N96" s="960">
        <f>[4]Igazgatás!I119+[4]Községgazd!L112+[4]Vagyongazd!I94+[4]Közút!I94+[4]Sport!I96+[4]Közművelődés!K135+[4]Támogatás!T97</f>
        <v>0</v>
      </c>
      <c r="O96" s="961">
        <f>[4]Igazgatás!J119+[4]Községgazd!M112+[4]Vagyongazd!J94+[4]Közút!J94+[4]Sport!J96+[4]Közművelődés!L135+[4]Támogatás!U97</f>
        <v>0</v>
      </c>
      <c r="P96" s="962">
        <f>[4]Igazgatás!K119+[4]Községgazd!N112+[4]Vagyongazd!K94+[4]Közút!K94+[4]Sport!K96+[4]Közművelődés!M135+[4]Támogatás!V97</f>
        <v>0</v>
      </c>
      <c r="Q96" s="962">
        <f>[4]Igazgatás!L119+[4]Községgazd!O112+[4]Vagyongazd!L94+[4]Közút!L94+[4]Sport!L96+[4]Közművelődés!N135+[4]Támogatás!W97</f>
        <v>0</v>
      </c>
      <c r="R96" s="961">
        <f>[4]Igazgatás!M119+[4]Községgazd!P112+[4]Vagyongazd!M94+[4]Közút!M94+[4]Sport!M96+[4]Közművelődés!O135+[4]Támogatás!X97</f>
        <v>0</v>
      </c>
      <c r="S96" s="962">
        <f>[4]Igazgatás!N119+[4]Községgazd!Q112+[4]Vagyongazd!N94+[4]Közút!N94+[4]Sport!N96+[4]Közművelődés!P135+[4]Támogatás!Y97</f>
        <v>0</v>
      </c>
      <c r="T96" s="962">
        <f>[4]Igazgatás!O119+[4]Községgazd!R112+[4]Vagyongazd!O94+[4]Közút!O94+[4]Sport!O96+[4]Közművelődés!Q135+[4]Támogatás!Z97</f>
        <v>0</v>
      </c>
      <c r="U96" s="963">
        <f>[4]Igazgatás!P119+[4]Községgazd!S112+[4]Vagyongazd!P94+[4]Közút!P94+[4]Sport!P96+[4]Közművelődés!R135+[4]Támogatás!AA97</f>
        <v>0</v>
      </c>
      <c r="V96" s="964">
        <f>[4]Igazgatás!Q119+[4]Községgazd!T112+[4]Vagyongazd!Q94+[4]Közút!Q94+[4]Sport!Q96+[4]Közművelődés!S135+[4]Támogatás!AB97</f>
        <v>0</v>
      </c>
      <c r="W96" s="962">
        <f>[4]Igazgatás!R119+[4]Községgazd!U112+[4]Vagyongazd!R94+[4]Közút!R94+[4]Sport!R96+[4]Közművelődés!T135+[4]Támogatás!AC97</f>
        <v>0</v>
      </c>
      <c r="X96" s="962">
        <f>[4]Igazgatás!S119+[4]Községgazd!V112+[4]Vagyongazd!S94+[4]Közút!S94+[4]Sport!S96+[4]Közművelődés!U135+[4]Támogatás!AD97</f>
        <v>0</v>
      </c>
      <c r="Y96" s="963">
        <f>[4]Igazgatás!T119+[4]Községgazd!W112+[4]Vagyongazd!T94+[4]Közút!T94+[4]Sport!T96+[4]Közművelődés!V135+[4]Támogatás!AE97</f>
        <v>0</v>
      </c>
      <c r="AB96" s="914"/>
    </row>
    <row r="97" spans="1:28" s="949" customFormat="1" ht="15" hidden="1" customHeight="1" x14ac:dyDescent="0.2">
      <c r="A97" s="18" t="s">
        <v>974</v>
      </c>
      <c r="B97" s="880" t="s">
        <v>975</v>
      </c>
      <c r="C97" s="1361" t="s">
        <v>976</v>
      </c>
      <c r="D97" s="1362"/>
      <c r="E97" s="1362"/>
      <c r="F97" s="922" t="e">
        <v>#REF!</v>
      </c>
      <c r="G97" s="922" t="e">
        <v>#REF!</v>
      </c>
      <c r="H97" s="922" t="e">
        <v>#REF!</v>
      </c>
      <c r="I97" s="922" t="e">
        <v>#REF!</v>
      </c>
      <c r="J97" s="922" t="e">
        <f>[4]Igazgatás!F120+[4]Községgazd!F113+[4]Vagyongazd!#REF!+[4]Közút!F95+[4]Sport!F97+[4]Közművelődés!F136+[4]Támogatás!J98</f>
        <v>#REF!</v>
      </c>
      <c r="K97" s="922" t="e">
        <f>[4]Igazgatás!G120+[4]Községgazd!G113+[4]Vagyongazd!#REF!+[4]Közút!G95+[4]Sport!G97+[4]Közművelődés!G136+[4]Támogatás!K98</f>
        <v>#REF!</v>
      </c>
      <c r="L97" s="922"/>
      <c r="M97" s="923" t="e">
        <f>[4]Igazgatás!H120+[4]Községgazd!H113+[4]Vagyongazd!#REF!+[4]Közút!H95+[4]Sport!H97+[4]Közművelődés!H136+[4]Támogatás!L98</f>
        <v>#REF!</v>
      </c>
      <c r="N97" s="1004">
        <f>[4]Igazgatás!I120+[4]Községgazd!L113+[4]Vagyongazd!I95+[4]Közút!I95+[4]Sport!I97+[4]Közművelődés!K136+[4]Támogatás!T98</f>
        <v>0</v>
      </c>
      <c r="O97" s="1005">
        <f>[4]Igazgatás!J120+[4]Községgazd!M113+[4]Vagyongazd!J95+[4]Közút!J95+[4]Sport!J97+[4]Közművelődés!L136+[4]Támogatás!U98</f>
        <v>0</v>
      </c>
      <c r="P97" s="1006">
        <f>[4]Igazgatás!K120+[4]Községgazd!N113+[4]Vagyongazd!K95+[4]Közút!K95+[4]Sport!K97+[4]Közművelődés!M136+[4]Támogatás!V98</f>
        <v>0</v>
      </c>
      <c r="Q97" s="1006">
        <f>[4]Igazgatás!L120+[4]Községgazd!O113+[4]Vagyongazd!L95+[4]Közút!L95+[4]Sport!L97+[4]Közművelődés!N136+[4]Támogatás!W98</f>
        <v>0</v>
      </c>
      <c r="R97" s="1005">
        <f>[4]Igazgatás!M120+[4]Községgazd!P113+[4]Vagyongazd!M95+[4]Közút!M95+[4]Sport!M97+[4]Közművelődés!O136+[4]Támogatás!X98</f>
        <v>0</v>
      </c>
      <c r="S97" s="1006">
        <f>[4]Igazgatás!N120+[4]Községgazd!Q113+[4]Vagyongazd!N95+[4]Közút!N95+[4]Sport!N97+[4]Közművelődés!P136+[4]Támogatás!Y98</f>
        <v>0</v>
      </c>
      <c r="T97" s="1006">
        <f>[4]Igazgatás!O120+[4]Községgazd!R113+[4]Vagyongazd!O95+[4]Közút!O95+[4]Sport!O97+[4]Közművelődés!Q136+[4]Támogatás!Z98</f>
        <v>0</v>
      </c>
      <c r="U97" s="1007">
        <f>[4]Igazgatás!P120+[4]Községgazd!S113+[4]Vagyongazd!P95+[4]Közút!P95+[4]Sport!P97+[4]Közművelődés!R136+[4]Támogatás!AA98</f>
        <v>0</v>
      </c>
      <c r="V97" s="1008">
        <f>[4]Igazgatás!Q120+[4]Községgazd!T113+[4]Vagyongazd!Q95+[4]Közút!Q95+[4]Sport!Q97+[4]Közművelődés!S136+[4]Támogatás!AB98</f>
        <v>0</v>
      </c>
      <c r="W97" s="1006">
        <f>[4]Igazgatás!R120+[4]Községgazd!U113+[4]Vagyongazd!R95+[4]Közút!R95+[4]Sport!R97+[4]Közművelődés!T136+[4]Támogatás!AC98</f>
        <v>0</v>
      </c>
      <c r="X97" s="1006">
        <f>[4]Igazgatás!S120+[4]Községgazd!V113+[4]Vagyongazd!S95+[4]Közút!S95+[4]Sport!S97+[4]Közművelődés!U136+[4]Támogatás!AD98</f>
        <v>0</v>
      </c>
      <c r="Y97" s="1007">
        <f>[4]Igazgatás!T120+[4]Községgazd!W113+[4]Vagyongazd!T95+[4]Közút!T95+[4]Sport!T97+[4]Közművelődés!V136+[4]Támogatás!AE98</f>
        <v>0</v>
      </c>
      <c r="AB97" s="914"/>
    </row>
    <row r="98" spans="1:28" ht="15" hidden="1" customHeight="1" x14ac:dyDescent="0.2">
      <c r="B98" s="876"/>
      <c r="C98" s="877"/>
      <c r="D98" s="1343" t="s">
        <v>977</v>
      </c>
      <c r="E98" s="1343"/>
      <c r="F98" s="978" t="e">
        <v>#REF!</v>
      </c>
      <c r="G98" s="978" t="e">
        <v>#REF!</v>
      </c>
      <c r="H98" s="978" t="e">
        <v>#REF!</v>
      </c>
      <c r="I98" s="978" t="e">
        <v>#REF!</v>
      </c>
      <c r="J98" s="978" t="e">
        <f>[4]Igazgatás!F121+[4]Községgazd!F114+[4]Vagyongazd!#REF!+[4]Közút!F96+[4]Sport!F98+[4]Közművelődés!F137+[4]Támogatás!J99</f>
        <v>#REF!</v>
      </c>
      <c r="K98" s="978" t="e">
        <f>[4]Igazgatás!G121+[4]Községgazd!G114+[4]Vagyongazd!#REF!+[4]Közút!G96+[4]Sport!G98+[4]Közművelődés!G137+[4]Támogatás!K99</f>
        <v>#REF!</v>
      </c>
      <c r="L98" s="978"/>
      <c r="M98" s="979" t="e">
        <f>[4]Igazgatás!H121+[4]Községgazd!H114+[4]Vagyongazd!#REF!+[4]Közút!H96+[4]Sport!H98+[4]Közművelődés!H137+[4]Támogatás!L99</f>
        <v>#REF!</v>
      </c>
      <c r="N98" s="960">
        <f>[4]Igazgatás!I121+[4]Községgazd!L114+[4]Vagyongazd!I96+[4]Közút!I96+[4]Sport!I98+[4]Közművelődés!K137+[4]Támogatás!T99</f>
        <v>0</v>
      </c>
      <c r="O98" s="961">
        <f>[4]Igazgatás!J121+[4]Községgazd!M114+[4]Vagyongazd!J96+[4]Közút!J96+[4]Sport!J98+[4]Közművelődés!L137+[4]Támogatás!U99</f>
        <v>0</v>
      </c>
      <c r="P98" s="962">
        <f>[4]Igazgatás!K121+[4]Községgazd!N114+[4]Vagyongazd!K96+[4]Közút!K96+[4]Sport!K98+[4]Közművelődés!M137+[4]Támogatás!V99</f>
        <v>0</v>
      </c>
      <c r="Q98" s="962">
        <f>[4]Igazgatás!L121+[4]Községgazd!O114+[4]Vagyongazd!L96+[4]Közút!L96+[4]Sport!L98+[4]Közművelődés!N137+[4]Támogatás!W99</f>
        <v>0</v>
      </c>
      <c r="R98" s="961">
        <f>[4]Igazgatás!M121+[4]Községgazd!P114+[4]Vagyongazd!M96+[4]Közút!M96+[4]Sport!M98+[4]Közművelődés!O137+[4]Támogatás!X99</f>
        <v>0</v>
      </c>
      <c r="S98" s="962">
        <f>[4]Igazgatás!N121+[4]Községgazd!Q114+[4]Vagyongazd!N96+[4]Közút!N96+[4]Sport!N98+[4]Közművelődés!P137+[4]Támogatás!Y99</f>
        <v>0</v>
      </c>
      <c r="T98" s="962">
        <f>[4]Igazgatás!O121+[4]Községgazd!R114+[4]Vagyongazd!O96+[4]Közút!O96+[4]Sport!O98+[4]Közművelődés!Q137+[4]Támogatás!Z99</f>
        <v>0</v>
      </c>
      <c r="U98" s="963">
        <f>[4]Igazgatás!P121+[4]Községgazd!S114+[4]Vagyongazd!P96+[4]Közút!P96+[4]Sport!P98+[4]Közművelődés!R137+[4]Támogatás!AA99</f>
        <v>0</v>
      </c>
      <c r="V98" s="964">
        <f>[4]Igazgatás!Q121+[4]Községgazd!T114+[4]Vagyongazd!Q96+[4]Közút!Q96+[4]Sport!Q98+[4]Közművelődés!S137+[4]Támogatás!AB99</f>
        <v>0</v>
      </c>
      <c r="W98" s="962">
        <f>[4]Igazgatás!R121+[4]Községgazd!U114+[4]Vagyongazd!R96+[4]Közút!R96+[4]Sport!R98+[4]Közművelődés!T137+[4]Támogatás!AC99</f>
        <v>0</v>
      </c>
      <c r="X98" s="962">
        <f>[4]Igazgatás!S121+[4]Községgazd!V114+[4]Vagyongazd!S96+[4]Közút!S96+[4]Sport!S98+[4]Közművelődés!U137+[4]Támogatás!AD99</f>
        <v>0</v>
      </c>
      <c r="Y98" s="963">
        <f>[4]Igazgatás!T121+[4]Községgazd!W114+[4]Vagyongazd!T96+[4]Közút!T96+[4]Sport!T98+[4]Közművelődés!V137+[4]Támogatás!AE99</f>
        <v>0</v>
      </c>
      <c r="AB98" s="914"/>
    </row>
    <row r="99" spans="1:28" ht="15" hidden="1" customHeight="1" x14ac:dyDescent="0.2">
      <c r="B99" s="876"/>
      <c r="C99" s="877"/>
      <c r="D99" s="1343" t="s">
        <v>978</v>
      </c>
      <c r="E99" s="1343"/>
      <c r="F99" s="978" t="e">
        <v>#REF!</v>
      </c>
      <c r="G99" s="978" t="e">
        <v>#REF!</v>
      </c>
      <c r="H99" s="978" t="e">
        <v>#REF!</v>
      </c>
      <c r="I99" s="978" t="e">
        <v>#REF!</v>
      </c>
      <c r="J99" s="978" t="e">
        <f>[4]Igazgatás!F122+[4]Községgazd!F115+[4]Vagyongazd!#REF!+[4]Közút!F97+[4]Sport!F99+[4]Közművelődés!F138+[4]Támogatás!J100</f>
        <v>#REF!</v>
      </c>
      <c r="K99" s="978" t="e">
        <f>[4]Igazgatás!G122+[4]Községgazd!G115+[4]Vagyongazd!#REF!+[4]Közút!G97+[4]Sport!G99+[4]Közművelődés!G138+[4]Támogatás!K100</f>
        <v>#REF!</v>
      </c>
      <c r="L99" s="978"/>
      <c r="M99" s="979" t="e">
        <f>[4]Igazgatás!H122+[4]Községgazd!H115+[4]Vagyongazd!#REF!+[4]Közút!H97+[4]Sport!H99+[4]Közművelődés!H138+[4]Támogatás!L100</f>
        <v>#REF!</v>
      </c>
      <c r="N99" s="960">
        <f>[4]Igazgatás!I122+[4]Községgazd!L115+[4]Vagyongazd!I97+[4]Közút!I97+[4]Sport!I99+[4]Közművelődés!K138+[4]Támogatás!T100</f>
        <v>0</v>
      </c>
      <c r="O99" s="961">
        <f>[4]Igazgatás!J122+[4]Községgazd!M115+[4]Vagyongazd!J97+[4]Közút!J97+[4]Sport!J99+[4]Közművelődés!L138+[4]Támogatás!U100</f>
        <v>0</v>
      </c>
      <c r="P99" s="962">
        <f>[4]Igazgatás!K122+[4]Községgazd!N115+[4]Vagyongazd!K97+[4]Közút!K97+[4]Sport!K99+[4]Közművelődés!M138+[4]Támogatás!V100</f>
        <v>0</v>
      </c>
      <c r="Q99" s="962">
        <f>[4]Igazgatás!L122+[4]Községgazd!O115+[4]Vagyongazd!L97+[4]Közút!L97+[4]Sport!L99+[4]Közművelődés!N138+[4]Támogatás!W100</f>
        <v>0</v>
      </c>
      <c r="R99" s="961">
        <f>[4]Igazgatás!M122+[4]Községgazd!P115+[4]Vagyongazd!M97+[4]Közút!M97+[4]Sport!M99+[4]Közművelődés!O138+[4]Támogatás!X100</f>
        <v>0</v>
      </c>
      <c r="S99" s="962">
        <f>[4]Igazgatás!N122+[4]Községgazd!Q115+[4]Vagyongazd!N97+[4]Közút!N97+[4]Sport!N99+[4]Közművelődés!P138+[4]Támogatás!Y100</f>
        <v>0</v>
      </c>
      <c r="T99" s="962">
        <f>[4]Igazgatás!O122+[4]Községgazd!R115+[4]Vagyongazd!O97+[4]Közút!O97+[4]Sport!O99+[4]Közművelődés!Q138+[4]Támogatás!Z100</f>
        <v>0</v>
      </c>
      <c r="U99" s="963">
        <f>[4]Igazgatás!P122+[4]Községgazd!S115+[4]Vagyongazd!P97+[4]Közút!P97+[4]Sport!P99+[4]Közművelődés!R138+[4]Támogatás!AA100</f>
        <v>0</v>
      </c>
      <c r="V99" s="964">
        <f>[4]Igazgatás!Q122+[4]Községgazd!T115+[4]Vagyongazd!Q97+[4]Közút!Q97+[4]Sport!Q99+[4]Közművelődés!S138+[4]Támogatás!AB100</f>
        <v>0</v>
      </c>
      <c r="W99" s="962">
        <f>[4]Igazgatás!R122+[4]Községgazd!U115+[4]Vagyongazd!R97+[4]Közút!R97+[4]Sport!R99+[4]Közművelődés!T138+[4]Támogatás!AC100</f>
        <v>0</v>
      </c>
      <c r="X99" s="962">
        <f>[4]Igazgatás!S122+[4]Községgazd!V115+[4]Vagyongazd!S97+[4]Közút!S97+[4]Sport!S99+[4]Közművelődés!U138+[4]Támogatás!AD100</f>
        <v>0</v>
      </c>
      <c r="Y99" s="963">
        <f>[4]Igazgatás!T122+[4]Községgazd!W115+[4]Vagyongazd!T97+[4]Közút!T97+[4]Sport!T99+[4]Közművelődés!V138+[4]Támogatás!AE100</f>
        <v>0</v>
      </c>
      <c r="AB99" s="914"/>
    </row>
    <row r="100" spans="1:28" ht="15" hidden="1" customHeight="1" x14ac:dyDescent="0.2">
      <c r="B100" s="876"/>
      <c r="C100" s="877"/>
      <c r="D100" s="1343" t="s">
        <v>979</v>
      </c>
      <c r="E100" s="1343"/>
      <c r="F100" s="978" t="e">
        <v>#REF!</v>
      </c>
      <c r="G100" s="978" t="e">
        <v>#REF!</v>
      </c>
      <c r="H100" s="978" t="e">
        <v>#REF!</v>
      </c>
      <c r="I100" s="978" t="e">
        <v>#REF!</v>
      </c>
      <c r="J100" s="978" t="e">
        <f>[4]Igazgatás!F123+[4]Községgazd!F116+[4]Vagyongazd!#REF!+[4]Közút!F98+[4]Sport!F100+[4]Közművelődés!F139+[4]Támogatás!J101</f>
        <v>#REF!</v>
      </c>
      <c r="K100" s="978" t="e">
        <f>[4]Igazgatás!G123+[4]Községgazd!G116+[4]Vagyongazd!#REF!+[4]Közút!G98+[4]Sport!G100+[4]Közművelődés!G139+[4]Támogatás!K101</f>
        <v>#REF!</v>
      </c>
      <c r="L100" s="978"/>
      <c r="M100" s="979" t="e">
        <f>[4]Igazgatás!H123+[4]Községgazd!H116+[4]Vagyongazd!#REF!+[4]Közút!H98+[4]Sport!H100+[4]Közművelődés!H139+[4]Támogatás!L101</f>
        <v>#REF!</v>
      </c>
      <c r="N100" s="960">
        <f>[4]Igazgatás!I123+[4]Községgazd!L116+[4]Vagyongazd!I98+[4]Közút!I98+[4]Sport!I100+[4]Közművelődés!K139+[4]Támogatás!T101</f>
        <v>0</v>
      </c>
      <c r="O100" s="961">
        <f>[4]Igazgatás!J123+[4]Községgazd!M116+[4]Vagyongazd!J98+[4]Közút!J98+[4]Sport!J100+[4]Közművelődés!L139+[4]Támogatás!U101</f>
        <v>0</v>
      </c>
      <c r="P100" s="962">
        <f>[4]Igazgatás!K123+[4]Községgazd!N116+[4]Vagyongazd!K98+[4]Közút!K98+[4]Sport!K100+[4]Közművelődés!M139+[4]Támogatás!V101</f>
        <v>0</v>
      </c>
      <c r="Q100" s="962">
        <f>[4]Igazgatás!L123+[4]Községgazd!O116+[4]Vagyongazd!L98+[4]Közút!L98+[4]Sport!L100+[4]Közművelődés!N139+[4]Támogatás!W101</f>
        <v>0</v>
      </c>
      <c r="R100" s="961">
        <f>[4]Igazgatás!M123+[4]Községgazd!P116+[4]Vagyongazd!M98+[4]Közút!M98+[4]Sport!M100+[4]Közművelődés!O139+[4]Támogatás!X101</f>
        <v>0</v>
      </c>
      <c r="S100" s="962">
        <f>[4]Igazgatás!N123+[4]Községgazd!Q116+[4]Vagyongazd!N98+[4]Közút!N98+[4]Sport!N100+[4]Közművelődés!P139+[4]Támogatás!Y101</f>
        <v>0</v>
      </c>
      <c r="T100" s="962">
        <f>[4]Igazgatás!O123+[4]Községgazd!R116+[4]Vagyongazd!O98+[4]Közút!O98+[4]Sport!O100+[4]Közművelődés!Q139+[4]Támogatás!Z101</f>
        <v>0</v>
      </c>
      <c r="U100" s="963">
        <f>[4]Igazgatás!P123+[4]Községgazd!S116+[4]Vagyongazd!P98+[4]Közút!P98+[4]Sport!P100+[4]Közművelődés!R139+[4]Támogatás!AA101</f>
        <v>0</v>
      </c>
      <c r="V100" s="964">
        <f>[4]Igazgatás!Q123+[4]Községgazd!T116+[4]Vagyongazd!Q98+[4]Közút!Q98+[4]Sport!Q100+[4]Közművelődés!S139+[4]Támogatás!AB101</f>
        <v>0</v>
      </c>
      <c r="W100" s="962">
        <f>[4]Igazgatás!R123+[4]Községgazd!U116+[4]Vagyongazd!R98+[4]Közút!R98+[4]Sport!R100+[4]Közművelődés!T139+[4]Támogatás!AC101</f>
        <v>0</v>
      </c>
      <c r="X100" s="962">
        <f>[4]Igazgatás!S123+[4]Községgazd!V116+[4]Vagyongazd!S98+[4]Közút!S98+[4]Sport!S100+[4]Közművelődés!U139+[4]Támogatás!AD101</f>
        <v>0</v>
      </c>
      <c r="Y100" s="963">
        <f>[4]Igazgatás!T123+[4]Községgazd!W116+[4]Vagyongazd!T98+[4]Közút!T98+[4]Sport!T100+[4]Közművelődés!V139+[4]Támogatás!AE101</f>
        <v>0</v>
      </c>
      <c r="AB100" s="914"/>
    </row>
    <row r="101" spans="1:28" ht="15" hidden="1" customHeight="1" x14ac:dyDescent="0.2">
      <c r="B101" s="876"/>
      <c r="C101" s="877"/>
      <c r="D101" s="1343" t="s">
        <v>980</v>
      </c>
      <c r="E101" s="1343"/>
      <c r="F101" s="978" t="e">
        <v>#REF!</v>
      </c>
      <c r="G101" s="978" t="e">
        <v>#REF!</v>
      </c>
      <c r="H101" s="978" t="e">
        <v>#REF!</v>
      </c>
      <c r="I101" s="978" t="e">
        <v>#REF!</v>
      </c>
      <c r="J101" s="978" t="e">
        <f>[4]Igazgatás!F124+[4]Községgazd!F117+[4]Vagyongazd!#REF!+[4]Közút!F99+[4]Sport!F101+[4]Közművelődés!F140+[4]Támogatás!J102</f>
        <v>#REF!</v>
      </c>
      <c r="K101" s="978" t="e">
        <f>[4]Igazgatás!G124+[4]Községgazd!G117+[4]Vagyongazd!#REF!+[4]Közút!G99+[4]Sport!G101+[4]Közművelődés!G140+[4]Támogatás!K102</f>
        <v>#REF!</v>
      </c>
      <c r="L101" s="978"/>
      <c r="M101" s="979" t="e">
        <f>[4]Igazgatás!H124+[4]Községgazd!H117+[4]Vagyongazd!#REF!+[4]Közút!H99+[4]Sport!H101+[4]Közművelődés!H140+[4]Támogatás!L102</f>
        <v>#REF!</v>
      </c>
      <c r="N101" s="960">
        <f>[4]Igazgatás!I124+[4]Községgazd!L117+[4]Vagyongazd!I99+[4]Közút!I99+[4]Sport!I101+[4]Közművelődés!K140+[4]Támogatás!T102</f>
        <v>0</v>
      </c>
      <c r="O101" s="961">
        <f>[4]Igazgatás!J124+[4]Községgazd!M117+[4]Vagyongazd!J99+[4]Közút!J99+[4]Sport!J101+[4]Közművelődés!L140+[4]Támogatás!U102</f>
        <v>0</v>
      </c>
      <c r="P101" s="962">
        <f>[4]Igazgatás!K124+[4]Községgazd!N117+[4]Vagyongazd!K99+[4]Közút!K99+[4]Sport!K101+[4]Közművelődés!M140+[4]Támogatás!V102</f>
        <v>0</v>
      </c>
      <c r="Q101" s="962">
        <f>[4]Igazgatás!L124+[4]Községgazd!O117+[4]Vagyongazd!L99+[4]Közút!L99+[4]Sport!L101+[4]Közművelődés!N140+[4]Támogatás!W102</f>
        <v>0</v>
      </c>
      <c r="R101" s="961">
        <f>[4]Igazgatás!M124+[4]Községgazd!P117+[4]Vagyongazd!M99+[4]Közút!M99+[4]Sport!M101+[4]Közművelődés!O140+[4]Támogatás!X102</f>
        <v>0</v>
      </c>
      <c r="S101" s="962">
        <f>[4]Igazgatás!N124+[4]Községgazd!Q117+[4]Vagyongazd!N99+[4]Közút!N99+[4]Sport!N101+[4]Közművelődés!P140+[4]Támogatás!Y102</f>
        <v>0</v>
      </c>
      <c r="T101" s="962">
        <f>[4]Igazgatás!O124+[4]Községgazd!R117+[4]Vagyongazd!O99+[4]Közút!O99+[4]Sport!O101+[4]Közművelődés!Q140+[4]Támogatás!Z102</f>
        <v>0</v>
      </c>
      <c r="U101" s="963">
        <f>[4]Igazgatás!P124+[4]Községgazd!S117+[4]Vagyongazd!P99+[4]Közút!P99+[4]Sport!P101+[4]Közművelődés!R140+[4]Támogatás!AA102</f>
        <v>0</v>
      </c>
      <c r="V101" s="964">
        <f>[4]Igazgatás!Q124+[4]Községgazd!T117+[4]Vagyongazd!Q99+[4]Közút!Q99+[4]Sport!Q101+[4]Közművelődés!S140+[4]Támogatás!AB102</f>
        <v>0</v>
      </c>
      <c r="W101" s="962">
        <f>[4]Igazgatás!R124+[4]Községgazd!U117+[4]Vagyongazd!R99+[4]Közút!R99+[4]Sport!R101+[4]Közművelődés!T140+[4]Támogatás!AC102</f>
        <v>0</v>
      </c>
      <c r="X101" s="962">
        <f>[4]Igazgatás!S124+[4]Községgazd!V117+[4]Vagyongazd!S99+[4]Közút!S99+[4]Sport!S101+[4]Közművelődés!U140+[4]Támogatás!AD102</f>
        <v>0</v>
      </c>
      <c r="Y101" s="963">
        <f>[4]Igazgatás!T124+[4]Községgazd!W117+[4]Vagyongazd!T99+[4]Közút!T99+[4]Sport!T101+[4]Közművelődés!V140+[4]Támogatás!AE102</f>
        <v>0</v>
      </c>
      <c r="AB101" s="914"/>
    </row>
    <row r="102" spans="1:28" ht="15" hidden="1" customHeight="1" x14ac:dyDescent="0.2">
      <c r="B102" s="876"/>
      <c r="C102" s="877"/>
      <c r="D102" s="1343" t="s">
        <v>981</v>
      </c>
      <c r="E102" s="1343"/>
      <c r="F102" s="978" t="e">
        <v>#REF!</v>
      </c>
      <c r="G102" s="978" t="e">
        <v>#REF!</v>
      </c>
      <c r="H102" s="978" t="e">
        <v>#REF!</v>
      </c>
      <c r="I102" s="978" t="e">
        <v>#REF!</v>
      </c>
      <c r="J102" s="978" t="e">
        <f>[4]Igazgatás!F125+[4]Községgazd!F118+[4]Vagyongazd!#REF!+[4]Közút!F100+[4]Sport!F102+[4]Közművelődés!F141+[4]Támogatás!J103</f>
        <v>#REF!</v>
      </c>
      <c r="K102" s="978" t="e">
        <f>[4]Igazgatás!G125+[4]Községgazd!G118+[4]Vagyongazd!#REF!+[4]Közút!G100+[4]Sport!G102+[4]Közművelődés!G141+[4]Támogatás!K103</f>
        <v>#REF!</v>
      </c>
      <c r="L102" s="978"/>
      <c r="M102" s="979" t="e">
        <f>[4]Igazgatás!H125+[4]Községgazd!H118+[4]Vagyongazd!#REF!+[4]Közút!H100+[4]Sport!H102+[4]Közművelődés!H141+[4]Támogatás!L103</f>
        <v>#REF!</v>
      </c>
      <c r="N102" s="960">
        <f>[4]Igazgatás!I125+[4]Községgazd!L118+[4]Vagyongazd!I100+[4]Közút!I100+[4]Sport!I102+[4]Közművelődés!K141+[4]Támogatás!T103</f>
        <v>0</v>
      </c>
      <c r="O102" s="961">
        <f>[4]Igazgatás!J125+[4]Községgazd!M118+[4]Vagyongazd!J100+[4]Közút!J100+[4]Sport!J102+[4]Közművelődés!L141+[4]Támogatás!U103</f>
        <v>0</v>
      </c>
      <c r="P102" s="962">
        <f>[4]Igazgatás!K125+[4]Községgazd!N118+[4]Vagyongazd!K100+[4]Közút!K100+[4]Sport!K102+[4]Közművelődés!M141+[4]Támogatás!V103</f>
        <v>0</v>
      </c>
      <c r="Q102" s="962">
        <f>[4]Igazgatás!L125+[4]Községgazd!O118+[4]Vagyongazd!L100+[4]Közút!L100+[4]Sport!L102+[4]Közművelődés!N141+[4]Támogatás!W103</f>
        <v>0</v>
      </c>
      <c r="R102" s="961">
        <f>[4]Igazgatás!M125+[4]Községgazd!P118+[4]Vagyongazd!M100+[4]Közút!M100+[4]Sport!M102+[4]Közművelődés!O141+[4]Támogatás!X103</f>
        <v>0</v>
      </c>
      <c r="S102" s="962">
        <f>[4]Igazgatás!N125+[4]Községgazd!Q118+[4]Vagyongazd!N100+[4]Közút!N100+[4]Sport!N102+[4]Közművelődés!P141+[4]Támogatás!Y103</f>
        <v>0</v>
      </c>
      <c r="T102" s="962">
        <f>[4]Igazgatás!O125+[4]Községgazd!R118+[4]Vagyongazd!O100+[4]Közút!O100+[4]Sport!O102+[4]Közművelődés!Q141+[4]Támogatás!Z103</f>
        <v>0</v>
      </c>
      <c r="U102" s="963">
        <f>[4]Igazgatás!P125+[4]Községgazd!S118+[4]Vagyongazd!P100+[4]Közút!P100+[4]Sport!P102+[4]Közművelődés!R141+[4]Támogatás!AA103</f>
        <v>0</v>
      </c>
      <c r="V102" s="964">
        <f>[4]Igazgatás!Q125+[4]Községgazd!T118+[4]Vagyongazd!Q100+[4]Közút!Q100+[4]Sport!Q102+[4]Közművelődés!S141+[4]Támogatás!AB103</f>
        <v>0</v>
      </c>
      <c r="W102" s="962">
        <f>[4]Igazgatás!R125+[4]Községgazd!U118+[4]Vagyongazd!R100+[4]Közút!R100+[4]Sport!R102+[4]Közművelődés!T141+[4]Támogatás!AC103</f>
        <v>0</v>
      </c>
      <c r="X102" s="962">
        <f>[4]Igazgatás!S125+[4]Községgazd!V118+[4]Vagyongazd!S100+[4]Közút!S100+[4]Sport!S102+[4]Közművelődés!U141+[4]Támogatás!AD103</f>
        <v>0</v>
      </c>
      <c r="Y102" s="963">
        <f>[4]Igazgatás!T125+[4]Községgazd!W118+[4]Vagyongazd!T100+[4]Közút!T100+[4]Sport!T102+[4]Közművelődés!V141+[4]Támogatás!AE103</f>
        <v>0</v>
      </c>
      <c r="AB102" s="914"/>
    </row>
    <row r="103" spans="1:28" ht="15" hidden="1" customHeight="1" x14ac:dyDescent="0.2">
      <c r="B103" s="876"/>
      <c r="C103" s="877"/>
      <c r="D103" s="1343" t="s">
        <v>982</v>
      </c>
      <c r="E103" s="1343"/>
      <c r="F103" s="978" t="e">
        <v>#REF!</v>
      </c>
      <c r="G103" s="978" t="e">
        <v>#REF!</v>
      </c>
      <c r="H103" s="978" t="e">
        <v>#REF!</v>
      </c>
      <c r="I103" s="978" t="e">
        <v>#REF!</v>
      </c>
      <c r="J103" s="978" t="e">
        <f>[4]Igazgatás!F126+[4]Községgazd!F119+[4]Vagyongazd!#REF!+[4]Közút!F101+[4]Sport!F103+[4]Közművelődés!F142+[4]Támogatás!J104</f>
        <v>#REF!</v>
      </c>
      <c r="K103" s="978" t="e">
        <f>[4]Igazgatás!G126+[4]Községgazd!G119+[4]Vagyongazd!#REF!+[4]Közút!G101+[4]Sport!G103+[4]Közművelődés!G142+[4]Támogatás!K104</f>
        <v>#REF!</v>
      </c>
      <c r="L103" s="978"/>
      <c r="M103" s="979" t="e">
        <f>[4]Igazgatás!H126+[4]Községgazd!H119+[4]Vagyongazd!#REF!+[4]Közút!H101+[4]Sport!H103+[4]Közművelődés!H142+[4]Támogatás!L104</f>
        <v>#REF!</v>
      </c>
      <c r="N103" s="960">
        <f>[4]Igazgatás!I126+[4]Községgazd!L119+[4]Vagyongazd!I101+[4]Közút!I101+[4]Sport!I103+[4]Közművelődés!K142+[4]Támogatás!T104</f>
        <v>0</v>
      </c>
      <c r="O103" s="961">
        <f>[4]Igazgatás!J126+[4]Községgazd!M119+[4]Vagyongazd!J101+[4]Közút!J101+[4]Sport!J103+[4]Közművelődés!L142+[4]Támogatás!U104</f>
        <v>0</v>
      </c>
      <c r="P103" s="962">
        <f>[4]Igazgatás!K126+[4]Községgazd!N119+[4]Vagyongazd!K101+[4]Közút!K101+[4]Sport!K103+[4]Közművelődés!M142+[4]Támogatás!V104</f>
        <v>0</v>
      </c>
      <c r="Q103" s="962">
        <f>[4]Igazgatás!L126+[4]Községgazd!O119+[4]Vagyongazd!L101+[4]Közút!L101+[4]Sport!L103+[4]Közművelődés!N142+[4]Támogatás!W104</f>
        <v>0</v>
      </c>
      <c r="R103" s="961">
        <f>[4]Igazgatás!M126+[4]Községgazd!P119+[4]Vagyongazd!M101+[4]Közút!M101+[4]Sport!M103+[4]Közművelődés!O142+[4]Támogatás!X104</f>
        <v>0</v>
      </c>
      <c r="S103" s="962">
        <f>[4]Igazgatás!N126+[4]Községgazd!Q119+[4]Vagyongazd!N101+[4]Közút!N101+[4]Sport!N103+[4]Közművelődés!P142+[4]Támogatás!Y104</f>
        <v>0</v>
      </c>
      <c r="T103" s="962">
        <f>[4]Igazgatás!O126+[4]Községgazd!R119+[4]Vagyongazd!O101+[4]Közút!O101+[4]Sport!O103+[4]Közművelődés!Q142+[4]Támogatás!Z104</f>
        <v>0</v>
      </c>
      <c r="U103" s="963">
        <f>[4]Igazgatás!P126+[4]Községgazd!S119+[4]Vagyongazd!P101+[4]Közút!P101+[4]Sport!P103+[4]Közművelődés!R142+[4]Támogatás!AA104</f>
        <v>0</v>
      </c>
      <c r="V103" s="964">
        <f>[4]Igazgatás!Q126+[4]Községgazd!T119+[4]Vagyongazd!Q101+[4]Közút!Q101+[4]Sport!Q103+[4]Közművelődés!S142+[4]Támogatás!AB104</f>
        <v>0</v>
      </c>
      <c r="W103" s="962">
        <f>[4]Igazgatás!R126+[4]Községgazd!U119+[4]Vagyongazd!R101+[4]Közút!R101+[4]Sport!R103+[4]Közművelődés!T142+[4]Támogatás!AC104</f>
        <v>0</v>
      </c>
      <c r="X103" s="962">
        <f>[4]Igazgatás!S126+[4]Községgazd!V119+[4]Vagyongazd!S101+[4]Közút!S101+[4]Sport!S103+[4]Közművelődés!U142+[4]Támogatás!AD104</f>
        <v>0</v>
      </c>
      <c r="Y103" s="963">
        <f>[4]Igazgatás!T126+[4]Községgazd!W119+[4]Vagyongazd!T101+[4]Közút!T101+[4]Sport!T103+[4]Közművelődés!V142+[4]Támogatás!AE104</f>
        <v>0</v>
      </c>
      <c r="AB103" s="914"/>
    </row>
    <row r="104" spans="1:28" ht="25.5" hidden="1" customHeight="1" x14ac:dyDescent="0.2">
      <c r="B104" s="876"/>
      <c r="C104" s="877"/>
      <c r="D104" s="1365" t="s">
        <v>983</v>
      </c>
      <c r="E104" s="1365"/>
      <c r="F104" s="978" t="e">
        <v>#REF!</v>
      </c>
      <c r="G104" s="978" t="e">
        <v>#REF!</v>
      </c>
      <c r="H104" s="978" t="e">
        <v>#REF!</v>
      </c>
      <c r="I104" s="978" t="e">
        <v>#REF!</v>
      </c>
      <c r="J104" s="978" t="e">
        <f>[4]Igazgatás!F127+[4]Községgazd!F120+[4]Vagyongazd!#REF!+[4]Közút!F102+[4]Sport!F104+[4]Közművelődés!F143+[4]Támogatás!J105</f>
        <v>#REF!</v>
      </c>
      <c r="K104" s="978" t="e">
        <f>[4]Igazgatás!G127+[4]Községgazd!G120+[4]Vagyongazd!#REF!+[4]Közút!G102+[4]Sport!G104+[4]Közművelődés!G143+[4]Támogatás!K105</f>
        <v>#REF!</v>
      </c>
      <c r="L104" s="978"/>
      <c r="M104" s="979" t="e">
        <f>[4]Igazgatás!H127+[4]Községgazd!H120+[4]Vagyongazd!#REF!+[4]Közút!H102+[4]Sport!H104+[4]Közművelődés!H143+[4]Támogatás!L105</f>
        <v>#REF!</v>
      </c>
      <c r="N104" s="960">
        <f>[4]Igazgatás!I127+[4]Községgazd!L120+[4]Vagyongazd!I102+[4]Közút!I102+[4]Sport!I104+[4]Közművelődés!K143+[4]Támogatás!T105</f>
        <v>0</v>
      </c>
      <c r="O104" s="961">
        <f>[4]Igazgatás!J127+[4]Községgazd!M120+[4]Vagyongazd!J102+[4]Közút!J102+[4]Sport!J104+[4]Közművelődés!L143+[4]Támogatás!U105</f>
        <v>0</v>
      </c>
      <c r="P104" s="962">
        <f>[4]Igazgatás!K127+[4]Községgazd!N120+[4]Vagyongazd!K102+[4]Közút!K102+[4]Sport!K104+[4]Közművelődés!M143+[4]Támogatás!V105</f>
        <v>0</v>
      </c>
      <c r="Q104" s="962">
        <f>[4]Igazgatás!L127+[4]Községgazd!O120+[4]Vagyongazd!L102+[4]Közút!L102+[4]Sport!L104+[4]Közművelődés!N143+[4]Támogatás!W105</f>
        <v>0</v>
      </c>
      <c r="R104" s="961">
        <f>[4]Igazgatás!M127+[4]Községgazd!P120+[4]Vagyongazd!M102+[4]Közút!M102+[4]Sport!M104+[4]Közművelődés!O143+[4]Támogatás!X105</f>
        <v>0</v>
      </c>
      <c r="S104" s="962">
        <f>[4]Igazgatás!N127+[4]Községgazd!Q120+[4]Vagyongazd!N102+[4]Közút!N102+[4]Sport!N104+[4]Közművelődés!P143+[4]Támogatás!Y105</f>
        <v>0</v>
      </c>
      <c r="T104" s="962">
        <f>[4]Igazgatás!O127+[4]Községgazd!R120+[4]Vagyongazd!O102+[4]Közút!O102+[4]Sport!O104+[4]Közművelődés!Q143+[4]Támogatás!Z105</f>
        <v>0</v>
      </c>
      <c r="U104" s="963">
        <f>[4]Igazgatás!P127+[4]Községgazd!S120+[4]Vagyongazd!P102+[4]Közút!P102+[4]Sport!P104+[4]Közművelődés!R143+[4]Támogatás!AA105</f>
        <v>0</v>
      </c>
      <c r="V104" s="964">
        <f>[4]Igazgatás!Q127+[4]Községgazd!T120+[4]Vagyongazd!Q102+[4]Közút!Q102+[4]Sport!Q104+[4]Közművelődés!S143+[4]Támogatás!AB105</f>
        <v>0</v>
      </c>
      <c r="W104" s="962">
        <f>[4]Igazgatás!R127+[4]Községgazd!U120+[4]Vagyongazd!R102+[4]Közút!R102+[4]Sport!R104+[4]Közművelődés!T143+[4]Támogatás!AC105</f>
        <v>0</v>
      </c>
      <c r="X104" s="962">
        <f>[4]Igazgatás!S127+[4]Községgazd!V120+[4]Vagyongazd!S102+[4]Közút!S102+[4]Sport!S104+[4]Közművelődés!U143+[4]Támogatás!AD105</f>
        <v>0</v>
      </c>
      <c r="Y104" s="963">
        <f>[4]Igazgatás!T127+[4]Községgazd!W120+[4]Vagyongazd!T102+[4]Közút!T102+[4]Sport!T104+[4]Közművelődés!V143+[4]Támogatás!AE105</f>
        <v>0</v>
      </c>
      <c r="AB104" s="914"/>
    </row>
    <row r="105" spans="1:28" ht="15" hidden="1" customHeight="1" x14ac:dyDescent="0.2">
      <c r="B105" s="876"/>
      <c r="C105" s="877"/>
      <c r="D105" s="1343" t="s">
        <v>984</v>
      </c>
      <c r="E105" s="1343"/>
      <c r="F105" s="978" t="e">
        <v>#REF!</v>
      </c>
      <c r="G105" s="978" t="e">
        <v>#REF!</v>
      </c>
      <c r="H105" s="978" t="e">
        <v>#REF!</v>
      </c>
      <c r="I105" s="978" t="e">
        <v>#REF!</v>
      </c>
      <c r="J105" s="978" t="e">
        <f>[4]Igazgatás!F128+[4]Községgazd!F121+[4]Vagyongazd!#REF!+[4]Közút!F103+[4]Sport!F105+[4]Közművelődés!F144+[4]Támogatás!J106</f>
        <v>#REF!</v>
      </c>
      <c r="K105" s="978" t="e">
        <f>[4]Igazgatás!G128+[4]Községgazd!G121+[4]Vagyongazd!#REF!+[4]Közút!G103+[4]Sport!G105+[4]Közművelődés!G144+[4]Támogatás!K106</f>
        <v>#REF!</v>
      </c>
      <c r="L105" s="978"/>
      <c r="M105" s="979" t="e">
        <f>[4]Igazgatás!H128+[4]Községgazd!H121+[4]Vagyongazd!#REF!+[4]Közút!H103+[4]Sport!H105+[4]Közművelődés!H144+[4]Támogatás!L106</f>
        <v>#REF!</v>
      </c>
      <c r="N105" s="960">
        <f>[4]Igazgatás!I128+[4]Községgazd!L121+[4]Vagyongazd!I103+[4]Közút!I103+[4]Sport!I105+[4]Közművelődés!K144+[4]Támogatás!T106</f>
        <v>0</v>
      </c>
      <c r="O105" s="961">
        <f>[4]Igazgatás!J128+[4]Községgazd!M121+[4]Vagyongazd!J103+[4]Közút!J103+[4]Sport!J105+[4]Közművelődés!L144+[4]Támogatás!U106</f>
        <v>0</v>
      </c>
      <c r="P105" s="962">
        <f>[4]Igazgatás!K128+[4]Községgazd!N121+[4]Vagyongazd!K103+[4]Közút!K103+[4]Sport!K105+[4]Közművelődés!M144+[4]Támogatás!V106</f>
        <v>0</v>
      </c>
      <c r="Q105" s="962">
        <f>[4]Igazgatás!L128+[4]Községgazd!O121+[4]Vagyongazd!L103+[4]Közút!L103+[4]Sport!L105+[4]Közművelődés!N144+[4]Támogatás!W106</f>
        <v>0</v>
      </c>
      <c r="R105" s="961">
        <f>[4]Igazgatás!M128+[4]Községgazd!P121+[4]Vagyongazd!M103+[4]Közút!M103+[4]Sport!M105+[4]Közművelődés!O144+[4]Támogatás!X106</f>
        <v>0</v>
      </c>
      <c r="S105" s="962">
        <f>[4]Igazgatás!N128+[4]Községgazd!Q121+[4]Vagyongazd!N103+[4]Közút!N103+[4]Sport!N105+[4]Közművelődés!P144+[4]Támogatás!Y106</f>
        <v>0</v>
      </c>
      <c r="T105" s="962">
        <f>[4]Igazgatás!O128+[4]Községgazd!R121+[4]Vagyongazd!O103+[4]Közút!O103+[4]Sport!O105+[4]Közművelődés!Q144+[4]Támogatás!Z106</f>
        <v>0</v>
      </c>
      <c r="U105" s="963">
        <f>[4]Igazgatás!P128+[4]Községgazd!S121+[4]Vagyongazd!P103+[4]Közút!P103+[4]Sport!P105+[4]Közművelődés!R144+[4]Támogatás!AA106</f>
        <v>0</v>
      </c>
      <c r="V105" s="964">
        <f>[4]Igazgatás!Q128+[4]Községgazd!T121+[4]Vagyongazd!Q103+[4]Közút!Q103+[4]Sport!Q105+[4]Közművelődés!S144+[4]Támogatás!AB106</f>
        <v>0</v>
      </c>
      <c r="W105" s="962">
        <f>[4]Igazgatás!R128+[4]Községgazd!U121+[4]Vagyongazd!R103+[4]Közút!R103+[4]Sport!R105+[4]Közművelődés!T144+[4]Támogatás!AC106</f>
        <v>0</v>
      </c>
      <c r="X105" s="962">
        <f>[4]Igazgatás!S128+[4]Községgazd!V121+[4]Vagyongazd!S103+[4]Közút!S103+[4]Sport!S105+[4]Közművelődés!U144+[4]Támogatás!AD106</f>
        <v>0</v>
      </c>
      <c r="Y105" s="963">
        <f>[4]Igazgatás!T128+[4]Községgazd!W121+[4]Vagyongazd!T103+[4]Közút!T103+[4]Sport!T105+[4]Közművelődés!V144+[4]Támogatás!AE106</f>
        <v>0</v>
      </c>
      <c r="AB105" s="914"/>
    </row>
    <row r="106" spans="1:28" ht="25.5" hidden="1" customHeight="1" x14ac:dyDescent="0.2">
      <c r="B106" s="876"/>
      <c r="C106" s="877"/>
      <c r="D106" s="1365" t="s">
        <v>985</v>
      </c>
      <c r="E106" s="1365"/>
      <c r="F106" s="978" t="e">
        <v>#REF!</v>
      </c>
      <c r="G106" s="978" t="e">
        <v>#REF!</v>
      </c>
      <c r="H106" s="978" t="e">
        <v>#REF!</v>
      </c>
      <c r="I106" s="978" t="e">
        <v>#REF!</v>
      </c>
      <c r="J106" s="978" t="e">
        <f>[4]Igazgatás!F129+[4]Községgazd!F122+[4]Vagyongazd!#REF!+[4]Közút!F104+[4]Sport!F106+[4]Közművelődés!F145+[4]Támogatás!J107</f>
        <v>#REF!</v>
      </c>
      <c r="K106" s="978" t="e">
        <f>[4]Igazgatás!G129+[4]Községgazd!G122+[4]Vagyongazd!#REF!+[4]Közút!G104+[4]Sport!G106+[4]Közművelődés!G145+[4]Támogatás!K107</f>
        <v>#REF!</v>
      </c>
      <c r="L106" s="978"/>
      <c r="M106" s="979" t="e">
        <f>[4]Igazgatás!H129+[4]Községgazd!H122+[4]Vagyongazd!#REF!+[4]Közút!H104+[4]Sport!H106+[4]Közművelődés!H145+[4]Támogatás!L107</f>
        <v>#REF!</v>
      </c>
      <c r="N106" s="960">
        <f>[4]Igazgatás!I129+[4]Községgazd!L122+[4]Vagyongazd!I104+[4]Közút!I104+[4]Sport!I106+[4]Közművelődés!K145+[4]Támogatás!T107</f>
        <v>0</v>
      </c>
      <c r="O106" s="961">
        <f>[4]Igazgatás!J129+[4]Községgazd!M122+[4]Vagyongazd!J104+[4]Közút!J104+[4]Sport!J106+[4]Közművelődés!L145+[4]Támogatás!U107</f>
        <v>0</v>
      </c>
      <c r="P106" s="962">
        <f>[4]Igazgatás!K129+[4]Községgazd!N122+[4]Vagyongazd!K104+[4]Közút!K104+[4]Sport!K106+[4]Közművelődés!M145+[4]Támogatás!V107</f>
        <v>0</v>
      </c>
      <c r="Q106" s="962">
        <f>[4]Igazgatás!L129+[4]Községgazd!O122+[4]Vagyongazd!L104+[4]Közút!L104+[4]Sport!L106+[4]Közművelődés!N145+[4]Támogatás!W107</f>
        <v>0</v>
      </c>
      <c r="R106" s="961">
        <f>[4]Igazgatás!M129+[4]Községgazd!P122+[4]Vagyongazd!M104+[4]Közút!M104+[4]Sport!M106+[4]Közművelődés!O145+[4]Támogatás!X107</f>
        <v>0</v>
      </c>
      <c r="S106" s="962">
        <f>[4]Igazgatás!N129+[4]Községgazd!Q122+[4]Vagyongazd!N104+[4]Közút!N104+[4]Sport!N106+[4]Közművelődés!P145+[4]Támogatás!Y107</f>
        <v>0</v>
      </c>
      <c r="T106" s="962">
        <f>[4]Igazgatás!O129+[4]Községgazd!R122+[4]Vagyongazd!O104+[4]Közút!O104+[4]Sport!O106+[4]Közművelődés!Q145+[4]Támogatás!Z107</f>
        <v>0</v>
      </c>
      <c r="U106" s="963">
        <f>[4]Igazgatás!P129+[4]Községgazd!S122+[4]Vagyongazd!P104+[4]Közút!P104+[4]Sport!P106+[4]Közművelődés!R145+[4]Támogatás!AA107</f>
        <v>0</v>
      </c>
      <c r="V106" s="964">
        <f>[4]Igazgatás!Q129+[4]Községgazd!T122+[4]Vagyongazd!Q104+[4]Közút!Q104+[4]Sport!Q106+[4]Közművelődés!S145+[4]Támogatás!AB107</f>
        <v>0</v>
      </c>
      <c r="W106" s="962">
        <f>[4]Igazgatás!R129+[4]Községgazd!U122+[4]Vagyongazd!R104+[4]Közút!R104+[4]Sport!R106+[4]Közművelődés!T145+[4]Támogatás!AC107</f>
        <v>0</v>
      </c>
      <c r="X106" s="962">
        <f>[4]Igazgatás!S129+[4]Községgazd!V122+[4]Vagyongazd!S104+[4]Közút!S104+[4]Sport!S106+[4]Közművelődés!U145+[4]Támogatás!AD107</f>
        <v>0</v>
      </c>
      <c r="Y106" s="963">
        <f>[4]Igazgatás!T129+[4]Községgazd!W122+[4]Vagyongazd!T104+[4]Közút!T104+[4]Sport!T106+[4]Közművelődés!V145+[4]Támogatás!AE107</f>
        <v>0</v>
      </c>
      <c r="AB106" s="914"/>
    </row>
    <row r="107" spans="1:28" ht="25.5" hidden="1" customHeight="1" x14ac:dyDescent="0.2">
      <c r="B107" s="876"/>
      <c r="C107" s="877"/>
      <c r="D107" s="1365" t="s">
        <v>986</v>
      </c>
      <c r="E107" s="1365"/>
      <c r="F107" s="978" t="e">
        <v>#REF!</v>
      </c>
      <c r="G107" s="978" t="e">
        <v>#REF!</v>
      </c>
      <c r="H107" s="978" t="e">
        <v>#REF!</v>
      </c>
      <c r="I107" s="978" t="e">
        <v>#REF!</v>
      </c>
      <c r="J107" s="978" t="e">
        <f>[4]Igazgatás!F130+[4]Községgazd!F123+[4]Vagyongazd!#REF!+[4]Közút!F105+[4]Sport!F107+[4]Közművelődés!F146+[4]Támogatás!J108</f>
        <v>#REF!</v>
      </c>
      <c r="K107" s="978" t="e">
        <f>[4]Igazgatás!G130+[4]Községgazd!G123+[4]Vagyongazd!#REF!+[4]Közút!G105+[4]Sport!G107+[4]Közművelődés!G146+[4]Támogatás!K108</f>
        <v>#REF!</v>
      </c>
      <c r="L107" s="978"/>
      <c r="M107" s="979" t="e">
        <f>[4]Igazgatás!H130+[4]Községgazd!H123+[4]Vagyongazd!#REF!+[4]Közút!H105+[4]Sport!H107+[4]Közművelődés!H146+[4]Támogatás!L108</f>
        <v>#REF!</v>
      </c>
      <c r="N107" s="960">
        <f>[4]Igazgatás!I130+[4]Községgazd!L123+[4]Vagyongazd!I105+[4]Közút!I105+[4]Sport!I107+[4]Közművelődés!K146+[4]Támogatás!T108</f>
        <v>0</v>
      </c>
      <c r="O107" s="961">
        <f>[4]Igazgatás!J130+[4]Községgazd!M123+[4]Vagyongazd!J105+[4]Közút!J105+[4]Sport!J107+[4]Közművelődés!L146+[4]Támogatás!U108</f>
        <v>0</v>
      </c>
      <c r="P107" s="962">
        <f>[4]Igazgatás!K130+[4]Községgazd!N123+[4]Vagyongazd!K105+[4]Közút!K105+[4]Sport!K107+[4]Közművelődés!M146+[4]Támogatás!V108</f>
        <v>0</v>
      </c>
      <c r="Q107" s="962">
        <f>[4]Igazgatás!L130+[4]Községgazd!O123+[4]Vagyongazd!L105+[4]Közút!L105+[4]Sport!L107+[4]Közművelődés!N146+[4]Támogatás!W108</f>
        <v>0</v>
      </c>
      <c r="R107" s="961">
        <f>[4]Igazgatás!M130+[4]Községgazd!P123+[4]Vagyongazd!M105+[4]Közút!M105+[4]Sport!M107+[4]Közművelődés!O146+[4]Támogatás!X108</f>
        <v>0</v>
      </c>
      <c r="S107" s="962">
        <f>[4]Igazgatás!N130+[4]Községgazd!Q123+[4]Vagyongazd!N105+[4]Közút!N105+[4]Sport!N107+[4]Közművelődés!P146+[4]Támogatás!Y108</f>
        <v>0</v>
      </c>
      <c r="T107" s="962">
        <f>[4]Igazgatás!O130+[4]Községgazd!R123+[4]Vagyongazd!O105+[4]Közút!O105+[4]Sport!O107+[4]Közművelődés!Q146+[4]Támogatás!Z108</f>
        <v>0</v>
      </c>
      <c r="U107" s="963">
        <f>[4]Igazgatás!P130+[4]Községgazd!S123+[4]Vagyongazd!P105+[4]Közút!P105+[4]Sport!P107+[4]Közművelődés!R146+[4]Támogatás!AA108</f>
        <v>0</v>
      </c>
      <c r="V107" s="964">
        <f>[4]Igazgatás!Q130+[4]Községgazd!T123+[4]Vagyongazd!Q105+[4]Közút!Q105+[4]Sport!Q107+[4]Közművelődés!S146+[4]Támogatás!AB108</f>
        <v>0</v>
      </c>
      <c r="W107" s="962">
        <f>[4]Igazgatás!R130+[4]Községgazd!U123+[4]Vagyongazd!R105+[4]Közút!R105+[4]Sport!R107+[4]Közművelődés!T146+[4]Támogatás!AC108</f>
        <v>0</v>
      </c>
      <c r="X107" s="962">
        <f>[4]Igazgatás!S130+[4]Községgazd!V123+[4]Vagyongazd!S105+[4]Közút!S105+[4]Sport!S107+[4]Közművelődés!U146+[4]Támogatás!AD108</f>
        <v>0</v>
      </c>
      <c r="Y107" s="963">
        <f>[4]Igazgatás!T130+[4]Községgazd!W123+[4]Vagyongazd!T105+[4]Közút!T105+[4]Sport!T107+[4]Közművelődés!V146+[4]Támogatás!AE108</f>
        <v>0</v>
      </c>
      <c r="AB107" s="914"/>
    </row>
    <row r="108" spans="1:28" s="949" customFormat="1" ht="13.5" x14ac:dyDescent="0.2">
      <c r="A108" s="18" t="s">
        <v>87</v>
      </c>
      <c r="B108" s="880" t="s">
        <v>88</v>
      </c>
      <c r="C108" s="1346" t="s">
        <v>89</v>
      </c>
      <c r="D108" s="1347"/>
      <c r="E108" s="1347"/>
      <c r="F108" s="922">
        <v>2617468</v>
      </c>
      <c r="G108" s="922">
        <v>2618218</v>
      </c>
      <c r="H108" s="922">
        <v>2719216</v>
      </c>
      <c r="I108" s="922"/>
      <c r="J108" s="922">
        <f>SUM('Egyéb működési c. kiadások'!F9)</f>
        <v>0</v>
      </c>
      <c r="K108" s="922">
        <f>SUM('Egyéb működési c. kiadások'!G9)</f>
        <v>695000</v>
      </c>
      <c r="L108" s="922">
        <v>0</v>
      </c>
      <c r="M108" s="923">
        <f>SUM(J108:L108)</f>
        <v>695000</v>
      </c>
      <c r="N108" s="1004">
        <f>[4]Igazgatás!I131+[4]Községgazd!L124+[4]Vagyongazd!I106+[4]Közút!I106+[4]Sport!I108+[4]Közművelődés!K147+[4]Támogatás!T109</f>
        <v>62083.916664183307</v>
      </c>
      <c r="O108" s="1005">
        <f>[4]Igazgatás!J131+[4]Községgazd!M124+[4]Vagyongazd!J106+[4]Közút!J106+[4]Sport!J108+[4]Közművelődés!L147+[4]Támogatás!U109</f>
        <v>62083.916664183307</v>
      </c>
      <c r="P108" s="1006">
        <f>[4]Igazgatás!K131+[4]Községgazd!N124+[4]Vagyongazd!K106+[4]Közút!K106+[4]Sport!K108+[4]Közművelődés!M147+[4]Támogatás!V109</f>
        <v>62083.916664183307</v>
      </c>
      <c r="Q108" s="1006">
        <f>[4]Igazgatás!L131+[4]Községgazd!O124+[4]Vagyongazd!L106+[4]Közút!L106+[4]Sport!L108+[4]Közművelődés!N147+[4]Támogatás!W109</f>
        <v>62083.916664183307</v>
      </c>
      <c r="R108" s="1005">
        <f>[4]Igazgatás!M131+[4]Községgazd!P124+[4]Vagyongazd!M106+[4]Közút!M106+[4]Sport!M108+[4]Közművelődés!O147+[4]Támogatás!X109</f>
        <v>62083.916664183307</v>
      </c>
      <c r="S108" s="1006">
        <f>[4]Igazgatás!N131+[4]Községgazd!Q124+[4]Vagyongazd!N106+[4]Közút!N106+[4]Sport!N108+[4]Közművelődés!P147+[4]Támogatás!Y109</f>
        <v>62083.916664183307</v>
      </c>
      <c r="T108" s="1006">
        <f>[4]Igazgatás!O131+[4]Községgazd!R124+[4]Vagyongazd!O106+[4]Közút!O106+[4]Sport!O108+[4]Közművelődés!Q147+[4]Támogatás!Z109</f>
        <v>62083.916664183307</v>
      </c>
      <c r="U108" s="1007">
        <f>[4]Igazgatás!P131+[4]Községgazd!S124+[4]Vagyongazd!P106+[4]Közút!P106+[4]Sport!P108+[4]Közművelődés!R147+[4]Támogatás!AA109</f>
        <v>62083.916664183307</v>
      </c>
      <c r="V108" s="1008">
        <f>[4]Igazgatás!Q131+[4]Községgazd!T124+[4]Vagyongazd!Q106+[4]Közút!Q106+[4]Sport!Q108+[4]Közművelődés!S147+[4]Támogatás!AB109</f>
        <v>62083.916664183307</v>
      </c>
      <c r="W108" s="1006">
        <f>[4]Igazgatás!R131+[4]Községgazd!U124+[4]Vagyongazd!R106+[4]Közút!R106+[4]Sport!R108+[4]Közművelődés!T147+[4]Támogatás!AC109</f>
        <v>62083.916664183307</v>
      </c>
      <c r="X108" s="1006">
        <f>[4]Igazgatás!S131+[4]Községgazd!V124+[4]Vagyongazd!S106+[4]Közút!S106+[4]Sport!S108+[4]Közművelődés!U147+[4]Támogatás!AD109</f>
        <v>62083.916664183307</v>
      </c>
      <c r="Y108" s="1007">
        <f>[4]Igazgatás!T131+[4]Községgazd!W124+[4]Vagyongazd!T106+[4]Közút!T106+[4]Sport!T108+[4]Közművelődés!V147+[4]Támogatás!AE109</f>
        <v>62083.916664183307</v>
      </c>
      <c r="AB108" s="914"/>
    </row>
    <row r="109" spans="1:28" ht="15" hidden="1" customHeight="1" x14ac:dyDescent="0.2">
      <c r="B109" s="876"/>
      <c r="C109" s="877"/>
      <c r="D109" s="1343" t="s">
        <v>380</v>
      </c>
      <c r="E109" s="1343"/>
      <c r="F109" s="978">
        <f>[4]Támogatás!F110</f>
        <v>0</v>
      </c>
      <c r="G109" s="978">
        <f>[4]Támogatás!G110</f>
        <v>0</v>
      </c>
      <c r="H109" s="978">
        <f>[4]Támogatás!H110</f>
        <v>0</v>
      </c>
      <c r="I109" s="978"/>
      <c r="J109" s="978">
        <f>[4]Igazgatás!F132+[4]Községgazd!F125+[4]Közút!F107+[4]Sport!F109+[4]Közművelődés!F148+[4]Támogatás!J110</f>
        <v>0</v>
      </c>
      <c r="K109" s="978">
        <f>[4]Igazgatás!G132+[4]Községgazd!G125+[4]Közút!G107+[4]Sport!G109+[4]Közművelődés!G148+[4]Támogatás!K110</f>
        <v>0</v>
      </c>
      <c r="L109" s="978">
        <v>0</v>
      </c>
      <c r="M109" s="979">
        <v>0</v>
      </c>
      <c r="N109" s="960">
        <f>[4]Igazgatás!I132+[4]Községgazd!L125+[4]Vagyongazd!I107+[4]Közút!I107+[4]Sport!I109+[4]Közművelődés!K148+[4]Támogatás!T110</f>
        <v>0</v>
      </c>
      <c r="O109" s="961">
        <f>[4]Igazgatás!J132+[4]Községgazd!M125+[4]Vagyongazd!J107+[4]Közút!J107+[4]Sport!J109+[4]Közművelődés!L148+[4]Támogatás!U110</f>
        <v>0</v>
      </c>
      <c r="P109" s="962">
        <f>[4]Igazgatás!K132+[4]Községgazd!N125+[4]Vagyongazd!K107+[4]Közút!K107+[4]Sport!K109+[4]Közművelődés!M148+[4]Támogatás!V110</f>
        <v>0</v>
      </c>
      <c r="Q109" s="962">
        <f>[4]Igazgatás!L132+[4]Községgazd!O125+[4]Vagyongazd!L107+[4]Közút!L107+[4]Sport!L109+[4]Közművelődés!N148+[4]Támogatás!W110</f>
        <v>0</v>
      </c>
      <c r="R109" s="961">
        <f>[4]Igazgatás!M132+[4]Községgazd!P125+[4]Vagyongazd!M107+[4]Közút!M107+[4]Sport!M109+[4]Közművelődés!O148+[4]Támogatás!X110</f>
        <v>0</v>
      </c>
      <c r="S109" s="962">
        <f>[4]Igazgatás!N132+[4]Községgazd!Q125+[4]Vagyongazd!N107+[4]Közút!N107+[4]Sport!N109+[4]Közművelődés!P148+[4]Támogatás!Y110</f>
        <v>0</v>
      </c>
      <c r="T109" s="962">
        <f>[4]Igazgatás!O132+[4]Községgazd!R125+[4]Vagyongazd!O107+[4]Közút!O107+[4]Sport!O109+[4]Közművelődés!Q148+[4]Támogatás!Z110</f>
        <v>0</v>
      </c>
      <c r="U109" s="963">
        <f>[4]Igazgatás!P132+[4]Községgazd!S125+[4]Vagyongazd!P107+[4]Közút!P107+[4]Sport!P109+[4]Közművelődés!R148+[4]Támogatás!AA110</f>
        <v>0</v>
      </c>
      <c r="V109" s="964">
        <f>[4]Igazgatás!Q132+[4]Községgazd!T125+[4]Vagyongazd!Q107+[4]Közút!Q107+[4]Sport!Q109+[4]Közművelődés!S148+[4]Támogatás!AB110</f>
        <v>0</v>
      </c>
      <c r="W109" s="962">
        <f>[4]Igazgatás!R132+[4]Községgazd!U125+[4]Vagyongazd!R107+[4]Közút!R107+[4]Sport!R109+[4]Közművelődés!T148+[4]Támogatás!AC110</f>
        <v>0</v>
      </c>
      <c r="X109" s="962">
        <f>[4]Igazgatás!S132+[4]Községgazd!V125+[4]Vagyongazd!S107+[4]Közút!S107+[4]Sport!S109+[4]Közművelődés!U148+[4]Támogatás!AD110</f>
        <v>0</v>
      </c>
      <c r="Y109" s="963">
        <f>[4]Igazgatás!T132+[4]Községgazd!W125+[4]Vagyongazd!T107+[4]Közút!T107+[4]Sport!T109+[4]Közművelődés!V148+[4]Támogatás!AE110</f>
        <v>0</v>
      </c>
      <c r="AB109" s="914"/>
    </row>
    <row r="110" spans="1:28" ht="15" hidden="1" customHeight="1" x14ac:dyDescent="0.2">
      <c r="B110" s="876"/>
      <c r="C110" s="877"/>
      <c r="D110" s="1343" t="s">
        <v>987</v>
      </c>
      <c r="E110" s="1343"/>
      <c r="F110" s="978" t="e">
        <v>#REF!</v>
      </c>
      <c r="G110" s="978" t="e">
        <v>#REF!</v>
      </c>
      <c r="H110" s="978" t="e">
        <v>#REF!</v>
      </c>
      <c r="I110" s="978" t="e">
        <v>#REF!</v>
      </c>
      <c r="J110" s="978" t="e">
        <f>[4]Igazgatás!F133+[4]Községgazd!F126+[4]Vagyongazd!#REF!+[4]Közút!F108+[4]Sport!F110+[4]Közművelődés!F149+[4]Támogatás!J111</f>
        <v>#REF!</v>
      </c>
      <c r="K110" s="978" t="e">
        <f>[4]Igazgatás!G133+[4]Községgazd!G126+[4]Vagyongazd!#REF!+[4]Közút!G108+[4]Sport!G110+[4]Közművelődés!G149+[4]Támogatás!K111</f>
        <v>#REF!</v>
      </c>
      <c r="L110" s="978"/>
      <c r="M110" s="979" t="e">
        <f>[4]Igazgatás!H133+[4]Községgazd!H126+[4]Vagyongazd!#REF!+[4]Közút!H108+[4]Sport!H110+[4]Közművelődés!H149+[4]Támogatás!L111</f>
        <v>#REF!</v>
      </c>
      <c r="N110" s="960">
        <f>[4]Igazgatás!I133+[4]Községgazd!L126+[4]Vagyongazd!I108+[4]Közút!I108+[4]Sport!I110+[4]Közművelődés!K149+[4]Támogatás!T111</f>
        <v>0</v>
      </c>
      <c r="O110" s="961">
        <f>[4]Igazgatás!J133+[4]Községgazd!M126+[4]Vagyongazd!J108+[4]Közút!J108+[4]Sport!J110+[4]Közművelődés!L149+[4]Támogatás!U111</f>
        <v>0</v>
      </c>
      <c r="P110" s="962">
        <f>[4]Igazgatás!K133+[4]Községgazd!N126+[4]Vagyongazd!K108+[4]Közút!K108+[4]Sport!K110+[4]Közművelődés!M149+[4]Támogatás!V111</f>
        <v>0</v>
      </c>
      <c r="Q110" s="962">
        <f>[4]Igazgatás!L133+[4]Községgazd!O126+[4]Vagyongazd!L108+[4]Közút!L108+[4]Sport!L110+[4]Közművelődés!N149+[4]Támogatás!W111</f>
        <v>0</v>
      </c>
      <c r="R110" s="961">
        <f>[4]Igazgatás!M133+[4]Községgazd!P126+[4]Vagyongazd!M108+[4]Közút!M108+[4]Sport!M110+[4]Közművelődés!O149+[4]Támogatás!X111</f>
        <v>0</v>
      </c>
      <c r="S110" s="962">
        <f>[4]Igazgatás!N133+[4]Községgazd!Q126+[4]Vagyongazd!N108+[4]Közút!N108+[4]Sport!N110+[4]Közművelődés!P149+[4]Támogatás!Y111</f>
        <v>0</v>
      </c>
      <c r="T110" s="962">
        <f>[4]Igazgatás!O133+[4]Községgazd!R126+[4]Vagyongazd!O108+[4]Közút!O108+[4]Sport!O110+[4]Közművelődés!Q149+[4]Támogatás!Z111</f>
        <v>0</v>
      </c>
      <c r="U110" s="963">
        <f>[4]Igazgatás!P133+[4]Községgazd!S126+[4]Vagyongazd!P108+[4]Közút!P108+[4]Sport!P110+[4]Közművelődés!R149+[4]Támogatás!AA111</f>
        <v>0</v>
      </c>
      <c r="V110" s="964">
        <f>[4]Igazgatás!Q133+[4]Községgazd!T126+[4]Vagyongazd!Q108+[4]Közút!Q108+[4]Sport!Q110+[4]Közművelődés!S149+[4]Támogatás!AB111</f>
        <v>0</v>
      </c>
      <c r="W110" s="962">
        <f>[4]Igazgatás!R133+[4]Községgazd!U126+[4]Vagyongazd!R108+[4]Közút!R108+[4]Sport!R110+[4]Közművelődés!T149+[4]Támogatás!AC111</f>
        <v>0</v>
      </c>
      <c r="X110" s="962">
        <f>[4]Igazgatás!S133+[4]Községgazd!V126+[4]Vagyongazd!S108+[4]Közút!S108+[4]Sport!S110+[4]Közművelődés!U149+[4]Támogatás!AD111</f>
        <v>0</v>
      </c>
      <c r="Y110" s="963">
        <f>[4]Igazgatás!T133+[4]Községgazd!W126+[4]Vagyongazd!T108+[4]Közút!T108+[4]Sport!T110+[4]Közművelődés!V149+[4]Támogatás!AE111</f>
        <v>0</v>
      </c>
      <c r="AB110" s="914"/>
    </row>
    <row r="111" spans="1:28" ht="15" hidden="1" customHeight="1" x14ac:dyDescent="0.2">
      <c r="B111" s="876"/>
      <c r="C111" s="877"/>
      <c r="D111" s="1343" t="s">
        <v>988</v>
      </c>
      <c r="E111" s="1343"/>
      <c r="F111" s="978" t="e">
        <v>#REF!</v>
      </c>
      <c r="G111" s="978" t="e">
        <v>#REF!</v>
      </c>
      <c r="H111" s="978" t="e">
        <v>#REF!</v>
      </c>
      <c r="I111" s="978" t="e">
        <v>#REF!</v>
      </c>
      <c r="J111" s="978" t="e">
        <f>[4]Igazgatás!F134+[4]Községgazd!F127+[4]Vagyongazd!#REF!+[4]Közút!F109+[4]Sport!F111+[4]Közművelődés!F150+[4]Támogatás!J112</f>
        <v>#REF!</v>
      </c>
      <c r="K111" s="978" t="e">
        <f>[4]Igazgatás!G134+[4]Községgazd!G127+[4]Vagyongazd!#REF!+[4]Közút!G109+[4]Sport!G111+[4]Közművelődés!G150+[4]Támogatás!K112</f>
        <v>#REF!</v>
      </c>
      <c r="L111" s="978"/>
      <c r="M111" s="979" t="e">
        <f>[4]Igazgatás!H134+[4]Községgazd!H127+[4]Vagyongazd!#REF!+[4]Közút!H109+[4]Sport!H111+[4]Közművelődés!H150+[4]Támogatás!L112</f>
        <v>#REF!</v>
      </c>
      <c r="N111" s="960">
        <f>[4]Igazgatás!I134+[4]Községgazd!L127+[4]Vagyongazd!I109+[4]Közút!I109+[4]Sport!I111+[4]Közművelődés!K150+[4]Támogatás!T112</f>
        <v>0</v>
      </c>
      <c r="O111" s="961">
        <f>[4]Igazgatás!J134+[4]Községgazd!M127+[4]Vagyongazd!J109+[4]Közút!J109+[4]Sport!J111+[4]Közművelődés!L150+[4]Támogatás!U112</f>
        <v>0</v>
      </c>
      <c r="P111" s="962">
        <f>[4]Igazgatás!K134+[4]Községgazd!N127+[4]Vagyongazd!K109+[4]Közút!K109+[4]Sport!K111+[4]Közművelődés!M150+[4]Támogatás!V112</f>
        <v>0</v>
      </c>
      <c r="Q111" s="962">
        <f>[4]Igazgatás!L134+[4]Községgazd!O127+[4]Vagyongazd!L109+[4]Közút!L109+[4]Sport!L111+[4]Közművelődés!N150+[4]Támogatás!W112</f>
        <v>0</v>
      </c>
      <c r="R111" s="961">
        <f>[4]Igazgatás!M134+[4]Községgazd!P127+[4]Vagyongazd!M109+[4]Közút!M109+[4]Sport!M111+[4]Közművelődés!O150+[4]Támogatás!X112</f>
        <v>0</v>
      </c>
      <c r="S111" s="962">
        <f>[4]Igazgatás!N134+[4]Községgazd!Q127+[4]Vagyongazd!N109+[4]Közút!N109+[4]Sport!N111+[4]Közművelődés!P150+[4]Támogatás!Y112</f>
        <v>0</v>
      </c>
      <c r="T111" s="962">
        <f>[4]Igazgatás!O134+[4]Községgazd!R127+[4]Vagyongazd!O109+[4]Közút!O109+[4]Sport!O111+[4]Közművelődés!Q150+[4]Támogatás!Z112</f>
        <v>0</v>
      </c>
      <c r="U111" s="963">
        <f>[4]Igazgatás!P134+[4]Községgazd!S127+[4]Vagyongazd!P109+[4]Közút!P109+[4]Sport!P111+[4]Közművelődés!R150+[4]Támogatás!AA112</f>
        <v>0</v>
      </c>
      <c r="V111" s="964">
        <f>[4]Igazgatás!Q134+[4]Községgazd!T127+[4]Vagyongazd!Q109+[4]Közút!Q109+[4]Sport!Q111+[4]Közművelődés!S150+[4]Támogatás!AB112</f>
        <v>0</v>
      </c>
      <c r="W111" s="962">
        <f>[4]Igazgatás!R134+[4]Községgazd!U127+[4]Vagyongazd!R109+[4]Közút!R109+[4]Sport!R111+[4]Közművelődés!T150+[4]Támogatás!AC112</f>
        <v>0</v>
      </c>
      <c r="X111" s="962">
        <f>[4]Igazgatás!S134+[4]Községgazd!V127+[4]Vagyongazd!S109+[4]Közút!S109+[4]Sport!S111+[4]Közművelődés!U150+[4]Támogatás!AD112</f>
        <v>0</v>
      </c>
      <c r="Y111" s="963">
        <f>[4]Igazgatás!T134+[4]Községgazd!W127+[4]Vagyongazd!T109+[4]Közút!T109+[4]Sport!T111+[4]Közművelődés!V150+[4]Támogatás!AE112</f>
        <v>0</v>
      </c>
      <c r="AB111" s="914"/>
    </row>
    <row r="112" spans="1:28" ht="15" hidden="1" customHeight="1" x14ac:dyDescent="0.2">
      <c r="B112" s="876"/>
      <c r="C112" s="877"/>
      <c r="D112" s="1343" t="s">
        <v>989</v>
      </c>
      <c r="E112" s="1343"/>
      <c r="F112" s="978" t="e">
        <v>#REF!</v>
      </c>
      <c r="G112" s="978" t="e">
        <v>#REF!</v>
      </c>
      <c r="H112" s="978" t="e">
        <v>#REF!</v>
      </c>
      <c r="I112" s="978" t="e">
        <v>#REF!</v>
      </c>
      <c r="J112" s="978" t="e">
        <f>[4]Igazgatás!F135+[4]Községgazd!F128+[4]Vagyongazd!#REF!+[4]Közút!F110+[4]Sport!F112+[4]Közművelődés!F151+[4]Támogatás!J113</f>
        <v>#REF!</v>
      </c>
      <c r="K112" s="978" t="e">
        <f>[4]Igazgatás!G135+[4]Községgazd!G128+[4]Vagyongazd!#REF!+[4]Közút!G110+[4]Sport!G112+[4]Közművelődés!G151+[4]Támogatás!K113</f>
        <v>#REF!</v>
      </c>
      <c r="L112" s="978"/>
      <c r="M112" s="979" t="e">
        <f>[4]Igazgatás!H135+[4]Községgazd!H128+[4]Vagyongazd!#REF!+[4]Közút!H110+[4]Sport!H112+[4]Közművelődés!H151+[4]Támogatás!L113</f>
        <v>#REF!</v>
      </c>
      <c r="N112" s="960">
        <f>[4]Igazgatás!I135+[4]Községgazd!L128+[4]Vagyongazd!I110+[4]Közút!I110+[4]Sport!I112+[4]Közművelődés!K151+[4]Támogatás!T113</f>
        <v>0</v>
      </c>
      <c r="O112" s="961">
        <f>[4]Igazgatás!J135+[4]Községgazd!M128+[4]Vagyongazd!J110+[4]Közút!J110+[4]Sport!J112+[4]Közművelődés!L151+[4]Támogatás!U113</f>
        <v>0</v>
      </c>
      <c r="P112" s="962">
        <f>[4]Igazgatás!K135+[4]Községgazd!N128+[4]Vagyongazd!K110+[4]Közút!K110+[4]Sport!K112+[4]Közművelődés!M151+[4]Támogatás!V113</f>
        <v>0</v>
      </c>
      <c r="Q112" s="962">
        <f>[4]Igazgatás!L135+[4]Községgazd!O128+[4]Vagyongazd!L110+[4]Közút!L110+[4]Sport!L112+[4]Közművelődés!N151+[4]Támogatás!W113</f>
        <v>0</v>
      </c>
      <c r="R112" s="961">
        <f>[4]Igazgatás!M135+[4]Községgazd!P128+[4]Vagyongazd!M110+[4]Közút!M110+[4]Sport!M112+[4]Közművelődés!O151+[4]Támogatás!X113</f>
        <v>0</v>
      </c>
      <c r="S112" s="962">
        <f>[4]Igazgatás!N135+[4]Községgazd!Q128+[4]Vagyongazd!N110+[4]Közút!N110+[4]Sport!N112+[4]Közművelődés!P151+[4]Támogatás!Y113</f>
        <v>0</v>
      </c>
      <c r="T112" s="962">
        <f>[4]Igazgatás!O135+[4]Községgazd!R128+[4]Vagyongazd!O110+[4]Közút!O110+[4]Sport!O112+[4]Közművelődés!Q151+[4]Támogatás!Z113</f>
        <v>0</v>
      </c>
      <c r="U112" s="963">
        <f>[4]Igazgatás!P135+[4]Községgazd!S128+[4]Vagyongazd!P110+[4]Közút!P110+[4]Sport!P112+[4]Közművelődés!R151+[4]Támogatás!AA113</f>
        <v>0</v>
      </c>
      <c r="V112" s="964">
        <f>[4]Igazgatás!Q135+[4]Községgazd!T128+[4]Vagyongazd!Q110+[4]Közút!Q110+[4]Sport!Q112+[4]Közművelődés!S151+[4]Támogatás!AB113</f>
        <v>0</v>
      </c>
      <c r="W112" s="962">
        <f>[4]Igazgatás!R135+[4]Községgazd!U128+[4]Vagyongazd!R110+[4]Közút!R110+[4]Sport!R112+[4]Közművelődés!T151+[4]Támogatás!AC113</f>
        <v>0</v>
      </c>
      <c r="X112" s="962">
        <f>[4]Igazgatás!S135+[4]Községgazd!V128+[4]Vagyongazd!S110+[4]Közút!S110+[4]Sport!S112+[4]Közművelődés!U151+[4]Támogatás!AD113</f>
        <v>0</v>
      </c>
      <c r="Y112" s="963">
        <f>[4]Igazgatás!T135+[4]Községgazd!W128+[4]Vagyongazd!T110+[4]Közút!T110+[4]Sport!T112+[4]Közművelődés!V151+[4]Támogatás!AE113</f>
        <v>0</v>
      </c>
      <c r="AB112" s="914"/>
    </row>
    <row r="113" spans="1:28" ht="15" hidden="1" customHeight="1" x14ac:dyDescent="0.2">
      <c r="B113" s="876"/>
      <c r="C113" s="877"/>
      <c r="D113" s="1343" t="s">
        <v>990</v>
      </c>
      <c r="E113" s="1343"/>
      <c r="F113" s="978" t="e">
        <v>#REF!</v>
      </c>
      <c r="G113" s="978" t="e">
        <v>#REF!</v>
      </c>
      <c r="H113" s="978" t="e">
        <v>#REF!</v>
      </c>
      <c r="I113" s="978" t="e">
        <v>#REF!</v>
      </c>
      <c r="J113" s="978" t="e">
        <f>[4]Igazgatás!F136+[4]Községgazd!F129+[4]Vagyongazd!#REF!+[4]Közút!F111+[4]Sport!F113+[4]Közművelődés!F152+[4]Támogatás!J114</f>
        <v>#REF!</v>
      </c>
      <c r="K113" s="978" t="e">
        <f>[4]Igazgatás!G136+[4]Községgazd!G129+[4]Vagyongazd!#REF!+[4]Közút!G111+[4]Sport!G113+[4]Közművelődés!G152+[4]Támogatás!K114</f>
        <v>#REF!</v>
      </c>
      <c r="L113" s="978"/>
      <c r="M113" s="979" t="e">
        <f>[4]Igazgatás!H136+[4]Községgazd!H129+[4]Vagyongazd!#REF!+[4]Közút!H111+[4]Sport!H113+[4]Közművelődés!H152+[4]Támogatás!L114</f>
        <v>#REF!</v>
      </c>
      <c r="N113" s="960">
        <f>[4]Igazgatás!I136+[4]Községgazd!L129+[4]Vagyongazd!I111+[4]Közút!I111+[4]Sport!I113+[4]Közművelődés!K152+[4]Támogatás!T114</f>
        <v>0</v>
      </c>
      <c r="O113" s="961">
        <f>[4]Igazgatás!J136+[4]Községgazd!M129+[4]Vagyongazd!J111+[4]Közút!J111+[4]Sport!J113+[4]Közművelődés!L152+[4]Támogatás!U114</f>
        <v>0</v>
      </c>
      <c r="P113" s="962">
        <f>[4]Igazgatás!K136+[4]Községgazd!N129+[4]Vagyongazd!K111+[4]Közút!K111+[4]Sport!K113+[4]Közművelődés!M152+[4]Támogatás!V114</f>
        <v>0</v>
      </c>
      <c r="Q113" s="962">
        <f>[4]Igazgatás!L136+[4]Községgazd!O129+[4]Vagyongazd!L111+[4]Közút!L111+[4]Sport!L113+[4]Közművelődés!N152+[4]Támogatás!W114</f>
        <v>0</v>
      </c>
      <c r="R113" s="961">
        <f>[4]Igazgatás!M136+[4]Községgazd!P129+[4]Vagyongazd!M111+[4]Közút!M111+[4]Sport!M113+[4]Közművelődés!O152+[4]Támogatás!X114</f>
        <v>0</v>
      </c>
      <c r="S113" s="962">
        <f>[4]Igazgatás!N136+[4]Községgazd!Q129+[4]Vagyongazd!N111+[4]Közút!N111+[4]Sport!N113+[4]Közművelődés!P152+[4]Támogatás!Y114</f>
        <v>0</v>
      </c>
      <c r="T113" s="962">
        <f>[4]Igazgatás!O136+[4]Községgazd!R129+[4]Vagyongazd!O111+[4]Közút!O111+[4]Sport!O113+[4]Közművelődés!Q152+[4]Támogatás!Z114</f>
        <v>0</v>
      </c>
      <c r="U113" s="963">
        <f>[4]Igazgatás!P136+[4]Községgazd!S129+[4]Vagyongazd!P111+[4]Közút!P111+[4]Sport!P113+[4]Közművelődés!R152+[4]Támogatás!AA114</f>
        <v>0</v>
      </c>
      <c r="V113" s="964">
        <f>[4]Igazgatás!Q136+[4]Községgazd!T129+[4]Vagyongazd!Q111+[4]Közút!Q111+[4]Sport!Q113+[4]Közművelődés!S152+[4]Támogatás!AB114</f>
        <v>0</v>
      </c>
      <c r="W113" s="962">
        <f>[4]Igazgatás!R136+[4]Községgazd!U129+[4]Vagyongazd!R111+[4]Közút!R111+[4]Sport!R113+[4]Közművelődés!T152+[4]Támogatás!AC114</f>
        <v>0</v>
      </c>
      <c r="X113" s="962">
        <f>[4]Igazgatás!S136+[4]Községgazd!V129+[4]Vagyongazd!S111+[4]Közút!S111+[4]Sport!S113+[4]Közművelődés!U152+[4]Támogatás!AD114</f>
        <v>0</v>
      </c>
      <c r="Y113" s="963">
        <f>[4]Igazgatás!T136+[4]Községgazd!W129+[4]Vagyongazd!T111+[4]Közút!T111+[4]Sport!T113+[4]Közművelődés!V152+[4]Támogatás!AE114</f>
        <v>0</v>
      </c>
      <c r="AB113" s="914"/>
    </row>
    <row r="114" spans="1:28" ht="15" hidden="1" customHeight="1" x14ac:dyDescent="0.2">
      <c r="B114" s="876"/>
      <c r="C114" s="877"/>
      <c r="D114" s="1343" t="s">
        <v>991</v>
      </c>
      <c r="E114" s="1343"/>
      <c r="F114" s="978" t="e">
        <v>#REF!</v>
      </c>
      <c r="G114" s="978" t="e">
        <v>#REF!</v>
      </c>
      <c r="H114" s="978" t="e">
        <v>#REF!</v>
      </c>
      <c r="I114" s="978" t="e">
        <v>#REF!</v>
      </c>
      <c r="J114" s="978" t="e">
        <f>[4]Igazgatás!F137+[4]Községgazd!F130+[4]Vagyongazd!#REF!+[4]Közút!F112+[4]Sport!F114+[4]Közművelődés!F153+[4]Támogatás!J115</f>
        <v>#REF!</v>
      </c>
      <c r="K114" s="978" t="e">
        <f>[4]Igazgatás!G137+[4]Községgazd!G130+[4]Vagyongazd!#REF!+[4]Közút!G112+[4]Sport!G114+[4]Közművelődés!G153+[4]Támogatás!K115</f>
        <v>#REF!</v>
      </c>
      <c r="L114" s="978"/>
      <c r="M114" s="979" t="e">
        <f>[4]Igazgatás!H137+[4]Községgazd!H130+[4]Vagyongazd!#REF!+[4]Közút!H112+[4]Sport!H114+[4]Közművelődés!H153+[4]Támogatás!L115</f>
        <v>#REF!</v>
      </c>
      <c r="N114" s="960">
        <f>[4]Igazgatás!I137+[4]Községgazd!L130+[4]Vagyongazd!I112+[4]Közút!I112+[4]Sport!I114+[4]Közművelődés!K153+[4]Támogatás!T115</f>
        <v>0</v>
      </c>
      <c r="O114" s="961">
        <f>[4]Igazgatás!J137+[4]Községgazd!M130+[4]Vagyongazd!J112+[4]Közút!J112+[4]Sport!J114+[4]Közművelődés!L153+[4]Támogatás!U115</f>
        <v>0</v>
      </c>
      <c r="P114" s="962">
        <f>[4]Igazgatás!K137+[4]Községgazd!N130+[4]Vagyongazd!K112+[4]Közút!K112+[4]Sport!K114+[4]Közművelődés!M153+[4]Támogatás!V115</f>
        <v>0</v>
      </c>
      <c r="Q114" s="962">
        <f>[4]Igazgatás!L137+[4]Községgazd!O130+[4]Vagyongazd!L112+[4]Közút!L112+[4]Sport!L114+[4]Közművelődés!N153+[4]Támogatás!W115</f>
        <v>0</v>
      </c>
      <c r="R114" s="961">
        <f>[4]Igazgatás!M137+[4]Községgazd!P130+[4]Vagyongazd!M112+[4]Közút!M112+[4]Sport!M114+[4]Közművelődés!O153+[4]Támogatás!X115</f>
        <v>0</v>
      </c>
      <c r="S114" s="962">
        <f>[4]Igazgatás!N137+[4]Községgazd!Q130+[4]Vagyongazd!N112+[4]Közút!N112+[4]Sport!N114+[4]Közművelődés!P153+[4]Támogatás!Y115</f>
        <v>0</v>
      </c>
      <c r="T114" s="962">
        <f>[4]Igazgatás!O137+[4]Községgazd!R130+[4]Vagyongazd!O112+[4]Közút!O112+[4]Sport!O114+[4]Közművelődés!Q153+[4]Támogatás!Z115</f>
        <v>0</v>
      </c>
      <c r="U114" s="963">
        <f>[4]Igazgatás!P137+[4]Községgazd!S130+[4]Vagyongazd!P112+[4]Közút!P112+[4]Sport!P114+[4]Közművelődés!R153+[4]Támogatás!AA115</f>
        <v>0</v>
      </c>
      <c r="V114" s="964">
        <f>[4]Igazgatás!Q137+[4]Községgazd!T130+[4]Vagyongazd!Q112+[4]Közút!Q112+[4]Sport!Q114+[4]Közművelődés!S153+[4]Támogatás!AB115</f>
        <v>0</v>
      </c>
      <c r="W114" s="962">
        <f>[4]Igazgatás!R137+[4]Községgazd!U130+[4]Vagyongazd!R112+[4]Közút!R112+[4]Sport!R114+[4]Közművelődés!T153+[4]Támogatás!AC115</f>
        <v>0</v>
      </c>
      <c r="X114" s="962">
        <f>[4]Igazgatás!S137+[4]Községgazd!V130+[4]Vagyongazd!S112+[4]Közút!S112+[4]Sport!S114+[4]Közművelődés!U153+[4]Támogatás!AD115</f>
        <v>0</v>
      </c>
      <c r="Y114" s="963">
        <f>[4]Igazgatás!T137+[4]Községgazd!W130+[4]Vagyongazd!T112+[4]Közút!T112+[4]Sport!T114+[4]Közművelődés!V153+[4]Támogatás!AE115</f>
        <v>0</v>
      </c>
      <c r="AB114" s="914"/>
    </row>
    <row r="115" spans="1:28" ht="25.5" hidden="1" customHeight="1" x14ac:dyDescent="0.2">
      <c r="B115" s="876"/>
      <c r="C115" s="877"/>
      <c r="D115" s="1365" t="s">
        <v>992</v>
      </c>
      <c r="E115" s="1365"/>
      <c r="F115" s="978">
        <v>2567468</v>
      </c>
      <c r="G115" s="978">
        <v>2567468</v>
      </c>
      <c r="H115" s="978">
        <v>2567468</v>
      </c>
      <c r="I115" s="978"/>
      <c r="J115" s="978">
        <v>0</v>
      </c>
      <c r="K115" s="978">
        <f>[4]Igazgatás!G138+[4]Községgazd!G131+[4]Közút!G113+[4]Sport!G115+[4]Közművelődés!G154+[4]Támogatás!K116</f>
        <v>0</v>
      </c>
      <c r="L115" s="978">
        <v>0</v>
      </c>
      <c r="M115" s="979">
        <v>0</v>
      </c>
      <c r="N115" s="960">
        <f>[4]Igazgatás!I138+[4]Községgazd!L131+[4]Vagyongazd!I113+[4]Közút!I113+[4]Sport!I115+[4]Közművelődés!K154+[4]Támogatás!T116</f>
        <v>57688.083331025809</v>
      </c>
      <c r="O115" s="961">
        <f>[4]Igazgatás!J138+[4]Községgazd!M131+[4]Vagyongazd!J113+[4]Közút!J113+[4]Sport!J115+[4]Közművelődés!L154+[4]Támogatás!U116</f>
        <v>57688.083331025809</v>
      </c>
      <c r="P115" s="962">
        <f>[4]Igazgatás!K138+[4]Községgazd!N131+[4]Vagyongazd!K113+[4]Közút!K113+[4]Sport!K115+[4]Közművelődés!M154+[4]Támogatás!V116</f>
        <v>57688.083331025809</v>
      </c>
      <c r="Q115" s="962">
        <f>[4]Igazgatás!L138+[4]Községgazd!O131+[4]Vagyongazd!L113+[4]Közút!L113+[4]Sport!L115+[4]Közművelődés!N154+[4]Támogatás!W116</f>
        <v>57688.083331025809</v>
      </c>
      <c r="R115" s="961">
        <f>[4]Igazgatás!M138+[4]Községgazd!P131+[4]Vagyongazd!M113+[4]Közút!M113+[4]Sport!M115+[4]Közművelődés!O154+[4]Támogatás!X116</f>
        <v>57688.083331025809</v>
      </c>
      <c r="S115" s="962">
        <f>[4]Igazgatás!N138+[4]Községgazd!Q131+[4]Vagyongazd!N113+[4]Közút!N113+[4]Sport!N115+[4]Közművelődés!P154+[4]Támogatás!Y116</f>
        <v>57688.083331025809</v>
      </c>
      <c r="T115" s="962">
        <f>[4]Igazgatás!O138+[4]Községgazd!R131+[4]Vagyongazd!O113+[4]Közút!O113+[4]Sport!O115+[4]Közművelődés!Q154+[4]Támogatás!Z116</f>
        <v>57688.083331025809</v>
      </c>
      <c r="U115" s="963">
        <f>[4]Igazgatás!P138+[4]Községgazd!S131+[4]Vagyongazd!P113+[4]Közút!P113+[4]Sport!P115+[4]Közművelődés!R154+[4]Támogatás!AA116</f>
        <v>57688.083331025809</v>
      </c>
      <c r="V115" s="964">
        <f>[4]Igazgatás!Q138+[4]Községgazd!T131+[4]Vagyongazd!Q113+[4]Közút!Q113+[4]Sport!Q115+[4]Közművelődés!S154+[4]Támogatás!AB116</f>
        <v>57688.083331025809</v>
      </c>
      <c r="W115" s="962">
        <f>[4]Igazgatás!R138+[4]Községgazd!U131+[4]Vagyongazd!R113+[4]Közút!R113+[4]Sport!R115+[4]Közművelődés!T154+[4]Támogatás!AC116</f>
        <v>57688.083331025809</v>
      </c>
      <c r="X115" s="962">
        <f>[4]Igazgatás!S138+[4]Községgazd!V131+[4]Vagyongazd!S113+[4]Közút!S113+[4]Sport!S115+[4]Közművelődés!U154+[4]Támogatás!AD116</f>
        <v>57688.083331025809</v>
      </c>
      <c r="Y115" s="963">
        <f>[4]Igazgatás!T138+[4]Községgazd!W131+[4]Vagyongazd!T113+[4]Közút!T113+[4]Sport!T115+[4]Közművelődés!V154+[4]Támogatás!AE116</f>
        <v>57688.083331025809</v>
      </c>
      <c r="AB115" s="914"/>
    </row>
    <row r="116" spans="1:28" hidden="1" x14ac:dyDescent="0.2">
      <c r="B116" s="876"/>
      <c r="C116" s="877"/>
      <c r="D116" s="1343" t="s">
        <v>90</v>
      </c>
      <c r="E116" s="1343"/>
      <c r="F116" s="978">
        <v>50000</v>
      </c>
      <c r="G116" s="978">
        <v>50750</v>
      </c>
      <c r="H116" s="978">
        <v>51748</v>
      </c>
      <c r="I116" s="978"/>
      <c r="J116" s="978">
        <v>0</v>
      </c>
      <c r="K116" s="978">
        <f>[4]Igazgatás!G139+[4]Községgazd!G132+[4]Közút!G114+[4]Sport!G116+[4]Közművelődés!G155+[4]Támogatás!K122</f>
        <v>0</v>
      </c>
      <c r="L116" s="978">
        <v>0</v>
      </c>
      <c r="M116" s="979">
        <v>0</v>
      </c>
      <c r="N116" s="960">
        <f>[4]Igazgatás!I139+[4]Községgazd!L132+[4]Vagyongazd!I114+[4]Közút!I114+[4]Sport!I116+[4]Közművelődés!K155+[4]Támogatás!T122</f>
        <v>4395.8333331574995</v>
      </c>
      <c r="O116" s="961">
        <f>[4]Igazgatás!J139+[4]Községgazd!M132+[4]Vagyongazd!J114+[4]Közút!J114+[4]Sport!J116+[4]Közművelődés!L155+[4]Támogatás!U122</f>
        <v>4395.8333331574995</v>
      </c>
      <c r="P116" s="962">
        <f>[4]Igazgatás!K139+[4]Községgazd!N132+[4]Vagyongazd!K114+[4]Közút!K114+[4]Sport!K116+[4]Közművelődés!M155+[4]Támogatás!V122</f>
        <v>4395.8333331574995</v>
      </c>
      <c r="Q116" s="962">
        <f>[4]Igazgatás!L139+[4]Községgazd!O132+[4]Vagyongazd!L114+[4]Közút!L114+[4]Sport!L116+[4]Közművelődés!N155+[4]Támogatás!W122</f>
        <v>4395.8333331574995</v>
      </c>
      <c r="R116" s="961">
        <f>[4]Igazgatás!M139+[4]Községgazd!P132+[4]Vagyongazd!M114+[4]Közút!M114+[4]Sport!M116+[4]Közművelődés!O155+[4]Támogatás!X122</f>
        <v>4395.8333331574995</v>
      </c>
      <c r="S116" s="962">
        <f>[4]Igazgatás!N139+[4]Községgazd!Q132+[4]Vagyongazd!N114+[4]Közút!N114+[4]Sport!N116+[4]Közművelődés!P155+[4]Támogatás!Y122</f>
        <v>4395.8333331574995</v>
      </c>
      <c r="T116" s="962">
        <f>[4]Igazgatás!O139+[4]Községgazd!R132+[4]Vagyongazd!O114+[4]Közút!O114+[4]Sport!O116+[4]Közművelődés!Q155+[4]Támogatás!Z122</f>
        <v>4395.8333331574995</v>
      </c>
      <c r="U116" s="963">
        <f>[4]Igazgatás!P139+[4]Községgazd!S132+[4]Vagyongazd!P114+[4]Közút!P114+[4]Sport!P116+[4]Közművelődés!R155+[4]Támogatás!AA122</f>
        <v>4395.8333331574995</v>
      </c>
      <c r="V116" s="964">
        <f>[4]Igazgatás!Q139+[4]Községgazd!T132+[4]Vagyongazd!Q114+[4]Közút!Q114+[4]Sport!Q116+[4]Közművelődés!S155+[4]Támogatás!AB122</f>
        <v>4395.8333331574995</v>
      </c>
      <c r="W116" s="962">
        <f>[4]Igazgatás!R139+[4]Községgazd!U132+[4]Vagyongazd!R114+[4]Közút!R114+[4]Sport!R116+[4]Közművelődés!T155+[4]Támogatás!AC122</f>
        <v>4395.8333331574995</v>
      </c>
      <c r="X116" s="962">
        <f>[4]Igazgatás!S139+[4]Községgazd!V132+[4]Vagyongazd!S114+[4]Közút!S114+[4]Sport!S116+[4]Közművelődés!U155+[4]Támogatás!AD122</f>
        <v>4395.8333331574995</v>
      </c>
      <c r="Y116" s="963">
        <f>[4]Igazgatás!T139+[4]Községgazd!W132+[4]Vagyongazd!T114+[4]Közút!T114+[4]Sport!T116+[4]Közművelődés!V155+[4]Támogatás!AE122</f>
        <v>4395.8333331574995</v>
      </c>
      <c r="AB116" s="914"/>
    </row>
    <row r="117" spans="1:28" ht="25.5" hidden="1" customHeight="1" x14ac:dyDescent="0.2">
      <c r="B117" s="876"/>
      <c r="C117" s="877"/>
      <c r="D117" s="1365" t="s">
        <v>993</v>
      </c>
      <c r="E117" s="1365"/>
      <c r="F117" s="978" t="e">
        <v>#REF!</v>
      </c>
      <c r="G117" s="990" t="e">
        <v>#REF!</v>
      </c>
      <c r="H117" s="990" t="e">
        <v>#REF!</v>
      </c>
      <c r="I117" s="990" t="e">
        <v>#REF!</v>
      </c>
      <c r="J117" s="1009" t="e">
        <f>[4]Igazgatás!F140+[4]Községgazd!F133+[4]Vagyongazd!#REF!+[4]Közút!F115+[4]Sport!F117+[4]Közművelődés!F156+[4]Támogatás!J128</f>
        <v>#REF!</v>
      </c>
      <c r="K117" s="1010" t="e">
        <f>[4]Igazgatás!G140+[4]Községgazd!G133+[4]Vagyongazd!#REF!+[4]Közút!G115+[4]Sport!G117+[4]Közművelődés!G156+[4]Támogatás!K128</f>
        <v>#REF!</v>
      </c>
      <c r="L117" s="1011"/>
      <c r="M117" s="979" t="e">
        <f>[4]Igazgatás!H140+[4]Községgazd!H133+[4]Vagyongazd!#REF!+[4]Közút!H115+[4]Sport!H117+[4]Közművelődés!H156+[4]Támogatás!L128</f>
        <v>#REF!</v>
      </c>
      <c r="N117" s="960">
        <f>[4]Igazgatás!I140+[4]Községgazd!L133+[4]Vagyongazd!I115+[4]Közút!I115+[4]Sport!I117+[4]Közművelődés!K156+[4]Támogatás!T128</f>
        <v>0</v>
      </c>
      <c r="O117" s="961">
        <f>[4]Igazgatás!J140+[4]Községgazd!M133+[4]Vagyongazd!J115+[4]Közút!J115+[4]Sport!J117+[4]Közművelődés!L156+[4]Támogatás!U128</f>
        <v>0</v>
      </c>
      <c r="P117" s="962">
        <f>[4]Igazgatás!K140+[4]Községgazd!N133+[4]Vagyongazd!K115+[4]Közút!K115+[4]Sport!K117+[4]Közművelődés!M156+[4]Támogatás!V128</f>
        <v>0</v>
      </c>
      <c r="Q117" s="962">
        <f>[4]Igazgatás!L140+[4]Községgazd!O133+[4]Vagyongazd!L115+[4]Közút!L115+[4]Sport!L117+[4]Közművelődés!N156+[4]Támogatás!W128</f>
        <v>0</v>
      </c>
      <c r="R117" s="961">
        <f>[4]Igazgatás!M140+[4]Községgazd!P133+[4]Vagyongazd!M115+[4]Közút!M115+[4]Sport!M117+[4]Közművelődés!O156+[4]Támogatás!X128</f>
        <v>0</v>
      </c>
      <c r="S117" s="962">
        <f>[4]Igazgatás!N140+[4]Községgazd!Q133+[4]Vagyongazd!N115+[4]Közút!N115+[4]Sport!N117+[4]Közművelődés!P156+[4]Támogatás!Y128</f>
        <v>0</v>
      </c>
      <c r="T117" s="962">
        <f>[4]Igazgatás!O140+[4]Községgazd!R133+[4]Vagyongazd!O115+[4]Közút!O115+[4]Sport!O117+[4]Közművelődés!Q156+[4]Támogatás!Z128</f>
        <v>0</v>
      </c>
      <c r="U117" s="963">
        <f>[4]Igazgatás!P140+[4]Községgazd!S133+[4]Vagyongazd!P115+[4]Közút!P115+[4]Sport!P117+[4]Közművelődés!R156+[4]Támogatás!AA128</f>
        <v>0</v>
      </c>
      <c r="V117" s="964">
        <f>[4]Igazgatás!Q140+[4]Községgazd!T133+[4]Vagyongazd!Q115+[4]Közút!Q115+[4]Sport!Q117+[4]Közművelődés!S156+[4]Támogatás!AB128</f>
        <v>0</v>
      </c>
      <c r="W117" s="962">
        <f>[4]Igazgatás!R140+[4]Községgazd!U133+[4]Vagyongazd!R115+[4]Közút!R115+[4]Sport!R117+[4]Közművelődés!T156+[4]Támogatás!AC128</f>
        <v>0</v>
      </c>
      <c r="X117" s="962">
        <f>[4]Igazgatás!S140+[4]Községgazd!V133+[4]Vagyongazd!S115+[4]Közút!S115+[4]Sport!S117+[4]Közművelődés!U156+[4]Támogatás!AD128</f>
        <v>0</v>
      </c>
      <c r="Y117" s="963">
        <f>[4]Igazgatás!T140+[4]Községgazd!W133+[4]Vagyongazd!T115+[4]Közút!T115+[4]Sport!T117+[4]Közművelődés!V156+[4]Támogatás!AE128</f>
        <v>0</v>
      </c>
      <c r="AB117" s="914"/>
    </row>
    <row r="118" spans="1:28" ht="25.5" hidden="1" customHeight="1" x14ac:dyDescent="0.2">
      <c r="B118" s="876"/>
      <c r="C118" s="877"/>
      <c r="D118" s="1365" t="s">
        <v>994</v>
      </c>
      <c r="E118" s="1365"/>
      <c r="F118" s="978" t="e">
        <v>#REF!</v>
      </c>
      <c r="G118" s="990" t="e">
        <v>#REF!</v>
      </c>
      <c r="H118" s="990" t="e">
        <v>#REF!</v>
      </c>
      <c r="I118" s="990" t="e">
        <v>#REF!</v>
      </c>
      <c r="J118" s="1009" t="e">
        <f>[4]Igazgatás!F141+[4]Községgazd!F134+[4]Vagyongazd!#REF!+[4]Közút!F116+[4]Sport!F118+[4]Közművelődés!F157+[4]Támogatás!J129</f>
        <v>#REF!</v>
      </c>
      <c r="K118" s="1010" t="e">
        <f>[4]Igazgatás!G141+[4]Községgazd!G134+[4]Vagyongazd!#REF!+[4]Közút!G116+[4]Sport!G118+[4]Közművelődés!G157+[4]Támogatás!K129</f>
        <v>#REF!</v>
      </c>
      <c r="L118" s="1011"/>
      <c r="M118" s="979" t="e">
        <f>[4]Igazgatás!H141+[4]Községgazd!H134+[4]Vagyongazd!#REF!+[4]Közút!H116+[4]Sport!H118+[4]Közművelődés!H157+[4]Támogatás!L129</f>
        <v>#REF!</v>
      </c>
      <c r="N118" s="960">
        <f>[4]Igazgatás!I141+[4]Községgazd!L134+[4]Vagyongazd!I116+[4]Közút!I116+[4]Sport!I118+[4]Közművelődés!K157+[4]Támogatás!T129</f>
        <v>0</v>
      </c>
      <c r="O118" s="961">
        <f>[4]Igazgatás!J141+[4]Községgazd!M134+[4]Vagyongazd!J116+[4]Közút!J116+[4]Sport!J118+[4]Közművelődés!L157+[4]Támogatás!U129</f>
        <v>0</v>
      </c>
      <c r="P118" s="962">
        <f>[4]Igazgatás!K141+[4]Községgazd!N134+[4]Vagyongazd!K116+[4]Közút!K116+[4]Sport!K118+[4]Közművelődés!M157+[4]Támogatás!V129</f>
        <v>0</v>
      </c>
      <c r="Q118" s="962">
        <f>[4]Igazgatás!L141+[4]Községgazd!O134+[4]Vagyongazd!L116+[4]Közút!L116+[4]Sport!L118+[4]Közművelődés!N157+[4]Támogatás!W129</f>
        <v>0</v>
      </c>
      <c r="R118" s="961">
        <f>[4]Igazgatás!M141+[4]Községgazd!P134+[4]Vagyongazd!M116+[4]Közút!M116+[4]Sport!M118+[4]Közművelődés!O157+[4]Támogatás!X129</f>
        <v>0</v>
      </c>
      <c r="S118" s="962">
        <f>[4]Igazgatás!N141+[4]Községgazd!Q134+[4]Vagyongazd!N116+[4]Közút!N116+[4]Sport!N118+[4]Közművelődés!P157+[4]Támogatás!Y129</f>
        <v>0</v>
      </c>
      <c r="T118" s="962">
        <f>[4]Igazgatás!O141+[4]Községgazd!R134+[4]Vagyongazd!O116+[4]Közút!O116+[4]Sport!O118+[4]Közművelődés!Q157+[4]Támogatás!Z129</f>
        <v>0</v>
      </c>
      <c r="U118" s="963">
        <f>[4]Igazgatás!P141+[4]Községgazd!S134+[4]Vagyongazd!P116+[4]Közút!P116+[4]Sport!P118+[4]Közművelődés!R157+[4]Támogatás!AA129</f>
        <v>0</v>
      </c>
      <c r="V118" s="964">
        <f>[4]Igazgatás!Q141+[4]Községgazd!T134+[4]Vagyongazd!Q116+[4]Közút!Q116+[4]Sport!Q118+[4]Közművelődés!S157+[4]Támogatás!AB129</f>
        <v>0</v>
      </c>
      <c r="W118" s="962">
        <f>[4]Igazgatás!R141+[4]Községgazd!U134+[4]Vagyongazd!R116+[4]Közút!R116+[4]Sport!R118+[4]Közművelődés!T157+[4]Támogatás!AC129</f>
        <v>0</v>
      </c>
      <c r="X118" s="962">
        <f>[4]Igazgatás!S141+[4]Községgazd!V134+[4]Vagyongazd!S116+[4]Közút!S116+[4]Sport!S118+[4]Közművelődés!U157+[4]Támogatás!AD129</f>
        <v>0</v>
      </c>
      <c r="Y118" s="963">
        <f>[4]Igazgatás!T141+[4]Községgazd!W134+[4]Vagyongazd!T116+[4]Közút!T116+[4]Sport!T118+[4]Közművelődés!V157+[4]Támogatás!AE129</f>
        <v>0</v>
      </c>
      <c r="AB118" s="914"/>
    </row>
    <row r="119" spans="1:28" s="949" customFormat="1" ht="27.75" hidden="1" customHeight="1" x14ac:dyDescent="0.2">
      <c r="A119" s="18" t="s">
        <v>995</v>
      </c>
      <c r="B119" s="880" t="s">
        <v>996</v>
      </c>
      <c r="C119" s="1361" t="s">
        <v>997</v>
      </c>
      <c r="D119" s="1362"/>
      <c r="E119" s="1362"/>
      <c r="F119" s="922" t="e">
        <v>#REF!</v>
      </c>
      <c r="G119" s="930" t="e">
        <v>#REF!</v>
      </c>
      <c r="H119" s="930" t="e">
        <v>#REF!</v>
      </c>
      <c r="I119" s="930" t="e">
        <v>#REF!</v>
      </c>
      <c r="J119" s="1012" t="e">
        <f>[4]Igazgatás!F142+[4]Községgazd!F135+[4]Vagyongazd!#REF!+[4]Közút!F117+[4]Sport!F119+[4]Közművelődés!F158+[4]Támogatás!J130</f>
        <v>#REF!</v>
      </c>
      <c r="K119" s="1013" t="e">
        <f>[4]Igazgatás!G142+[4]Községgazd!G135+[4]Vagyongazd!#REF!+[4]Közút!G117+[4]Sport!G119+[4]Közművelődés!G158+[4]Támogatás!K130</f>
        <v>#REF!</v>
      </c>
      <c r="L119" s="1014"/>
      <c r="M119" s="923" t="e">
        <f>[4]Igazgatás!H142+[4]Községgazd!H135+[4]Vagyongazd!#REF!+[4]Közút!H117+[4]Sport!H119+[4]Közművelődés!H158+[4]Támogatás!L130</f>
        <v>#REF!</v>
      </c>
      <c r="N119" s="1004">
        <f>[4]Igazgatás!I142+[4]Községgazd!L135+[4]Vagyongazd!I117+[4]Közút!I117+[4]Sport!I119+[4]Közművelődés!K158+[4]Támogatás!T130</f>
        <v>0</v>
      </c>
      <c r="O119" s="1005">
        <f>[4]Igazgatás!J142+[4]Községgazd!M135+[4]Vagyongazd!J117+[4]Közút!J117+[4]Sport!J119+[4]Közművelődés!L158+[4]Támogatás!U130</f>
        <v>0</v>
      </c>
      <c r="P119" s="1006">
        <f>[4]Igazgatás!K142+[4]Községgazd!N135+[4]Vagyongazd!K117+[4]Közút!K117+[4]Sport!K119+[4]Közművelődés!M158+[4]Támogatás!V130</f>
        <v>0</v>
      </c>
      <c r="Q119" s="1006">
        <f>[4]Igazgatás!L142+[4]Községgazd!O135+[4]Vagyongazd!L117+[4]Közút!L117+[4]Sport!L119+[4]Közművelődés!N158+[4]Támogatás!W130</f>
        <v>0</v>
      </c>
      <c r="R119" s="1005">
        <f>[4]Igazgatás!M142+[4]Községgazd!P135+[4]Vagyongazd!M117+[4]Közút!M117+[4]Sport!M119+[4]Közművelődés!O158+[4]Támogatás!X130</f>
        <v>0</v>
      </c>
      <c r="S119" s="1006">
        <f>[4]Igazgatás!N142+[4]Községgazd!Q135+[4]Vagyongazd!N117+[4]Közút!N117+[4]Sport!N119+[4]Közművelődés!P158+[4]Támogatás!Y130</f>
        <v>0</v>
      </c>
      <c r="T119" s="1006">
        <f>[4]Igazgatás!O142+[4]Községgazd!R135+[4]Vagyongazd!O117+[4]Közút!O117+[4]Sport!O119+[4]Közművelődés!Q158+[4]Támogatás!Z130</f>
        <v>0</v>
      </c>
      <c r="U119" s="1007">
        <f>[4]Igazgatás!P142+[4]Községgazd!S135+[4]Vagyongazd!P117+[4]Közút!P117+[4]Sport!P119+[4]Közművelődés!R158+[4]Támogatás!AA130</f>
        <v>0</v>
      </c>
      <c r="V119" s="1008">
        <f>[4]Igazgatás!Q142+[4]Községgazd!T135+[4]Vagyongazd!Q117+[4]Közút!Q117+[4]Sport!Q119+[4]Közművelődés!S158+[4]Támogatás!AB130</f>
        <v>0</v>
      </c>
      <c r="W119" s="1006">
        <f>[4]Igazgatás!R142+[4]Községgazd!U135+[4]Vagyongazd!R117+[4]Közút!R117+[4]Sport!R119+[4]Közművelődés!T158+[4]Támogatás!AC130</f>
        <v>0</v>
      </c>
      <c r="X119" s="1006">
        <f>[4]Igazgatás!S142+[4]Községgazd!V135+[4]Vagyongazd!S117+[4]Közút!S117+[4]Sport!S119+[4]Közművelődés!U158+[4]Támogatás!AD130</f>
        <v>0</v>
      </c>
      <c r="Y119" s="1007">
        <f>[4]Igazgatás!T142+[4]Községgazd!W135+[4]Vagyongazd!T117+[4]Közút!T117+[4]Sport!T119+[4]Közművelődés!V158+[4]Támogatás!AE130</f>
        <v>0</v>
      </c>
      <c r="AB119" s="914"/>
    </row>
    <row r="120" spans="1:28" ht="15" hidden="1" customHeight="1" x14ac:dyDescent="0.2">
      <c r="B120" s="876"/>
      <c r="C120" s="877"/>
      <c r="D120" s="1343" t="s">
        <v>998</v>
      </c>
      <c r="E120" s="1343"/>
      <c r="F120" s="978" t="e">
        <v>#REF!</v>
      </c>
      <c r="G120" s="990" t="e">
        <v>#REF!</v>
      </c>
      <c r="H120" s="990" t="e">
        <v>#REF!</v>
      </c>
      <c r="I120" s="990" t="e">
        <v>#REF!</v>
      </c>
      <c r="J120" s="991" t="e">
        <f>[4]Igazgatás!F143+[4]Községgazd!F136+[4]Vagyongazd!#REF!+[4]Közút!F118+[4]Sport!F120+[4]Közművelődés!F159+[4]Támogatás!J131</f>
        <v>#REF!</v>
      </c>
      <c r="K120" s="992" t="e">
        <f>[4]Igazgatás!G143+[4]Községgazd!G136+[4]Vagyongazd!#REF!+[4]Közút!G118+[4]Sport!G120+[4]Közművelődés!G159+[4]Támogatás!K131</f>
        <v>#REF!</v>
      </c>
      <c r="L120" s="993"/>
      <c r="M120" s="979" t="e">
        <f>[4]Igazgatás!H143+[4]Községgazd!H136+[4]Vagyongazd!#REF!+[4]Közút!H118+[4]Sport!H120+[4]Közművelődés!H159+[4]Támogatás!L131</f>
        <v>#REF!</v>
      </c>
      <c r="N120" s="960">
        <f>[4]Igazgatás!I143+[4]Községgazd!L136+[4]Vagyongazd!I118+[4]Közút!I118+[4]Sport!I120+[4]Közművelődés!K159+[4]Támogatás!T131</f>
        <v>0</v>
      </c>
      <c r="O120" s="961">
        <f>[4]Igazgatás!J143+[4]Községgazd!M136+[4]Vagyongazd!J118+[4]Közút!J118+[4]Sport!J120+[4]Közművelődés!L159+[4]Támogatás!U131</f>
        <v>0</v>
      </c>
      <c r="P120" s="962">
        <f>[4]Igazgatás!K143+[4]Községgazd!N136+[4]Vagyongazd!K118+[4]Közút!K118+[4]Sport!K120+[4]Közművelődés!M159+[4]Támogatás!V131</f>
        <v>0</v>
      </c>
      <c r="Q120" s="962">
        <f>[4]Igazgatás!L143+[4]Községgazd!O136+[4]Vagyongazd!L118+[4]Közút!L118+[4]Sport!L120+[4]Közművelődés!N159+[4]Támogatás!W131</f>
        <v>0</v>
      </c>
      <c r="R120" s="961">
        <f>[4]Igazgatás!M143+[4]Községgazd!P136+[4]Vagyongazd!M118+[4]Közút!M118+[4]Sport!M120+[4]Közművelődés!O159+[4]Támogatás!X131</f>
        <v>0</v>
      </c>
      <c r="S120" s="962">
        <f>[4]Igazgatás!N143+[4]Községgazd!Q136+[4]Vagyongazd!N118+[4]Közút!N118+[4]Sport!N120+[4]Közművelődés!P159+[4]Támogatás!Y131</f>
        <v>0</v>
      </c>
      <c r="T120" s="962">
        <f>[4]Igazgatás!O143+[4]Községgazd!R136+[4]Vagyongazd!O118+[4]Közút!O118+[4]Sport!O120+[4]Közművelődés!Q159+[4]Támogatás!Z131</f>
        <v>0</v>
      </c>
      <c r="U120" s="963">
        <f>[4]Igazgatás!P143+[4]Községgazd!S136+[4]Vagyongazd!P118+[4]Közút!P118+[4]Sport!P120+[4]Közművelődés!R159+[4]Támogatás!AA131</f>
        <v>0</v>
      </c>
      <c r="V120" s="964">
        <f>[4]Igazgatás!Q143+[4]Községgazd!T136+[4]Vagyongazd!Q118+[4]Közút!Q118+[4]Sport!Q120+[4]Közművelődés!S159+[4]Támogatás!AB131</f>
        <v>0</v>
      </c>
      <c r="W120" s="962">
        <f>[4]Igazgatás!R143+[4]Községgazd!U136+[4]Vagyongazd!R118+[4]Közút!R118+[4]Sport!R120+[4]Közművelődés!T159+[4]Támogatás!AC131</f>
        <v>0</v>
      </c>
      <c r="X120" s="962">
        <f>[4]Igazgatás!S143+[4]Községgazd!V136+[4]Vagyongazd!S118+[4]Közút!S118+[4]Sport!S120+[4]Közművelődés!U159+[4]Támogatás!AD131</f>
        <v>0</v>
      </c>
      <c r="Y120" s="963">
        <f>[4]Igazgatás!T143+[4]Községgazd!W136+[4]Vagyongazd!T118+[4]Közút!T118+[4]Sport!T120+[4]Közművelődés!V159+[4]Támogatás!AE131</f>
        <v>0</v>
      </c>
      <c r="AB120" s="914"/>
    </row>
    <row r="121" spans="1:28" ht="25.5" hidden="1" customHeight="1" x14ac:dyDescent="0.2">
      <c r="B121" s="876"/>
      <c r="C121" s="877"/>
      <c r="D121" s="1365" t="s">
        <v>999</v>
      </c>
      <c r="E121" s="1365"/>
      <c r="F121" s="978" t="e">
        <v>#REF!</v>
      </c>
      <c r="G121" s="990" t="e">
        <v>#REF!</v>
      </c>
      <c r="H121" s="990" t="e">
        <v>#REF!</v>
      </c>
      <c r="I121" s="990" t="e">
        <v>#REF!</v>
      </c>
      <c r="J121" s="1009" t="e">
        <f>[4]Igazgatás!F144+[4]Községgazd!F137+[4]Vagyongazd!#REF!+[4]Közút!F119+[4]Sport!F121+[4]Közművelődés!F160+[4]Támogatás!J132</f>
        <v>#REF!</v>
      </c>
      <c r="K121" s="1010" t="e">
        <f>[4]Igazgatás!G144+[4]Községgazd!G137+[4]Vagyongazd!#REF!+[4]Közút!G119+[4]Sport!G121+[4]Közművelődés!G160+[4]Támogatás!K132</f>
        <v>#REF!</v>
      </c>
      <c r="L121" s="1011"/>
      <c r="M121" s="979" t="e">
        <f>[4]Igazgatás!H144+[4]Községgazd!H137+[4]Vagyongazd!#REF!+[4]Közút!H119+[4]Sport!H121+[4]Közművelődés!H160+[4]Támogatás!L132</f>
        <v>#REF!</v>
      </c>
      <c r="N121" s="960">
        <f>[4]Igazgatás!I144+[4]Községgazd!L137+[4]Vagyongazd!I119+[4]Közút!I119+[4]Sport!I121+[4]Közművelődés!K160+[4]Támogatás!T132</f>
        <v>0</v>
      </c>
      <c r="O121" s="961">
        <f>[4]Igazgatás!J144+[4]Községgazd!M137+[4]Vagyongazd!J119+[4]Közút!J119+[4]Sport!J121+[4]Közművelődés!L160+[4]Támogatás!U132</f>
        <v>0</v>
      </c>
      <c r="P121" s="962">
        <f>[4]Igazgatás!K144+[4]Községgazd!N137+[4]Vagyongazd!K119+[4]Közút!K119+[4]Sport!K121+[4]Közművelődés!M160+[4]Támogatás!V132</f>
        <v>0</v>
      </c>
      <c r="Q121" s="962">
        <f>[4]Igazgatás!L144+[4]Községgazd!O137+[4]Vagyongazd!L119+[4]Közút!L119+[4]Sport!L121+[4]Közművelődés!N160+[4]Támogatás!W132</f>
        <v>0</v>
      </c>
      <c r="R121" s="961">
        <f>[4]Igazgatás!M144+[4]Községgazd!P137+[4]Vagyongazd!M119+[4]Közút!M119+[4]Sport!M121+[4]Közművelődés!O160+[4]Támogatás!X132</f>
        <v>0</v>
      </c>
      <c r="S121" s="962">
        <f>[4]Igazgatás!N144+[4]Községgazd!Q137+[4]Vagyongazd!N119+[4]Közút!N119+[4]Sport!N121+[4]Közművelődés!P160+[4]Támogatás!Y132</f>
        <v>0</v>
      </c>
      <c r="T121" s="962">
        <f>[4]Igazgatás!O144+[4]Községgazd!R137+[4]Vagyongazd!O119+[4]Közút!O119+[4]Sport!O121+[4]Közművelődés!Q160+[4]Támogatás!Z132</f>
        <v>0</v>
      </c>
      <c r="U121" s="963">
        <f>[4]Igazgatás!P144+[4]Községgazd!S137+[4]Vagyongazd!P119+[4]Közút!P119+[4]Sport!P121+[4]Közművelődés!R160+[4]Támogatás!AA132</f>
        <v>0</v>
      </c>
      <c r="V121" s="964">
        <f>[4]Igazgatás!Q144+[4]Községgazd!T137+[4]Vagyongazd!Q119+[4]Közút!Q119+[4]Sport!Q121+[4]Közművelődés!S160+[4]Támogatás!AB132</f>
        <v>0</v>
      </c>
      <c r="W121" s="962">
        <f>[4]Igazgatás!R144+[4]Községgazd!U137+[4]Vagyongazd!R119+[4]Közút!R119+[4]Sport!R121+[4]Közművelődés!T160+[4]Támogatás!AC132</f>
        <v>0</v>
      </c>
      <c r="X121" s="962">
        <f>[4]Igazgatás!S144+[4]Községgazd!V137+[4]Vagyongazd!S119+[4]Közút!S119+[4]Sport!S121+[4]Közművelődés!U160+[4]Támogatás!AD132</f>
        <v>0</v>
      </c>
      <c r="Y121" s="963">
        <f>[4]Igazgatás!T144+[4]Községgazd!W137+[4]Vagyongazd!T119+[4]Közút!T119+[4]Sport!T121+[4]Közművelődés!V160+[4]Támogatás!AE132</f>
        <v>0</v>
      </c>
      <c r="AB121" s="914"/>
    </row>
    <row r="122" spans="1:28" s="949" customFormat="1" ht="15" hidden="1" customHeight="1" x14ac:dyDescent="0.2">
      <c r="A122" s="18" t="s">
        <v>1000</v>
      </c>
      <c r="B122" s="880" t="s">
        <v>1001</v>
      </c>
      <c r="C122" s="1361" t="s">
        <v>1002</v>
      </c>
      <c r="D122" s="1362"/>
      <c r="E122" s="1362"/>
      <c r="F122" s="922" t="e">
        <v>#REF!</v>
      </c>
      <c r="G122" s="930" t="e">
        <v>#REF!</v>
      </c>
      <c r="H122" s="930" t="e">
        <v>#REF!</v>
      </c>
      <c r="I122" s="930" t="e">
        <v>#REF!</v>
      </c>
      <c r="J122" s="1012" t="e">
        <f>[4]Igazgatás!F145+[4]Községgazd!F138+[4]Vagyongazd!#REF!+[4]Közút!F120+[4]Sport!F122+[4]Közművelődés!F161+[4]Támogatás!J133</f>
        <v>#REF!</v>
      </c>
      <c r="K122" s="1013" t="e">
        <f>[4]Igazgatás!G145+[4]Községgazd!G138+[4]Vagyongazd!#REF!+[4]Közút!G120+[4]Sport!G122+[4]Közművelődés!G161+[4]Támogatás!K133</f>
        <v>#REF!</v>
      </c>
      <c r="L122" s="1014"/>
      <c r="M122" s="923" t="e">
        <f>[4]Igazgatás!H145+[4]Községgazd!H138+[4]Vagyongazd!#REF!+[4]Közút!H120+[4]Sport!H122+[4]Közművelődés!H161+[4]Támogatás!L133</f>
        <v>#REF!</v>
      </c>
      <c r="N122" s="1004">
        <f>[4]Igazgatás!I145+[4]Községgazd!L138+[4]Vagyongazd!I120+[4]Közút!I120+[4]Sport!I122+[4]Közművelődés!K161+[4]Támogatás!T133</f>
        <v>0</v>
      </c>
      <c r="O122" s="1005">
        <f>[4]Igazgatás!J145+[4]Községgazd!M138+[4]Vagyongazd!J120+[4]Közút!J120+[4]Sport!J122+[4]Közművelődés!L161+[4]Támogatás!U133</f>
        <v>0</v>
      </c>
      <c r="P122" s="1006">
        <f>[4]Igazgatás!K145+[4]Községgazd!N138+[4]Vagyongazd!K120+[4]Közút!K120+[4]Sport!K122+[4]Közművelődés!M161+[4]Támogatás!V133</f>
        <v>0</v>
      </c>
      <c r="Q122" s="1006">
        <f>[4]Igazgatás!L145+[4]Községgazd!O138+[4]Vagyongazd!L120+[4]Közút!L120+[4]Sport!L122+[4]Közművelődés!N161+[4]Támogatás!W133</f>
        <v>0</v>
      </c>
      <c r="R122" s="1005">
        <f>[4]Igazgatás!M145+[4]Községgazd!P138+[4]Vagyongazd!M120+[4]Közút!M120+[4]Sport!M122+[4]Közművelődés!O161+[4]Támogatás!X133</f>
        <v>0</v>
      </c>
      <c r="S122" s="1006">
        <f>[4]Igazgatás!N145+[4]Községgazd!Q138+[4]Vagyongazd!N120+[4]Közút!N120+[4]Sport!N122+[4]Közművelődés!P161+[4]Támogatás!Y133</f>
        <v>0</v>
      </c>
      <c r="T122" s="1006">
        <f>[4]Igazgatás!O145+[4]Községgazd!R138+[4]Vagyongazd!O120+[4]Közút!O120+[4]Sport!O122+[4]Közművelődés!Q161+[4]Támogatás!Z133</f>
        <v>0</v>
      </c>
      <c r="U122" s="1007">
        <f>[4]Igazgatás!P145+[4]Községgazd!S138+[4]Vagyongazd!P120+[4]Közút!P120+[4]Sport!P122+[4]Közművelődés!R161+[4]Támogatás!AA133</f>
        <v>0</v>
      </c>
      <c r="V122" s="1008">
        <f>[4]Igazgatás!Q145+[4]Községgazd!T138+[4]Vagyongazd!Q120+[4]Közút!Q120+[4]Sport!Q122+[4]Közművelődés!S161+[4]Támogatás!AB133</f>
        <v>0</v>
      </c>
      <c r="W122" s="1006">
        <f>[4]Igazgatás!R145+[4]Községgazd!U138+[4]Vagyongazd!R120+[4]Közút!R120+[4]Sport!R122+[4]Közművelődés!T161+[4]Támogatás!AC133</f>
        <v>0</v>
      </c>
      <c r="X122" s="1006">
        <f>[4]Igazgatás!S145+[4]Községgazd!V138+[4]Vagyongazd!S120+[4]Közút!S120+[4]Sport!S122+[4]Közművelődés!U161+[4]Támogatás!AD133</f>
        <v>0</v>
      </c>
      <c r="Y122" s="1007">
        <f>[4]Igazgatás!T145+[4]Községgazd!W138+[4]Vagyongazd!T120+[4]Közút!T120+[4]Sport!T122+[4]Közművelődés!V161+[4]Támogatás!AE133</f>
        <v>0</v>
      </c>
      <c r="AB122" s="914"/>
    </row>
    <row r="123" spans="1:28" ht="15" hidden="1" customHeight="1" x14ac:dyDescent="0.2">
      <c r="B123" s="876"/>
      <c r="C123" s="877"/>
      <c r="D123" s="1343" t="s">
        <v>1003</v>
      </c>
      <c r="E123" s="1343"/>
      <c r="F123" s="978" t="e">
        <v>#REF!</v>
      </c>
      <c r="G123" s="990" t="e">
        <v>#REF!</v>
      </c>
      <c r="H123" s="990" t="e">
        <v>#REF!</v>
      </c>
      <c r="I123" s="990" t="e">
        <v>#REF!</v>
      </c>
      <c r="J123" s="991" t="e">
        <f>[4]Igazgatás!F146+[4]Községgazd!F139+[4]Vagyongazd!#REF!+[4]Közút!F121+[4]Sport!F123+[4]Közművelődés!F162+[4]Támogatás!J134</f>
        <v>#REF!</v>
      </c>
      <c r="K123" s="992" t="e">
        <f>[4]Igazgatás!G146+[4]Községgazd!G139+[4]Vagyongazd!#REF!+[4]Közút!G121+[4]Sport!G123+[4]Közművelődés!G162+[4]Támogatás!K134</f>
        <v>#REF!</v>
      </c>
      <c r="L123" s="993"/>
      <c r="M123" s="979" t="e">
        <f>[4]Igazgatás!H146+[4]Községgazd!H139+[4]Vagyongazd!#REF!+[4]Közút!H121+[4]Sport!H123+[4]Közművelődés!H162+[4]Támogatás!L134</f>
        <v>#REF!</v>
      </c>
      <c r="N123" s="960">
        <f>[4]Igazgatás!I146+[4]Községgazd!L139+[4]Vagyongazd!I121+[4]Közút!I121+[4]Sport!I123+[4]Közművelődés!K162+[4]Támogatás!T134</f>
        <v>0</v>
      </c>
      <c r="O123" s="961">
        <f>[4]Igazgatás!J146+[4]Községgazd!M139+[4]Vagyongazd!J121+[4]Közút!J121+[4]Sport!J123+[4]Közművelődés!L162+[4]Támogatás!U134</f>
        <v>0</v>
      </c>
      <c r="P123" s="962">
        <f>[4]Igazgatás!K146+[4]Községgazd!N139+[4]Vagyongazd!K121+[4]Közút!K121+[4]Sport!K123+[4]Közművelődés!M162+[4]Támogatás!V134</f>
        <v>0</v>
      </c>
      <c r="Q123" s="962">
        <f>[4]Igazgatás!L146+[4]Községgazd!O139+[4]Vagyongazd!L121+[4]Közút!L121+[4]Sport!L123+[4]Közművelődés!N162+[4]Támogatás!W134</f>
        <v>0</v>
      </c>
      <c r="R123" s="961">
        <f>[4]Igazgatás!M146+[4]Községgazd!P139+[4]Vagyongazd!M121+[4]Közút!M121+[4]Sport!M123+[4]Közművelődés!O162+[4]Támogatás!X134</f>
        <v>0</v>
      </c>
      <c r="S123" s="962">
        <f>[4]Igazgatás!N146+[4]Községgazd!Q139+[4]Vagyongazd!N121+[4]Közút!N121+[4]Sport!N123+[4]Közművelődés!P162+[4]Támogatás!Y134</f>
        <v>0</v>
      </c>
      <c r="T123" s="962">
        <f>[4]Igazgatás!O146+[4]Községgazd!R139+[4]Vagyongazd!O121+[4]Közút!O121+[4]Sport!O123+[4]Közművelődés!Q162+[4]Támogatás!Z134</f>
        <v>0</v>
      </c>
      <c r="U123" s="963">
        <f>[4]Igazgatás!P146+[4]Községgazd!S139+[4]Vagyongazd!P121+[4]Közút!P121+[4]Sport!P123+[4]Közművelődés!R162+[4]Támogatás!AA134</f>
        <v>0</v>
      </c>
      <c r="V123" s="964">
        <f>[4]Igazgatás!Q146+[4]Községgazd!T139+[4]Vagyongazd!Q121+[4]Közút!Q121+[4]Sport!Q123+[4]Közművelődés!S162+[4]Támogatás!AB134</f>
        <v>0</v>
      </c>
      <c r="W123" s="962">
        <f>[4]Igazgatás!R146+[4]Községgazd!U139+[4]Vagyongazd!R121+[4]Közút!R121+[4]Sport!R123+[4]Közművelődés!T162+[4]Támogatás!AC134</f>
        <v>0</v>
      </c>
      <c r="X123" s="962">
        <f>[4]Igazgatás!S146+[4]Községgazd!V139+[4]Vagyongazd!S121+[4]Közút!S121+[4]Sport!S123+[4]Közművelődés!U162+[4]Támogatás!AD134</f>
        <v>0</v>
      </c>
      <c r="Y123" s="963">
        <f>[4]Igazgatás!T146+[4]Községgazd!W139+[4]Vagyongazd!T121+[4]Közút!T121+[4]Sport!T123+[4]Közművelődés!V162+[4]Támogatás!AE134</f>
        <v>0</v>
      </c>
      <c r="AB123" s="914"/>
    </row>
    <row r="124" spans="1:28" ht="15" hidden="1" customHeight="1" x14ac:dyDescent="0.2">
      <c r="B124" s="876"/>
      <c r="C124" s="877"/>
      <c r="D124" s="1343" t="s">
        <v>1004</v>
      </c>
      <c r="E124" s="1343"/>
      <c r="F124" s="978" t="e">
        <v>#REF!</v>
      </c>
      <c r="G124" s="990" t="e">
        <v>#REF!</v>
      </c>
      <c r="H124" s="990" t="e">
        <v>#REF!</v>
      </c>
      <c r="I124" s="990" t="e">
        <v>#REF!</v>
      </c>
      <c r="J124" s="991" t="e">
        <f>[4]Igazgatás!F147+[4]Községgazd!F140+[4]Vagyongazd!#REF!+[4]Közút!F122+[4]Sport!F124+[4]Közművelődés!F163+[4]Támogatás!J135</f>
        <v>#REF!</v>
      </c>
      <c r="K124" s="992" t="e">
        <f>[4]Igazgatás!G147+[4]Községgazd!G140+[4]Vagyongazd!#REF!+[4]Közút!G122+[4]Sport!G124+[4]Közművelődés!G163+[4]Támogatás!K135</f>
        <v>#REF!</v>
      </c>
      <c r="L124" s="993"/>
      <c r="M124" s="979" t="e">
        <f>[4]Igazgatás!H147+[4]Községgazd!H140+[4]Vagyongazd!#REF!+[4]Közút!H122+[4]Sport!H124+[4]Közművelődés!H163+[4]Támogatás!L135</f>
        <v>#REF!</v>
      </c>
      <c r="N124" s="960">
        <f>[4]Igazgatás!I147+[4]Községgazd!L140+[4]Vagyongazd!I122+[4]Közút!I122+[4]Sport!I124+[4]Közművelődés!K163+[4]Támogatás!T135</f>
        <v>0</v>
      </c>
      <c r="O124" s="961">
        <f>[4]Igazgatás!J147+[4]Községgazd!M140+[4]Vagyongazd!J122+[4]Közút!J122+[4]Sport!J124+[4]Közművelődés!L163+[4]Támogatás!U135</f>
        <v>0</v>
      </c>
      <c r="P124" s="962">
        <f>[4]Igazgatás!K147+[4]Községgazd!N140+[4]Vagyongazd!K122+[4]Közút!K122+[4]Sport!K124+[4]Közművelődés!M163+[4]Támogatás!V135</f>
        <v>0</v>
      </c>
      <c r="Q124" s="962">
        <f>[4]Igazgatás!L147+[4]Községgazd!O140+[4]Vagyongazd!L122+[4]Közút!L122+[4]Sport!L124+[4]Közművelődés!N163+[4]Támogatás!W135</f>
        <v>0</v>
      </c>
      <c r="R124" s="961">
        <f>[4]Igazgatás!M147+[4]Községgazd!P140+[4]Vagyongazd!M122+[4]Közút!M122+[4]Sport!M124+[4]Közművelődés!O163+[4]Támogatás!X135</f>
        <v>0</v>
      </c>
      <c r="S124" s="962">
        <f>[4]Igazgatás!N147+[4]Községgazd!Q140+[4]Vagyongazd!N122+[4]Közút!N122+[4]Sport!N124+[4]Közművelődés!P163+[4]Támogatás!Y135</f>
        <v>0</v>
      </c>
      <c r="T124" s="962">
        <f>[4]Igazgatás!O147+[4]Községgazd!R140+[4]Vagyongazd!O122+[4]Közút!O122+[4]Sport!O124+[4]Közművelődés!Q163+[4]Támogatás!Z135</f>
        <v>0</v>
      </c>
      <c r="U124" s="963">
        <f>[4]Igazgatás!P147+[4]Községgazd!S140+[4]Vagyongazd!P122+[4]Közút!P122+[4]Sport!P124+[4]Közművelődés!R163+[4]Támogatás!AA135</f>
        <v>0</v>
      </c>
      <c r="V124" s="964">
        <f>[4]Igazgatás!Q147+[4]Községgazd!T140+[4]Vagyongazd!Q122+[4]Közút!Q122+[4]Sport!Q124+[4]Közművelődés!S163+[4]Támogatás!AB135</f>
        <v>0</v>
      </c>
      <c r="W124" s="962">
        <f>[4]Igazgatás!R147+[4]Községgazd!U140+[4]Vagyongazd!R122+[4]Közút!R122+[4]Sport!R124+[4]Közművelődés!T163+[4]Támogatás!AC135</f>
        <v>0</v>
      </c>
      <c r="X124" s="962">
        <f>[4]Igazgatás!S147+[4]Községgazd!V140+[4]Vagyongazd!S122+[4]Közút!S122+[4]Sport!S124+[4]Közművelődés!U163+[4]Támogatás!AD135</f>
        <v>0</v>
      </c>
      <c r="Y124" s="963">
        <f>[4]Igazgatás!T147+[4]Községgazd!W140+[4]Vagyongazd!T122+[4]Közút!T122+[4]Sport!T124+[4]Közművelődés!V163+[4]Támogatás!AE135</f>
        <v>0</v>
      </c>
      <c r="AB124" s="914"/>
    </row>
    <row r="125" spans="1:28" ht="15" hidden="1" customHeight="1" x14ac:dyDescent="0.2">
      <c r="B125" s="876"/>
      <c r="C125" s="877"/>
      <c r="D125" s="1343" t="s">
        <v>1005</v>
      </c>
      <c r="E125" s="1343"/>
      <c r="F125" s="978" t="e">
        <v>#REF!</v>
      </c>
      <c r="G125" s="990" t="e">
        <v>#REF!</v>
      </c>
      <c r="H125" s="990" t="e">
        <v>#REF!</v>
      </c>
      <c r="I125" s="990" t="e">
        <v>#REF!</v>
      </c>
      <c r="J125" s="991" t="e">
        <f>[4]Igazgatás!F148+[4]Községgazd!F141+[4]Vagyongazd!#REF!+[4]Közút!F123+[4]Sport!F125+[4]Közművelődés!F164+[4]Támogatás!J136</f>
        <v>#REF!</v>
      </c>
      <c r="K125" s="992" t="e">
        <f>[4]Igazgatás!G148+[4]Községgazd!G141+[4]Vagyongazd!#REF!+[4]Közút!G123+[4]Sport!G125+[4]Közművelődés!G164+[4]Támogatás!K136</f>
        <v>#REF!</v>
      </c>
      <c r="L125" s="993"/>
      <c r="M125" s="979" t="e">
        <f>[4]Igazgatás!H148+[4]Községgazd!H141+[4]Vagyongazd!#REF!+[4]Közút!H123+[4]Sport!H125+[4]Közművelődés!H164+[4]Támogatás!L136</f>
        <v>#REF!</v>
      </c>
      <c r="N125" s="960">
        <f>[4]Igazgatás!I148+[4]Községgazd!L141+[4]Vagyongazd!I123+[4]Közút!I123+[4]Sport!I125+[4]Közművelődés!K164+[4]Támogatás!T136</f>
        <v>0</v>
      </c>
      <c r="O125" s="961">
        <f>[4]Igazgatás!J148+[4]Községgazd!M141+[4]Vagyongazd!J123+[4]Közút!J123+[4]Sport!J125+[4]Közművelődés!L164+[4]Támogatás!U136</f>
        <v>0</v>
      </c>
      <c r="P125" s="962">
        <f>[4]Igazgatás!K148+[4]Községgazd!N141+[4]Vagyongazd!K123+[4]Közút!K123+[4]Sport!K125+[4]Közművelődés!M164+[4]Támogatás!V136</f>
        <v>0</v>
      </c>
      <c r="Q125" s="962">
        <f>[4]Igazgatás!L148+[4]Községgazd!O141+[4]Vagyongazd!L123+[4]Közút!L123+[4]Sport!L125+[4]Közművelődés!N164+[4]Támogatás!W136</f>
        <v>0</v>
      </c>
      <c r="R125" s="961">
        <f>[4]Igazgatás!M148+[4]Községgazd!P141+[4]Vagyongazd!M123+[4]Közút!M123+[4]Sport!M125+[4]Közművelődés!O164+[4]Támogatás!X136</f>
        <v>0</v>
      </c>
      <c r="S125" s="962">
        <f>[4]Igazgatás!N148+[4]Községgazd!Q141+[4]Vagyongazd!N123+[4]Közút!N123+[4]Sport!N125+[4]Közművelődés!P164+[4]Támogatás!Y136</f>
        <v>0</v>
      </c>
      <c r="T125" s="962">
        <f>[4]Igazgatás!O148+[4]Községgazd!R141+[4]Vagyongazd!O123+[4]Közút!O123+[4]Sport!O125+[4]Közművelődés!Q164+[4]Támogatás!Z136</f>
        <v>0</v>
      </c>
      <c r="U125" s="963">
        <f>[4]Igazgatás!P148+[4]Községgazd!S141+[4]Vagyongazd!P123+[4]Közút!P123+[4]Sport!P125+[4]Közművelődés!R164+[4]Támogatás!AA136</f>
        <v>0</v>
      </c>
      <c r="V125" s="964">
        <f>[4]Igazgatás!Q148+[4]Községgazd!T141+[4]Vagyongazd!Q123+[4]Közút!Q123+[4]Sport!Q125+[4]Közművelődés!S164+[4]Támogatás!AB136</f>
        <v>0</v>
      </c>
      <c r="W125" s="962">
        <f>[4]Igazgatás!R148+[4]Községgazd!U141+[4]Vagyongazd!R123+[4]Közút!R123+[4]Sport!R125+[4]Közművelődés!T164+[4]Támogatás!AC136</f>
        <v>0</v>
      </c>
      <c r="X125" s="962">
        <f>[4]Igazgatás!S148+[4]Községgazd!V141+[4]Vagyongazd!S123+[4]Közút!S123+[4]Sport!S125+[4]Közművelődés!U164+[4]Támogatás!AD136</f>
        <v>0</v>
      </c>
      <c r="Y125" s="963">
        <f>[4]Igazgatás!T148+[4]Községgazd!W141+[4]Vagyongazd!T123+[4]Közút!T123+[4]Sport!T125+[4]Közművelődés!V164+[4]Támogatás!AE136</f>
        <v>0</v>
      </c>
      <c r="AB125" s="914"/>
    </row>
    <row r="126" spans="1:28" ht="15" hidden="1" customHeight="1" x14ac:dyDescent="0.2">
      <c r="B126" s="876"/>
      <c r="C126" s="877"/>
      <c r="D126" s="1343" t="s">
        <v>1006</v>
      </c>
      <c r="E126" s="1343"/>
      <c r="F126" s="978" t="e">
        <v>#REF!</v>
      </c>
      <c r="G126" s="990" t="e">
        <v>#REF!</v>
      </c>
      <c r="H126" s="990" t="e">
        <v>#REF!</v>
      </c>
      <c r="I126" s="990" t="e">
        <v>#REF!</v>
      </c>
      <c r="J126" s="991" t="e">
        <f>[4]Igazgatás!F149+[4]Községgazd!F142+[4]Vagyongazd!#REF!+[4]Közút!F124+[4]Sport!F126+[4]Közművelődés!F165+[4]Támogatás!J137</f>
        <v>#REF!</v>
      </c>
      <c r="K126" s="992" t="e">
        <f>[4]Igazgatás!G149+[4]Községgazd!G142+[4]Vagyongazd!#REF!+[4]Közút!G124+[4]Sport!G126+[4]Közművelődés!G165+[4]Támogatás!K137</f>
        <v>#REF!</v>
      </c>
      <c r="L126" s="993"/>
      <c r="M126" s="979" t="e">
        <f>[4]Igazgatás!H149+[4]Községgazd!H142+[4]Vagyongazd!#REF!+[4]Közút!H124+[4]Sport!H126+[4]Közművelődés!H165+[4]Támogatás!L137</f>
        <v>#REF!</v>
      </c>
      <c r="N126" s="960">
        <f>[4]Igazgatás!I149+[4]Községgazd!L142+[4]Vagyongazd!I124+[4]Közút!I124+[4]Sport!I126+[4]Közművelődés!K165+[4]Támogatás!T137</f>
        <v>0</v>
      </c>
      <c r="O126" s="961">
        <f>[4]Igazgatás!J149+[4]Községgazd!M142+[4]Vagyongazd!J124+[4]Közút!J124+[4]Sport!J126+[4]Közművelődés!L165+[4]Támogatás!U137</f>
        <v>0</v>
      </c>
      <c r="P126" s="962">
        <f>[4]Igazgatás!K149+[4]Községgazd!N142+[4]Vagyongazd!K124+[4]Közút!K124+[4]Sport!K126+[4]Közművelődés!M165+[4]Támogatás!V137</f>
        <v>0</v>
      </c>
      <c r="Q126" s="962">
        <f>[4]Igazgatás!L149+[4]Községgazd!O142+[4]Vagyongazd!L124+[4]Közút!L124+[4]Sport!L126+[4]Közművelődés!N165+[4]Támogatás!W137</f>
        <v>0</v>
      </c>
      <c r="R126" s="961">
        <f>[4]Igazgatás!M149+[4]Községgazd!P142+[4]Vagyongazd!M124+[4]Közút!M124+[4]Sport!M126+[4]Közművelődés!O165+[4]Támogatás!X137</f>
        <v>0</v>
      </c>
      <c r="S126" s="962">
        <f>[4]Igazgatás!N149+[4]Községgazd!Q142+[4]Vagyongazd!N124+[4]Közút!N124+[4]Sport!N126+[4]Közművelődés!P165+[4]Támogatás!Y137</f>
        <v>0</v>
      </c>
      <c r="T126" s="962">
        <f>[4]Igazgatás!O149+[4]Községgazd!R142+[4]Vagyongazd!O124+[4]Közút!O124+[4]Sport!O126+[4]Közművelődés!Q165+[4]Támogatás!Z137</f>
        <v>0</v>
      </c>
      <c r="U126" s="963">
        <f>[4]Igazgatás!P149+[4]Községgazd!S142+[4]Vagyongazd!P124+[4]Közút!P124+[4]Sport!P126+[4]Közművelődés!R165+[4]Támogatás!AA137</f>
        <v>0</v>
      </c>
      <c r="V126" s="964">
        <f>[4]Igazgatás!Q149+[4]Községgazd!T142+[4]Vagyongazd!Q124+[4]Közút!Q124+[4]Sport!Q126+[4]Közművelődés!S165+[4]Támogatás!AB137</f>
        <v>0</v>
      </c>
      <c r="W126" s="962">
        <f>[4]Igazgatás!R149+[4]Községgazd!U142+[4]Vagyongazd!R124+[4]Közút!R124+[4]Sport!R126+[4]Közművelődés!T165+[4]Támogatás!AC137</f>
        <v>0</v>
      </c>
      <c r="X126" s="962">
        <f>[4]Igazgatás!S149+[4]Községgazd!V142+[4]Vagyongazd!S124+[4]Közút!S124+[4]Sport!S126+[4]Közművelődés!U165+[4]Támogatás!AD137</f>
        <v>0</v>
      </c>
      <c r="Y126" s="963">
        <f>[4]Igazgatás!T149+[4]Községgazd!W142+[4]Vagyongazd!T124+[4]Közút!T124+[4]Sport!T126+[4]Közművelődés!V165+[4]Támogatás!AE137</f>
        <v>0</v>
      </c>
      <c r="AB126" s="914"/>
    </row>
    <row r="127" spans="1:28" ht="15" hidden="1" customHeight="1" x14ac:dyDescent="0.2">
      <c r="B127" s="876"/>
      <c r="C127" s="877"/>
      <c r="D127" s="1343" t="s">
        <v>1007</v>
      </c>
      <c r="E127" s="1343"/>
      <c r="F127" s="978" t="e">
        <v>#REF!</v>
      </c>
      <c r="G127" s="990" t="e">
        <v>#REF!</v>
      </c>
      <c r="H127" s="990" t="e">
        <v>#REF!</v>
      </c>
      <c r="I127" s="990" t="e">
        <v>#REF!</v>
      </c>
      <c r="J127" s="991" t="e">
        <f>[4]Igazgatás!F150+[4]Községgazd!F143+[4]Vagyongazd!#REF!+[4]Közút!F125+[4]Sport!F127+[4]Közművelődés!F166+[4]Támogatás!J138</f>
        <v>#REF!</v>
      </c>
      <c r="K127" s="992" t="e">
        <f>[4]Igazgatás!G150+[4]Községgazd!G143+[4]Vagyongazd!#REF!+[4]Közút!G125+[4]Sport!G127+[4]Közművelődés!G166+[4]Támogatás!K138</f>
        <v>#REF!</v>
      </c>
      <c r="L127" s="993"/>
      <c r="M127" s="979" t="e">
        <f>[4]Igazgatás!H150+[4]Községgazd!H143+[4]Vagyongazd!#REF!+[4]Közút!H125+[4]Sport!H127+[4]Közművelődés!H166+[4]Támogatás!L138</f>
        <v>#REF!</v>
      </c>
      <c r="N127" s="960">
        <f>[4]Igazgatás!I150+[4]Községgazd!L143+[4]Vagyongazd!I125+[4]Közút!I125+[4]Sport!I127+[4]Közművelődés!K166+[4]Támogatás!T138</f>
        <v>0</v>
      </c>
      <c r="O127" s="961">
        <f>[4]Igazgatás!J150+[4]Községgazd!M143+[4]Vagyongazd!J125+[4]Közút!J125+[4]Sport!J127+[4]Közművelődés!L166+[4]Támogatás!U138</f>
        <v>0</v>
      </c>
      <c r="P127" s="962">
        <f>[4]Igazgatás!K150+[4]Községgazd!N143+[4]Vagyongazd!K125+[4]Közút!K125+[4]Sport!K127+[4]Közművelődés!M166+[4]Támogatás!V138</f>
        <v>0</v>
      </c>
      <c r="Q127" s="962">
        <f>[4]Igazgatás!L150+[4]Községgazd!O143+[4]Vagyongazd!L125+[4]Közút!L125+[4]Sport!L127+[4]Közművelődés!N166+[4]Támogatás!W138</f>
        <v>0</v>
      </c>
      <c r="R127" s="961">
        <f>[4]Igazgatás!M150+[4]Községgazd!P143+[4]Vagyongazd!M125+[4]Közút!M125+[4]Sport!M127+[4]Közművelődés!O166+[4]Támogatás!X138</f>
        <v>0</v>
      </c>
      <c r="S127" s="962">
        <f>[4]Igazgatás!N150+[4]Községgazd!Q143+[4]Vagyongazd!N125+[4]Közút!N125+[4]Sport!N127+[4]Közművelődés!P166+[4]Támogatás!Y138</f>
        <v>0</v>
      </c>
      <c r="T127" s="962">
        <f>[4]Igazgatás!O150+[4]Községgazd!R143+[4]Vagyongazd!O125+[4]Közút!O125+[4]Sport!O127+[4]Közművelődés!Q166+[4]Támogatás!Z138</f>
        <v>0</v>
      </c>
      <c r="U127" s="963">
        <f>[4]Igazgatás!P150+[4]Községgazd!S143+[4]Vagyongazd!P125+[4]Közút!P125+[4]Sport!P127+[4]Közművelődés!R166+[4]Támogatás!AA138</f>
        <v>0</v>
      </c>
      <c r="V127" s="964">
        <f>[4]Igazgatás!Q150+[4]Községgazd!T143+[4]Vagyongazd!Q125+[4]Közút!Q125+[4]Sport!Q127+[4]Közművelődés!S166+[4]Támogatás!AB138</f>
        <v>0</v>
      </c>
      <c r="W127" s="962">
        <f>[4]Igazgatás!R150+[4]Községgazd!U143+[4]Vagyongazd!R125+[4]Közút!R125+[4]Sport!R127+[4]Közművelődés!T166+[4]Támogatás!AC138</f>
        <v>0</v>
      </c>
      <c r="X127" s="962">
        <f>[4]Igazgatás!S150+[4]Községgazd!V143+[4]Vagyongazd!S125+[4]Közút!S125+[4]Sport!S127+[4]Közművelődés!U166+[4]Támogatás!AD138</f>
        <v>0</v>
      </c>
      <c r="Y127" s="963">
        <f>[4]Igazgatás!T150+[4]Községgazd!W143+[4]Vagyongazd!T125+[4]Közút!T125+[4]Sport!T127+[4]Közművelődés!V166+[4]Támogatás!AE138</f>
        <v>0</v>
      </c>
      <c r="AB127" s="914"/>
    </row>
    <row r="128" spans="1:28" ht="25.5" hidden="1" customHeight="1" x14ac:dyDescent="0.2">
      <c r="B128" s="876"/>
      <c r="C128" s="877"/>
      <c r="D128" s="1365" t="s">
        <v>1008</v>
      </c>
      <c r="E128" s="1365"/>
      <c r="F128" s="978" t="e">
        <v>#REF!</v>
      </c>
      <c r="G128" s="990" t="e">
        <v>#REF!</v>
      </c>
      <c r="H128" s="990" t="e">
        <v>#REF!</v>
      </c>
      <c r="I128" s="990" t="e">
        <v>#REF!</v>
      </c>
      <c r="J128" s="1009" t="e">
        <f>[4]Igazgatás!F151+[4]Községgazd!F144+[4]Vagyongazd!#REF!+[4]Közút!F126+[4]Sport!F128+[4]Közművelődés!F167+[4]Támogatás!J139</f>
        <v>#REF!</v>
      </c>
      <c r="K128" s="1010" t="e">
        <f>[4]Igazgatás!G151+[4]Községgazd!G144+[4]Vagyongazd!#REF!+[4]Közút!G126+[4]Sport!G128+[4]Közművelődés!G167+[4]Támogatás!K139</f>
        <v>#REF!</v>
      </c>
      <c r="L128" s="1011"/>
      <c r="M128" s="979" t="e">
        <f>[4]Igazgatás!H151+[4]Községgazd!H144+[4]Vagyongazd!#REF!+[4]Közút!H126+[4]Sport!H128+[4]Közművelődés!H167+[4]Támogatás!L139</f>
        <v>#REF!</v>
      </c>
      <c r="N128" s="960">
        <f>[4]Igazgatás!I151+[4]Községgazd!L144+[4]Vagyongazd!I126+[4]Közút!I126+[4]Sport!I128+[4]Közművelődés!K167+[4]Támogatás!T139</f>
        <v>0</v>
      </c>
      <c r="O128" s="961">
        <f>[4]Igazgatás!J151+[4]Községgazd!M144+[4]Vagyongazd!J126+[4]Közút!J126+[4]Sport!J128+[4]Közművelődés!L167+[4]Támogatás!U139</f>
        <v>0</v>
      </c>
      <c r="P128" s="962">
        <f>[4]Igazgatás!K151+[4]Községgazd!N144+[4]Vagyongazd!K126+[4]Közút!K126+[4]Sport!K128+[4]Közművelődés!M167+[4]Támogatás!V139</f>
        <v>0</v>
      </c>
      <c r="Q128" s="962">
        <f>[4]Igazgatás!L151+[4]Községgazd!O144+[4]Vagyongazd!L126+[4]Közút!L126+[4]Sport!L128+[4]Közművelődés!N167+[4]Támogatás!W139</f>
        <v>0</v>
      </c>
      <c r="R128" s="961">
        <f>[4]Igazgatás!M151+[4]Községgazd!P144+[4]Vagyongazd!M126+[4]Közút!M126+[4]Sport!M128+[4]Közművelődés!O167+[4]Támogatás!X139</f>
        <v>0</v>
      </c>
      <c r="S128" s="962">
        <f>[4]Igazgatás!N151+[4]Községgazd!Q144+[4]Vagyongazd!N126+[4]Közút!N126+[4]Sport!N128+[4]Közművelődés!P167+[4]Támogatás!Y139</f>
        <v>0</v>
      </c>
      <c r="T128" s="962">
        <f>[4]Igazgatás!O151+[4]Községgazd!R144+[4]Vagyongazd!O126+[4]Közút!O126+[4]Sport!O128+[4]Közművelődés!Q167+[4]Támogatás!Z139</f>
        <v>0</v>
      </c>
      <c r="U128" s="963">
        <f>[4]Igazgatás!P151+[4]Községgazd!S144+[4]Vagyongazd!P126+[4]Közút!P126+[4]Sport!P128+[4]Közművelődés!R167+[4]Támogatás!AA139</f>
        <v>0</v>
      </c>
      <c r="V128" s="964">
        <f>[4]Igazgatás!Q151+[4]Községgazd!T144+[4]Vagyongazd!Q126+[4]Közút!Q126+[4]Sport!Q128+[4]Közművelődés!S167+[4]Támogatás!AB139</f>
        <v>0</v>
      </c>
      <c r="W128" s="962">
        <f>[4]Igazgatás!R151+[4]Községgazd!U144+[4]Vagyongazd!R126+[4]Közút!R126+[4]Sport!R128+[4]Közművelődés!T167+[4]Támogatás!AC139</f>
        <v>0</v>
      </c>
      <c r="X128" s="962">
        <f>[4]Igazgatás!S151+[4]Községgazd!V144+[4]Vagyongazd!S126+[4]Közút!S126+[4]Sport!S128+[4]Közművelődés!U167+[4]Támogatás!AD139</f>
        <v>0</v>
      </c>
      <c r="Y128" s="963">
        <f>[4]Igazgatás!T151+[4]Községgazd!W144+[4]Vagyongazd!T126+[4]Közút!T126+[4]Sport!T128+[4]Közművelődés!V167+[4]Támogatás!AE139</f>
        <v>0</v>
      </c>
      <c r="AB128" s="914"/>
    </row>
    <row r="129" spans="1:28" ht="25.5" hidden="1" customHeight="1" x14ac:dyDescent="0.2">
      <c r="B129" s="876"/>
      <c r="C129" s="877"/>
      <c r="D129" s="1365" t="s">
        <v>1009</v>
      </c>
      <c r="E129" s="1365"/>
      <c r="F129" s="978" t="e">
        <v>#REF!</v>
      </c>
      <c r="G129" s="990" t="e">
        <v>#REF!</v>
      </c>
      <c r="H129" s="990" t="e">
        <v>#REF!</v>
      </c>
      <c r="I129" s="990" t="e">
        <v>#REF!</v>
      </c>
      <c r="J129" s="1009" t="e">
        <f>[4]Igazgatás!F152+[4]Községgazd!F145+[4]Vagyongazd!#REF!+[4]Közút!F127+[4]Sport!F129+[4]Közművelődés!F168+[4]Támogatás!J140</f>
        <v>#REF!</v>
      </c>
      <c r="K129" s="1010" t="e">
        <f>[4]Igazgatás!G152+[4]Községgazd!G145+[4]Vagyongazd!#REF!+[4]Közút!G127+[4]Sport!G129+[4]Közművelődés!G168+[4]Támogatás!K140</f>
        <v>#REF!</v>
      </c>
      <c r="L129" s="1011"/>
      <c r="M129" s="979" t="e">
        <f>[4]Igazgatás!H152+[4]Községgazd!H145+[4]Vagyongazd!#REF!+[4]Közút!H127+[4]Sport!H129+[4]Közművelődés!H168+[4]Támogatás!L140</f>
        <v>#REF!</v>
      </c>
      <c r="N129" s="960">
        <f>[4]Igazgatás!I152+[4]Községgazd!L145+[4]Vagyongazd!I127+[4]Közút!I127+[4]Sport!I129+[4]Közművelődés!K168+[4]Támogatás!T140</f>
        <v>0</v>
      </c>
      <c r="O129" s="961">
        <f>[4]Igazgatás!J152+[4]Községgazd!M145+[4]Vagyongazd!J127+[4]Közút!J127+[4]Sport!J129+[4]Közművelődés!L168+[4]Támogatás!U140</f>
        <v>0</v>
      </c>
      <c r="P129" s="962">
        <f>[4]Igazgatás!K152+[4]Községgazd!N145+[4]Vagyongazd!K127+[4]Közút!K127+[4]Sport!K129+[4]Közművelődés!M168+[4]Támogatás!V140</f>
        <v>0</v>
      </c>
      <c r="Q129" s="962">
        <f>[4]Igazgatás!L152+[4]Községgazd!O145+[4]Vagyongazd!L127+[4]Közút!L127+[4]Sport!L129+[4]Közművelődés!N168+[4]Támogatás!W140</f>
        <v>0</v>
      </c>
      <c r="R129" s="961">
        <f>[4]Igazgatás!M152+[4]Községgazd!P145+[4]Vagyongazd!M127+[4]Közút!M127+[4]Sport!M129+[4]Közművelődés!O168+[4]Támogatás!X140</f>
        <v>0</v>
      </c>
      <c r="S129" s="962">
        <f>[4]Igazgatás!N152+[4]Községgazd!Q145+[4]Vagyongazd!N127+[4]Közút!N127+[4]Sport!N129+[4]Közművelődés!P168+[4]Támogatás!Y140</f>
        <v>0</v>
      </c>
      <c r="T129" s="962">
        <f>[4]Igazgatás!O152+[4]Községgazd!R145+[4]Vagyongazd!O127+[4]Közút!O127+[4]Sport!O129+[4]Közművelődés!Q168+[4]Támogatás!Z140</f>
        <v>0</v>
      </c>
      <c r="U129" s="963">
        <f>[4]Igazgatás!P152+[4]Községgazd!S145+[4]Vagyongazd!P127+[4]Közút!P127+[4]Sport!P129+[4]Közművelődés!R168+[4]Támogatás!AA140</f>
        <v>0</v>
      </c>
      <c r="V129" s="964">
        <f>[4]Igazgatás!Q152+[4]Községgazd!T145+[4]Vagyongazd!Q127+[4]Közút!Q127+[4]Sport!Q129+[4]Közművelődés!S168+[4]Támogatás!AB140</f>
        <v>0</v>
      </c>
      <c r="W129" s="962">
        <f>[4]Igazgatás!R152+[4]Községgazd!U145+[4]Vagyongazd!R127+[4]Közút!R127+[4]Sport!R129+[4]Közművelődés!T168+[4]Támogatás!AC140</f>
        <v>0</v>
      </c>
      <c r="X129" s="962">
        <f>[4]Igazgatás!S152+[4]Községgazd!V145+[4]Vagyongazd!S127+[4]Közút!S127+[4]Sport!S129+[4]Közművelődés!U168+[4]Támogatás!AD140</f>
        <v>0</v>
      </c>
      <c r="Y129" s="963">
        <f>[4]Igazgatás!T152+[4]Községgazd!W145+[4]Vagyongazd!T127+[4]Közút!T127+[4]Sport!T129+[4]Közművelődés!V168+[4]Támogatás!AE140</f>
        <v>0</v>
      </c>
      <c r="AB129" s="914"/>
    </row>
    <row r="130" spans="1:28" ht="15" hidden="1" customHeight="1" x14ac:dyDescent="0.2">
      <c r="B130" s="876"/>
      <c r="C130" s="877"/>
      <c r="D130" s="1343" t="s">
        <v>1010</v>
      </c>
      <c r="E130" s="1343"/>
      <c r="F130" s="978" t="e">
        <v>#REF!</v>
      </c>
      <c r="G130" s="990" t="e">
        <v>#REF!</v>
      </c>
      <c r="H130" s="990" t="e">
        <v>#REF!</v>
      </c>
      <c r="I130" s="990" t="e">
        <v>#REF!</v>
      </c>
      <c r="J130" s="991" t="e">
        <f>[4]Igazgatás!F153+[4]Községgazd!F146+[4]Vagyongazd!#REF!+[4]Közút!F128+[4]Sport!F130+[4]Közművelődés!F169+[4]Támogatás!J141</f>
        <v>#REF!</v>
      </c>
      <c r="K130" s="992" t="e">
        <f>[4]Igazgatás!G153+[4]Községgazd!G146+[4]Vagyongazd!#REF!+[4]Közút!G128+[4]Sport!G130+[4]Közművelődés!G169+[4]Támogatás!K141</f>
        <v>#REF!</v>
      </c>
      <c r="L130" s="993"/>
      <c r="M130" s="979" t="e">
        <f>[4]Igazgatás!H153+[4]Községgazd!H146+[4]Vagyongazd!#REF!+[4]Közút!H128+[4]Sport!H130+[4]Közművelődés!H169+[4]Támogatás!L141</f>
        <v>#REF!</v>
      </c>
      <c r="N130" s="960">
        <f>[4]Igazgatás!I153+[4]Községgazd!L146+[4]Vagyongazd!I128+[4]Közút!I128+[4]Sport!I130+[4]Közművelődés!K169+[4]Támogatás!T141</f>
        <v>0</v>
      </c>
      <c r="O130" s="961">
        <f>[4]Igazgatás!J153+[4]Községgazd!M146+[4]Vagyongazd!J128+[4]Közút!J128+[4]Sport!J130+[4]Közművelődés!L169+[4]Támogatás!U141</f>
        <v>0</v>
      </c>
      <c r="P130" s="962">
        <f>[4]Igazgatás!K153+[4]Községgazd!N146+[4]Vagyongazd!K128+[4]Közút!K128+[4]Sport!K130+[4]Közművelődés!M169+[4]Támogatás!V141</f>
        <v>0</v>
      </c>
      <c r="Q130" s="962">
        <f>[4]Igazgatás!L153+[4]Községgazd!O146+[4]Vagyongazd!L128+[4]Közút!L128+[4]Sport!L130+[4]Közművelődés!N169+[4]Támogatás!W141</f>
        <v>0</v>
      </c>
      <c r="R130" s="961">
        <f>[4]Igazgatás!M153+[4]Községgazd!P146+[4]Vagyongazd!M128+[4]Közút!M128+[4]Sport!M130+[4]Közművelődés!O169+[4]Támogatás!X141</f>
        <v>0</v>
      </c>
      <c r="S130" s="962">
        <f>[4]Igazgatás!N153+[4]Községgazd!Q146+[4]Vagyongazd!N128+[4]Közút!N128+[4]Sport!N130+[4]Közművelődés!P169+[4]Támogatás!Y141</f>
        <v>0</v>
      </c>
      <c r="T130" s="962">
        <f>[4]Igazgatás!O153+[4]Községgazd!R146+[4]Vagyongazd!O128+[4]Közút!O128+[4]Sport!O130+[4]Közművelődés!Q169+[4]Támogatás!Z141</f>
        <v>0</v>
      </c>
      <c r="U130" s="963">
        <f>[4]Igazgatás!P153+[4]Községgazd!S146+[4]Vagyongazd!P128+[4]Közút!P128+[4]Sport!P130+[4]Közművelődés!R169+[4]Támogatás!AA141</f>
        <v>0</v>
      </c>
      <c r="V130" s="964">
        <f>[4]Igazgatás!Q153+[4]Községgazd!T146+[4]Vagyongazd!Q128+[4]Közút!Q128+[4]Sport!Q130+[4]Közművelődés!S169+[4]Támogatás!AB141</f>
        <v>0</v>
      </c>
      <c r="W130" s="962">
        <f>[4]Igazgatás!R153+[4]Községgazd!U146+[4]Vagyongazd!R128+[4]Közút!R128+[4]Sport!R130+[4]Közművelődés!T169+[4]Támogatás!AC141</f>
        <v>0</v>
      </c>
      <c r="X130" s="962">
        <f>[4]Igazgatás!S153+[4]Községgazd!V146+[4]Vagyongazd!S128+[4]Közút!S128+[4]Sport!S130+[4]Közművelődés!U169+[4]Támogatás!AD141</f>
        <v>0</v>
      </c>
      <c r="Y130" s="963">
        <f>[4]Igazgatás!T153+[4]Községgazd!W146+[4]Vagyongazd!T128+[4]Közút!T128+[4]Sport!T130+[4]Közművelődés!V169+[4]Támogatás!AE141</f>
        <v>0</v>
      </c>
      <c r="AB130" s="914"/>
    </row>
    <row r="131" spans="1:28" ht="15" hidden="1" customHeight="1" x14ac:dyDescent="0.2">
      <c r="B131" s="876"/>
      <c r="C131" s="877"/>
      <c r="D131" s="1343" t="s">
        <v>1011</v>
      </c>
      <c r="E131" s="1343"/>
      <c r="F131" s="978" t="e">
        <v>#REF!</v>
      </c>
      <c r="G131" s="990" t="e">
        <v>#REF!</v>
      </c>
      <c r="H131" s="990" t="e">
        <v>#REF!</v>
      </c>
      <c r="I131" s="990" t="e">
        <v>#REF!</v>
      </c>
      <c r="J131" s="991" t="e">
        <f>[4]Igazgatás!F154+[4]Községgazd!F147+[4]Vagyongazd!#REF!+[4]Közút!F129+[4]Sport!F131+[4]Közművelődés!F170+[4]Támogatás!J142</f>
        <v>#REF!</v>
      </c>
      <c r="K131" s="992" t="e">
        <f>[4]Igazgatás!G154+[4]Községgazd!G147+[4]Vagyongazd!#REF!+[4]Közút!G129+[4]Sport!G131+[4]Közművelődés!G170+[4]Támogatás!K142</f>
        <v>#REF!</v>
      </c>
      <c r="L131" s="993"/>
      <c r="M131" s="979" t="e">
        <f>[4]Igazgatás!H154+[4]Községgazd!H147+[4]Vagyongazd!#REF!+[4]Közút!H129+[4]Sport!H131+[4]Közművelődés!H170+[4]Támogatás!L142</f>
        <v>#REF!</v>
      </c>
      <c r="N131" s="960">
        <f>[4]Igazgatás!I154+[4]Községgazd!L147+[4]Vagyongazd!I129+[4]Közút!I129+[4]Sport!I131+[4]Közművelődés!K170+[4]Támogatás!T142</f>
        <v>0</v>
      </c>
      <c r="O131" s="961">
        <f>[4]Igazgatás!J154+[4]Községgazd!M147+[4]Vagyongazd!J129+[4]Közút!J129+[4]Sport!J131+[4]Közművelődés!L170+[4]Támogatás!U142</f>
        <v>0</v>
      </c>
      <c r="P131" s="962">
        <f>[4]Igazgatás!K154+[4]Községgazd!N147+[4]Vagyongazd!K129+[4]Közút!K129+[4]Sport!K131+[4]Közművelődés!M170+[4]Támogatás!V142</f>
        <v>0</v>
      </c>
      <c r="Q131" s="962">
        <f>[4]Igazgatás!L154+[4]Községgazd!O147+[4]Vagyongazd!L129+[4]Közút!L129+[4]Sport!L131+[4]Közművelődés!N170+[4]Támogatás!W142</f>
        <v>0</v>
      </c>
      <c r="R131" s="961">
        <f>[4]Igazgatás!M154+[4]Községgazd!P147+[4]Vagyongazd!M129+[4]Közút!M129+[4]Sport!M131+[4]Közművelődés!O170+[4]Támogatás!X142</f>
        <v>0</v>
      </c>
      <c r="S131" s="962">
        <f>[4]Igazgatás!N154+[4]Községgazd!Q147+[4]Vagyongazd!N129+[4]Közút!N129+[4]Sport!N131+[4]Közművelődés!P170+[4]Támogatás!Y142</f>
        <v>0</v>
      </c>
      <c r="T131" s="962">
        <f>[4]Igazgatás!O154+[4]Községgazd!R147+[4]Vagyongazd!O129+[4]Közút!O129+[4]Sport!O131+[4]Közművelődés!Q170+[4]Támogatás!Z142</f>
        <v>0</v>
      </c>
      <c r="U131" s="963">
        <f>[4]Igazgatás!P154+[4]Községgazd!S147+[4]Vagyongazd!P129+[4]Közút!P129+[4]Sport!P131+[4]Közművelődés!R170+[4]Támogatás!AA142</f>
        <v>0</v>
      </c>
      <c r="V131" s="964">
        <f>[4]Igazgatás!Q154+[4]Községgazd!T147+[4]Vagyongazd!Q129+[4]Közút!Q129+[4]Sport!Q131+[4]Közművelődés!S170+[4]Támogatás!AB142</f>
        <v>0</v>
      </c>
      <c r="W131" s="962">
        <f>[4]Igazgatás!R154+[4]Községgazd!U147+[4]Vagyongazd!R129+[4]Közút!R129+[4]Sport!R131+[4]Közművelődés!T170+[4]Támogatás!AC142</f>
        <v>0</v>
      </c>
      <c r="X131" s="962">
        <f>[4]Igazgatás!S154+[4]Községgazd!V147+[4]Vagyongazd!S129+[4]Közút!S129+[4]Sport!S131+[4]Közművelődés!U170+[4]Támogatás!AD142</f>
        <v>0</v>
      </c>
      <c r="Y131" s="963">
        <f>[4]Igazgatás!T154+[4]Községgazd!W147+[4]Vagyongazd!T129+[4]Közút!T129+[4]Sport!T131+[4]Közművelődés!V170+[4]Támogatás!AE142</f>
        <v>0</v>
      </c>
      <c r="AB131" s="914"/>
    </row>
    <row r="132" spans="1:28" ht="25.5" hidden="1" customHeight="1" x14ac:dyDescent="0.2">
      <c r="B132" s="876"/>
      <c r="C132" s="877"/>
      <c r="D132" s="1365" t="s">
        <v>1012</v>
      </c>
      <c r="E132" s="1365"/>
      <c r="F132" s="978" t="e">
        <v>#REF!</v>
      </c>
      <c r="G132" s="990" t="e">
        <v>#REF!</v>
      </c>
      <c r="H132" s="990" t="e">
        <v>#REF!</v>
      </c>
      <c r="I132" s="990" t="e">
        <v>#REF!</v>
      </c>
      <c r="J132" s="1009" t="e">
        <f>[4]Igazgatás!F155+[4]Községgazd!F148+[4]Vagyongazd!#REF!+[4]Közút!F130+[4]Sport!F132+[4]Közművelődés!F171+[4]Támogatás!J143</f>
        <v>#REF!</v>
      </c>
      <c r="K132" s="1010" t="e">
        <f>[4]Igazgatás!G155+[4]Községgazd!G148+[4]Vagyongazd!#REF!+[4]Közút!G130+[4]Sport!G132+[4]Közművelődés!G171+[4]Támogatás!K143</f>
        <v>#REF!</v>
      </c>
      <c r="L132" s="1011"/>
      <c r="M132" s="979" t="e">
        <f>[4]Igazgatás!H155+[4]Községgazd!H148+[4]Vagyongazd!#REF!+[4]Közút!H130+[4]Sport!H132+[4]Közművelődés!H171+[4]Támogatás!L143</f>
        <v>#REF!</v>
      </c>
      <c r="N132" s="960">
        <f>[4]Igazgatás!I155+[4]Községgazd!L148+[4]Vagyongazd!I130+[4]Közút!I130+[4]Sport!I132+[4]Közművelődés!K171+[4]Támogatás!T143</f>
        <v>0</v>
      </c>
      <c r="O132" s="961">
        <f>[4]Igazgatás!J155+[4]Községgazd!M148+[4]Vagyongazd!J130+[4]Közút!J130+[4]Sport!J132+[4]Közművelődés!L171+[4]Támogatás!U143</f>
        <v>0</v>
      </c>
      <c r="P132" s="962">
        <f>[4]Igazgatás!K155+[4]Községgazd!N148+[4]Vagyongazd!K130+[4]Közút!K130+[4]Sport!K132+[4]Közművelődés!M171+[4]Támogatás!V143</f>
        <v>0</v>
      </c>
      <c r="Q132" s="962">
        <f>[4]Igazgatás!L155+[4]Községgazd!O148+[4]Vagyongazd!L130+[4]Közút!L130+[4]Sport!L132+[4]Közművelődés!N171+[4]Támogatás!W143</f>
        <v>0</v>
      </c>
      <c r="R132" s="961">
        <f>[4]Igazgatás!M155+[4]Községgazd!P148+[4]Vagyongazd!M130+[4]Közút!M130+[4]Sport!M132+[4]Közművelődés!O171+[4]Támogatás!X143</f>
        <v>0</v>
      </c>
      <c r="S132" s="962">
        <f>[4]Igazgatás!N155+[4]Községgazd!Q148+[4]Vagyongazd!N130+[4]Közút!N130+[4]Sport!N132+[4]Közművelődés!P171+[4]Támogatás!Y143</f>
        <v>0</v>
      </c>
      <c r="T132" s="962">
        <f>[4]Igazgatás!O155+[4]Községgazd!R148+[4]Vagyongazd!O130+[4]Közút!O130+[4]Sport!O132+[4]Közművelődés!Q171+[4]Támogatás!Z143</f>
        <v>0</v>
      </c>
      <c r="U132" s="963">
        <f>[4]Igazgatás!P155+[4]Községgazd!S148+[4]Vagyongazd!P130+[4]Közút!P130+[4]Sport!P132+[4]Közművelődés!R171+[4]Támogatás!AA143</f>
        <v>0</v>
      </c>
      <c r="V132" s="964">
        <f>[4]Igazgatás!Q155+[4]Községgazd!T148+[4]Vagyongazd!Q130+[4]Közút!Q130+[4]Sport!Q132+[4]Közművelődés!S171+[4]Támogatás!AB143</f>
        <v>0</v>
      </c>
      <c r="W132" s="962">
        <f>[4]Igazgatás!R155+[4]Községgazd!U148+[4]Vagyongazd!R130+[4]Közút!R130+[4]Sport!R132+[4]Közművelődés!T171+[4]Támogatás!AC143</f>
        <v>0</v>
      </c>
      <c r="X132" s="962">
        <f>[4]Igazgatás!S155+[4]Községgazd!V148+[4]Vagyongazd!S130+[4]Közút!S130+[4]Sport!S132+[4]Közművelődés!U171+[4]Támogatás!AD143</f>
        <v>0</v>
      </c>
      <c r="Y132" s="963">
        <f>[4]Igazgatás!T155+[4]Községgazd!W148+[4]Vagyongazd!T130+[4]Közút!T130+[4]Sport!T132+[4]Közművelődés!V171+[4]Támogatás!AE143</f>
        <v>0</v>
      </c>
      <c r="AB132" s="914"/>
    </row>
    <row r="133" spans="1:28" ht="15" hidden="1" customHeight="1" x14ac:dyDescent="0.2">
      <c r="B133" s="876"/>
      <c r="C133" s="877"/>
      <c r="D133" s="1343" t="s">
        <v>1013</v>
      </c>
      <c r="E133" s="1343"/>
      <c r="F133" s="978" t="e">
        <v>#REF!</v>
      </c>
      <c r="G133" s="990" t="e">
        <v>#REF!</v>
      </c>
      <c r="H133" s="990" t="e">
        <v>#REF!</v>
      </c>
      <c r="I133" s="990" t="e">
        <v>#REF!</v>
      </c>
      <c r="J133" s="991" t="e">
        <f>[4]Igazgatás!F156+[4]Községgazd!F149+[4]Vagyongazd!#REF!+[4]Közút!F131+[4]Sport!F133+[4]Közművelődés!F172+[4]Támogatás!J144</f>
        <v>#REF!</v>
      </c>
      <c r="K133" s="992" t="e">
        <f>[4]Igazgatás!G156+[4]Községgazd!G149+[4]Vagyongazd!#REF!+[4]Közút!G131+[4]Sport!G133+[4]Közművelődés!G172+[4]Támogatás!K144</f>
        <v>#REF!</v>
      </c>
      <c r="L133" s="993"/>
      <c r="M133" s="979" t="e">
        <f>[4]Igazgatás!H156+[4]Községgazd!H149+[4]Vagyongazd!#REF!+[4]Közút!H131+[4]Sport!H133+[4]Közművelődés!H172+[4]Támogatás!L144</f>
        <v>#REF!</v>
      </c>
      <c r="N133" s="960">
        <f>[4]Igazgatás!I156+[4]Községgazd!L149+[4]Vagyongazd!I131+[4]Közút!I131+[4]Sport!I133+[4]Közművelődés!K172+[4]Támogatás!T144</f>
        <v>0</v>
      </c>
      <c r="O133" s="961">
        <f>[4]Igazgatás!J156+[4]Községgazd!M149+[4]Vagyongazd!J131+[4]Közút!J131+[4]Sport!J133+[4]Közművelődés!L172+[4]Támogatás!U144</f>
        <v>0</v>
      </c>
      <c r="P133" s="962">
        <f>[4]Igazgatás!K156+[4]Községgazd!N149+[4]Vagyongazd!K131+[4]Közút!K131+[4]Sport!K133+[4]Közművelődés!M172+[4]Támogatás!V144</f>
        <v>0</v>
      </c>
      <c r="Q133" s="962">
        <f>[4]Igazgatás!L156+[4]Községgazd!O149+[4]Vagyongazd!L131+[4]Közút!L131+[4]Sport!L133+[4]Közművelődés!N172+[4]Támogatás!W144</f>
        <v>0</v>
      </c>
      <c r="R133" s="961">
        <f>[4]Igazgatás!M156+[4]Községgazd!P149+[4]Vagyongazd!M131+[4]Közút!M131+[4]Sport!M133+[4]Közművelődés!O172+[4]Támogatás!X144</f>
        <v>0</v>
      </c>
      <c r="S133" s="962">
        <f>[4]Igazgatás!N156+[4]Községgazd!Q149+[4]Vagyongazd!N131+[4]Közút!N131+[4]Sport!N133+[4]Közművelődés!P172+[4]Támogatás!Y144</f>
        <v>0</v>
      </c>
      <c r="T133" s="962">
        <f>[4]Igazgatás!O156+[4]Községgazd!R149+[4]Vagyongazd!O131+[4]Közút!O131+[4]Sport!O133+[4]Közművelődés!Q172+[4]Támogatás!Z144</f>
        <v>0</v>
      </c>
      <c r="U133" s="963">
        <f>[4]Igazgatás!P156+[4]Községgazd!S149+[4]Vagyongazd!P131+[4]Közút!P131+[4]Sport!P133+[4]Közművelődés!R172+[4]Támogatás!AA144</f>
        <v>0</v>
      </c>
      <c r="V133" s="964">
        <f>[4]Igazgatás!Q156+[4]Községgazd!T149+[4]Vagyongazd!Q131+[4]Közút!Q131+[4]Sport!Q133+[4]Közművelődés!S172+[4]Támogatás!AB144</f>
        <v>0</v>
      </c>
      <c r="W133" s="962">
        <f>[4]Igazgatás!R156+[4]Községgazd!U149+[4]Vagyongazd!R131+[4]Közút!R131+[4]Sport!R133+[4]Közművelődés!T172+[4]Támogatás!AC144</f>
        <v>0</v>
      </c>
      <c r="X133" s="962">
        <f>[4]Igazgatás!S156+[4]Községgazd!V149+[4]Vagyongazd!S131+[4]Közút!S131+[4]Sport!S133+[4]Közművelődés!U172+[4]Támogatás!AD144</f>
        <v>0</v>
      </c>
      <c r="Y133" s="963">
        <f>[4]Igazgatás!T156+[4]Községgazd!W149+[4]Vagyongazd!T131+[4]Közút!T131+[4]Sport!T133+[4]Közművelődés!V172+[4]Támogatás!AE144</f>
        <v>0</v>
      </c>
      <c r="AB133" s="914"/>
    </row>
    <row r="134" spans="1:28" s="949" customFormat="1" ht="15" hidden="1" customHeight="1" x14ac:dyDescent="0.2">
      <c r="A134" s="18" t="s">
        <v>1014</v>
      </c>
      <c r="B134" s="880" t="s">
        <v>1015</v>
      </c>
      <c r="C134" s="1346" t="s">
        <v>1016</v>
      </c>
      <c r="D134" s="1347"/>
      <c r="E134" s="1347"/>
      <c r="F134" s="922" t="e">
        <v>#REF!</v>
      </c>
      <c r="G134" s="930" t="e">
        <v>#REF!</v>
      </c>
      <c r="H134" s="930" t="e">
        <v>#REF!</v>
      </c>
      <c r="I134" s="930" t="e">
        <v>#REF!</v>
      </c>
      <c r="J134" s="931" t="e">
        <f>[4]Igazgatás!F157+[4]Községgazd!F150+[4]Vagyongazd!#REF!+[4]Közút!F132+[4]Sport!F134+[4]Közművelődés!F173+[4]Támogatás!J145</f>
        <v>#REF!</v>
      </c>
      <c r="K134" s="932" t="e">
        <f>[4]Igazgatás!G157+[4]Községgazd!G150+[4]Vagyongazd!#REF!+[4]Közút!G132+[4]Sport!G134+[4]Közművelődés!G173+[4]Támogatás!K145</f>
        <v>#REF!</v>
      </c>
      <c r="L134" s="933"/>
      <c r="M134" s="923" t="e">
        <f>[4]Igazgatás!H157+[4]Községgazd!H150+[4]Vagyongazd!#REF!+[4]Közút!H132+[4]Sport!H134+[4]Közművelődés!H173+[4]Támogatás!L145</f>
        <v>#REF!</v>
      </c>
      <c r="N134" s="1004">
        <f>[4]Igazgatás!I157+[4]Községgazd!L150+[4]Vagyongazd!I132+[4]Közút!I132+[4]Sport!I134+[4]Közművelődés!K173+[4]Támogatás!T145</f>
        <v>0</v>
      </c>
      <c r="O134" s="1005">
        <f>[4]Igazgatás!J157+[4]Községgazd!M150+[4]Vagyongazd!J132+[4]Közút!J132+[4]Sport!J134+[4]Közművelődés!L173+[4]Támogatás!U145</f>
        <v>0</v>
      </c>
      <c r="P134" s="1006">
        <f>[4]Igazgatás!K157+[4]Községgazd!N150+[4]Vagyongazd!K132+[4]Közút!K132+[4]Sport!K134+[4]Közművelődés!M173+[4]Támogatás!V145</f>
        <v>0</v>
      </c>
      <c r="Q134" s="1006">
        <f>[4]Igazgatás!L157+[4]Községgazd!O150+[4]Vagyongazd!L132+[4]Közút!L132+[4]Sport!L134+[4]Közművelődés!N173+[4]Támogatás!W145</f>
        <v>0</v>
      </c>
      <c r="R134" s="1005">
        <f>[4]Igazgatás!M157+[4]Községgazd!P150+[4]Vagyongazd!M132+[4]Közút!M132+[4]Sport!M134+[4]Közművelődés!O173+[4]Támogatás!X145</f>
        <v>0</v>
      </c>
      <c r="S134" s="1006">
        <f>[4]Igazgatás!N157+[4]Községgazd!Q150+[4]Vagyongazd!N132+[4]Közút!N132+[4]Sport!N134+[4]Közművelődés!P173+[4]Támogatás!Y145</f>
        <v>0</v>
      </c>
      <c r="T134" s="1006">
        <f>[4]Igazgatás!O157+[4]Községgazd!R150+[4]Vagyongazd!O132+[4]Közút!O132+[4]Sport!O134+[4]Közművelődés!Q173+[4]Támogatás!Z145</f>
        <v>0</v>
      </c>
      <c r="U134" s="1007">
        <f>[4]Igazgatás!P157+[4]Községgazd!S150+[4]Vagyongazd!P132+[4]Közút!P132+[4]Sport!P134+[4]Közművelődés!R173+[4]Támogatás!AA145</f>
        <v>0</v>
      </c>
      <c r="V134" s="1008">
        <f>[4]Igazgatás!Q157+[4]Községgazd!T150+[4]Vagyongazd!Q132+[4]Közút!Q132+[4]Sport!Q134+[4]Közművelődés!S173+[4]Támogatás!AB145</f>
        <v>0</v>
      </c>
      <c r="W134" s="1006">
        <f>[4]Igazgatás!R157+[4]Községgazd!U150+[4]Vagyongazd!R132+[4]Közút!R132+[4]Sport!R134+[4]Közművelődés!T173+[4]Támogatás!AC145</f>
        <v>0</v>
      </c>
      <c r="X134" s="1006">
        <f>[4]Igazgatás!S157+[4]Községgazd!V150+[4]Vagyongazd!S132+[4]Közút!S132+[4]Sport!S134+[4]Közművelődés!U173+[4]Támogatás!AD145</f>
        <v>0</v>
      </c>
      <c r="Y134" s="1007">
        <f>[4]Igazgatás!T157+[4]Községgazd!W150+[4]Vagyongazd!T132+[4]Közút!T132+[4]Sport!T134+[4]Közművelődés!V173+[4]Támogatás!AE145</f>
        <v>0</v>
      </c>
      <c r="AB134" s="914"/>
    </row>
    <row r="135" spans="1:28" s="949" customFormat="1" ht="15" hidden="1" customHeight="1" x14ac:dyDescent="0.2">
      <c r="A135" s="18" t="s">
        <v>1017</v>
      </c>
      <c r="B135" s="880" t="s">
        <v>1018</v>
      </c>
      <c r="C135" s="1346" t="s">
        <v>1019</v>
      </c>
      <c r="D135" s="1347"/>
      <c r="E135" s="1347"/>
      <c r="F135" s="922" t="e">
        <v>#REF!</v>
      </c>
      <c r="G135" s="930" t="e">
        <v>#REF!</v>
      </c>
      <c r="H135" s="930" t="e">
        <v>#REF!</v>
      </c>
      <c r="I135" s="930" t="e">
        <v>#REF!</v>
      </c>
      <c r="J135" s="931" t="e">
        <f>[4]Igazgatás!F158+[4]Községgazd!F151+[4]Vagyongazd!#REF!+[4]Közút!F133+[4]Sport!F135+[4]Közművelődés!F174+[4]Támogatás!J146</f>
        <v>#REF!</v>
      </c>
      <c r="K135" s="932" t="e">
        <f>[4]Igazgatás!G158+[4]Községgazd!G151+[4]Vagyongazd!#REF!+[4]Közút!G133+[4]Sport!G135+[4]Közművelődés!G174+[4]Támogatás!K146</f>
        <v>#REF!</v>
      </c>
      <c r="L135" s="933"/>
      <c r="M135" s="923" t="e">
        <f>[4]Igazgatás!H158+[4]Községgazd!H151+[4]Vagyongazd!#REF!+[4]Közút!H133+[4]Sport!H135+[4]Közművelődés!H174+[4]Támogatás!L146</f>
        <v>#REF!</v>
      </c>
      <c r="N135" s="1004">
        <f>[4]Igazgatás!I158+[4]Községgazd!L151+[4]Vagyongazd!I133+[4]Közút!I133+[4]Sport!I135+[4]Közművelődés!K174+[4]Támogatás!T146</f>
        <v>0</v>
      </c>
      <c r="O135" s="1005">
        <f>[4]Igazgatás!J158+[4]Községgazd!M151+[4]Vagyongazd!J133+[4]Közút!J133+[4]Sport!J135+[4]Közművelődés!L174+[4]Támogatás!U146</f>
        <v>0</v>
      </c>
      <c r="P135" s="1006">
        <f>[4]Igazgatás!K158+[4]Községgazd!N151+[4]Vagyongazd!K133+[4]Közút!K133+[4]Sport!K135+[4]Közművelődés!M174+[4]Támogatás!V146</f>
        <v>0</v>
      </c>
      <c r="Q135" s="1006">
        <f>[4]Igazgatás!L158+[4]Községgazd!O151+[4]Vagyongazd!L133+[4]Közút!L133+[4]Sport!L135+[4]Közművelődés!N174+[4]Támogatás!W146</f>
        <v>0</v>
      </c>
      <c r="R135" s="1005">
        <f>[4]Igazgatás!M158+[4]Községgazd!P151+[4]Vagyongazd!M133+[4]Közút!M133+[4]Sport!M135+[4]Közművelődés!O174+[4]Támogatás!X146</f>
        <v>0</v>
      </c>
      <c r="S135" s="1006">
        <f>[4]Igazgatás!N158+[4]Községgazd!Q151+[4]Vagyongazd!N133+[4]Közút!N133+[4]Sport!N135+[4]Közművelődés!P174+[4]Támogatás!Y146</f>
        <v>0</v>
      </c>
      <c r="T135" s="1006">
        <f>[4]Igazgatás!O158+[4]Községgazd!R151+[4]Vagyongazd!O133+[4]Közút!O133+[4]Sport!O135+[4]Közművelődés!Q174+[4]Támogatás!Z146</f>
        <v>0</v>
      </c>
      <c r="U135" s="1007">
        <f>[4]Igazgatás!P158+[4]Községgazd!S151+[4]Vagyongazd!P133+[4]Közút!P133+[4]Sport!P135+[4]Közművelődés!R174+[4]Támogatás!AA146</f>
        <v>0</v>
      </c>
      <c r="V135" s="1008">
        <f>[4]Igazgatás!Q158+[4]Községgazd!T151+[4]Vagyongazd!Q133+[4]Közút!Q133+[4]Sport!Q135+[4]Közművelődés!S174+[4]Támogatás!AB146</f>
        <v>0</v>
      </c>
      <c r="W135" s="1006">
        <f>[4]Igazgatás!R158+[4]Községgazd!U151+[4]Vagyongazd!R133+[4]Közút!R133+[4]Sport!R135+[4]Közművelődés!T174+[4]Támogatás!AC146</f>
        <v>0</v>
      </c>
      <c r="X135" s="1006">
        <f>[4]Igazgatás!S158+[4]Községgazd!V151+[4]Vagyongazd!S133+[4]Közút!S133+[4]Sport!S135+[4]Közművelődés!U174+[4]Támogatás!AD146</f>
        <v>0</v>
      </c>
      <c r="Y135" s="1007">
        <f>[4]Igazgatás!T158+[4]Községgazd!W151+[4]Vagyongazd!T133+[4]Közút!T133+[4]Sport!T135+[4]Közművelődés!V174+[4]Támogatás!AE146</f>
        <v>0</v>
      </c>
      <c r="AB135" s="914"/>
    </row>
    <row r="136" spans="1:28" s="949" customFormat="1" ht="15" hidden="1" customHeight="1" x14ac:dyDescent="0.2">
      <c r="A136" s="18" t="s">
        <v>1020</v>
      </c>
      <c r="B136" s="880" t="s">
        <v>1021</v>
      </c>
      <c r="C136" s="1346" t="s">
        <v>1022</v>
      </c>
      <c r="D136" s="1347"/>
      <c r="E136" s="1347"/>
      <c r="F136" s="922" t="e">
        <v>#REF!</v>
      </c>
      <c r="G136" s="930" t="e">
        <v>#REF!</v>
      </c>
      <c r="H136" s="930" t="e">
        <v>#REF!</v>
      </c>
      <c r="I136" s="930" t="e">
        <v>#REF!</v>
      </c>
      <c r="J136" s="931" t="e">
        <f>[4]Igazgatás!F159+[4]Községgazd!F152+[4]Vagyongazd!#REF!+[4]Közút!F134+[4]Sport!F136+[4]Közművelődés!F175+[4]Támogatás!J147</f>
        <v>#REF!</v>
      </c>
      <c r="K136" s="932" t="e">
        <f>[4]Igazgatás!G159+[4]Községgazd!G152+[4]Vagyongazd!#REF!+[4]Közút!G134+[4]Sport!G136+[4]Közművelődés!G175+[4]Támogatás!K147</f>
        <v>#REF!</v>
      </c>
      <c r="L136" s="933"/>
      <c r="M136" s="923" t="e">
        <f>[4]Igazgatás!H159+[4]Községgazd!H152+[4]Vagyongazd!#REF!+[4]Közút!H134+[4]Sport!H136+[4]Közművelődés!H175+[4]Támogatás!L147</f>
        <v>#REF!</v>
      </c>
      <c r="N136" s="1004">
        <f>[4]Igazgatás!I159+[4]Községgazd!L152+[4]Vagyongazd!I134+[4]Közút!I134+[4]Sport!I136+[4]Közművelődés!K175+[4]Támogatás!T147</f>
        <v>0</v>
      </c>
      <c r="O136" s="1005">
        <f>[4]Igazgatás!J159+[4]Községgazd!M152+[4]Vagyongazd!J134+[4]Közút!J134+[4]Sport!J136+[4]Közművelődés!L175+[4]Támogatás!U147</f>
        <v>0</v>
      </c>
      <c r="P136" s="1006">
        <f>[4]Igazgatás!K159+[4]Községgazd!N152+[4]Vagyongazd!K134+[4]Közút!K134+[4]Sport!K136+[4]Közművelődés!M175+[4]Támogatás!V147</f>
        <v>0</v>
      </c>
      <c r="Q136" s="1006">
        <f>[4]Igazgatás!L159+[4]Községgazd!O152+[4]Vagyongazd!L134+[4]Közút!L134+[4]Sport!L136+[4]Közművelődés!N175+[4]Támogatás!W147</f>
        <v>0</v>
      </c>
      <c r="R136" s="1005">
        <f>[4]Igazgatás!M159+[4]Községgazd!P152+[4]Vagyongazd!M134+[4]Közút!M134+[4]Sport!M136+[4]Közművelődés!O175+[4]Támogatás!X147</f>
        <v>0</v>
      </c>
      <c r="S136" s="1006">
        <f>[4]Igazgatás!N159+[4]Községgazd!Q152+[4]Vagyongazd!N134+[4]Közút!N134+[4]Sport!N136+[4]Közművelődés!P175+[4]Támogatás!Y147</f>
        <v>0</v>
      </c>
      <c r="T136" s="1006">
        <f>[4]Igazgatás!O159+[4]Községgazd!R152+[4]Vagyongazd!O134+[4]Közút!O134+[4]Sport!O136+[4]Közművelődés!Q175+[4]Támogatás!Z147</f>
        <v>0</v>
      </c>
      <c r="U136" s="1007">
        <f>[4]Igazgatás!P159+[4]Községgazd!S152+[4]Vagyongazd!P134+[4]Közút!P134+[4]Sport!P136+[4]Közművelődés!R175+[4]Támogatás!AA147</f>
        <v>0</v>
      </c>
      <c r="V136" s="1008">
        <f>[4]Igazgatás!Q159+[4]Községgazd!T152+[4]Vagyongazd!Q134+[4]Közút!Q134+[4]Sport!Q136+[4]Közművelődés!S175+[4]Támogatás!AB147</f>
        <v>0</v>
      </c>
      <c r="W136" s="1006">
        <f>[4]Igazgatás!R159+[4]Községgazd!U152+[4]Vagyongazd!R134+[4]Közút!R134+[4]Sport!R136+[4]Közművelődés!T175+[4]Támogatás!AC147</f>
        <v>0</v>
      </c>
      <c r="X136" s="1006">
        <f>[4]Igazgatás!S159+[4]Községgazd!V152+[4]Vagyongazd!S134+[4]Közút!S134+[4]Sport!S136+[4]Közművelődés!U175+[4]Támogatás!AD147</f>
        <v>0</v>
      </c>
      <c r="Y136" s="1007">
        <f>[4]Igazgatás!T159+[4]Községgazd!W152+[4]Vagyongazd!T134+[4]Közút!T134+[4]Sport!T136+[4]Közművelődés!V175+[4]Támogatás!AE147</f>
        <v>0</v>
      </c>
      <c r="AB136" s="914"/>
    </row>
    <row r="137" spans="1:28" s="949" customFormat="1" ht="13.5" x14ac:dyDescent="0.2">
      <c r="A137" s="18" t="s">
        <v>91</v>
      </c>
      <c r="B137" s="880" t="s">
        <v>92</v>
      </c>
      <c r="C137" s="1346" t="s">
        <v>93</v>
      </c>
      <c r="D137" s="1347"/>
      <c r="E137" s="1347"/>
      <c r="F137" s="922">
        <v>726831</v>
      </c>
      <c r="G137" s="922">
        <v>726831</v>
      </c>
      <c r="H137" s="922">
        <v>726831</v>
      </c>
      <c r="I137" s="922"/>
      <c r="J137" s="922">
        <f>SUM('Egyéb működési c. kiadások'!F19)</f>
        <v>0</v>
      </c>
      <c r="K137" s="922">
        <f>SUM('Egyéb működési c. kiadások'!G19)</f>
        <v>2000000</v>
      </c>
      <c r="L137" s="922">
        <v>0</v>
      </c>
      <c r="M137" s="923">
        <f>SUM(J137:L137)</f>
        <v>2000000</v>
      </c>
      <c r="N137" s="1004">
        <f>[4]Igazgatás!I160+[4]Községgazd!L153+[4]Vagyongazd!I135+[4]Közút!I135+[4]Sport!I137+[4]Közművelődés!K176+[4]Támogatás!T148</f>
        <v>229166.6666575</v>
      </c>
      <c r="O137" s="1005">
        <f>[4]Igazgatás!J160+[4]Községgazd!M153+[4]Vagyongazd!J135+[4]Közút!J135+[4]Sport!J137+[4]Közművelődés!L176+[4]Támogatás!U148</f>
        <v>229166.6666575</v>
      </c>
      <c r="P137" s="1006">
        <f>[4]Igazgatás!K160+[4]Községgazd!N153+[4]Vagyongazd!K135+[4]Közút!K135+[4]Sport!K137+[4]Közművelődés!M176+[4]Támogatás!V148</f>
        <v>229166.6666575</v>
      </c>
      <c r="Q137" s="1006">
        <f>[4]Igazgatás!L160+[4]Községgazd!O153+[4]Vagyongazd!L135+[4]Közút!L135+[4]Sport!L137+[4]Közművelődés!N176+[4]Támogatás!W148</f>
        <v>229166.6666575</v>
      </c>
      <c r="R137" s="1005">
        <f>[4]Igazgatás!M160+[4]Községgazd!P153+[4]Vagyongazd!M135+[4]Közút!M135+[4]Sport!M137+[4]Közművelődés!O176+[4]Támogatás!X148</f>
        <v>229166.6666575</v>
      </c>
      <c r="S137" s="1006">
        <f>[4]Igazgatás!N160+[4]Községgazd!Q153+[4]Vagyongazd!N135+[4]Közút!N135+[4]Sport!N137+[4]Közművelődés!P176+[4]Támogatás!Y148</f>
        <v>229166.6666575</v>
      </c>
      <c r="T137" s="1006">
        <f>[4]Igazgatás!O160+[4]Községgazd!R153+[4]Vagyongazd!O135+[4]Közút!O135+[4]Sport!O137+[4]Közművelődés!Q176+[4]Támogatás!AA148</f>
        <v>229166.6666575</v>
      </c>
      <c r="U137" s="1007">
        <f>[4]Igazgatás!P160+[4]Községgazd!S153+[4]Vagyongazd!P135+[4]Közút!P135+[4]Sport!P137+[4]Közművelődés!R176+[4]Támogatás!AB148</f>
        <v>229166.6666575</v>
      </c>
      <c r="V137" s="1008">
        <f>[4]Igazgatás!Q160+[4]Községgazd!T153+[4]Vagyongazd!Q135+[4]Közút!Q135+[4]Sport!Q137+[4]Közművelődés!S176+[4]Támogatás!AC148</f>
        <v>229166.6666575</v>
      </c>
      <c r="W137" s="1006">
        <f>[4]Igazgatás!R160+[4]Községgazd!U153+[4]Vagyongazd!R135+[4]Közút!R135+[4]Sport!R137+[4]Közművelődés!T176+[4]Támogatás!AD148</f>
        <v>229166.6666575</v>
      </c>
      <c r="X137" s="1006" t="e">
        <f>[4]Igazgatás!S160+[4]Községgazd!V153+[4]Vagyongazd!S135+[4]Közút!S135+[4]Sport!S137+[4]Közművelődés!U176+[4]Támogatás!#REF!</f>
        <v>#REF!</v>
      </c>
      <c r="Y137" s="1007">
        <f>[4]Igazgatás!T160+[4]Községgazd!W153+[4]Vagyongazd!T135+[4]Közút!T135+[4]Sport!T137+[4]Közművelődés!V176+[4]Támogatás!AE148</f>
        <v>229166.6666575</v>
      </c>
      <c r="AB137" s="914"/>
    </row>
    <row r="138" spans="1:28" ht="15" hidden="1" customHeight="1" x14ac:dyDescent="0.2">
      <c r="B138" s="876"/>
      <c r="C138" s="877"/>
      <c r="D138" s="1343" t="s">
        <v>1023</v>
      </c>
      <c r="E138" s="1343"/>
      <c r="F138" s="978" t="e">
        <v>#REF!</v>
      </c>
      <c r="G138" s="978" t="e">
        <v>#REF!</v>
      </c>
      <c r="H138" s="978" t="e">
        <v>#REF!</v>
      </c>
      <c r="I138" s="978" t="e">
        <v>#REF!</v>
      </c>
      <c r="J138" s="978" t="e">
        <f>[4]Igazgatás!F161+[4]Községgazd!F154+[4]Vagyongazd!#REF!+[4]Közút!F136+[4]Sport!F138+[4]Közművelődés!F177+[4]Támogatás!J149</f>
        <v>#REF!</v>
      </c>
      <c r="K138" s="978" t="e">
        <f>[4]Igazgatás!G161+[4]Községgazd!G154+[4]Vagyongazd!#REF!+[4]Közút!G136+[4]Sport!G138+[4]Közművelődés!G177+[4]Támogatás!K149</f>
        <v>#REF!</v>
      </c>
      <c r="L138" s="978"/>
      <c r="M138" s="979" t="e">
        <f>[4]Igazgatás!H161+[4]Községgazd!H154+[4]Vagyongazd!#REF!+[4]Közút!H136+[4]Sport!H138+[4]Közművelődés!H177+[4]Támogatás!L149</f>
        <v>#REF!</v>
      </c>
      <c r="N138" s="960">
        <f>[4]Igazgatás!I161+[4]Községgazd!L154+[4]Vagyongazd!I136+[4]Közút!I136+[4]Sport!I138+[4]Közművelődés!K177+[4]Támogatás!T149</f>
        <v>0</v>
      </c>
      <c r="O138" s="961">
        <f>[4]Igazgatás!J161+[4]Községgazd!M154+[4]Vagyongazd!J136+[4]Közút!J136+[4]Sport!J138+[4]Közművelődés!L177+[4]Támogatás!U149</f>
        <v>0</v>
      </c>
      <c r="P138" s="962">
        <f>[4]Igazgatás!K161+[4]Községgazd!N154+[4]Vagyongazd!K136+[4]Közút!K136+[4]Sport!K138+[4]Közművelődés!M177+[4]Támogatás!V149</f>
        <v>0</v>
      </c>
      <c r="Q138" s="962">
        <f>[4]Igazgatás!L161+[4]Községgazd!O154+[4]Vagyongazd!L136+[4]Közút!L136+[4]Sport!L138+[4]Közművelődés!N177+[4]Támogatás!W149</f>
        <v>0</v>
      </c>
      <c r="R138" s="961">
        <f>[4]Igazgatás!M161+[4]Községgazd!P154+[4]Vagyongazd!M136+[4]Közút!M136+[4]Sport!M138+[4]Közművelődés!O177+[4]Támogatás!X149</f>
        <v>0</v>
      </c>
      <c r="S138" s="962">
        <f>[4]Igazgatás!N161+[4]Községgazd!Q154+[4]Vagyongazd!N136+[4]Közút!N136+[4]Sport!N138+[4]Közművelődés!P177+[4]Támogatás!Y149</f>
        <v>0</v>
      </c>
      <c r="T138" s="962">
        <f>[4]Igazgatás!O161+[4]Községgazd!R154+[4]Vagyongazd!O136+[4]Közút!O136+[4]Sport!O138+[4]Közművelődés!Q177+[4]Támogatás!Z149</f>
        <v>0</v>
      </c>
      <c r="U138" s="963">
        <f>[4]Igazgatás!P161+[4]Községgazd!S154+[4]Vagyongazd!P136+[4]Közút!P136+[4]Sport!P138+[4]Közművelődés!R177+[4]Támogatás!AA149</f>
        <v>0</v>
      </c>
      <c r="V138" s="964">
        <f>[4]Igazgatás!Q161+[4]Községgazd!T154+[4]Vagyongazd!Q136+[4]Közút!Q136+[4]Sport!Q138+[4]Közművelődés!S177+[4]Támogatás!AB149</f>
        <v>0</v>
      </c>
      <c r="W138" s="962">
        <f>[4]Igazgatás!R161+[4]Községgazd!U154+[4]Vagyongazd!R136+[4]Közút!R136+[4]Sport!R138+[4]Közművelődés!T177+[4]Támogatás!AC149</f>
        <v>0</v>
      </c>
      <c r="X138" s="962">
        <f>[4]Igazgatás!S161+[4]Községgazd!V154+[4]Vagyongazd!S136+[4]Közút!S136+[4]Sport!S138+[4]Közművelődés!U177+[4]Támogatás!AD149</f>
        <v>0</v>
      </c>
      <c r="Y138" s="963">
        <f>[4]Igazgatás!T161+[4]Községgazd!W154+[4]Vagyongazd!T136+[4]Közút!T136+[4]Sport!T138+[4]Közművelődés!V177+[4]Támogatás!AE149</f>
        <v>0</v>
      </c>
      <c r="AB138" s="914"/>
    </row>
    <row r="139" spans="1:28" ht="15" hidden="1" customHeight="1" x14ac:dyDescent="0.2">
      <c r="B139" s="876"/>
      <c r="C139" s="877"/>
      <c r="D139" s="1343" t="s">
        <v>94</v>
      </c>
      <c r="E139" s="1343"/>
      <c r="F139" s="978" t="e">
        <v>#REF!</v>
      </c>
      <c r="G139" s="978" t="e">
        <v>#REF!</v>
      </c>
      <c r="H139" s="978" t="e">
        <v>#REF!</v>
      </c>
      <c r="I139" s="978" t="e">
        <v>#REF!</v>
      </c>
      <c r="J139" s="978" t="e">
        <f>[4]Igazgatás!F162+[4]Községgazd!F155+[4]Vagyongazd!#REF!+[4]Közút!F137+[4]Sport!F139+[4]Közművelődés!F178+[4]Támogatás!J150</f>
        <v>#REF!</v>
      </c>
      <c r="K139" s="978" t="e">
        <f>[4]Igazgatás!G162+[4]Községgazd!G155+[4]Vagyongazd!#REF!+[4]Közút!G137+[4]Sport!G139+[4]Közművelődés!G178+[4]Támogatás!K150</f>
        <v>#REF!</v>
      </c>
      <c r="L139" s="978"/>
      <c r="M139" s="979" t="e">
        <f>[4]Igazgatás!H162+[4]Községgazd!H155+[4]Vagyongazd!#REF!+[4]Közút!H137+[4]Sport!H139+[4]Közművelődés!H178+[4]Támogatás!L150</f>
        <v>#REF!</v>
      </c>
      <c r="N139" s="960">
        <f>[4]Igazgatás!I162+[4]Községgazd!L155+[4]Vagyongazd!I137+[4]Közút!I137+[4]Sport!I139+[4]Közművelődés!K178+[4]Támogatás!T150</f>
        <v>0</v>
      </c>
      <c r="O139" s="961">
        <f>[4]Igazgatás!J162+[4]Községgazd!M155+[4]Vagyongazd!J137+[4]Közút!J137+[4]Sport!J139+[4]Közművelődés!L178+[4]Támogatás!U150</f>
        <v>0</v>
      </c>
      <c r="P139" s="962">
        <f>[4]Igazgatás!K162+[4]Községgazd!N155+[4]Vagyongazd!K137+[4]Közút!K137+[4]Sport!K139+[4]Közművelődés!M178+[4]Támogatás!V150</f>
        <v>0</v>
      </c>
      <c r="Q139" s="962">
        <f>[4]Igazgatás!L162+[4]Községgazd!O155+[4]Vagyongazd!L137+[4]Közút!L137+[4]Sport!L139+[4]Közművelődés!N178+[4]Támogatás!W150</f>
        <v>0</v>
      </c>
      <c r="R139" s="961">
        <f>[4]Igazgatás!M162+[4]Községgazd!P155+[4]Vagyongazd!M137+[4]Közút!M137+[4]Sport!M139+[4]Közművelődés!O178+[4]Támogatás!X150</f>
        <v>0</v>
      </c>
      <c r="S139" s="962">
        <f>[4]Igazgatás!N162+[4]Községgazd!Q155+[4]Vagyongazd!N137+[4]Közút!N137+[4]Sport!N139+[4]Közművelődés!P178+[4]Támogatás!Y150</f>
        <v>0</v>
      </c>
      <c r="T139" s="962">
        <f>[4]Igazgatás!O162+[4]Községgazd!R155+[4]Vagyongazd!O137+[4]Közút!O137+[4]Sport!O139+[4]Közművelődés!Q178+[4]Támogatás!Z150</f>
        <v>0</v>
      </c>
      <c r="U139" s="963">
        <f>[4]Igazgatás!P162+[4]Községgazd!S155+[4]Vagyongazd!P137+[4]Közút!P137+[4]Sport!P139+[4]Közművelődés!R178+[4]Támogatás!AA150</f>
        <v>0</v>
      </c>
      <c r="V139" s="964">
        <f>[4]Igazgatás!Q162+[4]Községgazd!T155+[4]Vagyongazd!Q137+[4]Közút!Q137+[4]Sport!Q139+[4]Közművelődés!S178+[4]Támogatás!AB150</f>
        <v>0</v>
      </c>
      <c r="W139" s="962">
        <f>[4]Igazgatás!R162+[4]Községgazd!U155+[4]Vagyongazd!R137+[4]Közút!R137+[4]Sport!R139+[4]Közművelődés!T178+[4]Támogatás!AC150</f>
        <v>0</v>
      </c>
      <c r="X139" s="962">
        <f>[4]Igazgatás!S162+[4]Községgazd!V155+[4]Vagyongazd!S137+[4]Közút!S137+[4]Sport!S139+[4]Közművelődés!U178+[4]Támogatás!AD150</f>
        <v>0</v>
      </c>
      <c r="Y139" s="963">
        <f>[4]Igazgatás!T162+[4]Községgazd!W155+[4]Vagyongazd!T137+[4]Közút!T137+[4]Sport!T139+[4]Közművelődés!V178+[4]Támogatás!AE150</f>
        <v>0</v>
      </c>
      <c r="AB139" s="914"/>
    </row>
    <row r="140" spans="1:28" x14ac:dyDescent="0.2">
      <c r="B140" s="876"/>
      <c r="C140" s="877"/>
      <c r="D140" s="1343" t="s">
        <v>95</v>
      </c>
      <c r="E140" s="1343"/>
      <c r="F140" s="978">
        <v>726831</v>
      </c>
      <c r="G140" s="978">
        <v>726831</v>
      </c>
      <c r="H140" s="978">
        <v>726831</v>
      </c>
      <c r="I140" s="978"/>
      <c r="J140" s="978">
        <f>SUM('Egyéb működési c. kiadások'!F24)</f>
        <v>0</v>
      </c>
      <c r="K140" s="978">
        <f>SUM('Egyéb működési c. kiadások'!G24)</f>
        <v>2000000</v>
      </c>
      <c r="L140" s="978">
        <v>0</v>
      </c>
      <c r="M140" s="979">
        <f>SUM(J140:L140)</f>
        <v>2000000</v>
      </c>
      <c r="N140" s="960">
        <f>[4]Igazgatás!I163+[4]Községgazd!L156+[4]Vagyongazd!I138+[4]Közút!I138+[4]Sport!I140+[4]Közművelődés!K179+[4]Támogatás!T151</f>
        <v>229166.6666575</v>
      </c>
      <c r="O140" s="961">
        <f>[4]Igazgatás!J163+[4]Községgazd!M156+[4]Vagyongazd!J138+[4]Közút!J138+[4]Sport!J140+[4]Közművelődés!L179+[4]Támogatás!U151</f>
        <v>229166.6666575</v>
      </c>
      <c r="P140" s="962">
        <f>[4]Igazgatás!K163+[4]Községgazd!N156+[4]Vagyongazd!K138+[4]Közút!K138+[4]Sport!K140+[4]Közművelődés!M179+[4]Támogatás!V151</f>
        <v>229166.6666575</v>
      </c>
      <c r="Q140" s="962">
        <f>[4]Igazgatás!L163+[4]Községgazd!O156+[4]Vagyongazd!L138+[4]Közút!L138+[4]Sport!L140+[4]Közművelődés!N179+[4]Támogatás!W151</f>
        <v>229166.6666575</v>
      </c>
      <c r="R140" s="961">
        <f>[4]Igazgatás!M163+[4]Községgazd!P156+[4]Vagyongazd!M138+[4]Közút!M138+[4]Sport!M140+[4]Közművelődés!O179+[4]Támogatás!X151</f>
        <v>229166.6666575</v>
      </c>
      <c r="S140" s="962">
        <f>[4]Igazgatás!N163+[4]Községgazd!Q156+[4]Vagyongazd!N138+[4]Közút!N138+[4]Sport!N140+[4]Közművelődés!P179+[4]Támogatás!Y151</f>
        <v>229166.6666575</v>
      </c>
      <c r="T140" s="962">
        <f>[4]Igazgatás!O163+[4]Községgazd!R156+[4]Vagyongazd!O138+[4]Közút!O138+[4]Sport!O140+[4]Közművelődés!Q179+[4]Támogatás!Z151</f>
        <v>229166.6666575</v>
      </c>
      <c r="U140" s="963">
        <f>[4]Igazgatás!P163+[4]Községgazd!S156+[4]Vagyongazd!P138+[4]Közút!P138+[4]Sport!P140+[4]Közművelődés!R179+[4]Támogatás!AA151</f>
        <v>229166.6666575</v>
      </c>
      <c r="V140" s="964">
        <f>[4]Igazgatás!Q163+[4]Községgazd!T156+[4]Vagyongazd!Q138+[4]Közút!Q138+[4]Sport!Q140+[4]Közművelődés!S179+[4]Támogatás!AB151</f>
        <v>229166.6666575</v>
      </c>
      <c r="W140" s="962">
        <f>[4]Igazgatás!R163+[4]Községgazd!U156+[4]Vagyongazd!R138+[4]Közút!R138+[4]Sport!R140+[4]Közművelődés!T179+[4]Támogatás!AC151</f>
        <v>229166.6666575</v>
      </c>
      <c r="X140" s="962">
        <f>[4]Igazgatás!S163+[4]Községgazd!V156+[4]Vagyongazd!S138+[4]Közút!S138+[4]Sport!S140+[4]Közművelődés!U179+[4]Támogatás!AD151</f>
        <v>229166.6666575</v>
      </c>
      <c r="Y140" s="963">
        <f>[4]Igazgatás!T163+[4]Községgazd!W156+[4]Vagyongazd!T138+[4]Közút!T138+[4]Sport!T140+[4]Közművelődés!V179+[4]Támogatás!AE151</f>
        <v>229166.6666575</v>
      </c>
      <c r="AB140" s="914"/>
    </row>
    <row r="141" spans="1:28" ht="15" hidden="1" customHeight="1" x14ac:dyDescent="0.2">
      <c r="B141" s="876"/>
      <c r="C141" s="877"/>
      <c r="D141" s="1343" t="s">
        <v>1024</v>
      </c>
      <c r="E141" s="1343"/>
      <c r="F141" s="978" t="e">
        <v>#REF!</v>
      </c>
      <c r="G141" s="990" t="e">
        <v>#REF!</v>
      </c>
      <c r="H141" s="990" t="e">
        <v>#REF!</v>
      </c>
      <c r="I141" s="990" t="e">
        <v>#REF!</v>
      </c>
      <c r="J141" s="991" t="e">
        <f>[4]Igazgatás!F164+[4]Községgazd!F157+[4]Vagyongazd!#REF!+[4]Közút!F139+[4]Sport!F141+[4]Közművelődés!F180+[4]Támogatás!J156</f>
        <v>#REF!</v>
      </c>
      <c r="K141" s="992" t="e">
        <f>[4]Igazgatás!G164+[4]Községgazd!G157+[4]Vagyongazd!#REF!+[4]Közút!G139+[4]Sport!G141+[4]Közművelődés!G180+[4]Támogatás!K156</f>
        <v>#REF!</v>
      </c>
      <c r="L141" s="993"/>
      <c r="M141" s="979" t="e">
        <f>[4]Igazgatás!H164+[4]Községgazd!H157+[4]Vagyongazd!#REF!+[4]Közút!H139+[4]Sport!H141+[4]Közművelődés!H180+[4]Támogatás!L156</f>
        <v>#REF!</v>
      </c>
      <c r="N141" s="960">
        <f>[4]Igazgatás!I164+[4]Községgazd!L157+[4]Vagyongazd!I139+[4]Közút!I139+[4]Sport!I141+[4]Közművelődés!K180+[4]Támogatás!T156</f>
        <v>0</v>
      </c>
      <c r="O141" s="961">
        <f>[4]Igazgatás!J164+[4]Községgazd!M157+[4]Vagyongazd!J139+[4]Közút!J139+[4]Sport!J141+[4]Közművelődés!L180+[4]Támogatás!U156</f>
        <v>0</v>
      </c>
      <c r="P141" s="962">
        <f>[4]Igazgatás!K164+[4]Községgazd!N157+[4]Vagyongazd!K139+[4]Közút!K139+[4]Sport!K141+[4]Közművelődés!M180+[4]Támogatás!V156</f>
        <v>0</v>
      </c>
      <c r="Q141" s="962">
        <f>[4]Igazgatás!L164+[4]Községgazd!O157+[4]Vagyongazd!L139+[4]Közút!L139+[4]Sport!L141+[4]Közművelődés!N180+[4]Támogatás!W156</f>
        <v>0</v>
      </c>
      <c r="R141" s="961">
        <f>[4]Igazgatás!M164+[4]Községgazd!P157+[4]Vagyongazd!M139+[4]Közút!M139+[4]Sport!M141+[4]Közművelődés!O180+[4]Támogatás!X156</f>
        <v>0</v>
      </c>
      <c r="S141" s="962">
        <f>[4]Igazgatás!N164+[4]Községgazd!Q157+[4]Vagyongazd!N139+[4]Közút!N139+[4]Sport!N141+[4]Közművelődés!P180+[4]Támogatás!Y156</f>
        <v>0</v>
      </c>
      <c r="T141" s="962">
        <f>[4]Igazgatás!O164+[4]Községgazd!R157+[4]Vagyongazd!O139+[4]Közút!O139+[4]Sport!O141+[4]Közművelődés!Q180+[4]Támogatás!Z156</f>
        <v>0</v>
      </c>
      <c r="U141" s="963">
        <f>[4]Igazgatás!P164+[4]Községgazd!S157+[4]Vagyongazd!P139+[4]Közút!P139+[4]Sport!P141+[4]Közművelődés!R180+[4]Támogatás!AA156</f>
        <v>0</v>
      </c>
      <c r="V141" s="964">
        <f>[4]Igazgatás!Q164+[4]Községgazd!T157+[4]Vagyongazd!Q139+[4]Közút!Q139+[4]Sport!Q141+[4]Közművelődés!S180+[4]Támogatás!AB156</f>
        <v>0</v>
      </c>
      <c r="W141" s="962">
        <f>[4]Igazgatás!R164+[4]Községgazd!U157+[4]Vagyongazd!R139+[4]Közút!R139+[4]Sport!R141+[4]Közművelődés!T180+[4]Támogatás!AC156</f>
        <v>0</v>
      </c>
      <c r="X141" s="962">
        <f>[4]Igazgatás!S164+[4]Községgazd!V157+[4]Vagyongazd!S139+[4]Közút!S139+[4]Sport!S141+[4]Közművelődés!U180+[4]Támogatás!AD156</f>
        <v>0</v>
      </c>
      <c r="Y141" s="963">
        <f>[4]Igazgatás!T164+[4]Községgazd!W157+[4]Vagyongazd!T139+[4]Közút!T139+[4]Sport!T141+[4]Közművelődés!V180+[4]Támogatás!AE156</f>
        <v>0</v>
      </c>
      <c r="AB141" s="914"/>
    </row>
    <row r="142" spans="1:28" ht="15" hidden="1" customHeight="1" x14ac:dyDescent="0.2">
      <c r="B142" s="876"/>
      <c r="C142" s="877"/>
      <c r="D142" s="1343" t="s">
        <v>1025</v>
      </c>
      <c r="E142" s="1343"/>
      <c r="F142" s="978" t="e">
        <v>#REF!</v>
      </c>
      <c r="G142" s="990" t="e">
        <v>#REF!</v>
      </c>
      <c r="H142" s="990" t="e">
        <v>#REF!</v>
      </c>
      <c r="I142" s="990" t="e">
        <v>#REF!</v>
      </c>
      <c r="J142" s="991" t="e">
        <f>[4]Igazgatás!F165+[4]Községgazd!F158+[4]Vagyongazd!#REF!+[4]Közút!F140+[4]Sport!F142+[4]Közművelődés!F181+[4]Támogatás!J157</f>
        <v>#REF!</v>
      </c>
      <c r="K142" s="992" t="e">
        <f>[4]Igazgatás!G165+[4]Községgazd!G158+[4]Vagyongazd!#REF!+[4]Közút!G140+[4]Sport!G142+[4]Közművelődés!G181+[4]Támogatás!K157</f>
        <v>#REF!</v>
      </c>
      <c r="L142" s="993"/>
      <c r="M142" s="979" t="e">
        <f>[4]Igazgatás!H165+[4]Községgazd!H158+[4]Vagyongazd!#REF!+[4]Közút!H140+[4]Sport!H142+[4]Közművelődés!H181+[4]Támogatás!L157</f>
        <v>#REF!</v>
      </c>
      <c r="N142" s="960">
        <f>[4]Igazgatás!I165+[4]Községgazd!L158+[4]Vagyongazd!I140+[4]Közút!I140+[4]Sport!I142+[4]Közművelődés!K181+[4]Támogatás!T157</f>
        <v>0</v>
      </c>
      <c r="O142" s="961">
        <f>[4]Igazgatás!J165+[4]Községgazd!M158+[4]Vagyongazd!J140+[4]Közút!J140+[4]Sport!J142+[4]Közművelődés!L181+[4]Támogatás!U157</f>
        <v>0</v>
      </c>
      <c r="P142" s="962">
        <f>[4]Igazgatás!K165+[4]Községgazd!N158+[4]Vagyongazd!K140+[4]Közút!K140+[4]Sport!K142+[4]Közművelődés!M181+[4]Támogatás!V157</f>
        <v>0</v>
      </c>
      <c r="Q142" s="962">
        <f>[4]Igazgatás!L165+[4]Községgazd!O158+[4]Vagyongazd!L140+[4]Közút!L140+[4]Sport!L142+[4]Közművelődés!N181+[4]Támogatás!W157</f>
        <v>0</v>
      </c>
      <c r="R142" s="961">
        <f>[4]Igazgatás!M165+[4]Községgazd!P158+[4]Vagyongazd!M140+[4]Közút!M140+[4]Sport!M142+[4]Közművelődés!O181+[4]Támogatás!X157</f>
        <v>0</v>
      </c>
      <c r="S142" s="962">
        <f>[4]Igazgatás!N165+[4]Községgazd!Q158+[4]Vagyongazd!N140+[4]Közút!N140+[4]Sport!N142+[4]Közművelődés!P181+[4]Támogatás!Y157</f>
        <v>0</v>
      </c>
      <c r="T142" s="962">
        <f>[4]Igazgatás!O165+[4]Községgazd!R158+[4]Vagyongazd!O140+[4]Közút!O140+[4]Sport!O142+[4]Közművelődés!Q181+[4]Támogatás!Z157</f>
        <v>0</v>
      </c>
      <c r="U142" s="963">
        <f>[4]Igazgatás!P165+[4]Községgazd!S158+[4]Vagyongazd!P140+[4]Közút!P140+[4]Sport!P142+[4]Közművelődés!R181+[4]Támogatás!AA157</f>
        <v>0</v>
      </c>
      <c r="V142" s="964">
        <f>[4]Igazgatás!Q165+[4]Községgazd!T158+[4]Vagyongazd!Q140+[4]Közút!Q140+[4]Sport!Q142+[4]Közművelődés!S181+[4]Támogatás!AB157</f>
        <v>0</v>
      </c>
      <c r="W142" s="962">
        <f>[4]Igazgatás!R165+[4]Községgazd!U158+[4]Vagyongazd!R140+[4]Közút!R140+[4]Sport!R142+[4]Közművelődés!T181+[4]Támogatás!AC157</f>
        <v>0</v>
      </c>
      <c r="X142" s="962">
        <f>[4]Igazgatás!S165+[4]Községgazd!V158+[4]Vagyongazd!S140+[4]Közút!S140+[4]Sport!S142+[4]Közművelődés!U181+[4]Támogatás!AD157</f>
        <v>0</v>
      </c>
      <c r="Y142" s="963">
        <f>[4]Igazgatás!T165+[4]Községgazd!W158+[4]Vagyongazd!T140+[4]Közút!T140+[4]Sport!T142+[4]Közművelődés!V181+[4]Támogatás!AE157</f>
        <v>0</v>
      </c>
      <c r="AB142" s="914"/>
    </row>
    <row r="143" spans="1:28" ht="25.5" hidden="1" customHeight="1" x14ac:dyDescent="0.2">
      <c r="B143" s="876"/>
      <c r="C143" s="877"/>
      <c r="D143" s="1365" t="s">
        <v>1026</v>
      </c>
      <c r="E143" s="1365"/>
      <c r="F143" s="978" t="e">
        <v>#REF!</v>
      </c>
      <c r="G143" s="990" t="e">
        <v>#REF!</v>
      </c>
      <c r="H143" s="990" t="e">
        <v>#REF!</v>
      </c>
      <c r="I143" s="990" t="e">
        <v>#REF!</v>
      </c>
      <c r="J143" s="1009" t="e">
        <f>[4]Igazgatás!F166+[4]Községgazd!F159+[4]Vagyongazd!#REF!+[4]Közút!F141+[4]Sport!F143+[4]Közművelődés!F182+[4]Támogatás!J158</f>
        <v>#REF!</v>
      </c>
      <c r="K143" s="1010" t="e">
        <f>[4]Igazgatás!G166+[4]Községgazd!G159+[4]Vagyongazd!#REF!+[4]Közút!G141+[4]Sport!G143+[4]Közművelődés!G182+[4]Támogatás!K158</f>
        <v>#REF!</v>
      </c>
      <c r="L143" s="1011"/>
      <c r="M143" s="979" t="e">
        <f>[4]Igazgatás!H166+[4]Községgazd!H159+[4]Vagyongazd!#REF!+[4]Közút!H141+[4]Sport!H143+[4]Közművelődés!H182+[4]Támogatás!L158</f>
        <v>#REF!</v>
      </c>
      <c r="N143" s="960">
        <f>[4]Igazgatás!I166+[4]Községgazd!L159+[4]Vagyongazd!I141+[4]Közút!I141+[4]Sport!I143+[4]Közművelődés!K182+[4]Támogatás!T158</f>
        <v>0</v>
      </c>
      <c r="O143" s="961">
        <f>[4]Igazgatás!J166+[4]Községgazd!M159+[4]Vagyongazd!J141+[4]Közút!J141+[4]Sport!J143+[4]Közművelődés!L182+[4]Támogatás!U158</f>
        <v>0</v>
      </c>
      <c r="P143" s="962">
        <f>[4]Igazgatás!K166+[4]Községgazd!N159+[4]Vagyongazd!K141+[4]Közút!K141+[4]Sport!K143+[4]Közművelődés!M182+[4]Támogatás!V158</f>
        <v>0</v>
      </c>
      <c r="Q143" s="962">
        <f>[4]Igazgatás!L166+[4]Községgazd!O159+[4]Vagyongazd!L141+[4]Közút!L141+[4]Sport!L143+[4]Közművelődés!N182+[4]Támogatás!W158</f>
        <v>0</v>
      </c>
      <c r="R143" s="961">
        <f>[4]Igazgatás!M166+[4]Községgazd!P159+[4]Vagyongazd!M141+[4]Közút!M141+[4]Sport!M143+[4]Közművelődés!O182+[4]Támogatás!X158</f>
        <v>0</v>
      </c>
      <c r="S143" s="962">
        <f>[4]Igazgatás!N166+[4]Községgazd!Q159+[4]Vagyongazd!N141+[4]Közút!N141+[4]Sport!N143+[4]Közművelődés!P182+[4]Támogatás!Y158</f>
        <v>0</v>
      </c>
      <c r="T143" s="962">
        <f>[4]Igazgatás!O166+[4]Községgazd!R159+[4]Vagyongazd!O141+[4]Közút!O141+[4]Sport!O143+[4]Közművelődés!Q182+[4]Támogatás!Z158</f>
        <v>0</v>
      </c>
      <c r="U143" s="963">
        <f>[4]Igazgatás!P166+[4]Községgazd!S159+[4]Vagyongazd!P141+[4]Közút!P141+[4]Sport!P143+[4]Közművelődés!R182+[4]Támogatás!AA158</f>
        <v>0</v>
      </c>
      <c r="V143" s="964">
        <f>[4]Igazgatás!Q166+[4]Községgazd!T159+[4]Vagyongazd!Q141+[4]Közút!Q141+[4]Sport!Q143+[4]Közművelődés!S182+[4]Támogatás!AB158</f>
        <v>0</v>
      </c>
      <c r="W143" s="962">
        <f>[4]Igazgatás!R166+[4]Községgazd!U159+[4]Vagyongazd!R141+[4]Közút!R141+[4]Sport!R143+[4]Közművelődés!T182+[4]Támogatás!AC158</f>
        <v>0</v>
      </c>
      <c r="X143" s="962">
        <f>[4]Igazgatás!S166+[4]Községgazd!V159+[4]Vagyongazd!S141+[4]Közút!S141+[4]Sport!S143+[4]Közművelődés!U182+[4]Támogatás!AD158</f>
        <v>0</v>
      </c>
      <c r="Y143" s="963">
        <f>[4]Igazgatás!T166+[4]Községgazd!W159+[4]Vagyongazd!T141+[4]Közút!T141+[4]Sport!T143+[4]Közművelődés!V182+[4]Támogatás!AE158</f>
        <v>0</v>
      </c>
      <c r="AB143" s="914"/>
    </row>
    <row r="144" spans="1:28" ht="25.5" hidden="1" customHeight="1" x14ac:dyDescent="0.2">
      <c r="B144" s="876"/>
      <c r="C144" s="877"/>
      <c r="D144" s="1365" t="s">
        <v>1027</v>
      </c>
      <c r="E144" s="1365"/>
      <c r="F144" s="978" t="e">
        <v>#REF!</v>
      </c>
      <c r="G144" s="990" t="e">
        <v>#REF!</v>
      </c>
      <c r="H144" s="990" t="e">
        <v>#REF!</v>
      </c>
      <c r="I144" s="990" t="e">
        <v>#REF!</v>
      </c>
      <c r="J144" s="1009" t="e">
        <f>[4]Igazgatás!F167+[4]Községgazd!F160+[4]Vagyongazd!#REF!+[4]Közút!F142+[4]Sport!F144+[4]Közművelődés!F183+[4]Támogatás!J159</f>
        <v>#REF!</v>
      </c>
      <c r="K144" s="1010" t="e">
        <f>[4]Igazgatás!G167+[4]Községgazd!G160+[4]Vagyongazd!#REF!+[4]Közút!G142+[4]Sport!G144+[4]Közművelődés!G183+[4]Támogatás!K159</f>
        <v>#REF!</v>
      </c>
      <c r="L144" s="1011"/>
      <c r="M144" s="979" t="e">
        <f>[4]Igazgatás!H167+[4]Községgazd!H160+[4]Vagyongazd!#REF!+[4]Közút!H142+[4]Sport!H144+[4]Közművelődés!H183+[4]Támogatás!L159</f>
        <v>#REF!</v>
      </c>
      <c r="N144" s="960">
        <f>[4]Igazgatás!I167+[4]Községgazd!L160+[4]Vagyongazd!I142+[4]Közút!I142+[4]Sport!I144+[4]Közművelődés!K183+[4]Támogatás!T159</f>
        <v>0</v>
      </c>
      <c r="O144" s="961">
        <f>[4]Igazgatás!J167+[4]Községgazd!M160+[4]Vagyongazd!J142+[4]Közút!J142+[4]Sport!J144+[4]Közművelődés!L183+[4]Támogatás!U159</f>
        <v>0</v>
      </c>
      <c r="P144" s="962">
        <f>[4]Igazgatás!K167+[4]Községgazd!N160+[4]Vagyongazd!K142+[4]Közút!K142+[4]Sport!K144+[4]Közművelődés!M183+[4]Támogatás!V159</f>
        <v>0</v>
      </c>
      <c r="Q144" s="962">
        <f>[4]Igazgatás!L167+[4]Községgazd!O160+[4]Vagyongazd!L142+[4]Közút!L142+[4]Sport!L144+[4]Közművelődés!N183+[4]Támogatás!W159</f>
        <v>0</v>
      </c>
      <c r="R144" s="961">
        <f>[4]Igazgatás!M167+[4]Községgazd!P160+[4]Vagyongazd!M142+[4]Közút!M142+[4]Sport!M144+[4]Közművelődés!O183+[4]Támogatás!X159</f>
        <v>0</v>
      </c>
      <c r="S144" s="962">
        <f>[4]Igazgatás!N167+[4]Községgazd!Q160+[4]Vagyongazd!N142+[4]Közút!N142+[4]Sport!N144+[4]Közművelődés!P183+[4]Támogatás!Y159</f>
        <v>0</v>
      </c>
      <c r="T144" s="962">
        <f>[4]Igazgatás!O167+[4]Községgazd!R160+[4]Vagyongazd!O142+[4]Közút!O142+[4]Sport!O144+[4]Közművelődés!Q183+[4]Támogatás!Z159</f>
        <v>0</v>
      </c>
      <c r="U144" s="963">
        <f>[4]Igazgatás!P167+[4]Községgazd!S160+[4]Vagyongazd!P142+[4]Közút!P142+[4]Sport!P144+[4]Közművelődés!R183+[4]Támogatás!AA159</f>
        <v>0</v>
      </c>
      <c r="V144" s="964">
        <f>[4]Igazgatás!Q167+[4]Községgazd!T160+[4]Vagyongazd!Q142+[4]Közút!Q142+[4]Sport!Q144+[4]Közművelődés!S183+[4]Támogatás!AB159</f>
        <v>0</v>
      </c>
      <c r="W144" s="962">
        <f>[4]Igazgatás!R167+[4]Községgazd!U160+[4]Vagyongazd!R142+[4]Közút!R142+[4]Sport!R144+[4]Közművelődés!T183+[4]Támogatás!AC159</f>
        <v>0</v>
      </c>
      <c r="X144" s="962">
        <f>[4]Igazgatás!S167+[4]Községgazd!V160+[4]Vagyongazd!S142+[4]Közút!S142+[4]Sport!S144+[4]Közművelődés!U183+[4]Támogatás!AD159</f>
        <v>0</v>
      </c>
      <c r="Y144" s="963">
        <f>[4]Igazgatás!T167+[4]Községgazd!W160+[4]Vagyongazd!T142+[4]Közút!T142+[4]Sport!T144+[4]Közművelődés!V183+[4]Támogatás!AE159</f>
        <v>0</v>
      </c>
      <c r="AB144" s="914"/>
    </row>
    <row r="145" spans="1:28" ht="15" hidden="1" customHeight="1" x14ac:dyDescent="0.2">
      <c r="B145" s="876"/>
      <c r="C145" s="877"/>
      <c r="D145" s="1343" t="s">
        <v>1028</v>
      </c>
      <c r="E145" s="1343"/>
      <c r="F145" s="978" t="e">
        <v>#REF!</v>
      </c>
      <c r="G145" s="990" t="e">
        <v>#REF!</v>
      </c>
      <c r="H145" s="990" t="e">
        <v>#REF!</v>
      </c>
      <c r="I145" s="990" t="e">
        <v>#REF!</v>
      </c>
      <c r="J145" s="991" t="e">
        <f>[4]Igazgatás!F168+[4]Községgazd!F161+[4]Vagyongazd!#REF!+[4]Közút!F143+[4]Sport!F145+[4]Közművelődés!F184+[4]Támogatás!J160</f>
        <v>#REF!</v>
      </c>
      <c r="K145" s="992" t="e">
        <f>[4]Igazgatás!G168+[4]Községgazd!G161+[4]Vagyongazd!#REF!+[4]Közút!G143+[4]Sport!G145+[4]Közművelődés!G184+[4]Támogatás!K160</f>
        <v>#REF!</v>
      </c>
      <c r="L145" s="993"/>
      <c r="M145" s="979" t="e">
        <f>[4]Igazgatás!H168+[4]Községgazd!H161+[4]Vagyongazd!#REF!+[4]Közút!H143+[4]Sport!H145+[4]Közművelődés!H184+[4]Támogatás!L160</f>
        <v>#REF!</v>
      </c>
      <c r="N145" s="960">
        <f>[4]Igazgatás!I168+[4]Községgazd!L161+[4]Vagyongazd!I143+[4]Közút!I143+[4]Sport!I145+[4]Közművelődés!K184+[4]Támogatás!T160</f>
        <v>0</v>
      </c>
      <c r="O145" s="961">
        <f>[4]Igazgatás!J168+[4]Községgazd!M161+[4]Vagyongazd!J143+[4]Közút!J143+[4]Sport!J145+[4]Közművelődés!L184+[4]Támogatás!U160</f>
        <v>0</v>
      </c>
      <c r="P145" s="962">
        <f>[4]Igazgatás!K168+[4]Községgazd!N161+[4]Vagyongazd!K143+[4]Közút!K143+[4]Sport!K145+[4]Közművelődés!M184+[4]Támogatás!V160</f>
        <v>0</v>
      </c>
      <c r="Q145" s="962">
        <f>[4]Igazgatás!L168+[4]Községgazd!O161+[4]Vagyongazd!L143+[4]Közút!L143+[4]Sport!L145+[4]Közművelődés!N184+[4]Támogatás!W160</f>
        <v>0</v>
      </c>
      <c r="R145" s="961">
        <f>[4]Igazgatás!M168+[4]Községgazd!P161+[4]Vagyongazd!M143+[4]Közút!M143+[4]Sport!M145+[4]Közművelődés!O184+[4]Támogatás!X160</f>
        <v>0</v>
      </c>
      <c r="S145" s="962">
        <f>[4]Igazgatás!N168+[4]Községgazd!Q161+[4]Vagyongazd!N143+[4]Közút!N143+[4]Sport!N145+[4]Közművelődés!P184+[4]Támogatás!Y160</f>
        <v>0</v>
      </c>
      <c r="T145" s="962">
        <f>[4]Igazgatás!O168+[4]Községgazd!R161+[4]Vagyongazd!O143+[4]Közút!O143+[4]Sport!O145+[4]Közművelődés!Q184+[4]Támogatás!Z160</f>
        <v>0</v>
      </c>
      <c r="U145" s="963">
        <f>[4]Igazgatás!P168+[4]Községgazd!S161+[4]Vagyongazd!P143+[4]Közút!P143+[4]Sport!P145+[4]Közművelődés!R184+[4]Támogatás!AA160</f>
        <v>0</v>
      </c>
      <c r="V145" s="964">
        <f>[4]Igazgatás!Q168+[4]Községgazd!T161+[4]Vagyongazd!Q143+[4]Közút!Q143+[4]Sport!Q145+[4]Közművelődés!S184+[4]Támogatás!AB160</f>
        <v>0</v>
      </c>
      <c r="W145" s="962">
        <f>[4]Igazgatás!R168+[4]Községgazd!U161+[4]Vagyongazd!R143+[4]Közút!R143+[4]Sport!R145+[4]Közművelődés!T184+[4]Támogatás!AC160</f>
        <v>0</v>
      </c>
      <c r="X145" s="962">
        <f>[4]Igazgatás!S168+[4]Községgazd!V161+[4]Vagyongazd!S143+[4]Közút!S143+[4]Sport!S145+[4]Közművelődés!U184+[4]Támogatás!AD160</f>
        <v>0</v>
      </c>
      <c r="Y145" s="963">
        <f>[4]Igazgatás!T168+[4]Községgazd!W161+[4]Vagyongazd!T143+[4]Közút!T143+[4]Sport!T145+[4]Közművelődés!V184+[4]Támogatás!AE160</f>
        <v>0</v>
      </c>
      <c r="AB145" s="914"/>
    </row>
    <row r="146" spans="1:28" ht="25.5" hidden="1" customHeight="1" x14ac:dyDescent="0.2">
      <c r="B146" s="876"/>
      <c r="C146" s="877"/>
      <c r="D146" s="1365" t="s">
        <v>1029</v>
      </c>
      <c r="E146" s="1365"/>
      <c r="F146" s="978" t="e">
        <v>#REF!</v>
      </c>
      <c r="G146" s="990" t="e">
        <v>#REF!</v>
      </c>
      <c r="H146" s="990" t="e">
        <v>#REF!</v>
      </c>
      <c r="I146" s="990" t="e">
        <v>#REF!</v>
      </c>
      <c r="J146" s="1009" t="e">
        <f>[4]Igazgatás!F169+[4]Községgazd!F162+[4]Vagyongazd!#REF!+[4]Közút!F144+[4]Sport!F146+[4]Közművelődés!F185+[4]Támogatás!J161</f>
        <v>#REF!</v>
      </c>
      <c r="K146" s="1010" t="e">
        <f>[4]Igazgatás!G169+[4]Községgazd!G162+[4]Vagyongazd!#REF!+[4]Közút!G144+[4]Sport!G146+[4]Közművelődés!G185+[4]Támogatás!K161</f>
        <v>#REF!</v>
      </c>
      <c r="L146" s="1011"/>
      <c r="M146" s="979" t="e">
        <f>[4]Igazgatás!H169+[4]Községgazd!H162+[4]Vagyongazd!#REF!+[4]Közút!H144+[4]Sport!H146+[4]Közművelődés!H185+[4]Támogatás!L161</f>
        <v>#REF!</v>
      </c>
      <c r="N146" s="960">
        <f>[4]Igazgatás!I169+[4]Községgazd!L162+[4]Vagyongazd!I144+[4]Közút!I144+[4]Sport!I146+[4]Közművelődés!K185+[4]Támogatás!T161</f>
        <v>0</v>
      </c>
      <c r="O146" s="961">
        <f>[4]Igazgatás!J169+[4]Községgazd!M162+[4]Vagyongazd!J144+[4]Közút!J144+[4]Sport!J146+[4]Közművelődés!L185+[4]Támogatás!U161</f>
        <v>0</v>
      </c>
      <c r="P146" s="962">
        <f>[4]Igazgatás!K169+[4]Községgazd!N162+[4]Vagyongazd!K144+[4]Közút!K144+[4]Sport!K146+[4]Közművelődés!M185+[4]Támogatás!V161</f>
        <v>0</v>
      </c>
      <c r="Q146" s="962">
        <f>[4]Igazgatás!L169+[4]Községgazd!O162+[4]Vagyongazd!L144+[4]Közút!L144+[4]Sport!L146+[4]Közművelődés!N185+[4]Támogatás!W161</f>
        <v>0</v>
      </c>
      <c r="R146" s="961">
        <f>[4]Igazgatás!M169+[4]Községgazd!P162+[4]Vagyongazd!M144+[4]Közút!M144+[4]Sport!M146+[4]Közművelődés!O185+[4]Támogatás!X161</f>
        <v>0</v>
      </c>
      <c r="S146" s="962">
        <f>[4]Igazgatás!N169+[4]Községgazd!Q162+[4]Vagyongazd!N144+[4]Közút!N144+[4]Sport!N146+[4]Közművelődés!P185+[4]Támogatás!Y161</f>
        <v>0</v>
      </c>
      <c r="T146" s="962">
        <f>[4]Igazgatás!O169+[4]Községgazd!R162+[4]Vagyongazd!O144+[4]Közút!O144+[4]Sport!O146+[4]Közművelődés!Q185+[4]Támogatás!Z161</f>
        <v>0</v>
      </c>
      <c r="U146" s="963">
        <f>[4]Igazgatás!P169+[4]Községgazd!S162+[4]Vagyongazd!P144+[4]Közút!P144+[4]Sport!P146+[4]Közművelődés!R185+[4]Támogatás!AA161</f>
        <v>0</v>
      </c>
      <c r="V146" s="964">
        <f>[4]Igazgatás!Q169+[4]Községgazd!T162+[4]Vagyongazd!Q144+[4]Közút!Q144+[4]Sport!Q146+[4]Közművelődés!S185+[4]Támogatás!AB161</f>
        <v>0</v>
      </c>
      <c r="W146" s="962">
        <f>[4]Igazgatás!R169+[4]Községgazd!U162+[4]Vagyongazd!R144+[4]Közút!R144+[4]Sport!R146+[4]Közművelődés!T185+[4]Támogatás!AC161</f>
        <v>0</v>
      </c>
      <c r="X146" s="962">
        <f>[4]Igazgatás!S169+[4]Községgazd!V162+[4]Vagyongazd!S144+[4]Közút!S144+[4]Sport!S146+[4]Közművelődés!U185+[4]Támogatás!AD161</f>
        <v>0</v>
      </c>
      <c r="Y146" s="963">
        <f>[4]Igazgatás!T169+[4]Községgazd!W162+[4]Vagyongazd!T144+[4]Közút!T144+[4]Sport!T146+[4]Közművelődés!V185+[4]Támogatás!AE161</f>
        <v>0</v>
      </c>
      <c r="AB146" s="914"/>
    </row>
    <row r="147" spans="1:28" ht="15" hidden="1" customHeight="1" x14ac:dyDescent="0.2">
      <c r="B147" s="876"/>
      <c r="C147" s="877"/>
      <c r="D147" s="1343" t="s">
        <v>1030</v>
      </c>
      <c r="E147" s="1343"/>
      <c r="F147" s="978" t="e">
        <v>#REF!</v>
      </c>
      <c r="G147" s="990" t="e">
        <v>#REF!</v>
      </c>
      <c r="H147" s="990" t="e">
        <v>#REF!</v>
      </c>
      <c r="I147" s="990" t="e">
        <v>#REF!</v>
      </c>
      <c r="J147" s="991" t="e">
        <f>[4]Igazgatás!F170+[4]Községgazd!F163+[4]Vagyongazd!#REF!+[4]Közút!F145+[4]Sport!F147+[4]Közművelődés!F186+[4]Támogatás!J162</f>
        <v>#REF!</v>
      </c>
      <c r="K147" s="992" t="e">
        <f>[4]Igazgatás!G170+[4]Községgazd!G163+[4]Vagyongazd!#REF!+[4]Közút!G145+[4]Sport!G147+[4]Közművelődés!G186+[4]Támogatás!K162</f>
        <v>#REF!</v>
      </c>
      <c r="L147" s="993"/>
      <c r="M147" s="979" t="e">
        <f>[4]Igazgatás!H170+[4]Községgazd!H163+[4]Vagyongazd!#REF!+[4]Közút!H145+[4]Sport!H147+[4]Közművelődés!H186+[4]Támogatás!L162</f>
        <v>#REF!</v>
      </c>
      <c r="N147" s="960">
        <f>[4]Igazgatás!I170+[4]Községgazd!L163+[4]Vagyongazd!I145+[4]Közút!I145+[4]Sport!I147+[4]Közművelődés!K186+[4]Támogatás!T162</f>
        <v>0</v>
      </c>
      <c r="O147" s="961">
        <f>[4]Igazgatás!J170+[4]Községgazd!M163+[4]Vagyongazd!J145+[4]Közút!J145+[4]Sport!J147+[4]Közművelődés!L186+[4]Támogatás!U162</f>
        <v>0</v>
      </c>
      <c r="P147" s="962">
        <f>[4]Igazgatás!K170+[4]Községgazd!N163+[4]Vagyongazd!K145+[4]Közút!K145+[4]Sport!K147+[4]Közművelődés!M186+[4]Támogatás!V162</f>
        <v>0</v>
      </c>
      <c r="Q147" s="962">
        <f>[4]Igazgatás!L170+[4]Községgazd!O163+[4]Vagyongazd!L145+[4]Közút!L145+[4]Sport!L147+[4]Közművelődés!N186+[4]Támogatás!W162</f>
        <v>0</v>
      </c>
      <c r="R147" s="961">
        <f>[4]Igazgatás!M170+[4]Községgazd!P163+[4]Vagyongazd!M145+[4]Közút!M145+[4]Sport!M147+[4]Közművelődés!O186+[4]Támogatás!X162</f>
        <v>0</v>
      </c>
      <c r="S147" s="962">
        <f>[4]Igazgatás!N170+[4]Községgazd!Q163+[4]Vagyongazd!N145+[4]Közút!N145+[4]Sport!N147+[4]Közművelődés!P186+[4]Támogatás!Y162</f>
        <v>0</v>
      </c>
      <c r="T147" s="962">
        <f>[4]Igazgatás!O170+[4]Községgazd!R163+[4]Vagyongazd!O145+[4]Közút!O145+[4]Sport!O147+[4]Közművelődés!Q186+[4]Támogatás!Z162</f>
        <v>0</v>
      </c>
      <c r="U147" s="963">
        <f>[4]Igazgatás!P170+[4]Községgazd!S163+[4]Vagyongazd!P145+[4]Közút!P145+[4]Sport!P147+[4]Közművelődés!R186+[4]Támogatás!AA162</f>
        <v>0</v>
      </c>
      <c r="V147" s="964">
        <f>[4]Igazgatás!Q170+[4]Községgazd!T163+[4]Vagyongazd!Q145+[4]Közút!Q145+[4]Sport!Q147+[4]Közművelődés!S186+[4]Támogatás!AB162</f>
        <v>0</v>
      </c>
      <c r="W147" s="962">
        <f>[4]Igazgatás!R170+[4]Községgazd!U163+[4]Vagyongazd!R145+[4]Közút!R145+[4]Sport!R147+[4]Közművelődés!T186+[4]Támogatás!AC162</f>
        <v>0</v>
      </c>
      <c r="X147" s="962">
        <f>[4]Igazgatás!S170+[4]Községgazd!V163+[4]Vagyongazd!S145+[4]Közút!S145+[4]Sport!S147+[4]Közművelődés!U186+[4]Támogatás!AD162</f>
        <v>0</v>
      </c>
      <c r="Y147" s="963">
        <f>[4]Igazgatás!T170+[4]Községgazd!W163+[4]Vagyongazd!T145+[4]Közút!T145+[4]Sport!T147+[4]Közművelődés!V186+[4]Támogatás!AE162</f>
        <v>0</v>
      </c>
      <c r="AB147" s="914"/>
    </row>
    <row r="148" spans="1:28" s="949" customFormat="1" ht="14.25" thickBot="1" x14ac:dyDescent="0.25">
      <c r="A148" s="18" t="s">
        <v>96</v>
      </c>
      <c r="B148" s="892" t="s">
        <v>97</v>
      </c>
      <c r="C148" s="1348" t="s">
        <v>98</v>
      </c>
      <c r="D148" s="1349"/>
      <c r="E148" s="1349"/>
      <c r="F148" s="922">
        <v>6870485</v>
      </c>
      <c r="G148" s="922">
        <v>5101117</v>
      </c>
      <c r="H148" s="922">
        <v>6627741</v>
      </c>
      <c r="I148" s="922"/>
      <c r="J148" s="922">
        <f>SUM('Egyéb működési c. kiadások'!I33)</f>
        <v>10594040</v>
      </c>
      <c r="K148" s="922">
        <f>[4]Igazgatás!G171+[4]Községgazd!G164+[4]Vagyongazd!G146+[4]Szennyvíz!F145+[4]Közút!G146+[4]Sport!G148+[4]Közművelődés!G187+[4]Támogatás!K163</f>
        <v>0</v>
      </c>
      <c r="L148" s="922">
        <v>0</v>
      </c>
      <c r="M148" s="923">
        <f>SUM(J148:L148)</f>
        <v>10594040</v>
      </c>
      <c r="N148" s="1004">
        <f>[4]Igazgatás!I171+[4]Községgazd!L164+[4]Vagyongazd!I146+[4]Közút!I146+[4]Sport!I148+[4]Közművelődés!K187+[4]Támogatás!T163</f>
        <v>500503.66664664645</v>
      </c>
      <c r="O148" s="1005">
        <f>[4]Igazgatás!J171+[4]Községgazd!M164+[4]Vagyongazd!J146+[4]Közút!J146+[4]Sport!J148+[4]Közművelődés!L187+[4]Támogatás!U163</f>
        <v>500503.66664664645</v>
      </c>
      <c r="P148" s="1006">
        <f>[4]Igazgatás!K171+[4]Községgazd!N164+[4]Vagyongazd!K146+[4]Közút!K146+[4]Sport!K148+[4]Közművelődés!M187+[4]Támogatás!V163</f>
        <v>500503.66664664645</v>
      </c>
      <c r="Q148" s="1006">
        <f>[4]Igazgatás!L171+[4]Községgazd!O164+[4]Vagyongazd!L146+[4]Közút!L146+[4]Sport!L148+[4]Közművelődés!N187+[4]Támogatás!W163</f>
        <v>500503.66664664645</v>
      </c>
      <c r="R148" s="1005">
        <f>[4]Igazgatás!M171+[4]Községgazd!P164+[4]Vagyongazd!M146+[4]Közút!M146+[4]Sport!M148+[4]Közművelődés!O187+[4]Támogatás!X163</f>
        <v>500503.66664664645</v>
      </c>
      <c r="S148" s="1006">
        <f>[4]Igazgatás!N171+[4]Községgazd!Q164+[4]Vagyongazd!N146+[4]Közút!N146+[4]Sport!N148+[4]Közművelődés!P187+[4]Támogatás!Y163</f>
        <v>500503.66664664645</v>
      </c>
      <c r="T148" s="1006">
        <f>[4]Igazgatás!O171+[4]Községgazd!R164+[4]Vagyongazd!O146+[4]Közút!O146+[4]Sport!O148+[4]Közművelődés!Q187+[4]Támogatás!Z163</f>
        <v>500503.66664664645</v>
      </c>
      <c r="U148" s="1007">
        <f>[4]Igazgatás!P171+[4]Községgazd!S164+[4]Vagyongazd!P146+[4]Közút!P146+[4]Sport!P148+[4]Közművelődés!R187+[4]Támogatás!AA163</f>
        <v>500503.66664664645</v>
      </c>
      <c r="V148" s="1008">
        <f>[4]Igazgatás!Q171+[4]Községgazd!T164+[4]Vagyongazd!Q146+[4]Közút!Q146+[4]Sport!Q148+[4]Közművelődés!S187+[4]Támogatás!AB163</f>
        <v>500503.66664664645</v>
      </c>
      <c r="W148" s="1006">
        <f>[4]Igazgatás!R171+[4]Községgazd!U164+[4]Vagyongazd!R146+[4]Közút!R146+[4]Sport!R148+[4]Közművelődés!T187+[4]Támogatás!AC163</f>
        <v>500503.66664664645</v>
      </c>
      <c r="X148" s="1006">
        <f>[4]Igazgatás!S171+[4]Községgazd!V164+[4]Vagyongazd!S146+[4]Közút!S146+[4]Sport!S148+[4]Közművelődés!U187+[4]Támogatás!AD163</f>
        <v>500503.66664664645</v>
      </c>
      <c r="Y148" s="1007">
        <f>[4]Igazgatás!T171+[4]Községgazd!W164+[4]Vagyongazd!T146+[4]Szennyvíz!S145+[4]Közút!T146+[4]Sport!T148+[4]Közművelődés!V187+[4]Támogatás!AE163</f>
        <v>500503.66664664645</v>
      </c>
      <c r="AB148" s="914"/>
    </row>
    <row r="149" spans="1:28" ht="13.5" thickBot="1" x14ac:dyDescent="0.25">
      <c r="B149" s="406" t="s">
        <v>101</v>
      </c>
      <c r="C149" s="1350" t="s">
        <v>102</v>
      </c>
      <c r="D149" s="1351"/>
      <c r="E149" s="1351"/>
      <c r="F149" s="905">
        <v>39980582</v>
      </c>
      <c r="G149" s="905">
        <v>40480582</v>
      </c>
      <c r="H149" s="905">
        <v>40507582</v>
      </c>
      <c r="I149" s="906"/>
      <c r="J149" s="905">
        <f>SUM(J158+J155+J154+J151)</f>
        <v>37213430</v>
      </c>
      <c r="K149" s="905">
        <f>[4]Igazgatás!G175+[4]Községgazd!G165+[4]Vagyongazd!G147+[4]Szennyvíz!F146+[4]Közút!G147+[4]Sport!G149+[4]Közművelődés!G188+[4]Támogatás!K164</f>
        <v>0</v>
      </c>
      <c r="L149" s="905">
        <v>0</v>
      </c>
      <c r="M149" s="952">
        <f>SUM(J149:L149)</f>
        <v>37213430</v>
      </c>
      <c r="N149" s="953">
        <f>[4]Igazgatás!I175+[4]Községgazd!L165+[4]Vagyongazd!I147+[4]Közút!I147+[4]Sport!I149+[4]Közművelődés!K188+[4]Támogatás!T164</f>
        <v>470249.98414785665</v>
      </c>
      <c r="O149" s="954">
        <f>[4]Igazgatás!J175+[4]Községgazd!M165+[4]Vagyongazd!J147+[4]Közút!J147+[4]Sport!J149+[4]Közművelődés!L188+[4]Támogatás!U164</f>
        <v>470249.98414785665</v>
      </c>
      <c r="P149" s="955">
        <f>[4]Igazgatás!K175+[4]Községgazd!N165+[4]Vagyongazd!K147+[4]Közút!K147+[4]Sport!K149+[4]Közművelődés!M188+[4]Támogatás!V164</f>
        <v>470249.98414785665</v>
      </c>
      <c r="Q149" s="955">
        <f>[4]Igazgatás!L175+[4]Községgazd!O165+[4]Vagyongazd!L147+[4]Közút!L147+[4]Sport!L149+[4]Közművelődés!N188+[4]Támogatás!W164</f>
        <v>470249.98414785665</v>
      </c>
      <c r="R149" s="954">
        <f>[4]Igazgatás!M175+[4]Községgazd!P165+[4]Vagyongazd!M147+[4]Közút!M147+[4]Sport!M149+[4]Közművelődés!O188+[4]Támogatás!X164</f>
        <v>470249.98414785665</v>
      </c>
      <c r="S149" s="955">
        <f>[4]Igazgatás!N175+[4]Községgazd!Q165+[4]Vagyongazd!N147+[4]Szennyvíz!M146+[4]Közút!N147+[4]Sport!N149+[4]Közművelődés!P188+[4]Támogatás!Y164</f>
        <v>4025991.4006722937</v>
      </c>
      <c r="T149" s="955">
        <f>[4]Igazgatás!O175+[4]Községgazd!R165+[4]Vagyongazd!O147+[4]Szennyvíz!N146+[4]Közút!O147+[4]Sport!O149+[4]Közművelődés!Q188+[4]Támogatás!Z164</f>
        <v>4025991.4006722937</v>
      </c>
      <c r="U149" s="956">
        <f>[4]Igazgatás!P175+[4]Községgazd!S165+[4]Vagyongazd!P147+[4]Közút!P147+[4]Sport!P149+[4]Közművelődés!R188+[4]Támogatás!AA164</f>
        <v>470249.98414785665</v>
      </c>
      <c r="V149" s="957">
        <f>[4]Igazgatás!Q175+[4]Községgazd!T165+[4]Vagyongazd!Q147+[4]Szennyvíz!P146+[4]Közút!Q147+[4]Sport!Q149+[4]Közművelődés!S188+[4]Támogatás!AB164</f>
        <v>4025991.4006722937</v>
      </c>
      <c r="W149" s="955">
        <f>[4]Igazgatás!R175+[4]Községgazd!U165+[4]Vagyongazd!R147+[4]Közút!R147+[4]Sport!R149+[4]Közművelődés!T188+[4]Támogatás!AC164</f>
        <v>470249.98414785665</v>
      </c>
      <c r="X149" s="955">
        <f>[4]Igazgatás!S175+[4]Községgazd!V165+[4]Vagyongazd!S147+[4]Közút!S147+[4]Sport!S149+[4]Közművelődés!U188+[4]Támogatás!AD164</f>
        <v>470249.98414785665</v>
      </c>
      <c r="Y149" s="956">
        <f>[4]Igazgatás!T175+[4]Községgazd!W165+[4]Vagyongazd!T147+[4]Szennyvíz!S146+[4]Közút!T147+[4]Sport!T149+[4]Közművelődés!V188+[4]Támogatás!AE164</f>
        <v>4025991.4006722937</v>
      </c>
      <c r="AB149" s="914"/>
    </row>
    <row r="150" spans="1:28" s="977" customFormat="1" hidden="1" x14ac:dyDescent="0.2">
      <c r="A150" s="18" t="s">
        <v>1031</v>
      </c>
      <c r="B150" s="31" t="s">
        <v>1032</v>
      </c>
      <c r="C150" s="1355" t="s">
        <v>1033</v>
      </c>
      <c r="D150" s="1356"/>
      <c r="E150" s="1356"/>
      <c r="F150" s="975">
        <v>0</v>
      </c>
      <c r="G150" s="975">
        <v>0</v>
      </c>
      <c r="H150" s="975">
        <v>0</v>
      </c>
      <c r="I150" s="981">
        <v>0</v>
      </c>
      <c r="J150" s="975">
        <f>[4]Igazgatás!F176+[4]Községgazd!F166+[4]Közút!F148+[4]Sport!F150+[4]Közművelődés!F189+[4]Támogatás!J165</f>
        <v>0</v>
      </c>
      <c r="K150" s="975">
        <f>[4]Igazgatás!G176+[4]Községgazd!G166+[4]Közút!G148+[4]Sport!G150+[4]Közművelődés!G189+[4]Támogatás!K165</f>
        <v>0</v>
      </c>
      <c r="L150" s="975"/>
      <c r="M150" s="982">
        <f>[4]Igazgatás!H176+[4]Községgazd!H166+[4]Közút!H148+[4]Sport!H150+[4]Közművelődés!H189+[4]Támogatás!L165</f>
        <v>0</v>
      </c>
      <c r="N150" s="939">
        <f>[4]Igazgatás!I176+[4]Községgazd!L166+[4]Vagyongazd!I148+[4]Közút!I148+[4]Sport!I150+[4]Közművelődés!K189+[4]Támogatás!T165</f>
        <v>0</v>
      </c>
      <c r="O150" s="940">
        <f>[4]Igazgatás!J176+[4]Községgazd!M166+[4]Vagyongazd!J148+[4]Közút!J148+[4]Sport!J150+[4]Közművelődés!L189+[4]Támogatás!U165</f>
        <v>0</v>
      </c>
      <c r="P150" s="941">
        <f>[4]Igazgatás!K176+[4]Községgazd!N166+[4]Vagyongazd!K148+[4]Közút!K148+[4]Sport!K150+[4]Közművelődés!M189+[4]Támogatás!V165</f>
        <v>0</v>
      </c>
      <c r="Q150" s="941">
        <f>[4]Igazgatás!L176+[4]Községgazd!O166+[4]Vagyongazd!L148+[4]Közút!L148+[4]Sport!L150+[4]Közművelődés!N189+[4]Támogatás!W165</f>
        <v>0</v>
      </c>
      <c r="R150" s="940">
        <f>[4]Igazgatás!M176+[4]Községgazd!P166+[4]Vagyongazd!M148+[4]Közút!M148+[4]Sport!M150+[4]Közművelődés!O189+[4]Támogatás!X165</f>
        <v>0</v>
      </c>
      <c r="S150" s="941">
        <f>[4]Igazgatás!N176+[4]Községgazd!Q166+[4]Vagyongazd!N148+[4]Közút!N148+[4]Sport!N150+[4]Közművelődés!P189+[4]Támogatás!Y165</f>
        <v>0</v>
      </c>
      <c r="T150" s="941">
        <f>[4]Igazgatás!O176+[4]Községgazd!R166+[4]Vagyongazd!O148+[4]Közút!O148+[4]Sport!O150+[4]Közművelődés!Q189+[4]Támogatás!Z165</f>
        <v>0</v>
      </c>
      <c r="U150" s="942">
        <f>[4]Igazgatás!P176+[4]Községgazd!S166+[4]Vagyongazd!P148+[4]Közút!P148+[4]Sport!P150+[4]Közművelődés!R189+[4]Támogatás!AA165</f>
        <v>0</v>
      </c>
      <c r="V150" s="943">
        <f>[4]Igazgatás!Q176+[4]Községgazd!T166+[4]Vagyongazd!Q148+[4]Közút!Q148+[4]Sport!Q150+[4]Közművelődés!S189+[4]Támogatás!AB165</f>
        <v>0</v>
      </c>
      <c r="W150" s="941">
        <f>[4]Igazgatás!R176+[4]Községgazd!U166+[4]Vagyongazd!R148+[4]Közút!R148+[4]Sport!R150+[4]Közművelődés!T189+[4]Támogatás!AC165</f>
        <v>0</v>
      </c>
      <c r="X150" s="941">
        <f>[4]Igazgatás!S176+[4]Községgazd!V166+[4]Vagyongazd!S148+[4]Közút!S148+[4]Sport!S150+[4]Közművelődés!U189+[4]Támogatás!AD165</f>
        <v>0</v>
      </c>
      <c r="Y150" s="942">
        <f>[4]Igazgatás!T176+[4]Községgazd!W166+[4]Vagyongazd!T148+[4]Közút!T148+[4]Sport!T150+[4]Közművelődés!V189+[4]Támogatás!AE165</f>
        <v>0</v>
      </c>
      <c r="AB150" s="914"/>
    </row>
    <row r="151" spans="1:28" s="977" customFormat="1" x14ac:dyDescent="0.2">
      <c r="A151" s="18" t="s">
        <v>103</v>
      </c>
      <c r="B151" s="875" t="s">
        <v>104</v>
      </c>
      <c r="C151" s="1352" t="s">
        <v>105</v>
      </c>
      <c r="D151" s="1353"/>
      <c r="E151" s="1353"/>
      <c r="F151" s="937">
        <v>29203410</v>
      </c>
      <c r="G151" s="937">
        <v>29203410</v>
      </c>
      <c r="H151" s="937">
        <v>29230410</v>
      </c>
      <c r="I151" s="937"/>
      <c r="J151" s="937">
        <f>SUM('Beruházások, felújítások'!I5)</f>
        <v>35065430</v>
      </c>
      <c r="K151" s="937">
        <f>[4]Igazgatás!G177+[4]Községgazd!G167+[4]Vagyongazd!G149+[4]Szennyvíz!F148+[4]Közút!G149+[4]Sport!G151+[4]Közművelődés!G190+[4]Támogatás!K166</f>
        <v>0</v>
      </c>
      <c r="L151" s="937">
        <v>0</v>
      </c>
      <c r="M151" s="938">
        <f>SUM(J151:L151)</f>
        <v>35065430</v>
      </c>
      <c r="N151" s="939">
        <f>[4]Igazgatás!I177+[4]Községgazd!L167+[4]Vagyongazd!I149+[4]Közút!I149+[4]Sport!I151+[4]Közművelődés!K190+[4]Támogatás!T166</f>
        <v>0</v>
      </c>
      <c r="O151" s="940">
        <f>[4]Igazgatás!J177+[4]Községgazd!M167+[4]Vagyongazd!J149+[4]Közút!J149+[4]Sport!J151+[4]Közművelődés!L190+[4]Támogatás!U166</f>
        <v>0</v>
      </c>
      <c r="P151" s="941">
        <f>[4]Igazgatás!K177+[4]Községgazd!N167+[4]Vagyongazd!K149+[4]Közút!K149+[4]Sport!K151+[4]Közművelődés!M190+[4]Támogatás!V166</f>
        <v>0</v>
      </c>
      <c r="Q151" s="941">
        <f>[4]Igazgatás!L177+[4]Községgazd!O167+[4]Vagyongazd!L149+[4]Közút!L149+[4]Sport!L151+[4]Közművelődés!N190+[4]Támogatás!W166</f>
        <v>0</v>
      </c>
      <c r="R151" s="940">
        <f>[4]Igazgatás!M177+[4]Községgazd!P167+[4]Vagyongazd!M149+[4]Közút!M149+[4]Sport!M151+[4]Közművelődés!O190+[4]Támogatás!X166</f>
        <v>0</v>
      </c>
      <c r="S151" s="941">
        <f>[4]Igazgatás!N177+[4]Községgazd!Q167+[4]Vagyongazd!N149+[4]Szennyvíz!M148+[4]Közút!N149+[4]Sport!N151+[4]Közművelődés!P190+[4]Támogatás!Y166</f>
        <v>2799796.4165546745</v>
      </c>
      <c r="T151" s="941">
        <f>[4]Igazgatás!O177+[4]Községgazd!R167+[4]Vagyongazd!O149+[4]Szennyvíz!N148+[4]Közút!O149+[4]Sport!O151+[4]Közművelődés!Q190+[4]Támogatás!Z166</f>
        <v>2799796.4165546745</v>
      </c>
      <c r="U151" s="942">
        <f>[4]Igazgatás!P177+[4]Községgazd!S167+[4]Vagyongazd!P149+[4]Közút!P149+[4]Sport!P151+[4]Közművelődés!R190+[4]Támogatás!AA166</f>
        <v>0</v>
      </c>
      <c r="V151" s="943">
        <f>[4]Igazgatás!Q177+[4]Községgazd!T167+[4]Vagyongazd!Q149+[4]Szennyvíz!P148+[4]Közút!Q149+[4]Sport!Q151+[4]Közművelődés!S190+[4]Támogatás!AB166</f>
        <v>2799796.4165546745</v>
      </c>
      <c r="W151" s="941">
        <f>[4]Igazgatás!R177+[4]Községgazd!U167+[4]Vagyongazd!R149+[4]Közút!R149+[4]Sport!R151+[4]Közművelődés!T190+[4]Támogatás!AC166</f>
        <v>0</v>
      </c>
      <c r="X151" s="941">
        <f>[4]Igazgatás!S177+[4]Községgazd!V167+[4]Vagyongazd!S149+[4]Közút!S149+[4]Sport!S151+[4]Közművelődés!U190+[4]Támogatás!AD166</f>
        <v>0</v>
      </c>
      <c r="Y151" s="942">
        <f>[4]Igazgatás!T177+[4]Községgazd!W167+[4]Vagyongazd!T149+[4]Szennyvíz!S148+[4]Közút!T149+[4]Sport!T151+[4]Közművelődés!V190+[4]Támogatás!AE166</f>
        <v>2799796.4165546745</v>
      </c>
      <c r="AB151" s="914"/>
    </row>
    <row r="152" spans="1:28" hidden="1" x14ac:dyDescent="0.2">
      <c r="B152" s="876"/>
      <c r="C152" s="877"/>
      <c r="D152" s="1343" t="s">
        <v>105</v>
      </c>
      <c r="E152" s="1343"/>
      <c r="F152" s="978">
        <v>29203410</v>
      </c>
      <c r="G152" s="978">
        <v>29203410</v>
      </c>
      <c r="H152" s="978">
        <v>29230410</v>
      </c>
      <c r="I152" s="978"/>
      <c r="J152" s="978">
        <v>0</v>
      </c>
      <c r="K152" s="978">
        <f>[4]Igazgatás!G178+[4]Községgazd!G168+[4]Vagyongazd!G150+[4]Szennyvíz!F149+[4]Közút!G150+[4]Sport!G152+[4]Közművelődés!G191+[4]Támogatás!K167</f>
        <v>0</v>
      </c>
      <c r="L152" s="978">
        <v>0</v>
      </c>
      <c r="M152" s="979">
        <f>SUM(J152)</f>
        <v>0</v>
      </c>
      <c r="N152" s="960">
        <f>[4]Igazgatás!I178+[4]Községgazd!L168+[4]Vagyongazd!I150+[4]Közút!I150+[4]Sport!I152+[4]Közművelődés!K191+[4]Támogatás!T167</f>
        <v>0</v>
      </c>
      <c r="O152" s="961">
        <f>[4]Igazgatás!J178+[4]Községgazd!M168+[4]Vagyongazd!J150+[4]Közút!J150+[4]Sport!J152+[4]Közművelődés!L191+[4]Támogatás!U167</f>
        <v>0</v>
      </c>
      <c r="P152" s="962">
        <f>[4]Igazgatás!K178+[4]Községgazd!N168+[4]Vagyongazd!K150+[4]Közút!K150+[4]Sport!K152+[4]Közművelődés!M191+[4]Támogatás!V167</f>
        <v>0</v>
      </c>
      <c r="Q152" s="962">
        <f>[4]Igazgatás!L178+[4]Községgazd!O168+[4]Vagyongazd!L150+[4]Közút!L150+[4]Sport!L152+[4]Közművelődés!N191+[4]Támogatás!W167</f>
        <v>0</v>
      </c>
      <c r="R152" s="961">
        <f>[4]Igazgatás!M178+[4]Községgazd!P168+[4]Vagyongazd!M150+[4]Közút!M150+[4]Sport!M152+[4]Közművelődés!O191+[4]Támogatás!X167</f>
        <v>0</v>
      </c>
      <c r="S152" s="962">
        <f>[4]Igazgatás!N178+[4]Községgazd!Q168+[4]Vagyongazd!N150+[4]Szennyvíz!M149+[4]Közút!N150+[4]Sport!N152+[4]Közművelődés!P191+[4]Támogatás!Y167</f>
        <v>2799796.4165546745</v>
      </c>
      <c r="T152" s="962">
        <f>[4]Igazgatás!O178+[4]Községgazd!R168+[4]Vagyongazd!O150+[4]Szennyvíz!N149+[4]Közút!O150+[4]Sport!O152+[4]Közművelődés!Q191+[4]Támogatás!Z167</f>
        <v>2799796.4165546745</v>
      </c>
      <c r="U152" s="963">
        <f>[4]Igazgatás!P178+[4]Községgazd!S168+[4]Vagyongazd!P150+[4]Közút!P150+[4]Sport!P152+[4]Közművelődés!R191+[4]Támogatás!AA167</f>
        <v>0</v>
      </c>
      <c r="V152" s="964">
        <f>[4]Igazgatás!Q178+[4]Községgazd!T168+[4]Vagyongazd!Q150+[4]Szennyvíz!P149+[4]Közút!Q150+[4]Sport!Q152+[4]Közművelődés!S191+[4]Támogatás!AB167</f>
        <v>2799796.4165546745</v>
      </c>
      <c r="W152" s="962">
        <f>[4]Igazgatás!R178+[4]Községgazd!U168+[4]Vagyongazd!R150+[4]Közút!R150+[4]Sport!R152+[4]Közművelődés!T191+[4]Támogatás!AC167</f>
        <v>0</v>
      </c>
      <c r="X152" s="962">
        <f>[4]Igazgatás!S178+[4]Községgazd!V168+[4]Vagyongazd!S150+[4]Közút!S150+[4]Sport!S152+[4]Közművelődés!U191+[4]Támogatás!AD167</f>
        <v>0</v>
      </c>
      <c r="Y152" s="963">
        <f>[4]Igazgatás!T178+[4]Községgazd!W168+[4]Vagyongazd!T150+[4]Szennyvíz!S149+[4]Közút!T150+[4]Sport!T152+[4]Közművelődés!V191+[4]Támogatás!AE167</f>
        <v>2799796.4165546745</v>
      </c>
      <c r="AB152" s="914"/>
    </row>
    <row r="153" spans="1:28" ht="15" hidden="1" customHeight="1" x14ac:dyDescent="0.2">
      <c r="B153" s="876"/>
      <c r="C153" s="877"/>
      <c r="D153" s="1343" t="s">
        <v>1034</v>
      </c>
      <c r="E153" s="1343"/>
      <c r="F153" s="978" t="e">
        <v>#REF!</v>
      </c>
      <c r="G153" s="978" t="e">
        <v>#REF!</v>
      </c>
      <c r="H153" s="978" t="e">
        <v>#REF!</v>
      </c>
      <c r="I153" s="978"/>
      <c r="J153" s="978">
        <v>0</v>
      </c>
      <c r="K153" s="978">
        <v>0</v>
      </c>
      <c r="L153" s="978">
        <v>0</v>
      </c>
      <c r="M153" s="979">
        <v>0</v>
      </c>
      <c r="N153" s="960">
        <f>[4]Igazgatás!I179+[4]Községgazd!L169+[4]Vagyongazd!I151+[4]Közút!I151+[4]Sport!I153+[4]Közművelődés!K192+[4]Támogatás!T168</f>
        <v>0</v>
      </c>
      <c r="O153" s="961">
        <f>[4]Igazgatás!J179+[4]Községgazd!M169+[4]Vagyongazd!J151+[4]Közút!J151+[4]Sport!J153+[4]Közművelődés!L192+[4]Támogatás!U168</f>
        <v>0</v>
      </c>
      <c r="P153" s="962">
        <f>[4]Igazgatás!K179+[4]Községgazd!N169+[4]Vagyongazd!K151+[4]Közút!K151+[4]Sport!K153+[4]Közművelődés!M192+[4]Támogatás!V168</f>
        <v>0</v>
      </c>
      <c r="Q153" s="962">
        <f>[4]Igazgatás!L179+[4]Községgazd!O169+[4]Vagyongazd!L151+[4]Közút!L151+[4]Sport!L153+[4]Közművelődés!N192+[4]Támogatás!W168</f>
        <v>0</v>
      </c>
      <c r="R153" s="961">
        <f>[4]Igazgatás!M179+[4]Községgazd!P169+[4]Vagyongazd!M151+[4]Közút!M151+[4]Sport!M153+[4]Közművelődés!O192+[4]Támogatás!X168</f>
        <v>0</v>
      </c>
      <c r="S153" s="962">
        <f>[4]Igazgatás!N179+[4]Községgazd!Q169+[4]Vagyongazd!N151+[4]Közút!N151+[4]Sport!N153+[4]Közművelődés!P192+[4]Támogatás!Y168</f>
        <v>0</v>
      </c>
      <c r="T153" s="962">
        <f>[4]Igazgatás!O179+[4]Községgazd!R169+[4]Vagyongazd!O151+[4]Közút!O151+[4]Sport!O153+[4]Közművelődés!Q192+[4]Támogatás!Z168</f>
        <v>0</v>
      </c>
      <c r="U153" s="963">
        <f>[4]Igazgatás!P179+[4]Községgazd!S169+[4]Vagyongazd!P151+[4]Közút!P151+[4]Sport!P153+[4]Közművelődés!R192+[4]Támogatás!AA168</f>
        <v>0</v>
      </c>
      <c r="V153" s="964">
        <f>[4]Igazgatás!Q179+[4]Községgazd!T169+[4]Vagyongazd!Q151+[4]Közút!Q151+[4]Sport!Q153+[4]Közművelődés!S192+[4]Támogatás!AB168</f>
        <v>0</v>
      </c>
      <c r="W153" s="962">
        <f>[4]Igazgatás!R179+[4]Községgazd!U169+[4]Vagyongazd!R151+[4]Közút!R151+[4]Sport!R153+[4]Közművelődés!T192+[4]Támogatás!AC168</f>
        <v>0</v>
      </c>
      <c r="X153" s="962">
        <f>[4]Igazgatás!S179+[4]Községgazd!V169+[4]Vagyongazd!S151+[4]Közút!S151+[4]Sport!S153+[4]Közművelődés!U192+[4]Támogatás!AD168</f>
        <v>0</v>
      </c>
      <c r="Y153" s="963">
        <f>[4]Igazgatás!T179+[4]Községgazd!W169+[4]Vagyongazd!T151+[4]Közút!T151+[4]Sport!T153+[4]Közművelődés!V192+[4]Támogatás!AE168</f>
        <v>0</v>
      </c>
      <c r="AB153" s="914"/>
    </row>
    <row r="154" spans="1:28" s="977" customFormat="1" ht="15" customHeight="1" x14ac:dyDescent="0.2">
      <c r="A154" s="18" t="s">
        <v>106</v>
      </c>
      <c r="B154" s="875" t="s">
        <v>107</v>
      </c>
      <c r="C154" s="1352" t="s">
        <v>108</v>
      </c>
      <c r="D154" s="1353"/>
      <c r="E154" s="1353"/>
      <c r="F154" s="937" t="e">
        <v>#REF!</v>
      </c>
      <c r="G154" s="937" t="e">
        <v>#REF!</v>
      </c>
      <c r="H154" s="937" t="e">
        <v>#REF!</v>
      </c>
      <c r="I154" s="937"/>
      <c r="J154" s="937">
        <f>SUM('Beruházások, felújítások'!I11)</f>
        <v>500000</v>
      </c>
      <c r="K154" s="937">
        <v>0</v>
      </c>
      <c r="L154" s="937">
        <v>0</v>
      </c>
      <c r="M154" s="938">
        <f>SUM(J154:L154)</f>
        <v>500000</v>
      </c>
      <c r="N154" s="939">
        <f>[4]Igazgatás!I180+[4]Községgazd!L170+[4]Vagyongazd!I152+[4]Közút!I152+[4]Sport!I154+[4]Közművelődés!K193+[4]Támogatás!T169</f>
        <v>8333.3333329999987</v>
      </c>
      <c r="O154" s="940">
        <f>[4]Igazgatás!J180+[4]Községgazd!M170+[4]Vagyongazd!J152+[4]Közút!J152+[4]Sport!J154+[4]Közművelődés!L193+[4]Támogatás!U169</f>
        <v>8333.3333329999987</v>
      </c>
      <c r="P154" s="941">
        <f>[4]Igazgatás!K180+[4]Községgazd!N170+[4]Vagyongazd!K152+[4]Közút!K152+[4]Sport!K154+[4]Közművelődés!M193+[4]Támogatás!V169</f>
        <v>8333.3333329999987</v>
      </c>
      <c r="Q154" s="941">
        <f>[4]Igazgatás!L180+[4]Községgazd!O170+[4]Vagyongazd!L152+[4]Közút!L152+[4]Sport!L154+[4]Közművelődés!N193+[4]Támogatás!W169</f>
        <v>8333.3333329999987</v>
      </c>
      <c r="R154" s="940">
        <f>[4]Igazgatás!M180+[4]Községgazd!P170+[4]Vagyongazd!M152+[4]Közút!M152+[4]Sport!M154+[4]Közművelődés!O193+[4]Támogatás!X169</f>
        <v>8333.3333329999987</v>
      </c>
      <c r="S154" s="941">
        <f>[4]Igazgatás!N180+[4]Községgazd!Q170+[4]Vagyongazd!N152+[4]Közút!N152+[4]Sport!N154+[4]Közművelődés!P193+[4]Támogatás!Y169</f>
        <v>8333.3333329999987</v>
      </c>
      <c r="T154" s="941">
        <f>[4]Igazgatás!O180+[4]Községgazd!R170+[4]Vagyongazd!O152+[4]Közút!O152+[4]Sport!O154+[4]Közművelődés!Q193+[4]Támogatás!Z169</f>
        <v>8333.3333329999987</v>
      </c>
      <c r="U154" s="942">
        <f>[4]Igazgatás!P180+[4]Községgazd!S170+[4]Vagyongazd!P152+[4]Közút!P152+[4]Sport!P154+[4]Közművelődés!R193+[4]Támogatás!AA169</f>
        <v>8333.3333329999987</v>
      </c>
      <c r="V154" s="943">
        <f>[4]Igazgatás!Q180+[4]Községgazd!T170+[4]Vagyongazd!Q152+[4]Közút!Q152+[4]Sport!Q154+[4]Közművelődés!S193+[4]Támogatás!AB169</f>
        <v>8333.3333329999987</v>
      </c>
      <c r="W154" s="941">
        <f>[4]Igazgatás!R180+[4]Községgazd!U170+[4]Vagyongazd!R152+[4]Közút!R152+[4]Sport!R154+[4]Közművelődés!T193+[4]Támogatás!AC169</f>
        <v>8333.3333329999987</v>
      </c>
      <c r="X154" s="941">
        <f>[4]Igazgatás!S180+[4]Községgazd!V170+[4]Vagyongazd!S152+[4]Közút!S152+[4]Sport!S154+[4]Közművelődés!U193+[4]Támogatás!AD169</f>
        <v>8333.3333329999987</v>
      </c>
      <c r="Y154" s="942">
        <f>[4]Igazgatás!T180+[4]Községgazd!W170+[4]Vagyongazd!T152+[4]Közút!T152+[4]Sport!T154+[4]Közművelődés!V193+[4]Támogatás!AE169</f>
        <v>8333.3333329999987</v>
      </c>
      <c r="AB154" s="914"/>
    </row>
    <row r="155" spans="1:28" s="977" customFormat="1" x14ac:dyDescent="0.2">
      <c r="A155" s="18" t="s">
        <v>109</v>
      </c>
      <c r="B155" s="875" t="s">
        <v>110</v>
      </c>
      <c r="C155" s="1352" t="s">
        <v>111</v>
      </c>
      <c r="D155" s="1353"/>
      <c r="E155" s="1353"/>
      <c r="F155" s="937"/>
      <c r="G155" s="937">
        <v>500000</v>
      </c>
      <c r="H155" s="937">
        <v>500000</v>
      </c>
      <c r="I155" s="937"/>
      <c r="J155" s="937">
        <f>SUM('Beruházások, felújítások'!I13)</f>
        <v>1000000</v>
      </c>
      <c r="K155" s="937">
        <f>[4]Igazgatás!G181+[4]Községgazd!G171+[4]Közút!G153+[4]Sport!G155+[4]Közművelődés!G194+[4]Támogatás!K170</f>
        <v>0</v>
      </c>
      <c r="L155" s="937">
        <v>0</v>
      </c>
      <c r="M155" s="938">
        <f>SUM(J155:L155)</f>
        <v>1000000</v>
      </c>
      <c r="N155" s="939">
        <f>[4]Igazgatás!I181+[4]Községgazd!L171+[4]Vagyongazd!I153+[4]Közút!I153+[4]Sport!I155+[4]Közművelődés!K194+[4]Támogatás!T170</f>
        <v>363713.74998545146</v>
      </c>
      <c r="O155" s="940">
        <f>[4]Igazgatás!J181+[4]Községgazd!M171+[4]Vagyongazd!J153+[4]Közút!J153+[4]Sport!J155+[4]Közművelődés!L194+[4]Támogatás!U170</f>
        <v>363713.74998545146</v>
      </c>
      <c r="P155" s="941">
        <f>[4]Igazgatás!K181+[4]Községgazd!N171+[4]Vagyongazd!K153+[4]Közút!K153+[4]Sport!K155+[4]Közművelődés!M194+[4]Támogatás!V170</f>
        <v>363713.74998545146</v>
      </c>
      <c r="Q155" s="941">
        <f>[4]Igazgatás!L181+[4]Községgazd!O171+[4]Vagyongazd!L153+[4]Közút!L153+[4]Sport!L155+[4]Közművelődés!N194+[4]Támogatás!W170</f>
        <v>363713.74998545146</v>
      </c>
      <c r="R155" s="940">
        <f>[4]Igazgatás!M181+[4]Községgazd!P171+[4]Vagyongazd!M153+[4]Közút!M153+[4]Sport!M155+[4]Közművelődés!O194+[4]Támogatás!X170</f>
        <v>363713.74998545146</v>
      </c>
      <c r="S155" s="941">
        <f>[4]Igazgatás!N181+[4]Községgazd!Q171+[4]Vagyongazd!N153+[4]Közút!N153+[4]Sport!N155+[4]Közművelődés!P194+[4]Támogatás!Y170</f>
        <v>363713.74998545146</v>
      </c>
      <c r="T155" s="941">
        <f>[4]Igazgatás!O181+[4]Községgazd!R171+[4]Vagyongazd!O153+[4]Közút!O153+[4]Sport!O155+[4]Közművelődés!Q194+[4]Támogatás!Z170</f>
        <v>363713.74998545146</v>
      </c>
      <c r="U155" s="942">
        <f>[4]Igazgatás!P181+[4]Községgazd!S171+[4]Vagyongazd!P153+[4]Közút!P153+[4]Sport!P155+[4]Közművelődés!R194+[4]Támogatás!AA170</f>
        <v>363713.74998545146</v>
      </c>
      <c r="V155" s="943">
        <f>[4]Igazgatás!Q181+[4]Községgazd!T171+[4]Vagyongazd!Q153+[4]Közút!Q153+[4]Sport!Q155+[4]Közművelődés!S194+[4]Támogatás!AB170</f>
        <v>363713.74998545146</v>
      </c>
      <c r="W155" s="941">
        <f>[4]Igazgatás!R181+[4]Községgazd!U171+[4]Vagyongazd!R153+[4]Közút!R153+[4]Sport!R155+[4]Közművelődés!T194+[4]Támogatás!AC170</f>
        <v>363713.74998545146</v>
      </c>
      <c r="X155" s="941">
        <f>[4]Igazgatás!S181+[4]Községgazd!V171+[4]Vagyongazd!S153+[4]Közút!S153+[4]Sport!S155+[4]Közművelődés!U194+[4]Támogatás!AD170</f>
        <v>363713.74998545146</v>
      </c>
      <c r="Y155" s="942">
        <f>[4]Igazgatás!T181+[4]Községgazd!W171+[4]Vagyongazd!T153+[4]Közút!T153+[4]Sport!T155+[4]Közművelődés!V194+[4]Támogatás!AE170</f>
        <v>363713.74998545146</v>
      </c>
      <c r="AB155" s="914"/>
    </row>
    <row r="156" spans="1:28" s="977" customFormat="1" ht="15" hidden="1" customHeight="1" x14ac:dyDescent="0.2">
      <c r="A156" s="18" t="s">
        <v>1035</v>
      </c>
      <c r="B156" s="875" t="s">
        <v>1036</v>
      </c>
      <c r="C156" s="1352" t="s">
        <v>1037</v>
      </c>
      <c r="D156" s="1353"/>
      <c r="E156" s="1353"/>
      <c r="F156" s="937" t="e">
        <v>#REF!</v>
      </c>
      <c r="G156" s="937" t="e">
        <v>#REF!</v>
      </c>
      <c r="H156" s="937" t="e">
        <v>#REF!</v>
      </c>
      <c r="I156" s="937" t="e">
        <v>#REF!</v>
      </c>
      <c r="J156" s="937" t="e">
        <f>[4]Igazgatás!F184+[4]Községgazd!F172+[4]Vagyongazd!#REF!+[4]Közút!F154+[4]Sport!F156+[4]Közművelődés!F197+[4]Támogatás!J171</f>
        <v>#REF!</v>
      </c>
      <c r="K156" s="937" t="e">
        <f>[4]Igazgatás!G184+[4]Községgazd!G172+[4]Vagyongazd!#REF!+[4]Közút!G154+[4]Sport!G156+[4]Közművelődés!G197+[4]Támogatás!K171</f>
        <v>#REF!</v>
      </c>
      <c r="L156" s="937"/>
      <c r="M156" s="938" t="e">
        <f>[4]Igazgatás!H184+[4]Községgazd!H172+[4]Vagyongazd!#REF!+[4]Közút!H154+[4]Sport!H156+[4]Közművelődés!H197+[4]Támogatás!L171</f>
        <v>#REF!</v>
      </c>
      <c r="N156" s="939">
        <f>[4]Igazgatás!I184+[4]Községgazd!L172+[4]Vagyongazd!I154+[4]Közút!I154+[4]Sport!I156+[4]Közművelődés!K197+[4]Támogatás!T171</f>
        <v>0</v>
      </c>
      <c r="O156" s="940">
        <f>[4]Igazgatás!J184+[4]Községgazd!M172+[4]Vagyongazd!J154+[4]Közút!J154+[4]Sport!J156+[4]Közművelődés!L197+[4]Támogatás!U171</f>
        <v>0</v>
      </c>
      <c r="P156" s="941">
        <f>[4]Igazgatás!K184+[4]Községgazd!N172+[4]Vagyongazd!K154+[4]Közút!K154+[4]Sport!K156+[4]Közművelődés!M197+[4]Támogatás!V171</f>
        <v>0</v>
      </c>
      <c r="Q156" s="941">
        <f>[4]Igazgatás!L184+[4]Községgazd!O172+[4]Vagyongazd!L154+[4]Közút!L154+[4]Sport!L156+[4]Közművelődés!N197+[4]Támogatás!W171</f>
        <v>0</v>
      </c>
      <c r="R156" s="940">
        <f>[4]Igazgatás!M184+[4]Községgazd!P172+[4]Vagyongazd!M154+[4]Közút!M154+[4]Sport!M156+[4]Közművelődés!O197+[4]Támogatás!X171</f>
        <v>0</v>
      </c>
      <c r="S156" s="941">
        <f>[4]Igazgatás!N184+[4]Községgazd!Q172+[4]Vagyongazd!N154+[4]Közút!N154+[4]Sport!N156+[4]Közművelődés!P197+[4]Támogatás!Y171</f>
        <v>0</v>
      </c>
      <c r="T156" s="941">
        <f>[4]Igazgatás!O184+[4]Községgazd!R172+[4]Vagyongazd!O154+[4]Közút!O154+[4]Sport!O156+[4]Közművelődés!Q197+[4]Támogatás!Z171</f>
        <v>0</v>
      </c>
      <c r="U156" s="942">
        <f>[4]Igazgatás!P184+[4]Községgazd!S172+[4]Vagyongazd!P154+[4]Közút!P154+[4]Sport!P156+[4]Közművelődés!R197+[4]Támogatás!AA171</f>
        <v>0</v>
      </c>
      <c r="V156" s="943">
        <f>[4]Igazgatás!Q184+[4]Községgazd!T172+[4]Vagyongazd!Q154+[4]Közút!Q154+[4]Sport!Q156+[4]Közművelődés!S197+[4]Támogatás!AB171</f>
        <v>0</v>
      </c>
      <c r="W156" s="941">
        <f>[4]Igazgatás!R184+[4]Községgazd!U172+[4]Vagyongazd!R154+[4]Közút!R154+[4]Sport!R156+[4]Közművelődés!T197+[4]Támogatás!AC171</f>
        <v>0</v>
      </c>
      <c r="X156" s="941">
        <f>[4]Igazgatás!S184+[4]Községgazd!V172+[4]Vagyongazd!S154+[4]Közút!S154+[4]Sport!S156+[4]Közművelődés!U197+[4]Támogatás!AD171</f>
        <v>0</v>
      </c>
      <c r="Y156" s="942">
        <f>[4]Igazgatás!T184+[4]Községgazd!W172+[4]Vagyongazd!T154+[4]Közút!T154+[4]Sport!T156+[4]Közművelődés!V197+[4]Támogatás!AE171</f>
        <v>0</v>
      </c>
      <c r="AB156" s="914"/>
    </row>
    <row r="157" spans="1:28" s="977" customFormat="1" ht="15" hidden="1" customHeight="1" x14ac:dyDescent="0.2">
      <c r="A157" s="18" t="s">
        <v>1038</v>
      </c>
      <c r="B157" s="875" t="s">
        <v>1039</v>
      </c>
      <c r="C157" s="1352" t="s">
        <v>1040</v>
      </c>
      <c r="D157" s="1353"/>
      <c r="E157" s="1353"/>
      <c r="F157" s="937" t="e">
        <v>#REF!</v>
      </c>
      <c r="G157" s="937" t="e">
        <v>#REF!</v>
      </c>
      <c r="H157" s="937" t="e">
        <v>#REF!</v>
      </c>
      <c r="I157" s="937" t="e">
        <v>#REF!</v>
      </c>
      <c r="J157" s="937" t="e">
        <f>[4]Igazgatás!F185+[4]Községgazd!F173+[4]Vagyongazd!#REF!+[4]Közút!F155+[4]Sport!F157+[4]Közművelődés!F198+[4]Támogatás!J172</f>
        <v>#REF!</v>
      </c>
      <c r="K157" s="937" t="e">
        <f>[4]Igazgatás!G185+[4]Községgazd!G173+[4]Vagyongazd!#REF!+[4]Közút!G155+[4]Sport!G157+[4]Közművelődés!G198+[4]Támogatás!K172</f>
        <v>#REF!</v>
      </c>
      <c r="L157" s="937"/>
      <c r="M157" s="938" t="e">
        <f>[4]Igazgatás!H185+[4]Községgazd!H173+[4]Vagyongazd!#REF!+[4]Közút!H155+[4]Sport!H157+[4]Közművelődés!H198+[4]Támogatás!L172</f>
        <v>#REF!</v>
      </c>
      <c r="N157" s="939">
        <f>[4]Igazgatás!I185+[4]Községgazd!L173+[4]Vagyongazd!I155+[4]Közút!I155+[4]Sport!I157+[4]Közművelődés!K198+[4]Támogatás!T172</f>
        <v>0</v>
      </c>
      <c r="O157" s="940">
        <f>[4]Igazgatás!J185+[4]Községgazd!M173+[4]Vagyongazd!J155+[4]Közút!J155+[4]Sport!J157+[4]Közművelődés!L198+[4]Támogatás!U172</f>
        <v>0</v>
      </c>
      <c r="P157" s="941">
        <f>[4]Igazgatás!K185+[4]Községgazd!N173+[4]Vagyongazd!K155+[4]Közút!K155+[4]Sport!K157+[4]Közművelődés!M198+[4]Támogatás!V172</f>
        <v>0</v>
      </c>
      <c r="Q157" s="941">
        <f>[4]Igazgatás!L185+[4]Községgazd!O173+[4]Vagyongazd!L155+[4]Közút!L155+[4]Sport!L157+[4]Közművelődés!N198+[4]Támogatás!W172</f>
        <v>0</v>
      </c>
      <c r="R157" s="940">
        <f>[4]Igazgatás!M185+[4]Községgazd!P173+[4]Vagyongazd!M155+[4]Közút!M155+[4]Sport!M157+[4]Közművelődés!O198+[4]Támogatás!X172</f>
        <v>0</v>
      </c>
      <c r="S157" s="941">
        <f>[4]Igazgatás!N185+[4]Községgazd!Q173+[4]Vagyongazd!N155+[4]Közút!N155+[4]Sport!N157+[4]Közművelődés!P198+[4]Támogatás!Y172</f>
        <v>0</v>
      </c>
      <c r="T157" s="941">
        <f>[4]Igazgatás!O185+[4]Községgazd!R173+[4]Vagyongazd!O155+[4]Közút!O155+[4]Sport!O157+[4]Közművelődés!Q198+[4]Támogatás!Z172</f>
        <v>0</v>
      </c>
      <c r="U157" s="942">
        <f>[4]Igazgatás!P185+[4]Községgazd!S173+[4]Vagyongazd!P155+[4]Közút!P155+[4]Sport!P157+[4]Közművelődés!R198+[4]Támogatás!AA172</f>
        <v>0</v>
      </c>
      <c r="V157" s="943">
        <f>[4]Igazgatás!Q185+[4]Községgazd!T173+[4]Vagyongazd!Q155+[4]Közút!Q155+[4]Sport!Q157+[4]Közművelődés!S198+[4]Támogatás!AB172</f>
        <v>0</v>
      </c>
      <c r="W157" s="941">
        <f>[4]Igazgatás!R185+[4]Községgazd!U173+[4]Vagyongazd!R155+[4]Közút!R155+[4]Sport!R157+[4]Közművelődés!T198+[4]Támogatás!AC172</f>
        <v>0</v>
      </c>
      <c r="X157" s="941">
        <f>[4]Igazgatás!S185+[4]Községgazd!V173+[4]Vagyongazd!S155+[4]Közút!S155+[4]Sport!S157+[4]Közművelődés!U198+[4]Támogatás!AD172</f>
        <v>0</v>
      </c>
      <c r="Y157" s="942">
        <f>[4]Igazgatás!T185+[4]Községgazd!W173+[4]Vagyongazd!T155+[4]Közút!T155+[4]Sport!T157+[4]Közművelődés!V198+[4]Támogatás!AE172</f>
        <v>0</v>
      </c>
      <c r="AB157" s="914"/>
    </row>
    <row r="158" spans="1:28" s="977" customFormat="1" ht="13.5" thickBot="1" x14ac:dyDescent="0.25">
      <c r="A158" s="18" t="s">
        <v>112</v>
      </c>
      <c r="B158" s="879" t="s">
        <v>113</v>
      </c>
      <c r="C158" s="1366" t="s">
        <v>114</v>
      </c>
      <c r="D158" s="1367"/>
      <c r="E158" s="1367"/>
      <c r="F158" s="937">
        <v>10777172</v>
      </c>
      <c r="G158" s="937">
        <v>10777172</v>
      </c>
      <c r="H158" s="937">
        <v>10777172</v>
      </c>
      <c r="I158" s="937"/>
      <c r="J158" s="937">
        <f>SUM('Beruházások, felújítások'!I18)</f>
        <v>648000</v>
      </c>
      <c r="K158" s="937">
        <f>[4]Igazgatás!G186+[4]Községgazd!G174+[4]Vagyongazd!G156+[4]Szennyvíz!F155+[4]Közút!G156+[4]Sport!G158+[4]Közművelődés!G199+[4]Támogatás!K173</f>
        <v>0</v>
      </c>
      <c r="L158" s="937">
        <v>0</v>
      </c>
      <c r="M158" s="938">
        <f t="shared" ref="M158:M164" si="5">SUM(J158:L158)</f>
        <v>648000</v>
      </c>
      <c r="N158" s="939">
        <f>[4]Igazgatás!I186+[4]Községgazd!L174+[4]Vagyongazd!I156+[4]Közút!I156+[4]Sport!I158+[4]Közművelődés!K199+[4]Támogatás!T173</f>
        <v>98202.900829405218</v>
      </c>
      <c r="O158" s="940">
        <f>[4]Igazgatás!J186+[4]Községgazd!M174+[4]Vagyongazd!J156+[4]Közút!J156+[4]Sport!J158+[4]Közművelődés!L199+[4]Támogatás!U173</f>
        <v>98202.900829405218</v>
      </c>
      <c r="P158" s="941">
        <f>[4]Igazgatás!K186+[4]Községgazd!N174+[4]Vagyongazd!K156+[4]Közút!K156+[4]Sport!K158+[4]Közművelődés!M199+[4]Támogatás!V173</f>
        <v>98202.900829405218</v>
      </c>
      <c r="Q158" s="941">
        <f>[4]Igazgatás!L186+[4]Községgazd!O174+[4]Vagyongazd!L156+[4]Közút!L156+[4]Sport!L158+[4]Közművelődés!N199+[4]Támogatás!W173</f>
        <v>98202.900829405218</v>
      </c>
      <c r="R158" s="940">
        <f>[4]Igazgatás!M186+[4]Községgazd!P174+[4]Vagyongazd!M156+[4]Közút!M156+[4]Sport!M158+[4]Közművelődés!O199+[4]Támogatás!X173</f>
        <v>98202.900829405218</v>
      </c>
      <c r="S158" s="941">
        <f>[4]Igazgatás!N186+[4]Községgazd!Q174+[4]Vagyongazd!N156+[4]Szennyvíz!M155+[4]Közút!N156+[4]Sport!N158+[4]Közművelődés!P199+[4]Támogatás!Y173</f>
        <v>854147.90079916734</v>
      </c>
      <c r="T158" s="941">
        <f>[4]Igazgatás!O186+[4]Községgazd!R174+[4]Vagyongazd!O156+[4]Közút!O156+[4]Sport!O158+[4]Közművelődés!Q199+[4]Támogatás!Z173</f>
        <v>98202.900829405218</v>
      </c>
      <c r="U158" s="942">
        <f>[4]Igazgatás!P186+[4]Községgazd!S174+[4]Vagyongazd!P156+[4]Közút!P156+[4]Sport!P158+[4]Közművelődés!R199+[4]Támogatás!AA173</f>
        <v>98202.900829405218</v>
      </c>
      <c r="V158" s="943">
        <f>[4]Igazgatás!Q186+[4]Községgazd!T174+[4]Vagyongazd!Q156+[4]Közút!Q156+[4]Sport!Q158+[4]Közművelődés!S199+[4]Támogatás!AB173</f>
        <v>98202.900829405218</v>
      </c>
      <c r="W158" s="941">
        <f>[4]Igazgatás!R186+[4]Községgazd!U174+[4]Vagyongazd!R156+[4]Közút!R156+[4]Sport!R158+[4]Közművelődés!T199+[4]Támogatás!AC173</f>
        <v>98202.900829405218</v>
      </c>
      <c r="X158" s="941">
        <f>[4]Igazgatás!S186+[4]Községgazd!V174+[4]Vagyongazd!S156+[4]Közút!S156+[4]Sport!S158+[4]Közművelődés!U199+[4]Támogatás!AD173</f>
        <v>98202.900829405218</v>
      </c>
      <c r="Y158" s="942">
        <f>[4]Igazgatás!T186+[4]Községgazd!W174+[4]Vagyongazd!T156+[4]Szennyvíz!S155+[4]Közút!T156+[4]Sport!T158+[4]Közművelődés!V199+[4]Támogatás!AE173</f>
        <v>854147.90079916734</v>
      </c>
      <c r="AB158" s="914"/>
    </row>
    <row r="159" spans="1:28" ht="13.5" thickBot="1" x14ac:dyDescent="0.25">
      <c r="B159" s="406" t="s">
        <v>115</v>
      </c>
      <c r="C159" s="1350" t="s">
        <v>116</v>
      </c>
      <c r="D159" s="1351"/>
      <c r="E159" s="1351"/>
      <c r="F159" s="905">
        <v>45826659</v>
      </c>
      <c r="G159" s="905">
        <v>47168888</v>
      </c>
      <c r="H159" s="905">
        <v>48146554</v>
      </c>
      <c r="I159" s="906"/>
      <c r="J159" s="905">
        <f>SUM(J163+J162+J161+J160)</f>
        <v>123059381.77000001</v>
      </c>
      <c r="K159" s="905">
        <f>SUM(K163+K162+K161+K160)</f>
        <v>12700000</v>
      </c>
      <c r="L159" s="905">
        <v>0</v>
      </c>
      <c r="M159" s="952">
        <f t="shared" si="5"/>
        <v>135759381.77000001</v>
      </c>
      <c r="N159" s="953">
        <f>[4]Igazgatás!I187+[4]Községgazd!L175+[4]Vagyongazd!I157+[4]Közút!I157+[4]Sport!I159+[4]Közművelődés!K202+[4]Támogatás!T174</f>
        <v>846175.99996615294</v>
      </c>
      <c r="O159" s="954">
        <f>[4]Igazgatás!J187+[4]Községgazd!M175+[4]Vagyongazd!J157+[4]Közút!J157+[4]Sport!J159+[4]Közművelődés!L202+[4]Támogatás!U174</f>
        <v>846175.99996615294</v>
      </c>
      <c r="P159" s="955">
        <f>[4]Igazgatás!K187+[4]Községgazd!N175+[4]Vagyongazd!K157+[4]Közút!K157+[4]Sport!K159+[4]Közművelődés!M202+[4]Támogatás!V174</f>
        <v>846175.99996615294</v>
      </c>
      <c r="Q159" s="955">
        <f>[4]Igazgatás!L187+[4]Községgazd!O175+[4]Vagyongazd!L157+[4]Közút!L157+[4]Sport!L159+[4]Közművelődés!N202+[4]Támogatás!W174</f>
        <v>846175.99996615294</v>
      </c>
      <c r="R159" s="954">
        <f>[4]Igazgatás!M187+[4]Községgazd!P175+[4]Vagyongazd!M157+[4]Közút!M157+[4]Sport!M159+[4]Közművelődés!O202+[4]Támogatás!X174</f>
        <v>846175.99996615294</v>
      </c>
      <c r="S159" s="955">
        <f>[4]Igazgatás!N187+[4]Községgazd!Q175+[4]Vagyongazd!N157+[4]Közút!N157+[4]Sport!N159+[4]Közművelődés!P202+[4]Támogatás!Y174</f>
        <v>846175.99996615294</v>
      </c>
      <c r="T159" s="955">
        <f>[4]Igazgatás!O187+[4]Községgazd!R175+[4]Vagyongazd!O157+[4]Közút!O157+[4]Sport!O159+[4]Közművelődés!Q202+[4]Támogatás!Z174</f>
        <v>846175.99996615294</v>
      </c>
      <c r="U159" s="956">
        <f>[4]Igazgatás!P187+[4]Községgazd!S175+[4]Vagyongazd!P157+[4]Közút!P157+[4]Sport!P159+[4]Közművelődés!R202+[4]Támogatás!AA174</f>
        <v>846175.99996615294</v>
      </c>
      <c r="V159" s="957">
        <f>[4]Igazgatás!Q187+[4]Községgazd!T175+[4]Vagyongazd!Q157+[4]Szennyvíz!P156+[4]Közút!Q157+[4]Sport!Q159+[4]Közművelődés!S202+[4]Támogatás!AB174</f>
        <v>846175.99996615294</v>
      </c>
      <c r="W159" s="955">
        <f>[4]Igazgatás!R187+[4]Községgazd!U175+[4]Vagyongazd!R157+[4]Közút!R157+[4]Sport!R159+[4]Közművelődés!T202+[4]Támogatás!AC174</f>
        <v>846175.99996615294</v>
      </c>
      <c r="X159" s="955">
        <f>[4]Igazgatás!S187+[4]Községgazd!V175+[4]Vagyongazd!S157+[4]Szennyvíz!R156+[4]Közút!S157+[4]Sport!S159+[4]Közművelődés!U202+[4]Támogatás!AD174</f>
        <v>846175.99996615294</v>
      </c>
      <c r="Y159" s="956">
        <f>[4]Igazgatás!T187+[4]Községgazd!W175+[4]Vagyongazd!T157+[4]Közút!T157+[4]Sport!T159+[4]Közművelődés!V202+[4]Támogatás!AE174</f>
        <v>846175.99996615294</v>
      </c>
      <c r="AB159" s="914"/>
    </row>
    <row r="160" spans="1:28" s="977" customFormat="1" ht="15.75" customHeight="1" x14ac:dyDescent="0.2">
      <c r="A160" s="18" t="s">
        <v>117</v>
      </c>
      <c r="B160" s="44" t="s">
        <v>118</v>
      </c>
      <c r="C160" s="1368" t="s">
        <v>119</v>
      </c>
      <c r="D160" s="1369"/>
      <c r="E160" s="1369"/>
      <c r="F160" s="981">
        <v>35486400</v>
      </c>
      <c r="G160" s="981">
        <v>36397040</v>
      </c>
      <c r="H160" s="981">
        <v>37199118</v>
      </c>
      <c r="I160" s="981"/>
      <c r="J160" s="981">
        <f>SUM('Beruházások, felújítások'!F20)</f>
        <v>96539055</v>
      </c>
      <c r="K160" s="981">
        <f>SUM('Beruházások, felújítások'!G20)</f>
        <v>10000000</v>
      </c>
      <c r="L160" s="981">
        <v>0</v>
      </c>
      <c r="M160" s="1015">
        <f t="shared" si="5"/>
        <v>106539055</v>
      </c>
      <c r="N160" s="1016">
        <f>[4]Igazgatás!I188+[4]Községgazd!L176+[4]Vagyongazd!I158+[4]Közút!I158+[4]Sport!I160+[4]Közművelődés!K203+[4]Támogatás!T175</f>
        <v>666280.33330668206</v>
      </c>
      <c r="O160" s="1017">
        <f>[4]Igazgatás!J188+[4]Községgazd!M176+[4]Vagyongazd!J158+[4]Közút!J158+[4]Sport!J160+[4]Közművelődés!L203+[4]Támogatás!U175</f>
        <v>666280.33330668206</v>
      </c>
      <c r="P160" s="1018">
        <f>[4]Igazgatás!K188+[4]Községgazd!N176+[4]Vagyongazd!K158+[4]Közút!K158+[4]Sport!K160+[4]Közművelődés!M203+[4]Támogatás!V175</f>
        <v>666280.33330668206</v>
      </c>
      <c r="Q160" s="1018">
        <f>[4]Igazgatás!L188+[4]Községgazd!O176+[4]Vagyongazd!L158+[4]Közút!L158+[4]Sport!L160+[4]Közművelődés!N203+[4]Támogatás!W175</f>
        <v>666280.33330668206</v>
      </c>
      <c r="R160" s="1017">
        <f>[4]Igazgatás!M188+[4]Községgazd!P176+[4]Vagyongazd!M158+[4]Közút!M158+[4]Sport!M160+[4]Közművelődés!O203+[4]Támogatás!X175</f>
        <v>666280.33330668206</v>
      </c>
      <c r="S160" s="1018">
        <f>[4]Igazgatás!N188+[4]Községgazd!Q176+[4]Vagyongazd!N158+[4]Közút!N158+[4]Sport!N160+[4]Közművelődés!P203+[4]Támogatás!Y175</f>
        <v>666280.33330668206</v>
      </c>
      <c r="T160" s="1018">
        <f>[4]Igazgatás!O188+[4]Községgazd!R176+[4]Vagyongazd!O158+[4]Közút!O158+[4]Sport!O160+[4]Közművelődés!Q203+[4]Támogatás!Z175</f>
        <v>666280.33330668206</v>
      </c>
      <c r="U160" s="1019">
        <f>[4]Igazgatás!P188+[4]Községgazd!S176+[4]Vagyongazd!P158+[4]Szennyvíz!O157+[4]Közút!P158+[4]Sport!P160+[4]Közművelődés!R203+[4]Támogatás!AA175</f>
        <v>666280.33330668206</v>
      </c>
      <c r="V160" s="1020">
        <f>[4]Igazgatás!Q188+[4]Községgazd!T176+[4]Vagyongazd!Q158+[4]Szennyvíz!P157+[4]Közút!Q158+[4]Sport!Q160+[4]Közművelődés!S203+[4]Támogatás!AB175</f>
        <v>666280.33330668206</v>
      </c>
      <c r="W160" s="1018">
        <f>[4]Igazgatás!R188+[4]Községgazd!U176+[4]Vagyongazd!R158+[4]Közút!R158+[4]Sport!R160+[4]Közművelődés!T203+[4]Támogatás!AC175</f>
        <v>666280.33330668206</v>
      </c>
      <c r="X160" s="1018">
        <f>[4]Igazgatás!S188+[4]Községgazd!V176+[4]Vagyongazd!S158+[4]Szennyvíz!R157+[4]Közút!S158+[4]Sport!S160+[4]Közművelődés!U203+[4]Támogatás!AD175</f>
        <v>666280.33330668206</v>
      </c>
      <c r="Y160" s="1019">
        <f>[4]Igazgatás!T188+[4]Községgazd!W176+[4]Vagyongazd!T158+[4]Közút!T158+[4]Sport!T160+[4]Közművelődés!V203+[4]Támogatás!AE175</f>
        <v>666280.33330668206</v>
      </c>
      <c r="AB160" s="914"/>
    </row>
    <row r="161" spans="1:28" s="977" customFormat="1" ht="15.75" customHeight="1" x14ac:dyDescent="0.2">
      <c r="A161" s="18" t="s">
        <v>120</v>
      </c>
      <c r="B161" s="45" t="s">
        <v>121</v>
      </c>
      <c r="C161" s="1371" t="s">
        <v>122</v>
      </c>
      <c r="D161" s="1372"/>
      <c r="E161" s="1372"/>
      <c r="F161" s="981" t="e">
        <v>#REF!</v>
      </c>
      <c r="G161" s="981" t="e">
        <v>#REF!</v>
      </c>
      <c r="H161" s="981" t="e">
        <v>#REF!</v>
      </c>
      <c r="I161" s="981" t="e">
        <v>#REF!</v>
      </c>
      <c r="J161" s="981">
        <f>SUM('Beruházások, felújítások'!F29)</f>
        <v>358096</v>
      </c>
      <c r="K161" s="981">
        <v>0</v>
      </c>
      <c r="L161" s="981">
        <v>0</v>
      </c>
      <c r="M161" s="1015">
        <f t="shared" si="5"/>
        <v>358096</v>
      </c>
      <c r="N161" s="1016">
        <f>[4]Igazgatás!I189+[4]Községgazd!L177+[4]Vagyongazd!I159+[4]Közút!I161+[4]Sport!I161+[4]Közművelődés!K206+[4]Támogatás!T176</f>
        <v>0</v>
      </c>
      <c r="O161" s="1017">
        <f>[4]Igazgatás!J189+[4]Községgazd!M177+[4]Vagyongazd!J159+[4]Közút!J161+[4]Sport!J161+[4]Közművelődés!L206+[4]Támogatás!U176</f>
        <v>0</v>
      </c>
      <c r="P161" s="1018">
        <f>[4]Igazgatás!K189+[4]Községgazd!N177+[4]Vagyongazd!K159+[4]Közút!K161+[4]Sport!K161+[4]Közművelődés!M206+[4]Támogatás!V176</f>
        <v>0</v>
      </c>
      <c r="Q161" s="1018">
        <f>[4]Igazgatás!L189+[4]Községgazd!O177+[4]Vagyongazd!L159+[4]Közút!L161+[4]Sport!L161+[4]Közművelődés!N206+[4]Támogatás!W176</f>
        <v>0</v>
      </c>
      <c r="R161" s="1017">
        <f>[4]Igazgatás!M189+[4]Községgazd!P177+[4]Vagyongazd!M159+[4]Közút!M161+[4]Sport!M161+[4]Közművelődés!O206+[4]Támogatás!X176</f>
        <v>0</v>
      </c>
      <c r="S161" s="1018">
        <f>[4]Igazgatás!N189+[4]Községgazd!Q177+[4]Vagyongazd!N159+[4]Közút!N161+[4]Sport!N161+[4]Közművelődés!P206+[4]Támogatás!Y176</f>
        <v>0</v>
      </c>
      <c r="T161" s="1018">
        <f>[4]Igazgatás!O189+[4]Községgazd!R177+[4]Vagyongazd!O159+[4]Közút!O161+[4]Sport!O161+[4]Közművelődés!Q206+[4]Támogatás!Z176</f>
        <v>0</v>
      </c>
      <c r="U161" s="1019">
        <f>[4]Igazgatás!P189+[4]Községgazd!S177+[4]Vagyongazd!P159+[4]Közút!P161+[4]Sport!P161+[4]Közművelődés!R206+[4]Támogatás!AA176</f>
        <v>0</v>
      </c>
      <c r="V161" s="1020">
        <f>[4]Igazgatás!Q189+[4]Községgazd!T177+[4]Vagyongazd!Q159+[4]Közút!Q161+[4]Sport!Q161+[4]Közművelődés!S206+[4]Támogatás!AB176</f>
        <v>0</v>
      </c>
      <c r="W161" s="1018">
        <f>[4]Igazgatás!R189+[4]Községgazd!U177+[4]Vagyongazd!R159+[4]Közút!R161+[4]Sport!R161+[4]Közművelődés!T206+[4]Támogatás!AC176</f>
        <v>0</v>
      </c>
      <c r="X161" s="1018">
        <f>[4]Igazgatás!S189+[4]Községgazd!V177+[4]Vagyongazd!S159+[4]Közút!S161+[4]Sport!S161+[4]Közművelődés!U206+[4]Támogatás!AD176</f>
        <v>0</v>
      </c>
      <c r="Y161" s="1019">
        <f>[4]Igazgatás!T189+[4]Községgazd!W177+[4]Vagyongazd!T159+[4]Közút!T161+[4]Sport!T161+[4]Közművelődés!V206+[4]Támogatás!AE176</f>
        <v>0</v>
      </c>
      <c r="AB161" s="914"/>
    </row>
    <row r="162" spans="1:28" s="977" customFormat="1" ht="15.75" customHeight="1" x14ac:dyDescent="0.2">
      <c r="A162" s="18" t="s">
        <v>123</v>
      </c>
      <c r="B162" s="45" t="s">
        <v>124</v>
      </c>
      <c r="C162" s="1371" t="s">
        <v>125</v>
      </c>
      <c r="D162" s="1372"/>
      <c r="E162" s="1372"/>
      <c r="F162" s="981" t="e">
        <v>#REF!</v>
      </c>
      <c r="G162" s="981" t="e">
        <v>#REF!</v>
      </c>
      <c r="H162" s="981" t="e">
        <v>#REF!</v>
      </c>
      <c r="I162" s="981" t="e">
        <v>#REF!</v>
      </c>
      <c r="J162" s="981">
        <f>SUM('Beruházások, felújítások'!F30)</f>
        <v>0</v>
      </c>
      <c r="K162" s="981">
        <v>0</v>
      </c>
      <c r="L162" s="981">
        <v>0</v>
      </c>
      <c r="M162" s="1015">
        <f t="shared" si="5"/>
        <v>0</v>
      </c>
      <c r="N162" s="1016">
        <f>[4]Igazgatás!I190+[4]Községgazd!L178+[4]Vagyongazd!I160+[4]Közút!I162+[4]Sport!I162+[4]Közművelődés!K207+[4]Támogatás!T177</f>
        <v>0</v>
      </c>
      <c r="O162" s="1017">
        <f>[4]Igazgatás!J190+[4]Községgazd!M178+[4]Vagyongazd!J160+[4]Közút!J162+[4]Sport!J162+[4]Közművelődés!L207+[4]Támogatás!U177</f>
        <v>0</v>
      </c>
      <c r="P162" s="1018">
        <f>[4]Igazgatás!K190+[4]Községgazd!N178+[4]Vagyongazd!K160+[4]Közút!K162+[4]Sport!K162+[4]Közművelődés!M207+[4]Támogatás!V177</f>
        <v>0</v>
      </c>
      <c r="Q162" s="1018">
        <f>[4]Igazgatás!L190+[4]Községgazd!O178+[4]Vagyongazd!L160+[4]Közút!L162+[4]Sport!L162+[4]Közművelődés!N207+[4]Támogatás!W177</f>
        <v>0</v>
      </c>
      <c r="R162" s="1017">
        <f>[4]Igazgatás!M190+[4]Községgazd!P178+[4]Vagyongazd!M160+[4]Közút!M162+[4]Sport!M162+[4]Közművelődés!O207+[4]Támogatás!X177</f>
        <v>0</v>
      </c>
      <c r="S162" s="1018">
        <f>[4]Igazgatás!N190+[4]Községgazd!Q178+[4]Vagyongazd!N160+[4]Közút!N162+[4]Sport!N162+[4]Közművelődés!P207+[4]Támogatás!Y177</f>
        <v>0</v>
      </c>
      <c r="T162" s="1018">
        <f>[4]Igazgatás!O190+[4]Községgazd!R178+[4]Vagyongazd!O160+[4]Közút!O162+[4]Sport!O162+[4]Közművelődés!Q207+[4]Támogatás!Z177</f>
        <v>0</v>
      </c>
      <c r="U162" s="1019">
        <f>[4]Igazgatás!P190+[4]Községgazd!S178+[4]Vagyongazd!P160+[4]Közút!P162+[4]Sport!P162+[4]Közművelődés!R207+[4]Támogatás!AA177</f>
        <v>0</v>
      </c>
      <c r="V162" s="1020">
        <f>[4]Igazgatás!Q190+[4]Községgazd!T178+[4]Vagyongazd!Q160+[4]Közút!Q162+[4]Sport!Q162+[4]Közművelődés!S207+[4]Támogatás!AB177</f>
        <v>0</v>
      </c>
      <c r="W162" s="1018">
        <f>[4]Igazgatás!R190+[4]Községgazd!U178+[4]Vagyongazd!R160+[4]Közút!R162+[4]Sport!R162+[4]Közművelődés!T207+[4]Támogatás!AC177</f>
        <v>0</v>
      </c>
      <c r="X162" s="1018">
        <f>[4]Igazgatás!S190+[4]Községgazd!V178+[4]Vagyongazd!S160+[4]Közút!S162+[4]Sport!S162+[4]Közművelődés!U207+[4]Támogatás!AD177</f>
        <v>0</v>
      </c>
      <c r="Y162" s="1019">
        <f>[4]Igazgatás!T190+[4]Községgazd!W178+[4]Vagyongazd!T160+[4]Közút!T162+[4]Sport!T162+[4]Közművelődés!V207+[4]Támogatás!AE177</f>
        <v>0</v>
      </c>
      <c r="AB162" s="914"/>
    </row>
    <row r="163" spans="1:28" s="977" customFormat="1" ht="15.75" customHeight="1" thickBot="1" x14ac:dyDescent="0.25">
      <c r="A163" s="18" t="s">
        <v>126</v>
      </c>
      <c r="B163" s="872" t="s">
        <v>127</v>
      </c>
      <c r="C163" s="1373" t="s">
        <v>128</v>
      </c>
      <c r="D163" s="1374"/>
      <c r="E163" s="1374"/>
      <c r="F163" s="981">
        <v>10340259</v>
      </c>
      <c r="G163" s="981">
        <v>10771848</v>
      </c>
      <c r="H163" s="981">
        <v>10947436</v>
      </c>
      <c r="I163" s="981"/>
      <c r="J163" s="981">
        <f>SUM('Beruházások, felújítások'!F31)</f>
        <v>26162230.770000003</v>
      </c>
      <c r="K163" s="981">
        <f>SUM('Beruházások, felújítások'!G31)</f>
        <v>2700000</v>
      </c>
      <c r="L163" s="981">
        <v>0</v>
      </c>
      <c r="M163" s="1015">
        <f t="shared" si="5"/>
        <v>28862230.770000003</v>
      </c>
      <c r="N163" s="1016">
        <f>[4]Igazgatás!I191+[4]Községgazd!L179+[4]Vagyongazd!I161+[4]Közút!I163+[4]Sport!I163+[4]Közművelődés!K209+[4]Támogatás!T178</f>
        <v>179895.66665947082</v>
      </c>
      <c r="O163" s="1017">
        <f>[4]Igazgatás!J191+[4]Községgazd!M179+[4]Vagyongazd!J161+[4]Közút!J163+[4]Sport!J163+[4]Közművelődés!L209+[4]Támogatás!U178</f>
        <v>179895.66665947082</v>
      </c>
      <c r="P163" s="1018">
        <f>[4]Igazgatás!K191+[4]Községgazd!N179+[4]Vagyongazd!K161+[4]Közút!K163+[4]Sport!K163+[4]Közművelődés!M209+[4]Támogatás!V178</f>
        <v>179895.66665947082</v>
      </c>
      <c r="Q163" s="1018">
        <f>[4]Igazgatás!L191+[4]Községgazd!O179+[4]Vagyongazd!L161+[4]Közút!L163+[4]Sport!L163+[4]Közművelődés!N209+[4]Támogatás!W178</f>
        <v>179895.66665947082</v>
      </c>
      <c r="R163" s="1017">
        <f>[4]Igazgatás!M191+[4]Községgazd!P179+[4]Vagyongazd!M161+[4]Közút!M163+[4]Sport!M163+[4]Közművelődés!O209+[4]Támogatás!X178</f>
        <v>179895.66665947082</v>
      </c>
      <c r="S163" s="1018">
        <f>[4]Igazgatás!N191+[4]Községgazd!Q179+[4]Vagyongazd!N161+[4]Közút!N163+[4]Sport!N163+[4]Közművelődés!P209+[4]Támogatás!Y178</f>
        <v>179895.66665947082</v>
      </c>
      <c r="T163" s="1018">
        <f>[4]Igazgatás!O191+[4]Községgazd!R179+[4]Vagyongazd!O161+[4]Közút!O163+[4]Sport!O163+[4]Közművelődés!Q209+[4]Támogatás!Z178</f>
        <v>179895.66665947082</v>
      </c>
      <c r="U163" s="1019">
        <f>[4]Igazgatás!P191+[4]Községgazd!S179+[4]Vagyongazd!P161+[4]Szennyvíz!O160+[4]Közút!P163+[4]Sport!P163+[4]Közművelődés!R209+[4]Támogatás!AA178</f>
        <v>179895.66665947082</v>
      </c>
      <c r="V163" s="1020">
        <f>[4]Igazgatás!Q191+[4]Községgazd!T179+[4]Vagyongazd!Q161+[4]Szennyvíz!P160+[4]Közút!Q163+[4]Sport!Q163+[4]Közművelődés!S209+[4]Támogatás!AB178</f>
        <v>179895.66665947082</v>
      </c>
      <c r="W163" s="1018">
        <f>[4]Igazgatás!R191+[4]Községgazd!U179+[4]Vagyongazd!R161+[4]Közút!R163+[4]Sport!R163+[4]Közművelődés!T209+[4]Támogatás!AC178</f>
        <v>179895.66665947082</v>
      </c>
      <c r="X163" s="1018">
        <f>[4]Igazgatás!S191+[4]Községgazd!V179+[4]Vagyongazd!S161+[4]Szennyvíz!R160+[4]Közút!S163+[4]Sport!S163+[4]Közművelődés!U209+[4]Támogatás!AD178</f>
        <v>179895.66665947082</v>
      </c>
      <c r="Y163" s="1019">
        <f>[4]Igazgatás!T191+[4]Községgazd!W179+[4]Vagyongazd!T161+[4]Közút!T163+[4]Sport!T163+[4]Közművelődés!V209+[4]Támogatás!AE178</f>
        <v>179895.66665947082</v>
      </c>
      <c r="AB163" s="914"/>
    </row>
    <row r="164" spans="1:28" ht="13.5" thickBot="1" x14ac:dyDescent="0.25">
      <c r="B164" s="406" t="s">
        <v>1041</v>
      </c>
      <c r="C164" s="1350" t="s">
        <v>1042</v>
      </c>
      <c r="D164" s="1351"/>
      <c r="E164" s="1351"/>
      <c r="F164" s="905">
        <v>50000</v>
      </c>
      <c r="G164" s="905">
        <v>50000</v>
      </c>
      <c r="H164" s="905">
        <v>50000</v>
      </c>
      <c r="I164" s="906"/>
      <c r="J164" s="905">
        <v>0</v>
      </c>
      <c r="K164" s="905">
        <f>[4]Igazgatás!G192+[4]Községgazd!G180+[4]Közút!G166+[4]Sport!G164+[4]Közművelődés!G213+[4]Támogatás!K179</f>
        <v>0</v>
      </c>
      <c r="L164" s="905">
        <v>0</v>
      </c>
      <c r="M164" s="952">
        <f t="shared" si="5"/>
        <v>0</v>
      </c>
      <c r="N164" s="953">
        <f>[4]Igazgatás!I192+[4]Községgazd!L180+[4]Vagyongazd!I162+[4]Közút!I166+[4]Sport!I164+[4]Közművelődés!K213+[4]Támogatás!T179</f>
        <v>8333.3333329999987</v>
      </c>
      <c r="O164" s="954">
        <f>[4]Igazgatás!J192+[4]Községgazd!M180+[4]Vagyongazd!J162+[4]Közút!J166+[4]Sport!J164+[4]Közművelődés!L213+[4]Támogatás!U179</f>
        <v>8333.3333329999987</v>
      </c>
      <c r="P164" s="955">
        <f>[4]Igazgatás!K192+[4]Községgazd!N180+[4]Vagyongazd!K162+[4]Közút!K166+[4]Sport!K164+[4]Közművelődés!M213+[4]Támogatás!V179</f>
        <v>8333.3333329999987</v>
      </c>
      <c r="Q164" s="955">
        <f>[4]Igazgatás!L192+[4]Községgazd!O180+[4]Vagyongazd!L162+[4]Közút!L166+[4]Sport!L164+[4]Közművelődés!N213+[4]Támogatás!W179</f>
        <v>8333.3333329999987</v>
      </c>
      <c r="R164" s="954">
        <f>[4]Igazgatás!M192+[4]Községgazd!P180+[4]Vagyongazd!M162+[4]Közút!M166+[4]Sport!M164+[4]Közművelődés!O213+[4]Támogatás!X179</f>
        <v>8333.3333329999987</v>
      </c>
      <c r="S164" s="955">
        <f>[4]Igazgatás!N192+[4]Községgazd!Q180+[4]Vagyongazd!N162+[4]Közút!N166+[4]Sport!N164+[4]Közművelődés!P213+[4]Támogatás!Y179</f>
        <v>8333.3333329999987</v>
      </c>
      <c r="T164" s="955">
        <f>[4]Igazgatás!O192+[4]Községgazd!R180+[4]Vagyongazd!O162+[4]Közút!O166+[4]Sport!O164+[4]Közművelődés!Q213+[4]Támogatás!Z179</f>
        <v>8333.3333329999987</v>
      </c>
      <c r="U164" s="956">
        <f>[4]Igazgatás!P192+[4]Községgazd!S180+[4]Vagyongazd!P162+[4]Közút!P166+[4]Sport!P164+[4]Közművelődés!R213+[4]Támogatás!AA179</f>
        <v>8333.3333329999987</v>
      </c>
      <c r="V164" s="957">
        <f>[4]Igazgatás!Q192+[4]Községgazd!T180+[4]Vagyongazd!Q162+[4]Közút!Q166+[4]Sport!Q164+[4]Közművelődés!S213+[4]Támogatás!AB179</f>
        <v>8333.3333329999987</v>
      </c>
      <c r="W164" s="955">
        <f>[4]Igazgatás!R192+[4]Községgazd!U180+[4]Vagyongazd!R162+[4]Közút!R166+[4]Sport!R164+[4]Közművelődés!T213+[4]Támogatás!AC179</f>
        <v>8333.3333329999987</v>
      </c>
      <c r="X164" s="955">
        <f>[4]Igazgatás!S192+[4]Községgazd!V180+[4]Vagyongazd!S162+[4]Közút!S166+[4]Sport!S164+[4]Közművelődés!U213+[4]Támogatás!AD179</f>
        <v>8333.3333329999987</v>
      </c>
      <c r="Y164" s="956">
        <f>[4]Igazgatás!T192+[4]Községgazd!W180+[4]Vagyongazd!T162+[4]Közút!T166+[4]Sport!T164+[4]Közművelődés!V213+[4]Támogatás!AE179</f>
        <v>8333.3333329999987</v>
      </c>
      <c r="AB164" s="914"/>
    </row>
    <row r="165" spans="1:28" s="977" customFormat="1" ht="25.5" hidden="1" customHeight="1" x14ac:dyDescent="0.2">
      <c r="A165" s="18" t="s">
        <v>1043</v>
      </c>
      <c r="B165" s="28" t="s">
        <v>1044</v>
      </c>
      <c r="C165" s="1375" t="s">
        <v>1045</v>
      </c>
      <c r="D165" s="1376"/>
      <c r="E165" s="1376"/>
      <c r="F165" s="975" t="e">
        <v>#REF!</v>
      </c>
      <c r="G165" s="975" t="e">
        <v>#REF!</v>
      </c>
      <c r="H165" s="975" t="e">
        <v>#REF!</v>
      </c>
      <c r="I165" s="981" t="e">
        <v>#REF!</v>
      </c>
      <c r="J165" s="975" t="e">
        <f>[4]Igazgatás!F193+[4]Községgazd!F181+[4]Vagyongazd!#REF!+[4]Közút!F167+[4]Sport!F165+[4]Közművelődés!F214+[4]Támogatás!J180</f>
        <v>#REF!</v>
      </c>
      <c r="K165" s="975" t="e">
        <f>[4]Igazgatás!G193+[4]Községgazd!G181+[4]Vagyongazd!#REF!+[4]Közút!G167+[4]Sport!G165+[4]Közművelődés!G214+[4]Támogatás!K180</f>
        <v>#REF!</v>
      </c>
      <c r="L165" s="975"/>
      <c r="M165" s="982" t="e">
        <f>[4]Igazgatás!H193+[4]Községgazd!H181+[4]Vagyongazd!#REF!+[4]Közút!H167+[4]Sport!H165+[4]Közművelődés!H214+[4]Támogatás!L180</f>
        <v>#REF!</v>
      </c>
      <c r="N165" s="939">
        <f>[4]Igazgatás!I193+[4]Községgazd!L181+[4]Vagyongazd!I163+[4]Közút!I167+[4]Sport!I165+[4]Közművelődés!K214+[4]Támogatás!T180</f>
        <v>0</v>
      </c>
      <c r="O165" s="940">
        <f>[4]Igazgatás!J193+[4]Községgazd!M181+[4]Vagyongazd!J163+[4]Közút!J167+[4]Sport!J165+[4]Közművelődés!L214+[4]Támogatás!U180</f>
        <v>0</v>
      </c>
      <c r="P165" s="941">
        <f>[4]Igazgatás!K193+[4]Községgazd!N181+[4]Vagyongazd!K163+[4]Közút!K167+[4]Sport!K165+[4]Közművelődés!M214+[4]Támogatás!V180</f>
        <v>0</v>
      </c>
      <c r="Q165" s="941">
        <f>[4]Igazgatás!L193+[4]Községgazd!O181+[4]Vagyongazd!L163+[4]Közút!L167+[4]Sport!L165+[4]Közművelődés!N214+[4]Támogatás!W180</f>
        <v>0</v>
      </c>
      <c r="R165" s="940">
        <f>[4]Igazgatás!M193+[4]Községgazd!P181+[4]Vagyongazd!M163+[4]Közút!M167+[4]Sport!M165+[4]Közművelődés!O214+[4]Támogatás!X180</f>
        <v>0</v>
      </c>
      <c r="S165" s="941">
        <f>[4]Igazgatás!N193+[4]Községgazd!Q181+[4]Vagyongazd!N163+[4]Közút!N167+[4]Sport!N165+[4]Közművelődés!P214+[4]Támogatás!Y180</f>
        <v>0</v>
      </c>
      <c r="T165" s="941">
        <f>[4]Igazgatás!O193+[4]Községgazd!R181+[4]Vagyongazd!O163+[4]Közút!O167+[4]Sport!O165+[4]Közművelődés!Q214+[4]Támogatás!Z180</f>
        <v>0</v>
      </c>
      <c r="U165" s="942">
        <f>[4]Igazgatás!P193+[4]Községgazd!S181+[4]Vagyongazd!P163+[4]Közút!P167+[4]Sport!P165+[4]Közművelődés!R214+[4]Támogatás!AA180</f>
        <v>0</v>
      </c>
      <c r="V165" s="943">
        <f>[4]Igazgatás!Q193+[4]Községgazd!T181+[4]Vagyongazd!Q163+[4]Közút!Q167+[4]Sport!Q165+[4]Közművelődés!S214+[4]Támogatás!AB180</f>
        <v>0</v>
      </c>
      <c r="W165" s="941">
        <f>[4]Igazgatás!R193+[4]Községgazd!U181+[4]Vagyongazd!R163+[4]Közút!R167+[4]Sport!R165+[4]Közművelődés!T214+[4]Támogatás!AC180</f>
        <v>0</v>
      </c>
      <c r="X165" s="941">
        <f>[4]Igazgatás!S193+[4]Községgazd!V181+[4]Vagyongazd!S163+[4]Közút!S167+[4]Sport!S165+[4]Közművelődés!U214+[4]Támogatás!AD180</f>
        <v>0</v>
      </c>
      <c r="Y165" s="942">
        <f>[4]Igazgatás!T193+[4]Községgazd!W181+[4]Vagyongazd!T163+[4]Közút!T167+[4]Sport!T165+[4]Közművelődés!V214+[4]Támogatás!AE180</f>
        <v>0</v>
      </c>
      <c r="AB165" s="914"/>
    </row>
    <row r="166" spans="1:28" s="977" customFormat="1" ht="27" hidden="1" customHeight="1" x14ac:dyDescent="0.2">
      <c r="A166" s="18" t="s">
        <v>1046</v>
      </c>
      <c r="B166" s="28" t="s">
        <v>1047</v>
      </c>
      <c r="C166" s="1377" t="s">
        <v>1048</v>
      </c>
      <c r="D166" s="1378"/>
      <c r="E166" s="1378"/>
      <c r="F166" s="975" t="e">
        <v>#REF!</v>
      </c>
      <c r="G166" s="975" t="e">
        <v>#REF!</v>
      </c>
      <c r="H166" s="975" t="e">
        <v>#REF!</v>
      </c>
      <c r="I166" s="981" t="e">
        <v>#REF!</v>
      </c>
      <c r="J166" s="975" t="e">
        <f>[4]Igazgatás!F194+[4]Községgazd!F182+[4]Vagyongazd!#REF!+[4]Közút!F168+[4]Sport!F166+[4]Közművelődés!F215+[4]Támogatás!J181</f>
        <v>#REF!</v>
      </c>
      <c r="K166" s="975" t="e">
        <f>[4]Igazgatás!G194+[4]Községgazd!G182+[4]Vagyongazd!#REF!+[4]Közút!G168+[4]Sport!G166+[4]Közművelődés!G215+[4]Támogatás!K181</f>
        <v>#REF!</v>
      </c>
      <c r="L166" s="975"/>
      <c r="M166" s="982" t="e">
        <f>[4]Igazgatás!H194+[4]Községgazd!H182+[4]Vagyongazd!#REF!+[4]Közút!H168+[4]Sport!H166+[4]Közművelődés!H215+[4]Támogatás!L181</f>
        <v>#REF!</v>
      </c>
      <c r="N166" s="939">
        <f>[4]Igazgatás!I194+[4]Községgazd!L182+[4]Vagyongazd!I164+[4]Közút!I168+[4]Sport!I166+[4]Közművelődés!K215+[4]Támogatás!T181</f>
        <v>0</v>
      </c>
      <c r="O166" s="940">
        <f>[4]Igazgatás!J194+[4]Községgazd!M182+[4]Vagyongazd!J164+[4]Közút!J168+[4]Sport!J166+[4]Közművelődés!L215+[4]Támogatás!U181</f>
        <v>0</v>
      </c>
      <c r="P166" s="941">
        <f>[4]Igazgatás!K194+[4]Községgazd!N182+[4]Vagyongazd!K164+[4]Közút!K168+[4]Sport!K166+[4]Közművelődés!M215+[4]Támogatás!V181</f>
        <v>0</v>
      </c>
      <c r="Q166" s="941">
        <f>[4]Igazgatás!L194+[4]Községgazd!O182+[4]Vagyongazd!L164+[4]Közút!L168+[4]Sport!L166+[4]Közművelődés!N215+[4]Támogatás!W181</f>
        <v>0</v>
      </c>
      <c r="R166" s="940">
        <f>[4]Igazgatás!M194+[4]Községgazd!P182+[4]Vagyongazd!M164+[4]Közút!M168+[4]Sport!M166+[4]Közművelődés!O215+[4]Támogatás!X181</f>
        <v>0</v>
      </c>
      <c r="S166" s="941">
        <f>[4]Igazgatás!N194+[4]Községgazd!Q182+[4]Vagyongazd!N164+[4]Közút!N168+[4]Sport!N166+[4]Közművelődés!P215+[4]Támogatás!Y181</f>
        <v>0</v>
      </c>
      <c r="T166" s="941">
        <f>[4]Igazgatás!O194+[4]Községgazd!R182+[4]Vagyongazd!O164+[4]Közút!O168+[4]Sport!O166+[4]Közművelődés!Q215+[4]Támogatás!Z181</f>
        <v>0</v>
      </c>
      <c r="U166" s="942">
        <f>[4]Igazgatás!P194+[4]Községgazd!S182+[4]Vagyongazd!P164+[4]Közút!P168+[4]Sport!P166+[4]Közművelődés!R215+[4]Támogatás!AA181</f>
        <v>0</v>
      </c>
      <c r="V166" s="943">
        <f>[4]Igazgatás!Q194+[4]Községgazd!T182+[4]Vagyongazd!Q164+[4]Közút!Q168+[4]Sport!Q166+[4]Közművelődés!S215+[4]Támogatás!AB181</f>
        <v>0</v>
      </c>
      <c r="W166" s="941">
        <f>[4]Igazgatás!R194+[4]Községgazd!U182+[4]Vagyongazd!R164+[4]Közút!R168+[4]Sport!R166+[4]Közművelődés!T215+[4]Támogatás!AC181</f>
        <v>0</v>
      </c>
      <c r="X166" s="941">
        <f>[4]Igazgatás!S194+[4]Községgazd!V182+[4]Vagyongazd!S164+[4]Közút!S168+[4]Sport!S166+[4]Közművelődés!U215+[4]Támogatás!AD181</f>
        <v>0</v>
      </c>
      <c r="Y166" s="942">
        <f>[4]Igazgatás!T194+[4]Községgazd!W182+[4]Vagyongazd!T164+[4]Közút!T168+[4]Sport!T166+[4]Közművelődés!V215+[4]Támogatás!AE181</f>
        <v>0</v>
      </c>
      <c r="AB166" s="914"/>
    </row>
    <row r="167" spans="1:28" ht="15.75" hidden="1" customHeight="1" x14ac:dyDescent="0.2">
      <c r="B167" s="26"/>
      <c r="C167" s="21"/>
      <c r="D167" s="1354" t="s">
        <v>1049</v>
      </c>
      <c r="E167" s="1354"/>
      <c r="F167" s="958" t="e">
        <v>#REF!</v>
      </c>
      <c r="G167" s="958" t="e">
        <v>#REF!</v>
      </c>
      <c r="H167" s="958" t="e">
        <v>#REF!</v>
      </c>
      <c r="I167" s="958" t="e">
        <v>#REF!</v>
      </c>
      <c r="J167" s="958" t="e">
        <f>[4]Igazgatás!F195+[4]Községgazd!F183+[4]Vagyongazd!#REF!+[4]Közút!F169+[4]Sport!F167+[4]Közművelődés!F216+[4]Támogatás!J182</f>
        <v>#REF!</v>
      </c>
      <c r="K167" s="958" t="e">
        <f>[4]Igazgatás!G195+[4]Községgazd!G183+[4]Vagyongazd!#REF!+[4]Közút!G169+[4]Sport!G167+[4]Közművelődés!G216+[4]Támogatás!K182</f>
        <v>#REF!</v>
      </c>
      <c r="L167" s="958"/>
      <c r="M167" s="959" t="e">
        <f>[4]Igazgatás!H195+[4]Községgazd!H183+[4]Vagyongazd!#REF!+[4]Közút!H169+[4]Sport!H167+[4]Közművelődés!H216+[4]Támogatás!L182</f>
        <v>#REF!</v>
      </c>
      <c r="N167" s="960">
        <f>[4]Igazgatás!I195+[4]Községgazd!L183+[4]Vagyongazd!I165+[4]Közút!I169+[4]Sport!I167+[4]Közművelődés!K216+[4]Támogatás!T182</f>
        <v>0</v>
      </c>
      <c r="O167" s="961">
        <f>[4]Igazgatás!J195+[4]Községgazd!M183+[4]Vagyongazd!J165+[4]Közút!J169+[4]Sport!J167+[4]Közművelődés!L216+[4]Támogatás!U182</f>
        <v>0</v>
      </c>
      <c r="P167" s="962">
        <f>[4]Igazgatás!K195+[4]Községgazd!N183+[4]Vagyongazd!K165+[4]Közút!K169+[4]Sport!K167+[4]Közművelődés!M216+[4]Támogatás!V182</f>
        <v>0</v>
      </c>
      <c r="Q167" s="962">
        <f>[4]Igazgatás!L195+[4]Községgazd!O183+[4]Vagyongazd!L165+[4]Közút!L169+[4]Sport!L167+[4]Közművelődés!N216+[4]Támogatás!W182</f>
        <v>0</v>
      </c>
      <c r="R167" s="961">
        <f>[4]Igazgatás!M195+[4]Községgazd!P183+[4]Vagyongazd!M165+[4]Közút!M169+[4]Sport!M167+[4]Közművelődés!O216+[4]Támogatás!X182</f>
        <v>0</v>
      </c>
      <c r="S167" s="962">
        <f>[4]Igazgatás!N195+[4]Községgazd!Q183+[4]Vagyongazd!N165+[4]Közút!N169+[4]Sport!N167+[4]Közművelődés!P216+[4]Támogatás!Y182</f>
        <v>0</v>
      </c>
      <c r="T167" s="962">
        <f>[4]Igazgatás!O195+[4]Községgazd!R183+[4]Vagyongazd!O165+[4]Közút!O169+[4]Sport!O167+[4]Közművelődés!Q216+[4]Támogatás!Z182</f>
        <v>0</v>
      </c>
      <c r="U167" s="963">
        <f>[4]Igazgatás!P195+[4]Községgazd!S183+[4]Vagyongazd!P165+[4]Közút!P169+[4]Sport!P167+[4]Közművelődés!R216+[4]Támogatás!AA182</f>
        <v>0</v>
      </c>
      <c r="V167" s="964">
        <f>[4]Igazgatás!Q195+[4]Községgazd!T183+[4]Vagyongazd!Q165+[4]Közút!Q169+[4]Sport!Q167+[4]Közművelődés!S216+[4]Támogatás!AB182</f>
        <v>0</v>
      </c>
      <c r="W167" s="962">
        <f>[4]Igazgatás!R195+[4]Községgazd!U183+[4]Vagyongazd!R165+[4]Közút!R169+[4]Sport!R167+[4]Közművelődés!T216+[4]Támogatás!AC182</f>
        <v>0</v>
      </c>
      <c r="X167" s="962">
        <f>[4]Igazgatás!S195+[4]Községgazd!V183+[4]Vagyongazd!S165+[4]Közút!S169+[4]Sport!S167+[4]Közművelődés!U216+[4]Támogatás!AD182</f>
        <v>0</v>
      </c>
      <c r="Y167" s="963">
        <f>[4]Igazgatás!T195+[4]Községgazd!W183+[4]Vagyongazd!T165+[4]Közút!T169+[4]Sport!T167+[4]Közművelődés!V216+[4]Támogatás!AE182</f>
        <v>0</v>
      </c>
      <c r="AB167" s="914"/>
    </row>
    <row r="168" spans="1:28" ht="15.75" hidden="1" customHeight="1" x14ac:dyDescent="0.2">
      <c r="B168" s="26"/>
      <c r="C168" s="21"/>
      <c r="D168" s="1354" t="s">
        <v>1050</v>
      </c>
      <c r="E168" s="1354"/>
      <c r="F168" s="958" t="e">
        <v>#REF!</v>
      </c>
      <c r="G168" s="958" t="e">
        <v>#REF!</v>
      </c>
      <c r="H168" s="958" t="e">
        <v>#REF!</v>
      </c>
      <c r="I168" s="958" t="e">
        <v>#REF!</v>
      </c>
      <c r="J168" s="958" t="e">
        <f>[4]Igazgatás!F196+[4]Községgazd!F184+[4]Vagyongazd!#REF!+[4]Közút!F170+[4]Sport!F168+[4]Közművelődés!F217+[4]Támogatás!J183</f>
        <v>#REF!</v>
      </c>
      <c r="K168" s="958" t="e">
        <f>[4]Igazgatás!G196+[4]Községgazd!G184+[4]Vagyongazd!#REF!+[4]Közút!G170+[4]Sport!G168+[4]Közművelődés!G217+[4]Támogatás!K183</f>
        <v>#REF!</v>
      </c>
      <c r="L168" s="958"/>
      <c r="M168" s="959" t="e">
        <f>[4]Igazgatás!H196+[4]Községgazd!H184+[4]Vagyongazd!#REF!+[4]Közút!H170+[4]Sport!H168+[4]Közművelődés!H217+[4]Támogatás!L183</f>
        <v>#REF!</v>
      </c>
      <c r="N168" s="960">
        <f>[4]Igazgatás!I196+[4]Községgazd!L184+[4]Vagyongazd!I166+[4]Közút!I170+[4]Sport!I168+[4]Közművelődés!K217+[4]Támogatás!T183</f>
        <v>0</v>
      </c>
      <c r="O168" s="961">
        <f>[4]Igazgatás!J196+[4]Községgazd!M184+[4]Vagyongazd!J166+[4]Közút!J170+[4]Sport!J168+[4]Közművelődés!L217+[4]Támogatás!U183</f>
        <v>0</v>
      </c>
      <c r="P168" s="962">
        <f>[4]Igazgatás!K196+[4]Községgazd!N184+[4]Vagyongazd!K166+[4]Közút!K170+[4]Sport!K168+[4]Közművelődés!M217+[4]Támogatás!V183</f>
        <v>0</v>
      </c>
      <c r="Q168" s="962">
        <f>[4]Igazgatás!L196+[4]Községgazd!O184+[4]Vagyongazd!L166+[4]Közút!L170+[4]Sport!L168+[4]Közművelődés!N217+[4]Támogatás!W183</f>
        <v>0</v>
      </c>
      <c r="R168" s="961">
        <f>[4]Igazgatás!M196+[4]Községgazd!P184+[4]Vagyongazd!M166+[4]Közút!M170+[4]Sport!M168+[4]Közművelődés!O217+[4]Támogatás!X183</f>
        <v>0</v>
      </c>
      <c r="S168" s="962">
        <f>[4]Igazgatás!N196+[4]Községgazd!Q184+[4]Vagyongazd!N166+[4]Közút!N170+[4]Sport!N168+[4]Közművelődés!P217+[4]Támogatás!Y183</f>
        <v>0</v>
      </c>
      <c r="T168" s="962">
        <f>[4]Igazgatás!O196+[4]Községgazd!R184+[4]Vagyongazd!O166+[4]Közút!O170+[4]Sport!O168+[4]Közművelődés!Q217+[4]Támogatás!Z183</f>
        <v>0</v>
      </c>
      <c r="U168" s="963">
        <f>[4]Igazgatás!P196+[4]Községgazd!S184+[4]Vagyongazd!P166+[4]Közút!P170+[4]Sport!P168+[4]Közművelődés!R217+[4]Támogatás!AA183</f>
        <v>0</v>
      </c>
      <c r="V168" s="964">
        <f>[4]Igazgatás!Q196+[4]Községgazd!T184+[4]Vagyongazd!Q166+[4]Közút!Q170+[4]Sport!Q168+[4]Közművelődés!S217+[4]Támogatás!AB183</f>
        <v>0</v>
      </c>
      <c r="W168" s="962">
        <f>[4]Igazgatás!R196+[4]Községgazd!U184+[4]Vagyongazd!R166+[4]Közút!R170+[4]Sport!R168+[4]Közművelődés!T217+[4]Támogatás!AC183</f>
        <v>0</v>
      </c>
      <c r="X168" s="962">
        <f>[4]Igazgatás!S196+[4]Községgazd!V184+[4]Vagyongazd!S166+[4]Közút!S170+[4]Sport!S168+[4]Közművelődés!U217+[4]Támogatás!AD183</f>
        <v>0</v>
      </c>
      <c r="Y168" s="963">
        <f>[4]Igazgatás!T196+[4]Községgazd!W184+[4]Vagyongazd!T166+[4]Közút!T170+[4]Sport!T168+[4]Közművelődés!V217+[4]Támogatás!AE183</f>
        <v>0</v>
      </c>
      <c r="AB168" s="914"/>
    </row>
    <row r="169" spans="1:28" ht="15.75" hidden="1" customHeight="1" x14ac:dyDescent="0.2">
      <c r="B169" s="26"/>
      <c r="C169" s="21"/>
      <c r="D169" s="1354" t="s">
        <v>1051</v>
      </c>
      <c r="E169" s="1354"/>
      <c r="F169" s="958" t="e">
        <v>#REF!</v>
      </c>
      <c r="G169" s="958" t="e">
        <v>#REF!</v>
      </c>
      <c r="H169" s="958" t="e">
        <v>#REF!</v>
      </c>
      <c r="I169" s="958" t="e">
        <v>#REF!</v>
      </c>
      <c r="J169" s="958" t="e">
        <f>[4]Igazgatás!F197+[4]Községgazd!F185+[4]Vagyongazd!#REF!+[4]Közút!F171+[4]Sport!F169+[4]Közművelődés!F218+[4]Támogatás!J184</f>
        <v>#REF!</v>
      </c>
      <c r="K169" s="958" t="e">
        <f>[4]Igazgatás!G197+[4]Községgazd!G185+[4]Vagyongazd!#REF!+[4]Közút!G171+[4]Sport!G169+[4]Közművelődés!G218+[4]Támogatás!K184</f>
        <v>#REF!</v>
      </c>
      <c r="L169" s="958"/>
      <c r="M169" s="959" t="e">
        <f>[4]Igazgatás!H197+[4]Községgazd!H185+[4]Vagyongazd!#REF!+[4]Közút!H171+[4]Sport!H169+[4]Közművelődés!H218+[4]Támogatás!L184</f>
        <v>#REF!</v>
      </c>
      <c r="N169" s="960">
        <f>[4]Igazgatás!I197+[4]Községgazd!L185+[4]Vagyongazd!I167+[4]Közút!I171+[4]Sport!I169+[4]Közművelődés!K218+[4]Támogatás!T184</f>
        <v>0</v>
      </c>
      <c r="O169" s="961">
        <f>[4]Igazgatás!J197+[4]Községgazd!M185+[4]Vagyongazd!J167+[4]Közút!J171+[4]Sport!J169+[4]Közművelődés!L218+[4]Támogatás!U184</f>
        <v>0</v>
      </c>
      <c r="P169" s="962">
        <f>[4]Igazgatás!K197+[4]Községgazd!N185+[4]Vagyongazd!K167+[4]Közút!K171+[4]Sport!K169+[4]Közművelődés!M218+[4]Támogatás!V184</f>
        <v>0</v>
      </c>
      <c r="Q169" s="962">
        <f>[4]Igazgatás!L197+[4]Községgazd!O185+[4]Vagyongazd!L167+[4]Közút!L171+[4]Sport!L169+[4]Közművelődés!N218+[4]Támogatás!W184</f>
        <v>0</v>
      </c>
      <c r="R169" s="961">
        <f>[4]Igazgatás!M197+[4]Községgazd!P185+[4]Vagyongazd!M167+[4]Közút!M171+[4]Sport!M169+[4]Közművelődés!O218+[4]Támogatás!X184</f>
        <v>0</v>
      </c>
      <c r="S169" s="962">
        <f>[4]Igazgatás!N197+[4]Községgazd!Q185+[4]Vagyongazd!N167+[4]Közút!N171+[4]Sport!N169+[4]Közművelődés!P218+[4]Támogatás!Y184</f>
        <v>0</v>
      </c>
      <c r="T169" s="962">
        <f>[4]Igazgatás!O197+[4]Községgazd!R185+[4]Vagyongazd!O167+[4]Közút!O171+[4]Sport!O169+[4]Közművelődés!Q218+[4]Támogatás!Z184</f>
        <v>0</v>
      </c>
      <c r="U169" s="963">
        <f>[4]Igazgatás!P197+[4]Községgazd!S185+[4]Vagyongazd!P167+[4]Közút!P171+[4]Sport!P169+[4]Közművelődés!R218+[4]Támogatás!AA184</f>
        <v>0</v>
      </c>
      <c r="V169" s="964">
        <f>[4]Igazgatás!Q197+[4]Községgazd!T185+[4]Vagyongazd!Q167+[4]Közút!Q171+[4]Sport!Q169+[4]Közművelődés!S218+[4]Támogatás!AB184</f>
        <v>0</v>
      </c>
      <c r="W169" s="962">
        <f>[4]Igazgatás!R197+[4]Községgazd!U185+[4]Vagyongazd!R167+[4]Közút!R171+[4]Sport!R169+[4]Közművelődés!T218+[4]Támogatás!AC184</f>
        <v>0</v>
      </c>
      <c r="X169" s="962">
        <f>[4]Igazgatás!S197+[4]Községgazd!V185+[4]Vagyongazd!S167+[4]Közút!S171+[4]Sport!S169+[4]Közművelődés!U218+[4]Támogatás!AD184</f>
        <v>0</v>
      </c>
      <c r="Y169" s="963">
        <f>[4]Igazgatás!T197+[4]Községgazd!W185+[4]Vagyongazd!T167+[4]Közút!T171+[4]Sport!T169+[4]Közművelődés!V218+[4]Támogatás!AE184</f>
        <v>0</v>
      </c>
      <c r="AB169" s="914"/>
    </row>
    <row r="170" spans="1:28" ht="25.5" hidden="1" customHeight="1" x14ac:dyDescent="0.2">
      <c r="B170" s="26"/>
      <c r="C170" s="21"/>
      <c r="D170" s="1370" t="s">
        <v>1052</v>
      </c>
      <c r="E170" s="1370"/>
      <c r="F170" s="958" t="e">
        <v>#REF!</v>
      </c>
      <c r="G170" s="958" t="e">
        <v>#REF!</v>
      </c>
      <c r="H170" s="958" t="e">
        <v>#REF!</v>
      </c>
      <c r="I170" s="958" t="e">
        <v>#REF!</v>
      </c>
      <c r="J170" s="958" t="e">
        <f>[4]Igazgatás!F198+[4]Községgazd!F186+[4]Vagyongazd!#REF!+[4]Közút!F172+[4]Sport!F170+[4]Közművelődés!F219+[4]Támogatás!J185</f>
        <v>#REF!</v>
      </c>
      <c r="K170" s="958" t="e">
        <f>[4]Igazgatás!G198+[4]Községgazd!G186+[4]Vagyongazd!#REF!+[4]Közút!G172+[4]Sport!G170+[4]Közművelődés!G219+[4]Támogatás!K185</f>
        <v>#REF!</v>
      </c>
      <c r="L170" s="958"/>
      <c r="M170" s="959" t="e">
        <f>[4]Igazgatás!H198+[4]Községgazd!H186+[4]Vagyongazd!#REF!+[4]Közút!H172+[4]Sport!H170+[4]Közművelődés!H219+[4]Támogatás!L185</f>
        <v>#REF!</v>
      </c>
      <c r="N170" s="960">
        <f>[4]Igazgatás!I198+[4]Községgazd!L186+[4]Vagyongazd!I168+[4]Közút!I172+[4]Sport!I170+[4]Közművelődés!K219+[4]Támogatás!T185</f>
        <v>0</v>
      </c>
      <c r="O170" s="961">
        <f>[4]Igazgatás!J198+[4]Községgazd!M186+[4]Vagyongazd!J168+[4]Közút!J172+[4]Sport!J170+[4]Közművelődés!L219+[4]Támogatás!U185</f>
        <v>0</v>
      </c>
      <c r="P170" s="962">
        <f>[4]Igazgatás!K198+[4]Községgazd!N186+[4]Vagyongazd!K168+[4]Közút!K172+[4]Sport!K170+[4]Közművelődés!M219+[4]Támogatás!V185</f>
        <v>0</v>
      </c>
      <c r="Q170" s="962">
        <f>[4]Igazgatás!L198+[4]Községgazd!O186+[4]Vagyongazd!L168+[4]Közút!L172+[4]Sport!L170+[4]Közművelődés!N219+[4]Támogatás!W185</f>
        <v>0</v>
      </c>
      <c r="R170" s="961">
        <f>[4]Igazgatás!M198+[4]Községgazd!P186+[4]Vagyongazd!M168+[4]Közút!M172+[4]Sport!M170+[4]Közművelődés!O219+[4]Támogatás!X185</f>
        <v>0</v>
      </c>
      <c r="S170" s="962">
        <f>[4]Igazgatás!N198+[4]Községgazd!Q186+[4]Vagyongazd!N168+[4]Közút!N172+[4]Sport!N170+[4]Közművelődés!P219+[4]Támogatás!Y185</f>
        <v>0</v>
      </c>
      <c r="T170" s="962">
        <f>[4]Igazgatás!O198+[4]Községgazd!R186+[4]Vagyongazd!O168+[4]Közút!O172+[4]Sport!O170+[4]Közművelődés!Q219+[4]Támogatás!Z185</f>
        <v>0</v>
      </c>
      <c r="U170" s="963">
        <f>[4]Igazgatás!P198+[4]Községgazd!S186+[4]Vagyongazd!P168+[4]Közút!P172+[4]Sport!P170+[4]Közművelődés!R219+[4]Támogatás!AA185</f>
        <v>0</v>
      </c>
      <c r="V170" s="964">
        <f>[4]Igazgatás!Q198+[4]Községgazd!T186+[4]Vagyongazd!Q168+[4]Közút!Q172+[4]Sport!Q170+[4]Közművelődés!S219+[4]Támogatás!AB185</f>
        <v>0</v>
      </c>
      <c r="W170" s="962">
        <f>[4]Igazgatás!R198+[4]Községgazd!U186+[4]Vagyongazd!R168+[4]Közút!R172+[4]Sport!R170+[4]Közművelődés!T219+[4]Támogatás!AC185</f>
        <v>0</v>
      </c>
      <c r="X170" s="962">
        <f>[4]Igazgatás!S198+[4]Községgazd!V186+[4]Vagyongazd!S168+[4]Közút!S172+[4]Sport!S170+[4]Közművelődés!U219+[4]Támogatás!AD185</f>
        <v>0</v>
      </c>
      <c r="Y170" s="963">
        <f>[4]Igazgatás!T198+[4]Községgazd!W186+[4]Vagyongazd!T168+[4]Közút!T172+[4]Sport!T170+[4]Közművelődés!V219+[4]Támogatás!AE185</f>
        <v>0</v>
      </c>
      <c r="AB170" s="914"/>
    </row>
    <row r="171" spans="1:28" ht="15.75" hidden="1" customHeight="1" x14ac:dyDescent="0.2">
      <c r="B171" s="26"/>
      <c r="C171" s="21"/>
      <c r="D171" s="1354" t="s">
        <v>1053</v>
      </c>
      <c r="E171" s="1354"/>
      <c r="F171" s="958" t="e">
        <v>#REF!</v>
      </c>
      <c r="G171" s="958" t="e">
        <v>#REF!</v>
      </c>
      <c r="H171" s="958" t="e">
        <v>#REF!</v>
      </c>
      <c r="I171" s="958" t="e">
        <v>#REF!</v>
      </c>
      <c r="J171" s="958" t="e">
        <f>[4]Igazgatás!F199+[4]Községgazd!F187+[4]Vagyongazd!#REF!+[4]Közút!F173+[4]Sport!F171+[4]Közművelődés!F220+[4]Támogatás!J186</f>
        <v>#REF!</v>
      </c>
      <c r="K171" s="958" t="e">
        <f>[4]Igazgatás!G199+[4]Községgazd!G187+[4]Vagyongazd!#REF!+[4]Közút!G173+[4]Sport!G171+[4]Közművelődés!G220+[4]Támogatás!K186</f>
        <v>#REF!</v>
      </c>
      <c r="L171" s="958"/>
      <c r="M171" s="959" t="e">
        <f>[4]Igazgatás!H199+[4]Községgazd!H187+[4]Vagyongazd!#REF!+[4]Közút!H173+[4]Sport!H171+[4]Közművelődés!H220+[4]Támogatás!L186</f>
        <v>#REF!</v>
      </c>
      <c r="N171" s="960">
        <f>[4]Igazgatás!I199+[4]Községgazd!L187+[4]Vagyongazd!I169+[4]Közút!I173+[4]Sport!I171+[4]Közművelődés!K220+[4]Támogatás!T186</f>
        <v>0</v>
      </c>
      <c r="O171" s="961">
        <f>[4]Igazgatás!J199+[4]Községgazd!M187+[4]Vagyongazd!J169+[4]Közút!J173+[4]Sport!J171+[4]Közművelődés!L220+[4]Támogatás!U186</f>
        <v>0</v>
      </c>
      <c r="P171" s="962">
        <f>[4]Igazgatás!K199+[4]Községgazd!N187+[4]Vagyongazd!K169+[4]Közút!K173+[4]Sport!K171+[4]Közművelődés!M220+[4]Támogatás!V186</f>
        <v>0</v>
      </c>
      <c r="Q171" s="962">
        <f>[4]Igazgatás!L199+[4]Községgazd!O187+[4]Vagyongazd!L169+[4]Közút!L173+[4]Sport!L171+[4]Közművelődés!N220+[4]Támogatás!W186</f>
        <v>0</v>
      </c>
      <c r="R171" s="961">
        <f>[4]Igazgatás!M199+[4]Községgazd!P187+[4]Vagyongazd!M169+[4]Közút!M173+[4]Sport!M171+[4]Közművelődés!O220+[4]Támogatás!X186</f>
        <v>0</v>
      </c>
      <c r="S171" s="962">
        <f>[4]Igazgatás!N199+[4]Községgazd!Q187+[4]Vagyongazd!N169+[4]Közút!N173+[4]Sport!N171+[4]Közművelődés!P220+[4]Támogatás!Y186</f>
        <v>0</v>
      </c>
      <c r="T171" s="962">
        <f>[4]Igazgatás!O199+[4]Községgazd!R187+[4]Vagyongazd!O169+[4]Közút!O173+[4]Sport!O171+[4]Közművelődés!Q220+[4]Támogatás!Z186</f>
        <v>0</v>
      </c>
      <c r="U171" s="963">
        <f>[4]Igazgatás!P199+[4]Községgazd!S187+[4]Vagyongazd!P169+[4]Közút!P173+[4]Sport!P171+[4]Közművelődés!R220+[4]Támogatás!AA186</f>
        <v>0</v>
      </c>
      <c r="V171" s="964">
        <f>[4]Igazgatás!Q199+[4]Községgazd!T187+[4]Vagyongazd!Q169+[4]Közút!Q173+[4]Sport!Q171+[4]Közművelődés!S220+[4]Támogatás!AB186</f>
        <v>0</v>
      </c>
      <c r="W171" s="962">
        <f>[4]Igazgatás!R199+[4]Községgazd!U187+[4]Vagyongazd!R169+[4]Közút!R173+[4]Sport!R171+[4]Közművelődés!T220+[4]Támogatás!AC186</f>
        <v>0</v>
      </c>
      <c r="X171" s="962">
        <f>[4]Igazgatás!S199+[4]Községgazd!V187+[4]Vagyongazd!S169+[4]Közút!S173+[4]Sport!S171+[4]Közművelődés!U220+[4]Támogatás!AD186</f>
        <v>0</v>
      </c>
      <c r="Y171" s="963">
        <f>[4]Igazgatás!T199+[4]Községgazd!W187+[4]Vagyongazd!T169+[4]Közút!T173+[4]Sport!T171+[4]Közművelődés!V220+[4]Támogatás!AE186</f>
        <v>0</v>
      </c>
      <c r="AB171" s="914"/>
    </row>
    <row r="172" spans="1:28" ht="15.75" hidden="1" customHeight="1" x14ac:dyDescent="0.2">
      <c r="B172" s="26"/>
      <c r="C172" s="21"/>
      <c r="D172" s="1354" t="s">
        <v>1054</v>
      </c>
      <c r="E172" s="1354"/>
      <c r="F172" s="958" t="e">
        <v>#REF!</v>
      </c>
      <c r="G172" s="958" t="e">
        <v>#REF!</v>
      </c>
      <c r="H172" s="958" t="e">
        <v>#REF!</v>
      </c>
      <c r="I172" s="958" t="e">
        <v>#REF!</v>
      </c>
      <c r="J172" s="958" t="e">
        <f>[4]Igazgatás!F200+[4]Községgazd!F188+[4]Vagyongazd!#REF!+[4]Közút!F174+[4]Sport!F172+[4]Közművelődés!F221+[4]Támogatás!J187</f>
        <v>#REF!</v>
      </c>
      <c r="K172" s="958" t="e">
        <f>[4]Igazgatás!G200+[4]Községgazd!G188+[4]Vagyongazd!#REF!+[4]Közút!G174+[4]Sport!G172+[4]Közművelődés!G221+[4]Támogatás!K187</f>
        <v>#REF!</v>
      </c>
      <c r="L172" s="958"/>
      <c r="M172" s="959" t="e">
        <f>[4]Igazgatás!H200+[4]Községgazd!H188+[4]Vagyongazd!#REF!+[4]Közút!H174+[4]Sport!H172+[4]Közművelődés!H221+[4]Támogatás!L187</f>
        <v>#REF!</v>
      </c>
      <c r="N172" s="960">
        <f>[4]Igazgatás!I200+[4]Községgazd!L188+[4]Vagyongazd!I170+[4]Közút!I174+[4]Sport!I172+[4]Közművelődés!K221+[4]Támogatás!T187</f>
        <v>0</v>
      </c>
      <c r="O172" s="961">
        <f>[4]Igazgatás!J200+[4]Községgazd!M188+[4]Vagyongazd!J170+[4]Közút!J174+[4]Sport!J172+[4]Közművelődés!L221+[4]Támogatás!U187</f>
        <v>0</v>
      </c>
      <c r="P172" s="962">
        <f>[4]Igazgatás!K200+[4]Községgazd!N188+[4]Vagyongazd!K170+[4]Közút!K174+[4]Sport!K172+[4]Közművelődés!M221+[4]Támogatás!V187</f>
        <v>0</v>
      </c>
      <c r="Q172" s="962">
        <f>[4]Igazgatás!L200+[4]Községgazd!O188+[4]Vagyongazd!L170+[4]Közút!L174+[4]Sport!L172+[4]Közművelődés!N221+[4]Támogatás!W187</f>
        <v>0</v>
      </c>
      <c r="R172" s="961">
        <f>[4]Igazgatás!M200+[4]Községgazd!P188+[4]Vagyongazd!M170+[4]Közút!M174+[4]Sport!M172+[4]Közművelődés!O221+[4]Támogatás!X187</f>
        <v>0</v>
      </c>
      <c r="S172" s="962">
        <f>[4]Igazgatás!N200+[4]Községgazd!Q188+[4]Vagyongazd!N170+[4]Közút!N174+[4]Sport!N172+[4]Közművelődés!P221+[4]Támogatás!Y187</f>
        <v>0</v>
      </c>
      <c r="T172" s="962">
        <f>[4]Igazgatás!O200+[4]Községgazd!R188+[4]Vagyongazd!O170+[4]Közút!O174+[4]Sport!O172+[4]Közművelődés!Q221+[4]Támogatás!Z187</f>
        <v>0</v>
      </c>
      <c r="U172" s="963">
        <f>[4]Igazgatás!P200+[4]Községgazd!S188+[4]Vagyongazd!P170+[4]Közút!P174+[4]Sport!P172+[4]Közművelődés!R221+[4]Támogatás!AA187</f>
        <v>0</v>
      </c>
      <c r="V172" s="964">
        <f>[4]Igazgatás!Q200+[4]Községgazd!T188+[4]Vagyongazd!Q170+[4]Közút!Q174+[4]Sport!Q172+[4]Közművelődés!S221+[4]Támogatás!AB187</f>
        <v>0</v>
      </c>
      <c r="W172" s="962">
        <f>[4]Igazgatás!R200+[4]Községgazd!U188+[4]Vagyongazd!R170+[4]Közút!R174+[4]Sport!R172+[4]Közművelődés!T221+[4]Támogatás!AC187</f>
        <v>0</v>
      </c>
      <c r="X172" s="962">
        <f>[4]Igazgatás!S200+[4]Községgazd!V188+[4]Vagyongazd!S170+[4]Közút!S174+[4]Sport!S172+[4]Közművelődés!U221+[4]Támogatás!AD187</f>
        <v>0</v>
      </c>
      <c r="Y172" s="963">
        <f>[4]Igazgatás!T200+[4]Községgazd!W188+[4]Vagyongazd!T170+[4]Közút!T174+[4]Sport!T172+[4]Közművelődés!V221+[4]Támogatás!AE187</f>
        <v>0</v>
      </c>
      <c r="AB172" s="914"/>
    </row>
    <row r="173" spans="1:28" ht="25.5" hidden="1" customHeight="1" x14ac:dyDescent="0.2">
      <c r="B173" s="26"/>
      <c r="C173" s="21"/>
      <c r="D173" s="1370" t="s">
        <v>1055</v>
      </c>
      <c r="E173" s="1370"/>
      <c r="F173" s="958" t="e">
        <v>#REF!</v>
      </c>
      <c r="G173" s="958" t="e">
        <v>#REF!</v>
      </c>
      <c r="H173" s="958" t="e">
        <v>#REF!</v>
      </c>
      <c r="I173" s="958" t="e">
        <v>#REF!</v>
      </c>
      <c r="J173" s="958" t="e">
        <f>[4]Igazgatás!F201+[4]Községgazd!F189+[4]Vagyongazd!#REF!+[4]Közút!F175+[4]Sport!F173+[4]Közművelődés!F222+[4]Támogatás!J188</f>
        <v>#REF!</v>
      </c>
      <c r="K173" s="958" t="e">
        <f>[4]Igazgatás!G201+[4]Községgazd!G189+[4]Vagyongazd!#REF!+[4]Közút!G175+[4]Sport!G173+[4]Közművelődés!G222+[4]Támogatás!K188</f>
        <v>#REF!</v>
      </c>
      <c r="L173" s="958"/>
      <c r="M173" s="959" t="e">
        <f>[4]Igazgatás!H201+[4]Községgazd!H189+[4]Vagyongazd!#REF!+[4]Közút!H175+[4]Sport!H173+[4]Közművelődés!H222+[4]Támogatás!L188</f>
        <v>#REF!</v>
      </c>
      <c r="N173" s="960">
        <f>[4]Igazgatás!I201+[4]Községgazd!L189+[4]Vagyongazd!I171+[4]Közút!I175+[4]Sport!I173+[4]Közművelődés!K222+[4]Támogatás!T188</f>
        <v>0</v>
      </c>
      <c r="O173" s="961">
        <f>[4]Igazgatás!J201+[4]Községgazd!M189+[4]Vagyongazd!J171+[4]Közút!J175+[4]Sport!J173+[4]Közművelődés!L222+[4]Támogatás!U188</f>
        <v>0</v>
      </c>
      <c r="P173" s="962">
        <f>[4]Igazgatás!K201+[4]Községgazd!N189+[4]Vagyongazd!K171+[4]Közút!K175+[4]Sport!K173+[4]Közművelődés!M222+[4]Támogatás!V188</f>
        <v>0</v>
      </c>
      <c r="Q173" s="962">
        <f>[4]Igazgatás!L201+[4]Községgazd!O189+[4]Vagyongazd!L171+[4]Közút!L175+[4]Sport!L173+[4]Közművelődés!N222+[4]Támogatás!W188</f>
        <v>0</v>
      </c>
      <c r="R173" s="961">
        <f>[4]Igazgatás!M201+[4]Községgazd!P189+[4]Vagyongazd!M171+[4]Közút!M175+[4]Sport!M173+[4]Közművelődés!O222+[4]Támogatás!X188</f>
        <v>0</v>
      </c>
      <c r="S173" s="962">
        <f>[4]Igazgatás!N201+[4]Községgazd!Q189+[4]Vagyongazd!N171+[4]Közút!N175+[4]Sport!N173+[4]Közművelődés!P222+[4]Támogatás!Y188</f>
        <v>0</v>
      </c>
      <c r="T173" s="962">
        <f>[4]Igazgatás!O201+[4]Községgazd!R189+[4]Vagyongazd!O171+[4]Közút!O175+[4]Sport!O173+[4]Közművelődés!Q222+[4]Támogatás!Z188</f>
        <v>0</v>
      </c>
      <c r="U173" s="963">
        <f>[4]Igazgatás!P201+[4]Községgazd!S189+[4]Vagyongazd!P171+[4]Közút!P175+[4]Sport!P173+[4]Közművelődés!R222+[4]Támogatás!AA188</f>
        <v>0</v>
      </c>
      <c r="V173" s="964">
        <f>[4]Igazgatás!Q201+[4]Községgazd!T189+[4]Vagyongazd!Q171+[4]Közút!Q175+[4]Sport!Q173+[4]Közművelődés!S222+[4]Támogatás!AB188</f>
        <v>0</v>
      </c>
      <c r="W173" s="962">
        <f>[4]Igazgatás!R201+[4]Községgazd!U189+[4]Vagyongazd!R171+[4]Közút!R175+[4]Sport!R173+[4]Közművelődés!T222+[4]Támogatás!AC188</f>
        <v>0</v>
      </c>
      <c r="X173" s="962">
        <f>[4]Igazgatás!S201+[4]Községgazd!V189+[4]Vagyongazd!S171+[4]Közút!S175+[4]Sport!S173+[4]Közművelődés!U222+[4]Támogatás!AD188</f>
        <v>0</v>
      </c>
      <c r="Y173" s="963">
        <f>[4]Igazgatás!T201+[4]Községgazd!W189+[4]Vagyongazd!T171+[4]Közút!T175+[4]Sport!T173+[4]Közművelődés!V222+[4]Támogatás!AE188</f>
        <v>0</v>
      </c>
      <c r="AB173" s="914"/>
    </row>
    <row r="174" spans="1:28" ht="25.5" hidden="1" customHeight="1" x14ac:dyDescent="0.2">
      <c r="B174" s="26"/>
      <c r="C174" s="21"/>
      <c r="D174" s="1370" t="s">
        <v>1056</v>
      </c>
      <c r="E174" s="1370"/>
      <c r="F174" s="958" t="e">
        <v>#REF!</v>
      </c>
      <c r="G174" s="958" t="e">
        <v>#REF!</v>
      </c>
      <c r="H174" s="958" t="e">
        <v>#REF!</v>
      </c>
      <c r="I174" s="958" t="e">
        <v>#REF!</v>
      </c>
      <c r="J174" s="958" t="e">
        <f>[4]Igazgatás!F202+[4]Községgazd!F190+[4]Vagyongazd!#REF!+[4]Közút!F176+[4]Sport!F174+[4]Közművelődés!F223+[4]Támogatás!J189</f>
        <v>#REF!</v>
      </c>
      <c r="K174" s="958" t="e">
        <f>[4]Igazgatás!G202+[4]Községgazd!G190+[4]Vagyongazd!#REF!+[4]Közút!G176+[4]Sport!G174+[4]Közművelődés!G223+[4]Támogatás!K189</f>
        <v>#REF!</v>
      </c>
      <c r="L174" s="958"/>
      <c r="M174" s="959" t="e">
        <f>[4]Igazgatás!H202+[4]Községgazd!H190+[4]Vagyongazd!#REF!+[4]Közút!H176+[4]Sport!H174+[4]Közművelődés!H223+[4]Támogatás!L189</f>
        <v>#REF!</v>
      </c>
      <c r="N174" s="960">
        <f>[4]Igazgatás!I202+[4]Községgazd!L190+[4]Vagyongazd!I172+[4]Közút!I176+[4]Sport!I174+[4]Közművelődés!K223+[4]Támogatás!T189</f>
        <v>0</v>
      </c>
      <c r="O174" s="961">
        <f>[4]Igazgatás!J202+[4]Községgazd!M190+[4]Vagyongazd!J172+[4]Közút!J176+[4]Sport!J174+[4]Közművelődés!L223+[4]Támogatás!U189</f>
        <v>0</v>
      </c>
      <c r="P174" s="962">
        <f>[4]Igazgatás!K202+[4]Községgazd!N190+[4]Vagyongazd!K172+[4]Közút!K176+[4]Sport!K174+[4]Közművelődés!M223+[4]Támogatás!V189</f>
        <v>0</v>
      </c>
      <c r="Q174" s="962">
        <f>[4]Igazgatás!L202+[4]Községgazd!O190+[4]Vagyongazd!L172+[4]Közút!L176+[4]Sport!L174+[4]Közművelődés!N223+[4]Támogatás!W189</f>
        <v>0</v>
      </c>
      <c r="R174" s="961">
        <f>[4]Igazgatás!M202+[4]Községgazd!P190+[4]Vagyongazd!M172+[4]Közút!M176+[4]Sport!M174+[4]Közművelődés!O223+[4]Támogatás!X189</f>
        <v>0</v>
      </c>
      <c r="S174" s="962">
        <f>[4]Igazgatás!N202+[4]Községgazd!Q190+[4]Vagyongazd!N172+[4]Közút!N176+[4]Sport!N174+[4]Közművelődés!P223+[4]Támogatás!Y189</f>
        <v>0</v>
      </c>
      <c r="T174" s="962">
        <f>[4]Igazgatás!O202+[4]Községgazd!R190+[4]Vagyongazd!O172+[4]Közút!O176+[4]Sport!O174+[4]Közművelődés!Q223+[4]Támogatás!Z189</f>
        <v>0</v>
      </c>
      <c r="U174" s="963">
        <f>[4]Igazgatás!P202+[4]Községgazd!S190+[4]Vagyongazd!P172+[4]Közút!P176+[4]Sport!P174+[4]Közművelődés!R223+[4]Támogatás!AA189</f>
        <v>0</v>
      </c>
      <c r="V174" s="964">
        <f>[4]Igazgatás!Q202+[4]Községgazd!T190+[4]Vagyongazd!Q172+[4]Közút!Q176+[4]Sport!Q174+[4]Közművelődés!S223+[4]Támogatás!AB189</f>
        <v>0</v>
      </c>
      <c r="W174" s="962">
        <f>[4]Igazgatás!R202+[4]Községgazd!U190+[4]Vagyongazd!R172+[4]Közút!R176+[4]Sport!R174+[4]Közművelődés!T223+[4]Támogatás!AC189</f>
        <v>0</v>
      </c>
      <c r="X174" s="962">
        <f>[4]Igazgatás!S202+[4]Községgazd!V190+[4]Vagyongazd!S172+[4]Közút!S176+[4]Sport!S174+[4]Közművelődés!U223+[4]Támogatás!AD189</f>
        <v>0</v>
      </c>
      <c r="Y174" s="963">
        <f>[4]Igazgatás!T202+[4]Községgazd!W190+[4]Vagyongazd!T172+[4]Közút!T176+[4]Sport!T174+[4]Közművelődés!V223+[4]Támogatás!AE189</f>
        <v>0</v>
      </c>
      <c r="AB174" s="914"/>
    </row>
    <row r="175" spans="1:28" ht="25.5" hidden="1" customHeight="1" x14ac:dyDescent="0.2">
      <c r="B175" s="26"/>
      <c r="C175" s="21"/>
      <c r="D175" s="1370" t="s">
        <v>1057</v>
      </c>
      <c r="E175" s="1370"/>
      <c r="F175" s="958" t="e">
        <v>#REF!</v>
      </c>
      <c r="G175" s="958" t="e">
        <v>#REF!</v>
      </c>
      <c r="H175" s="958" t="e">
        <v>#REF!</v>
      </c>
      <c r="I175" s="958" t="e">
        <v>#REF!</v>
      </c>
      <c r="J175" s="958" t="e">
        <f>[4]Igazgatás!F203+[4]Községgazd!F191+[4]Vagyongazd!#REF!+[4]Közút!F177+[4]Sport!F175+[4]Közművelődés!F224+[4]Támogatás!J190</f>
        <v>#REF!</v>
      </c>
      <c r="K175" s="958" t="e">
        <f>[4]Igazgatás!G203+[4]Községgazd!G191+[4]Vagyongazd!#REF!+[4]Közút!G177+[4]Sport!G175+[4]Közművelődés!G224+[4]Támogatás!K190</f>
        <v>#REF!</v>
      </c>
      <c r="L175" s="958"/>
      <c r="M175" s="959" t="e">
        <f>[4]Igazgatás!H203+[4]Községgazd!H191+[4]Vagyongazd!#REF!+[4]Közút!H177+[4]Sport!H175+[4]Közművelődés!H224+[4]Támogatás!L190</f>
        <v>#REF!</v>
      </c>
      <c r="N175" s="960">
        <f>[4]Igazgatás!I203+[4]Községgazd!L191+[4]Vagyongazd!I173+[4]Közút!I177+[4]Sport!I175+[4]Közművelődés!K224+[4]Támogatás!T190</f>
        <v>0</v>
      </c>
      <c r="O175" s="961">
        <f>[4]Igazgatás!J203+[4]Községgazd!M191+[4]Vagyongazd!J173+[4]Közút!J177+[4]Sport!J175+[4]Közművelődés!L224+[4]Támogatás!U190</f>
        <v>0</v>
      </c>
      <c r="P175" s="962">
        <f>[4]Igazgatás!K203+[4]Községgazd!N191+[4]Vagyongazd!K173+[4]Közút!K177+[4]Sport!K175+[4]Közművelődés!M224+[4]Támogatás!V190</f>
        <v>0</v>
      </c>
      <c r="Q175" s="962">
        <f>[4]Igazgatás!L203+[4]Községgazd!O191+[4]Vagyongazd!L173+[4]Közút!L177+[4]Sport!L175+[4]Közművelődés!N224+[4]Támogatás!W190</f>
        <v>0</v>
      </c>
      <c r="R175" s="961">
        <f>[4]Igazgatás!M203+[4]Községgazd!P191+[4]Vagyongazd!M173+[4]Közút!M177+[4]Sport!M175+[4]Közművelődés!O224+[4]Támogatás!X190</f>
        <v>0</v>
      </c>
      <c r="S175" s="962">
        <f>[4]Igazgatás!N203+[4]Községgazd!Q191+[4]Vagyongazd!N173+[4]Közút!N177+[4]Sport!N175+[4]Közművelődés!P224+[4]Támogatás!Y190</f>
        <v>0</v>
      </c>
      <c r="T175" s="962">
        <f>[4]Igazgatás!O203+[4]Községgazd!R191+[4]Vagyongazd!O173+[4]Közút!O177+[4]Sport!O175+[4]Közművelődés!Q224+[4]Támogatás!Z190</f>
        <v>0</v>
      </c>
      <c r="U175" s="963">
        <f>[4]Igazgatás!P203+[4]Községgazd!S191+[4]Vagyongazd!P173+[4]Közút!P177+[4]Sport!P175+[4]Közművelődés!R224+[4]Támogatás!AA190</f>
        <v>0</v>
      </c>
      <c r="V175" s="964">
        <f>[4]Igazgatás!Q203+[4]Községgazd!T191+[4]Vagyongazd!Q173+[4]Közút!Q177+[4]Sport!Q175+[4]Közművelődés!S224+[4]Támogatás!AB190</f>
        <v>0</v>
      </c>
      <c r="W175" s="962">
        <f>[4]Igazgatás!R203+[4]Községgazd!U191+[4]Vagyongazd!R173+[4]Közút!R177+[4]Sport!R175+[4]Közművelődés!T224+[4]Támogatás!AC190</f>
        <v>0</v>
      </c>
      <c r="X175" s="962">
        <f>[4]Igazgatás!S203+[4]Községgazd!V191+[4]Vagyongazd!S173+[4]Közút!S177+[4]Sport!S175+[4]Közművelődés!U224+[4]Támogatás!AD190</f>
        <v>0</v>
      </c>
      <c r="Y175" s="963">
        <f>[4]Igazgatás!T203+[4]Községgazd!W191+[4]Vagyongazd!T173+[4]Közút!T177+[4]Sport!T175+[4]Közművelődés!V224+[4]Támogatás!AE190</f>
        <v>0</v>
      </c>
      <c r="AB175" s="914"/>
    </row>
    <row r="176" spans="1:28" ht="25.5" hidden="1" customHeight="1" x14ac:dyDescent="0.2">
      <c r="B176" s="26"/>
      <c r="C176" s="21"/>
      <c r="D176" s="1370" t="s">
        <v>1058</v>
      </c>
      <c r="E176" s="1370"/>
      <c r="F176" s="958" t="e">
        <v>#REF!</v>
      </c>
      <c r="G176" s="958" t="e">
        <v>#REF!</v>
      </c>
      <c r="H176" s="958" t="e">
        <v>#REF!</v>
      </c>
      <c r="I176" s="958" t="e">
        <v>#REF!</v>
      </c>
      <c r="J176" s="958" t="e">
        <f>[4]Igazgatás!F204+[4]Községgazd!F192+[4]Vagyongazd!#REF!+[4]Közút!F178+[4]Sport!F176+[4]Közművelődés!F225+[4]Támogatás!J191</f>
        <v>#REF!</v>
      </c>
      <c r="K176" s="958" t="e">
        <f>[4]Igazgatás!G204+[4]Községgazd!G192+[4]Vagyongazd!#REF!+[4]Közút!G178+[4]Sport!G176+[4]Közművelődés!G225+[4]Támogatás!K191</f>
        <v>#REF!</v>
      </c>
      <c r="L176" s="958"/>
      <c r="M176" s="959" t="e">
        <f>[4]Igazgatás!H204+[4]Községgazd!H192+[4]Vagyongazd!#REF!+[4]Közút!H178+[4]Sport!H176+[4]Közművelődés!H225+[4]Támogatás!L191</f>
        <v>#REF!</v>
      </c>
      <c r="N176" s="960">
        <f>[4]Igazgatás!I204+[4]Községgazd!L192+[4]Vagyongazd!I174+[4]Közút!I178+[4]Sport!I176+[4]Közművelődés!K225+[4]Támogatás!T191</f>
        <v>0</v>
      </c>
      <c r="O176" s="961">
        <f>[4]Igazgatás!J204+[4]Községgazd!M192+[4]Vagyongazd!J174+[4]Közút!J178+[4]Sport!J176+[4]Közművelődés!L225+[4]Támogatás!U191</f>
        <v>0</v>
      </c>
      <c r="P176" s="962">
        <f>[4]Igazgatás!K204+[4]Községgazd!N192+[4]Vagyongazd!K174+[4]Közút!K178+[4]Sport!K176+[4]Közművelődés!M225+[4]Támogatás!V191</f>
        <v>0</v>
      </c>
      <c r="Q176" s="962">
        <f>[4]Igazgatás!L204+[4]Községgazd!O192+[4]Vagyongazd!L174+[4]Közút!L178+[4]Sport!L176+[4]Közművelődés!N225+[4]Támogatás!W191</f>
        <v>0</v>
      </c>
      <c r="R176" s="961">
        <f>[4]Igazgatás!M204+[4]Községgazd!P192+[4]Vagyongazd!M174+[4]Közút!M178+[4]Sport!M176+[4]Közművelődés!O225+[4]Támogatás!X191</f>
        <v>0</v>
      </c>
      <c r="S176" s="962">
        <f>[4]Igazgatás!N204+[4]Községgazd!Q192+[4]Vagyongazd!N174+[4]Közút!N178+[4]Sport!N176+[4]Közművelődés!P225+[4]Támogatás!Y191</f>
        <v>0</v>
      </c>
      <c r="T176" s="962">
        <f>[4]Igazgatás!O204+[4]Községgazd!R192+[4]Vagyongazd!O174+[4]Közút!O178+[4]Sport!O176+[4]Közművelődés!Q225+[4]Támogatás!Z191</f>
        <v>0</v>
      </c>
      <c r="U176" s="963">
        <f>[4]Igazgatás!P204+[4]Községgazd!S192+[4]Vagyongazd!P174+[4]Közút!P178+[4]Sport!P176+[4]Közművelődés!R225+[4]Támogatás!AA191</f>
        <v>0</v>
      </c>
      <c r="V176" s="964">
        <f>[4]Igazgatás!Q204+[4]Községgazd!T192+[4]Vagyongazd!Q174+[4]Közút!Q178+[4]Sport!Q176+[4]Közművelődés!S225+[4]Támogatás!AB191</f>
        <v>0</v>
      </c>
      <c r="W176" s="962">
        <f>[4]Igazgatás!R204+[4]Községgazd!U192+[4]Vagyongazd!R174+[4]Közút!R178+[4]Sport!R176+[4]Közművelődés!T225+[4]Támogatás!AC191</f>
        <v>0</v>
      </c>
      <c r="X176" s="962">
        <f>[4]Igazgatás!S204+[4]Községgazd!V192+[4]Vagyongazd!S174+[4]Közút!S178+[4]Sport!S176+[4]Közművelődés!U225+[4]Támogatás!AD191</f>
        <v>0</v>
      </c>
      <c r="Y176" s="963">
        <f>[4]Igazgatás!T204+[4]Községgazd!W192+[4]Vagyongazd!T174+[4]Közút!T178+[4]Sport!T176+[4]Közművelődés!V225+[4]Támogatás!AE191</f>
        <v>0</v>
      </c>
      <c r="AB176" s="914"/>
    </row>
    <row r="177" spans="1:28" s="977" customFormat="1" ht="25.5" hidden="1" customHeight="1" x14ac:dyDescent="0.2">
      <c r="A177" s="20" t="s">
        <v>1059</v>
      </c>
      <c r="B177" s="28" t="s">
        <v>1060</v>
      </c>
      <c r="C177" s="1377" t="s">
        <v>1061</v>
      </c>
      <c r="D177" s="1378"/>
      <c r="E177" s="1378"/>
      <c r="F177" s="975" t="e">
        <v>#REF!</v>
      </c>
      <c r="G177" s="975" t="e">
        <v>#REF!</v>
      </c>
      <c r="H177" s="975" t="e">
        <v>#REF!</v>
      </c>
      <c r="I177" s="981" t="e">
        <v>#REF!</v>
      </c>
      <c r="J177" s="975" t="e">
        <f>[4]Igazgatás!F205+[4]Községgazd!F193+[4]Vagyongazd!#REF!+[4]Közút!F179+[4]Sport!F177+[4]Közművelődés!F226+[4]Támogatás!J192</f>
        <v>#REF!</v>
      </c>
      <c r="K177" s="975" t="e">
        <f>[4]Igazgatás!G205+[4]Községgazd!G193+[4]Vagyongazd!#REF!+[4]Közút!G179+[4]Sport!G177+[4]Közművelődés!G226+[4]Támogatás!K192</f>
        <v>#REF!</v>
      </c>
      <c r="L177" s="975"/>
      <c r="M177" s="982" t="e">
        <f>[4]Igazgatás!H205+[4]Községgazd!H193+[4]Vagyongazd!#REF!+[4]Közút!H179+[4]Sport!H177+[4]Közművelődés!H226+[4]Támogatás!L192</f>
        <v>#REF!</v>
      </c>
      <c r="N177" s="939">
        <f>[4]Igazgatás!I205+[4]Községgazd!L193+[4]Vagyongazd!I175+[4]Közút!I179+[4]Sport!I177+[4]Közművelődés!K226+[4]Támogatás!T192</f>
        <v>0</v>
      </c>
      <c r="O177" s="940">
        <f>[4]Igazgatás!J205+[4]Községgazd!M193+[4]Vagyongazd!J175+[4]Közút!J179+[4]Sport!J177+[4]Közművelődés!L226+[4]Támogatás!U192</f>
        <v>0</v>
      </c>
      <c r="P177" s="941">
        <f>[4]Igazgatás!K205+[4]Községgazd!N193+[4]Vagyongazd!K175+[4]Közút!K179+[4]Sport!K177+[4]Közművelődés!M226+[4]Támogatás!V192</f>
        <v>0</v>
      </c>
      <c r="Q177" s="941">
        <f>[4]Igazgatás!L205+[4]Községgazd!O193+[4]Vagyongazd!L175+[4]Közút!L179+[4]Sport!L177+[4]Közművelődés!N226+[4]Támogatás!W192</f>
        <v>0</v>
      </c>
      <c r="R177" s="940">
        <f>[4]Igazgatás!M205+[4]Községgazd!P193+[4]Vagyongazd!M175+[4]Közút!M179+[4]Sport!M177+[4]Közművelődés!O226+[4]Támogatás!X192</f>
        <v>0</v>
      </c>
      <c r="S177" s="941">
        <f>[4]Igazgatás!N205+[4]Községgazd!Q193+[4]Vagyongazd!N175+[4]Közút!N179+[4]Sport!N177+[4]Közművelődés!P226+[4]Támogatás!Y192</f>
        <v>0</v>
      </c>
      <c r="T177" s="941">
        <f>[4]Igazgatás!O205+[4]Községgazd!R193+[4]Vagyongazd!O175+[4]Közút!O179+[4]Sport!O177+[4]Közművelődés!Q226+[4]Támogatás!Z192</f>
        <v>0</v>
      </c>
      <c r="U177" s="942">
        <f>[4]Igazgatás!P205+[4]Községgazd!S193+[4]Vagyongazd!P175+[4]Közút!P179+[4]Sport!P177+[4]Közművelődés!R226+[4]Támogatás!AA192</f>
        <v>0</v>
      </c>
      <c r="V177" s="943">
        <f>[4]Igazgatás!Q205+[4]Községgazd!T193+[4]Vagyongazd!Q175+[4]Közút!Q179+[4]Sport!Q177+[4]Közművelődés!S226+[4]Támogatás!AB192</f>
        <v>0</v>
      </c>
      <c r="W177" s="941">
        <f>[4]Igazgatás!R205+[4]Községgazd!U193+[4]Vagyongazd!R175+[4]Közút!R179+[4]Sport!R177+[4]Közművelődés!T226+[4]Támogatás!AC192</f>
        <v>0</v>
      </c>
      <c r="X177" s="941">
        <f>[4]Igazgatás!S205+[4]Községgazd!V193+[4]Vagyongazd!S175+[4]Közút!S179+[4]Sport!S177+[4]Közművelődés!U226+[4]Támogatás!AD192</f>
        <v>0</v>
      </c>
      <c r="Y177" s="942">
        <f>[4]Igazgatás!T205+[4]Községgazd!W193+[4]Vagyongazd!T175+[4]Közút!T179+[4]Sport!T177+[4]Közművelődés!V226+[4]Támogatás!AE192</f>
        <v>0</v>
      </c>
      <c r="AB177" s="914"/>
    </row>
    <row r="178" spans="1:28" ht="15.75" hidden="1" customHeight="1" x14ac:dyDescent="0.2">
      <c r="B178" s="26"/>
      <c r="C178" s="21"/>
      <c r="D178" s="1354" t="s">
        <v>1062</v>
      </c>
      <c r="E178" s="1354"/>
      <c r="F178" s="958" t="e">
        <v>#REF!</v>
      </c>
      <c r="G178" s="958" t="e">
        <v>#REF!</v>
      </c>
      <c r="H178" s="958" t="e">
        <v>#REF!</v>
      </c>
      <c r="I178" s="958" t="e">
        <v>#REF!</v>
      </c>
      <c r="J178" s="958" t="e">
        <f>[4]Igazgatás!F206+[4]Községgazd!F194+[4]Vagyongazd!#REF!+[4]Közút!F180+[4]Sport!F178+[4]Közművelődés!F227+[4]Támogatás!J193</f>
        <v>#REF!</v>
      </c>
      <c r="K178" s="958" t="e">
        <f>[4]Igazgatás!G206+[4]Községgazd!G194+[4]Vagyongazd!#REF!+[4]Közút!G180+[4]Sport!G178+[4]Közművelődés!G227+[4]Támogatás!K193</f>
        <v>#REF!</v>
      </c>
      <c r="L178" s="958"/>
      <c r="M178" s="959" t="e">
        <f>[4]Igazgatás!H206+[4]Községgazd!H194+[4]Vagyongazd!#REF!+[4]Közút!H180+[4]Sport!H178+[4]Közművelődés!H227+[4]Támogatás!L193</f>
        <v>#REF!</v>
      </c>
      <c r="N178" s="960">
        <f>[4]Igazgatás!I206+[4]Községgazd!L194+[4]Vagyongazd!I176+[4]Közút!I180+[4]Sport!I178+[4]Közművelődés!K227+[4]Támogatás!T193</f>
        <v>0</v>
      </c>
      <c r="O178" s="961">
        <f>[4]Igazgatás!J206+[4]Községgazd!M194+[4]Vagyongazd!J176+[4]Közút!J180+[4]Sport!J178+[4]Közművelődés!L227+[4]Támogatás!U193</f>
        <v>0</v>
      </c>
      <c r="P178" s="962">
        <f>[4]Igazgatás!K206+[4]Községgazd!N194+[4]Vagyongazd!K176+[4]Közút!K180+[4]Sport!K178+[4]Közművelődés!M227+[4]Támogatás!V193</f>
        <v>0</v>
      </c>
      <c r="Q178" s="962">
        <f>[4]Igazgatás!L206+[4]Községgazd!O194+[4]Vagyongazd!L176+[4]Közút!L180+[4]Sport!L178+[4]Közművelődés!N227+[4]Támogatás!W193</f>
        <v>0</v>
      </c>
      <c r="R178" s="961">
        <f>[4]Igazgatás!M206+[4]Községgazd!P194+[4]Vagyongazd!M176+[4]Közút!M180+[4]Sport!M178+[4]Közművelődés!O227+[4]Támogatás!X193</f>
        <v>0</v>
      </c>
      <c r="S178" s="962">
        <f>[4]Igazgatás!N206+[4]Községgazd!Q194+[4]Vagyongazd!N176+[4]Közút!N180+[4]Sport!N178+[4]Közművelődés!P227+[4]Támogatás!Y193</f>
        <v>0</v>
      </c>
      <c r="T178" s="962">
        <f>[4]Igazgatás!O206+[4]Községgazd!R194+[4]Vagyongazd!O176+[4]Közút!O180+[4]Sport!O178+[4]Közművelődés!Q227+[4]Támogatás!Z193</f>
        <v>0</v>
      </c>
      <c r="U178" s="963">
        <f>[4]Igazgatás!P206+[4]Községgazd!S194+[4]Vagyongazd!P176+[4]Közút!P180+[4]Sport!P178+[4]Közművelődés!R227+[4]Támogatás!AA193</f>
        <v>0</v>
      </c>
      <c r="V178" s="964">
        <f>[4]Igazgatás!Q206+[4]Községgazd!T194+[4]Vagyongazd!Q176+[4]Közút!Q180+[4]Sport!Q178+[4]Közművelődés!S227+[4]Támogatás!AB193</f>
        <v>0</v>
      </c>
      <c r="W178" s="962">
        <f>[4]Igazgatás!R206+[4]Községgazd!U194+[4]Vagyongazd!R176+[4]Közút!R180+[4]Sport!R178+[4]Közművelődés!T227+[4]Támogatás!AC193</f>
        <v>0</v>
      </c>
      <c r="X178" s="962">
        <f>[4]Igazgatás!S206+[4]Községgazd!V194+[4]Vagyongazd!S176+[4]Közút!S180+[4]Sport!S178+[4]Közművelődés!U227+[4]Támogatás!AD193</f>
        <v>0</v>
      </c>
      <c r="Y178" s="963">
        <f>[4]Igazgatás!T206+[4]Községgazd!W194+[4]Vagyongazd!T176+[4]Közút!T180+[4]Sport!T178+[4]Közművelődés!V227+[4]Támogatás!AE193</f>
        <v>0</v>
      </c>
      <c r="AB178" s="914"/>
    </row>
    <row r="179" spans="1:28" ht="15.75" hidden="1" customHeight="1" x14ac:dyDescent="0.2">
      <c r="B179" s="26"/>
      <c r="C179" s="21"/>
      <c r="D179" s="1354" t="s">
        <v>1063</v>
      </c>
      <c r="E179" s="1354"/>
      <c r="F179" s="958" t="e">
        <v>#REF!</v>
      </c>
      <c r="G179" s="958" t="e">
        <v>#REF!</v>
      </c>
      <c r="H179" s="958" t="e">
        <v>#REF!</v>
      </c>
      <c r="I179" s="958" t="e">
        <v>#REF!</v>
      </c>
      <c r="J179" s="958" t="e">
        <f>[4]Igazgatás!F207+[4]Községgazd!F195+[4]Vagyongazd!#REF!+[4]Közút!F181+[4]Sport!F179+[4]Közművelődés!F228+[4]Támogatás!J194</f>
        <v>#REF!</v>
      </c>
      <c r="K179" s="958" t="e">
        <f>[4]Igazgatás!G207+[4]Községgazd!G195+[4]Vagyongazd!#REF!+[4]Közút!G181+[4]Sport!G179+[4]Közművelődés!G228+[4]Támogatás!K194</f>
        <v>#REF!</v>
      </c>
      <c r="L179" s="958"/>
      <c r="M179" s="959" t="e">
        <f>[4]Igazgatás!H207+[4]Községgazd!H195+[4]Vagyongazd!#REF!+[4]Közút!H181+[4]Sport!H179+[4]Közművelődés!H228+[4]Támogatás!L194</f>
        <v>#REF!</v>
      </c>
      <c r="N179" s="960">
        <f>[4]Igazgatás!I207+[4]Községgazd!L195+[4]Vagyongazd!I177+[4]Közút!I181+[4]Sport!I179+[4]Közművelődés!K228+[4]Támogatás!T194</f>
        <v>0</v>
      </c>
      <c r="O179" s="961">
        <f>[4]Igazgatás!J207+[4]Községgazd!M195+[4]Vagyongazd!J177+[4]Közút!J181+[4]Sport!J179+[4]Közművelődés!L228+[4]Támogatás!U194</f>
        <v>0</v>
      </c>
      <c r="P179" s="962">
        <f>[4]Igazgatás!K207+[4]Községgazd!N195+[4]Vagyongazd!K177+[4]Közút!K181+[4]Sport!K179+[4]Közművelődés!M228+[4]Támogatás!V194</f>
        <v>0</v>
      </c>
      <c r="Q179" s="962">
        <f>[4]Igazgatás!L207+[4]Községgazd!O195+[4]Vagyongazd!L177+[4]Közút!L181+[4]Sport!L179+[4]Közművelődés!N228+[4]Támogatás!W194</f>
        <v>0</v>
      </c>
      <c r="R179" s="961">
        <f>[4]Igazgatás!M207+[4]Községgazd!P195+[4]Vagyongazd!M177+[4]Közút!M181+[4]Sport!M179+[4]Közművelődés!O228+[4]Támogatás!X194</f>
        <v>0</v>
      </c>
      <c r="S179" s="962">
        <f>[4]Igazgatás!N207+[4]Községgazd!Q195+[4]Vagyongazd!N177+[4]Közút!N181+[4]Sport!N179+[4]Közművelődés!P228+[4]Támogatás!Y194</f>
        <v>0</v>
      </c>
      <c r="T179" s="962">
        <f>[4]Igazgatás!O207+[4]Községgazd!R195+[4]Vagyongazd!O177+[4]Közút!O181+[4]Sport!O179+[4]Közművelődés!Q228+[4]Támogatás!Z194</f>
        <v>0</v>
      </c>
      <c r="U179" s="963">
        <f>[4]Igazgatás!P207+[4]Községgazd!S195+[4]Vagyongazd!P177+[4]Közút!P181+[4]Sport!P179+[4]Közművelődés!R228+[4]Támogatás!AA194</f>
        <v>0</v>
      </c>
      <c r="V179" s="964">
        <f>[4]Igazgatás!Q207+[4]Községgazd!T195+[4]Vagyongazd!Q177+[4]Közút!Q181+[4]Sport!Q179+[4]Közművelődés!S228+[4]Támogatás!AB194</f>
        <v>0</v>
      </c>
      <c r="W179" s="962">
        <f>[4]Igazgatás!R207+[4]Községgazd!U195+[4]Vagyongazd!R177+[4]Közút!R181+[4]Sport!R179+[4]Közművelődés!T228+[4]Támogatás!AC194</f>
        <v>0</v>
      </c>
      <c r="X179" s="962">
        <f>[4]Igazgatás!S207+[4]Községgazd!V195+[4]Vagyongazd!S177+[4]Közút!S181+[4]Sport!S179+[4]Közművelődés!U228+[4]Támogatás!AD194</f>
        <v>0</v>
      </c>
      <c r="Y179" s="963">
        <f>[4]Igazgatás!T207+[4]Községgazd!W195+[4]Vagyongazd!T177+[4]Közút!T181+[4]Sport!T179+[4]Közművelődés!V228+[4]Támogatás!AE194</f>
        <v>0</v>
      </c>
      <c r="AB179" s="914"/>
    </row>
    <row r="180" spans="1:28" ht="15.75" hidden="1" customHeight="1" x14ac:dyDescent="0.2">
      <c r="B180" s="26"/>
      <c r="C180" s="21"/>
      <c r="D180" s="1354" t="s">
        <v>1064</v>
      </c>
      <c r="E180" s="1354"/>
      <c r="F180" s="958" t="e">
        <v>#REF!</v>
      </c>
      <c r="G180" s="958" t="e">
        <v>#REF!</v>
      </c>
      <c r="H180" s="958" t="e">
        <v>#REF!</v>
      </c>
      <c r="I180" s="958" t="e">
        <v>#REF!</v>
      </c>
      <c r="J180" s="958" t="e">
        <f>[4]Igazgatás!F208+[4]Községgazd!F196+[4]Vagyongazd!#REF!+[4]Közút!F182+[4]Sport!F180+[4]Közművelődés!F229+[4]Támogatás!J195</f>
        <v>#REF!</v>
      </c>
      <c r="K180" s="958" t="e">
        <f>[4]Igazgatás!G208+[4]Községgazd!G196+[4]Vagyongazd!#REF!+[4]Közút!G182+[4]Sport!G180+[4]Közművelődés!G229+[4]Támogatás!K195</f>
        <v>#REF!</v>
      </c>
      <c r="L180" s="958"/>
      <c r="M180" s="959" t="e">
        <f>[4]Igazgatás!H208+[4]Községgazd!H196+[4]Vagyongazd!#REF!+[4]Közút!H182+[4]Sport!H180+[4]Közművelődés!H229+[4]Támogatás!L195</f>
        <v>#REF!</v>
      </c>
      <c r="N180" s="960">
        <f>[4]Igazgatás!I208+[4]Községgazd!L196+[4]Vagyongazd!I178+[4]Közút!I182+[4]Sport!I180+[4]Közművelődés!K229+[4]Támogatás!T195</f>
        <v>0</v>
      </c>
      <c r="O180" s="961">
        <f>[4]Igazgatás!J208+[4]Községgazd!M196+[4]Vagyongazd!J178+[4]Közút!J182+[4]Sport!J180+[4]Közművelődés!L229+[4]Támogatás!U195</f>
        <v>0</v>
      </c>
      <c r="P180" s="962">
        <f>[4]Igazgatás!K208+[4]Községgazd!N196+[4]Vagyongazd!K178+[4]Közút!K182+[4]Sport!K180+[4]Közművelődés!M229+[4]Támogatás!V195</f>
        <v>0</v>
      </c>
      <c r="Q180" s="962">
        <f>[4]Igazgatás!L208+[4]Községgazd!O196+[4]Vagyongazd!L178+[4]Közút!L182+[4]Sport!L180+[4]Közművelődés!N229+[4]Támogatás!W195</f>
        <v>0</v>
      </c>
      <c r="R180" s="961">
        <f>[4]Igazgatás!M208+[4]Községgazd!P196+[4]Vagyongazd!M178+[4]Közút!M182+[4]Sport!M180+[4]Közművelődés!O229+[4]Támogatás!X195</f>
        <v>0</v>
      </c>
      <c r="S180" s="962">
        <f>[4]Igazgatás!N208+[4]Községgazd!Q196+[4]Vagyongazd!N178+[4]Közút!N182+[4]Sport!N180+[4]Közművelődés!P229+[4]Támogatás!Y195</f>
        <v>0</v>
      </c>
      <c r="T180" s="962">
        <f>[4]Igazgatás!O208+[4]Községgazd!R196+[4]Vagyongazd!O178+[4]Közút!O182+[4]Sport!O180+[4]Közművelődés!Q229+[4]Támogatás!Z195</f>
        <v>0</v>
      </c>
      <c r="U180" s="963">
        <f>[4]Igazgatás!P208+[4]Községgazd!S196+[4]Vagyongazd!P178+[4]Közút!P182+[4]Sport!P180+[4]Közművelődés!R229+[4]Támogatás!AA195</f>
        <v>0</v>
      </c>
      <c r="V180" s="964">
        <f>[4]Igazgatás!Q208+[4]Községgazd!T196+[4]Vagyongazd!Q178+[4]Közút!Q182+[4]Sport!Q180+[4]Közművelődés!S229+[4]Támogatás!AB195</f>
        <v>0</v>
      </c>
      <c r="W180" s="962">
        <f>[4]Igazgatás!R208+[4]Községgazd!U196+[4]Vagyongazd!R178+[4]Közút!R182+[4]Sport!R180+[4]Közművelődés!T229+[4]Támogatás!AC195</f>
        <v>0</v>
      </c>
      <c r="X180" s="962">
        <f>[4]Igazgatás!S208+[4]Községgazd!V196+[4]Vagyongazd!S178+[4]Közút!S182+[4]Sport!S180+[4]Közművelődés!U229+[4]Támogatás!AD195</f>
        <v>0</v>
      </c>
      <c r="Y180" s="963">
        <f>[4]Igazgatás!T208+[4]Községgazd!W196+[4]Vagyongazd!T178+[4]Közút!T182+[4]Sport!T180+[4]Közművelődés!V229+[4]Támogatás!AE195</f>
        <v>0</v>
      </c>
      <c r="AB180" s="914"/>
    </row>
    <row r="181" spans="1:28" ht="25.5" hidden="1" customHeight="1" x14ac:dyDescent="0.2">
      <c r="B181" s="26"/>
      <c r="C181" s="21"/>
      <c r="D181" s="1370" t="s">
        <v>1065</v>
      </c>
      <c r="E181" s="1370"/>
      <c r="F181" s="958" t="e">
        <v>#REF!</v>
      </c>
      <c r="G181" s="958" t="e">
        <v>#REF!</v>
      </c>
      <c r="H181" s="958" t="e">
        <v>#REF!</v>
      </c>
      <c r="I181" s="958" t="e">
        <v>#REF!</v>
      </c>
      <c r="J181" s="958" t="e">
        <f>[4]Igazgatás!F209+[4]Községgazd!F197+[4]Vagyongazd!#REF!+[4]Közút!F183+[4]Sport!F181+[4]Közművelődés!F230+[4]Támogatás!J196</f>
        <v>#REF!</v>
      </c>
      <c r="K181" s="958" t="e">
        <f>[4]Igazgatás!G209+[4]Községgazd!G197+[4]Vagyongazd!#REF!+[4]Közút!G183+[4]Sport!G181+[4]Közművelődés!G230+[4]Támogatás!K196</f>
        <v>#REF!</v>
      </c>
      <c r="L181" s="958"/>
      <c r="M181" s="959" t="e">
        <f>[4]Igazgatás!H209+[4]Községgazd!H197+[4]Vagyongazd!#REF!+[4]Közút!H183+[4]Sport!H181+[4]Közművelődés!H230+[4]Támogatás!L196</f>
        <v>#REF!</v>
      </c>
      <c r="N181" s="960">
        <f>[4]Igazgatás!I209+[4]Községgazd!L197+[4]Vagyongazd!I179+[4]Közút!I183+[4]Sport!I181+[4]Közművelődés!K230+[4]Támogatás!T196</f>
        <v>0</v>
      </c>
      <c r="O181" s="961">
        <f>[4]Igazgatás!J209+[4]Községgazd!M197+[4]Vagyongazd!J179+[4]Közút!J183+[4]Sport!J181+[4]Közművelődés!L230+[4]Támogatás!U196</f>
        <v>0</v>
      </c>
      <c r="P181" s="962">
        <f>[4]Igazgatás!K209+[4]Községgazd!N197+[4]Vagyongazd!K179+[4]Közút!K183+[4]Sport!K181+[4]Közművelődés!M230+[4]Támogatás!V196</f>
        <v>0</v>
      </c>
      <c r="Q181" s="962">
        <f>[4]Igazgatás!L209+[4]Községgazd!O197+[4]Vagyongazd!L179+[4]Közút!L183+[4]Sport!L181+[4]Közművelődés!N230+[4]Támogatás!W196</f>
        <v>0</v>
      </c>
      <c r="R181" s="961">
        <f>[4]Igazgatás!M209+[4]Községgazd!P197+[4]Vagyongazd!M179+[4]Közút!M183+[4]Sport!M181+[4]Közművelődés!O230+[4]Támogatás!X196</f>
        <v>0</v>
      </c>
      <c r="S181" s="962">
        <f>[4]Igazgatás!N209+[4]Községgazd!Q197+[4]Vagyongazd!N179+[4]Közút!N183+[4]Sport!N181+[4]Közművelődés!P230+[4]Támogatás!Y196</f>
        <v>0</v>
      </c>
      <c r="T181" s="962">
        <f>[4]Igazgatás!O209+[4]Községgazd!R197+[4]Vagyongazd!O179+[4]Közút!O183+[4]Sport!O181+[4]Közművelődés!Q230+[4]Támogatás!Z196</f>
        <v>0</v>
      </c>
      <c r="U181" s="963">
        <f>[4]Igazgatás!P209+[4]Községgazd!S197+[4]Vagyongazd!P179+[4]Közút!P183+[4]Sport!P181+[4]Közművelődés!R230+[4]Támogatás!AA196</f>
        <v>0</v>
      </c>
      <c r="V181" s="964">
        <f>[4]Igazgatás!Q209+[4]Községgazd!T197+[4]Vagyongazd!Q179+[4]Közút!Q183+[4]Sport!Q181+[4]Közművelődés!S230+[4]Támogatás!AB196</f>
        <v>0</v>
      </c>
      <c r="W181" s="962">
        <f>[4]Igazgatás!R209+[4]Községgazd!U197+[4]Vagyongazd!R179+[4]Közút!R183+[4]Sport!R181+[4]Közművelődés!T230+[4]Támogatás!AC196</f>
        <v>0</v>
      </c>
      <c r="X181" s="962">
        <f>[4]Igazgatás!S209+[4]Községgazd!V197+[4]Vagyongazd!S179+[4]Közút!S183+[4]Sport!S181+[4]Közművelődés!U230+[4]Támogatás!AD196</f>
        <v>0</v>
      </c>
      <c r="Y181" s="963">
        <f>[4]Igazgatás!T209+[4]Községgazd!W197+[4]Vagyongazd!T179+[4]Közút!T183+[4]Sport!T181+[4]Közművelődés!V230+[4]Támogatás!AE196</f>
        <v>0</v>
      </c>
      <c r="AB181" s="914"/>
    </row>
    <row r="182" spans="1:28" ht="15.75" hidden="1" customHeight="1" x14ac:dyDescent="0.2">
      <c r="B182" s="26"/>
      <c r="C182" s="21"/>
      <c r="D182" s="1354" t="s">
        <v>1066</v>
      </c>
      <c r="E182" s="1354"/>
      <c r="F182" s="958" t="e">
        <v>#REF!</v>
      </c>
      <c r="G182" s="958" t="e">
        <v>#REF!</v>
      </c>
      <c r="H182" s="958" t="e">
        <v>#REF!</v>
      </c>
      <c r="I182" s="958" t="e">
        <v>#REF!</v>
      </c>
      <c r="J182" s="958" t="e">
        <f>[4]Igazgatás!F210+[4]Községgazd!F198+[4]Vagyongazd!#REF!+[4]Közút!F184+[4]Sport!F182+[4]Közművelődés!F231+[4]Támogatás!J197</f>
        <v>#REF!</v>
      </c>
      <c r="K182" s="958" t="e">
        <f>[4]Igazgatás!G210+[4]Községgazd!G198+[4]Vagyongazd!#REF!+[4]Közút!G184+[4]Sport!G182+[4]Közművelődés!G231+[4]Támogatás!K197</f>
        <v>#REF!</v>
      </c>
      <c r="L182" s="958"/>
      <c r="M182" s="959" t="e">
        <f>[4]Igazgatás!H210+[4]Községgazd!H198+[4]Vagyongazd!#REF!+[4]Közút!H184+[4]Sport!H182+[4]Közművelődés!H231+[4]Támogatás!L197</f>
        <v>#REF!</v>
      </c>
      <c r="N182" s="960">
        <f>[4]Igazgatás!I210+[4]Községgazd!L198+[4]Vagyongazd!I180+[4]Közút!I184+[4]Sport!I182+[4]Közművelődés!K231+[4]Támogatás!T197</f>
        <v>0</v>
      </c>
      <c r="O182" s="961">
        <f>[4]Igazgatás!J210+[4]Községgazd!M198+[4]Vagyongazd!J180+[4]Közút!J184+[4]Sport!J182+[4]Közművelődés!L231+[4]Támogatás!U197</f>
        <v>0</v>
      </c>
      <c r="P182" s="962">
        <f>[4]Igazgatás!K210+[4]Községgazd!N198+[4]Vagyongazd!K180+[4]Közút!K184+[4]Sport!K182+[4]Közművelődés!M231+[4]Támogatás!V197</f>
        <v>0</v>
      </c>
      <c r="Q182" s="962">
        <f>[4]Igazgatás!L210+[4]Községgazd!O198+[4]Vagyongazd!L180+[4]Közút!L184+[4]Sport!L182+[4]Közművelődés!N231+[4]Támogatás!W197</f>
        <v>0</v>
      </c>
      <c r="R182" s="961">
        <f>[4]Igazgatás!M210+[4]Községgazd!P198+[4]Vagyongazd!M180+[4]Közút!M184+[4]Sport!M182+[4]Közművelődés!O231+[4]Támogatás!X197</f>
        <v>0</v>
      </c>
      <c r="S182" s="962">
        <f>[4]Igazgatás!N210+[4]Községgazd!Q198+[4]Vagyongazd!N180+[4]Közút!N184+[4]Sport!N182+[4]Közművelődés!P231+[4]Támogatás!Y197</f>
        <v>0</v>
      </c>
      <c r="T182" s="962">
        <f>[4]Igazgatás!O210+[4]Községgazd!R198+[4]Vagyongazd!O180+[4]Közút!O184+[4]Sport!O182+[4]Közművelődés!Q231+[4]Támogatás!Z197</f>
        <v>0</v>
      </c>
      <c r="U182" s="963">
        <f>[4]Igazgatás!P210+[4]Községgazd!S198+[4]Vagyongazd!P180+[4]Közút!P184+[4]Sport!P182+[4]Közművelődés!R231+[4]Támogatás!AA197</f>
        <v>0</v>
      </c>
      <c r="V182" s="964">
        <f>[4]Igazgatás!Q210+[4]Községgazd!T198+[4]Vagyongazd!Q180+[4]Közút!Q184+[4]Sport!Q182+[4]Közművelődés!S231+[4]Támogatás!AB197</f>
        <v>0</v>
      </c>
      <c r="W182" s="962">
        <f>[4]Igazgatás!R210+[4]Községgazd!U198+[4]Vagyongazd!R180+[4]Közút!R184+[4]Sport!R182+[4]Közművelődés!T231+[4]Támogatás!AC197</f>
        <v>0</v>
      </c>
      <c r="X182" s="962">
        <f>[4]Igazgatás!S210+[4]Községgazd!V198+[4]Vagyongazd!S180+[4]Közút!S184+[4]Sport!S182+[4]Közművelődés!U231+[4]Támogatás!AD197</f>
        <v>0</v>
      </c>
      <c r="Y182" s="963">
        <f>[4]Igazgatás!T210+[4]Községgazd!W198+[4]Vagyongazd!T180+[4]Közút!T184+[4]Sport!T182+[4]Közművelődés!V231+[4]Támogatás!AE197</f>
        <v>0</v>
      </c>
      <c r="AB182" s="914"/>
    </row>
    <row r="183" spans="1:28" ht="15.75" hidden="1" customHeight="1" x14ac:dyDescent="0.2">
      <c r="B183" s="26"/>
      <c r="C183" s="21"/>
      <c r="D183" s="1354" t="s">
        <v>1067</v>
      </c>
      <c r="E183" s="1354"/>
      <c r="F183" s="958" t="e">
        <v>#REF!</v>
      </c>
      <c r="G183" s="958" t="e">
        <v>#REF!</v>
      </c>
      <c r="H183" s="958" t="e">
        <v>#REF!</v>
      </c>
      <c r="I183" s="958" t="e">
        <v>#REF!</v>
      </c>
      <c r="J183" s="958" t="e">
        <f>[4]Igazgatás!F211+[4]Községgazd!F199+[4]Vagyongazd!#REF!+[4]Közút!F185+[4]Sport!F183+[4]Közművelődés!F232+[4]Támogatás!J198</f>
        <v>#REF!</v>
      </c>
      <c r="K183" s="958" t="e">
        <f>[4]Igazgatás!G211+[4]Községgazd!G199+[4]Vagyongazd!#REF!+[4]Közút!G185+[4]Sport!G183+[4]Közművelődés!G232+[4]Támogatás!K198</f>
        <v>#REF!</v>
      </c>
      <c r="L183" s="958"/>
      <c r="M183" s="959" t="e">
        <f>[4]Igazgatás!H211+[4]Községgazd!H199+[4]Vagyongazd!#REF!+[4]Közút!H185+[4]Sport!H183+[4]Közművelődés!H232+[4]Támogatás!L198</f>
        <v>#REF!</v>
      </c>
      <c r="N183" s="960">
        <f>[4]Igazgatás!I211+[4]Községgazd!L199+[4]Vagyongazd!I181+[4]Közút!I185+[4]Sport!I183+[4]Közművelődés!K232+[4]Támogatás!T198</f>
        <v>0</v>
      </c>
      <c r="O183" s="961">
        <f>[4]Igazgatás!J211+[4]Községgazd!M199+[4]Vagyongazd!J181+[4]Közút!J185+[4]Sport!J183+[4]Közművelődés!L232+[4]Támogatás!U198</f>
        <v>0</v>
      </c>
      <c r="P183" s="962">
        <f>[4]Igazgatás!K211+[4]Községgazd!N199+[4]Vagyongazd!K181+[4]Közút!K185+[4]Sport!K183+[4]Közművelődés!M232+[4]Támogatás!V198</f>
        <v>0</v>
      </c>
      <c r="Q183" s="962">
        <f>[4]Igazgatás!L211+[4]Községgazd!O199+[4]Vagyongazd!L181+[4]Közút!L185+[4]Sport!L183+[4]Közművelődés!N232+[4]Támogatás!W198</f>
        <v>0</v>
      </c>
      <c r="R183" s="961">
        <f>[4]Igazgatás!M211+[4]Községgazd!P199+[4]Vagyongazd!M181+[4]Közút!M185+[4]Sport!M183+[4]Közművelődés!O232+[4]Támogatás!X198</f>
        <v>0</v>
      </c>
      <c r="S183" s="962">
        <f>[4]Igazgatás!N211+[4]Községgazd!Q199+[4]Vagyongazd!N181+[4]Közút!N185+[4]Sport!N183+[4]Közművelődés!P232+[4]Támogatás!Y198</f>
        <v>0</v>
      </c>
      <c r="T183" s="962">
        <f>[4]Igazgatás!O211+[4]Községgazd!R199+[4]Vagyongazd!O181+[4]Közút!O185+[4]Sport!O183+[4]Közművelődés!Q232+[4]Támogatás!Z198</f>
        <v>0</v>
      </c>
      <c r="U183" s="963">
        <f>[4]Igazgatás!P211+[4]Községgazd!S199+[4]Vagyongazd!P181+[4]Közút!P185+[4]Sport!P183+[4]Közművelődés!R232+[4]Támogatás!AA198</f>
        <v>0</v>
      </c>
      <c r="V183" s="964">
        <f>[4]Igazgatás!Q211+[4]Községgazd!T199+[4]Vagyongazd!Q181+[4]Közút!Q185+[4]Sport!Q183+[4]Közművelődés!S232+[4]Támogatás!AB198</f>
        <v>0</v>
      </c>
      <c r="W183" s="962">
        <f>[4]Igazgatás!R211+[4]Községgazd!U199+[4]Vagyongazd!R181+[4]Közút!R185+[4]Sport!R183+[4]Közművelődés!T232+[4]Támogatás!AC198</f>
        <v>0</v>
      </c>
      <c r="X183" s="962">
        <f>[4]Igazgatás!S211+[4]Községgazd!V199+[4]Vagyongazd!S181+[4]Közút!S185+[4]Sport!S183+[4]Közművelődés!U232+[4]Támogatás!AD198</f>
        <v>0</v>
      </c>
      <c r="Y183" s="963">
        <f>[4]Igazgatás!T211+[4]Községgazd!W199+[4]Vagyongazd!T181+[4]Közút!T185+[4]Sport!T183+[4]Közművelődés!V232+[4]Támogatás!AE198</f>
        <v>0</v>
      </c>
      <c r="AB183" s="914"/>
    </row>
    <row r="184" spans="1:28" ht="25.5" hidden="1" customHeight="1" x14ac:dyDescent="0.2">
      <c r="B184" s="26"/>
      <c r="C184" s="21"/>
      <c r="D184" s="1370" t="s">
        <v>1068</v>
      </c>
      <c r="E184" s="1370"/>
      <c r="F184" s="958" t="e">
        <v>#REF!</v>
      </c>
      <c r="G184" s="958" t="e">
        <v>#REF!</v>
      </c>
      <c r="H184" s="958" t="e">
        <v>#REF!</v>
      </c>
      <c r="I184" s="958" t="e">
        <v>#REF!</v>
      </c>
      <c r="J184" s="958" t="e">
        <f>[4]Igazgatás!F212+[4]Községgazd!F200+[4]Vagyongazd!#REF!+[4]Közút!F186+[4]Sport!F184+[4]Közművelődés!F233+[4]Támogatás!J199</f>
        <v>#REF!</v>
      </c>
      <c r="K184" s="958" t="e">
        <f>[4]Igazgatás!G212+[4]Községgazd!G200+[4]Vagyongazd!#REF!+[4]Közút!G186+[4]Sport!G184+[4]Közművelődés!G233+[4]Támogatás!K199</f>
        <v>#REF!</v>
      </c>
      <c r="L184" s="958"/>
      <c r="M184" s="959" t="e">
        <f>[4]Igazgatás!H212+[4]Községgazd!H200+[4]Vagyongazd!#REF!+[4]Közút!H186+[4]Sport!H184+[4]Közművelődés!H233+[4]Támogatás!L199</f>
        <v>#REF!</v>
      </c>
      <c r="N184" s="960">
        <f>[4]Igazgatás!I212+[4]Községgazd!L200+[4]Vagyongazd!I182+[4]Közút!I186+[4]Sport!I184+[4]Közművelődés!K233+[4]Támogatás!T199</f>
        <v>0</v>
      </c>
      <c r="O184" s="961">
        <f>[4]Igazgatás!J212+[4]Községgazd!M200+[4]Vagyongazd!J182+[4]Közút!J186+[4]Sport!J184+[4]Közművelődés!L233+[4]Támogatás!U199</f>
        <v>0</v>
      </c>
      <c r="P184" s="962">
        <f>[4]Igazgatás!K212+[4]Községgazd!N200+[4]Vagyongazd!K182+[4]Közút!K186+[4]Sport!K184+[4]Közművelődés!M233+[4]Támogatás!V199</f>
        <v>0</v>
      </c>
      <c r="Q184" s="962">
        <f>[4]Igazgatás!L212+[4]Községgazd!O200+[4]Vagyongazd!L182+[4]Közút!L186+[4]Sport!L184+[4]Közművelődés!N233+[4]Támogatás!W199</f>
        <v>0</v>
      </c>
      <c r="R184" s="961">
        <f>[4]Igazgatás!M212+[4]Községgazd!P200+[4]Vagyongazd!M182+[4]Közút!M186+[4]Sport!M184+[4]Közművelődés!O233+[4]Támogatás!X199</f>
        <v>0</v>
      </c>
      <c r="S184" s="962">
        <f>[4]Igazgatás!N212+[4]Községgazd!Q200+[4]Vagyongazd!N182+[4]Közút!N186+[4]Sport!N184+[4]Közművelődés!P233+[4]Támogatás!Y199</f>
        <v>0</v>
      </c>
      <c r="T184" s="962">
        <f>[4]Igazgatás!O212+[4]Községgazd!R200+[4]Vagyongazd!O182+[4]Közút!O186+[4]Sport!O184+[4]Közművelődés!Q233+[4]Támogatás!Z199</f>
        <v>0</v>
      </c>
      <c r="U184" s="963">
        <f>[4]Igazgatás!P212+[4]Községgazd!S200+[4]Vagyongazd!P182+[4]Közút!P186+[4]Sport!P184+[4]Közművelődés!R233+[4]Támogatás!AA199</f>
        <v>0</v>
      </c>
      <c r="V184" s="964">
        <f>[4]Igazgatás!Q212+[4]Községgazd!T200+[4]Vagyongazd!Q182+[4]Közút!Q186+[4]Sport!Q184+[4]Közművelődés!S233+[4]Támogatás!AB199</f>
        <v>0</v>
      </c>
      <c r="W184" s="962">
        <f>[4]Igazgatás!R212+[4]Községgazd!U200+[4]Vagyongazd!R182+[4]Közút!R186+[4]Sport!R184+[4]Közművelődés!T233+[4]Támogatás!AC199</f>
        <v>0</v>
      </c>
      <c r="X184" s="962">
        <f>[4]Igazgatás!S212+[4]Községgazd!V200+[4]Vagyongazd!S182+[4]Közút!S186+[4]Sport!S184+[4]Közművelődés!U233+[4]Támogatás!AD199</f>
        <v>0</v>
      </c>
      <c r="Y184" s="963">
        <f>[4]Igazgatás!T212+[4]Községgazd!W200+[4]Vagyongazd!T182+[4]Közút!T186+[4]Sport!T184+[4]Közművelődés!V233+[4]Támogatás!AE199</f>
        <v>0</v>
      </c>
      <c r="AB184" s="914"/>
    </row>
    <row r="185" spans="1:28" ht="25.5" hidden="1" customHeight="1" x14ac:dyDescent="0.2">
      <c r="B185" s="26"/>
      <c r="C185" s="21"/>
      <c r="D185" s="1370" t="s">
        <v>1069</v>
      </c>
      <c r="E185" s="1370"/>
      <c r="F185" s="958" t="e">
        <v>#REF!</v>
      </c>
      <c r="G185" s="958" t="e">
        <v>#REF!</v>
      </c>
      <c r="H185" s="958" t="e">
        <v>#REF!</v>
      </c>
      <c r="I185" s="958" t="e">
        <v>#REF!</v>
      </c>
      <c r="J185" s="958" t="e">
        <f>[4]Igazgatás!F213+[4]Községgazd!F201+[4]Vagyongazd!#REF!+[4]Közút!F187+[4]Sport!F185+[4]Közművelődés!F234+[4]Támogatás!J200</f>
        <v>#REF!</v>
      </c>
      <c r="K185" s="958" t="e">
        <f>[4]Igazgatás!G213+[4]Községgazd!G201+[4]Vagyongazd!#REF!+[4]Közút!G187+[4]Sport!G185+[4]Közművelődés!G234+[4]Támogatás!K200</f>
        <v>#REF!</v>
      </c>
      <c r="L185" s="958"/>
      <c r="M185" s="959" t="e">
        <f>[4]Igazgatás!H213+[4]Községgazd!H201+[4]Vagyongazd!#REF!+[4]Közút!H187+[4]Sport!H185+[4]Közművelődés!H234+[4]Támogatás!L200</f>
        <v>#REF!</v>
      </c>
      <c r="N185" s="960">
        <f>[4]Igazgatás!I213+[4]Községgazd!L201+[4]Vagyongazd!I183+[4]Közút!I187+[4]Sport!I185+[4]Közművelődés!K234+[4]Támogatás!T200</f>
        <v>0</v>
      </c>
      <c r="O185" s="961">
        <f>[4]Igazgatás!J213+[4]Községgazd!M201+[4]Vagyongazd!J183+[4]Közút!J187+[4]Sport!J185+[4]Közművelődés!L234+[4]Támogatás!U200</f>
        <v>0</v>
      </c>
      <c r="P185" s="962">
        <f>[4]Igazgatás!K213+[4]Községgazd!N201+[4]Vagyongazd!K183+[4]Közút!K187+[4]Sport!K185+[4]Közművelődés!M234+[4]Támogatás!V200</f>
        <v>0</v>
      </c>
      <c r="Q185" s="962">
        <f>[4]Igazgatás!L213+[4]Községgazd!O201+[4]Vagyongazd!L183+[4]Közút!L187+[4]Sport!L185+[4]Közművelődés!N234+[4]Támogatás!W200</f>
        <v>0</v>
      </c>
      <c r="R185" s="961">
        <f>[4]Igazgatás!M213+[4]Községgazd!P201+[4]Vagyongazd!M183+[4]Közút!M187+[4]Sport!M185+[4]Közművelődés!O234+[4]Támogatás!X200</f>
        <v>0</v>
      </c>
      <c r="S185" s="962">
        <f>[4]Igazgatás!N213+[4]Községgazd!Q201+[4]Vagyongazd!N183+[4]Közút!N187+[4]Sport!N185+[4]Közművelődés!P234+[4]Támogatás!Y200</f>
        <v>0</v>
      </c>
      <c r="T185" s="962">
        <f>[4]Igazgatás!O213+[4]Községgazd!R201+[4]Vagyongazd!O183+[4]Közút!O187+[4]Sport!O185+[4]Közművelődés!Q234+[4]Támogatás!Z200</f>
        <v>0</v>
      </c>
      <c r="U185" s="963">
        <f>[4]Igazgatás!P213+[4]Községgazd!S201+[4]Vagyongazd!P183+[4]Közút!P187+[4]Sport!P185+[4]Közművelődés!R234+[4]Támogatás!AA200</f>
        <v>0</v>
      </c>
      <c r="V185" s="964">
        <f>[4]Igazgatás!Q213+[4]Községgazd!T201+[4]Vagyongazd!Q183+[4]Közút!Q187+[4]Sport!Q185+[4]Közművelődés!S234+[4]Támogatás!AB200</f>
        <v>0</v>
      </c>
      <c r="W185" s="962">
        <f>[4]Igazgatás!R213+[4]Községgazd!U201+[4]Vagyongazd!R183+[4]Közút!R187+[4]Sport!R185+[4]Közművelődés!T234+[4]Támogatás!AC200</f>
        <v>0</v>
      </c>
      <c r="X185" s="962">
        <f>[4]Igazgatás!S213+[4]Községgazd!V201+[4]Vagyongazd!S183+[4]Közút!S187+[4]Sport!S185+[4]Közművelődés!U234+[4]Támogatás!AD200</f>
        <v>0</v>
      </c>
      <c r="Y185" s="963">
        <f>[4]Igazgatás!T213+[4]Községgazd!W201+[4]Vagyongazd!T183+[4]Közút!T187+[4]Sport!T185+[4]Közművelődés!V234+[4]Támogatás!AE200</f>
        <v>0</v>
      </c>
      <c r="AB185" s="914"/>
    </row>
    <row r="186" spans="1:28" ht="25.5" hidden="1" customHeight="1" x14ac:dyDescent="0.2">
      <c r="B186" s="26"/>
      <c r="C186" s="21"/>
      <c r="D186" s="1370" t="s">
        <v>1070</v>
      </c>
      <c r="E186" s="1370"/>
      <c r="F186" s="958" t="e">
        <v>#REF!</v>
      </c>
      <c r="G186" s="958" t="e">
        <v>#REF!</v>
      </c>
      <c r="H186" s="958" t="e">
        <v>#REF!</v>
      </c>
      <c r="I186" s="958" t="e">
        <v>#REF!</v>
      </c>
      <c r="J186" s="958" t="e">
        <f>[4]Igazgatás!F214+[4]Községgazd!F202+[4]Vagyongazd!#REF!+[4]Közút!F188+[4]Sport!F186+[4]Közművelődés!F235+[4]Támogatás!J201</f>
        <v>#REF!</v>
      </c>
      <c r="K186" s="958" t="e">
        <f>[4]Igazgatás!G214+[4]Községgazd!G202+[4]Vagyongazd!#REF!+[4]Közút!G188+[4]Sport!G186+[4]Közművelődés!G235+[4]Támogatás!K201</f>
        <v>#REF!</v>
      </c>
      <c r="L186" s="958"/>
      <c r="M186" s="959" t="e">
        <f>[4]Igazgatás!H214+[4]Községgazd!H202+[4]Vagyongazd!#REF!+[4]Közút!H188+[4]Sport!H186+[4]Közművelődés!H235+[4]Támogatás!L201</f>
        <v>#REF!</v>
      </c>
      <c r="N186" s="960">
        <f>[4]Igazgatás!I214+[4]Községgazd!L202+[4]Vagyongazd!I184+[4]Közút!I188+[4]Sport!I186+[4]Közművelődés!K235+[4]Támogatás!T201</f>
        <v>0</v>
      </c>
      <c r="O186" s="961">
        <f>[4]Igazgatás!J214+[4]Községgazd!M202+[4]Vagyongazd!J184+[4]Közút!J188+[4]Sport!J186+[4]Közművelődés!L235+[4]Támogatás!U201</f>
        <v>0</v>
      </c>
      <c r="P186" s="962">
        <f>[4]Igazgatás!K214+[4]Községgazd!N202+[4]Vagyongazd!K184+[4]Közút!K188+[4]Sport!K186+[4]Közművelődés!M235+[4]Támogatás!V201</f>
        <v>0</v>
      </c>
      <c r="Q186" s="962">
        <f>[4]Igazgatás!L214+[4]Községgazd!O202+[4]Vagyongazd!L184+[4]Közút!L188+[4]Sport!L186+[4]Közművelődés!N235+[4]Támogatás!W201</f>
        <v>0</v>
      </c>
      <c r="R186" s="961">
        <f>[4]Igazgatás!M214+[4]Községgazd!P202+[4]Vagyongazd!M184+[4]Közút!M188+[4]Sport!M186+[4]Közművelődés!O235+[4]Támogatás!X201</f>
        <v>0</v>
      </c>
      <c r="S186" s="962">
        <f>[4]Igazgatás!N214+[4]Községgazd!Q202+[4]Vagyongazd!N184+[4]Közút!N188+[4]Sport!N186+[4]Közművelődés!P235+[4]Támogatás!Y201</f>
        <v>0</v>
      </c>
      <c r="T186" s="962">
        <f>[4]Igazgatás!O214+[4]Községgazd!R202+[4]Vagyongazd!O184+[4]Közút!O188+[4]Sport!O186+[4]Közművelődés!Q235+[4]Támogatás!Z201</f>
        <v>0</v>
      </c>
      <c r="U186" s="963">
        <f>[4]Igazgatás!P214+[4]Községgazd!S202+[4]Vagyongazd!P184+[4]Közút!P188+[4]Sport!P186+[4]Közművelődés!R235+[4]Támogatás!AA201</f>
        <v>0</v>
      </c>
      <c r="V186" s="964">
        <f>[4]Igazgatás!Q214+[4]Községgazd!T202+[4]Vagyongazd!Q184+[4]Közút!Q188+[4]Sport!Q186+[4]Közművelődés!S235+[4]Támogatás!AB201</f>
        <v>0</v>
      </c>
      <c r="W186" s="962">
        <f>[4]Igazgatás!R214+[4]Községgazd!U202+[4]Vagyongazd!R184+[4]Közút!R188+[4]Sport!R186+[4]Közművelődés!T235+[4]Támogatás!AC201</f>
        <v>0</v>
      </c>
      <c r="X186" s="962">
        <f>[4]Igazgatás!S214+[4]Községgazd!V202+[4]Vagyongazd!S184+[4]Közút!S188+[4]Sport!S186+[4]Közművelődés!U235+[4]Támogatás!AD201</f>
        <v>0</v>
      </c>
      <c r="Y186" s="963">
        <f>[4]Igazgatás!T214+[4]Községgazd!W202+[4]Vagyongazd!T184+[4]Közút!T188+[4]Sport!T186+[4]Közművelődés!V235+[4]Támogatás!AE201</f>
        <v>0</v>
      </c>
      <c r="AB186" s="914"/>
    </row>
    <row r="187" spans="1:28" ht="25.5" hidden="1" customHeight="1" x14ac:dyDescent="0.2">
      <c r="B187" s="26"/>
      <c r="C187" s="21"/>
      <c r="D187" s="1370" t="s">
        <v>1071</v>
      </c>
      <c r="E187" s="1370"/>
      <c r="F187" s="958" t="e">
        <v>#REF!</v>
      </c>
      <c r="G187" s="958" t="e">
        <v>#REF!</v>
      </c>
      <c r="H187" s="958" t="e">
        <v>#REF!</v>
      </c>
      <c r="I187" s="958" t="e">
        <v>#REF!</v>
      </c>
      <c r="J187" s="958" t="e">
        <f>[4]Igazgatás!F215+[4]Községgazd!F203+[4]Vagyongazd!#REF!+[4]Közút!F189+[4]Sport!F187+[4]Közművelődés!F236+[4]Támogatás!J202</f>
        <v>#REF!</v>
      </c>
      <c r="K187" s="958" t="e">
        <f>[4]Igazgatás!G215+[4]Községgazd!G203+[4]Vagyongazd!#REF!+[4]Közút!G189+[4]Sport!G187+[4]Közművelődés!G236+[4]Támogatás!K202</f>
        <v>#REF!</v>
      </c>
      <c r="L187" s="958"/>
      <c r="M187" s="959" t="e">
        <f>[4]Igazgatás!H215+[4]Községgazd!H203+[4]Vagyongazd!#REF!+[4]Közút!H189+[4]Sport!H187+[4]Közművelődés!H236+[4]Támogatás!L202</f>
        <v>#REF!</v>
      </c>
      <c r="N187" s="960">
        <f>[4]Igazgatás!I215+[4]Községgazd!L203+[4]Vagyongazd!I185+[4]Közút!I189+[4]Sport!I187+[4]Közművelődés!K236+[4]Támogatás!T202</f>
        <v>0</v>
      </c>
      <c r="O187" s="961">
        <f>[4]Igazgatás!J215+[4]Községgazd!M203+[4]Vagyongazd!J185+[4]Közút!J189+[4]Sport!J187+[4]Közművelődés!L236+[4]Támogatás!U202</f>
        <v>0</v>
      </c>
      <c r="P187" s="962">
        <f>[4]Igazgatás!K215+[4]Községgazd!N203+[4]Vagyongazd!K185+[4]Közút!K189+[4]Sport!K187+[4]Közművelődés!M236+[4]Támogatás!V202</f>
        <v>0</v>
      </c>
      <c r="Q187" s="962">
        <f>[4]Igazgatás!L215+[4]Községgazd!O203+[4]Vagyongazd!L185+[4]Közút!L189+[4]Sport!L187+[4]Közművelődés!N236+[4]Támogatás!W202</f>
        <v>0</v>
      </c>
      <c r="R187" s="961">
        <f>[4]Igazgatás!M215+[4]Községgazd!P203+[4]Vagyongazd!M185+[4]Közút!M189+[4]Sport!M187+[4]Közművelődés!O236+[4]Támogatás!X202</f>
        <v>0</v>
      </c>
      <c r="S187" s="962">
        <f>[4]Igazgatás!N215+[4]Községgazd!Q203+[4]Vagyongazd!N185+[4]Közút!N189+[4]Sport!N187+[4]Közművelődés!P236+[4]Támogatás!Y202</f>
        <v>0</v>
      </c>
      <c r="T187" s="962">
        <f>[4]Igazgatás!O215+[4]Községgazd!R203+[4]Vagyongazd!O185+[4]Közút!O189+[4]Sport!O187+[4]Közművelődés!Q236+[4]Támogatás!Z202</f>
        <v>0</v>
      </c>
      <c r="U187" s="963">
        <f>[4]Igazgatás!P215+[4]Községgazd!S203+[4]Vagyongazd!P185+[4]Közút!P189+[4]Sport!P187+[4]Közművelődés!R236+[4]Támogatás!AA202</f>
        <v>0</v>
      </c>
      <c r="V187" s="964">
        <f>[4]Igazgatás!Q215+[4]Községgazd!T203+[4]Vagyongazd!Q185+[4]Közút!Q189+[4]Sport!Q187+[4]Közművelődés!S236+[4]Támogatás!AB202</f>
        <v>0</v>
      </c>
      <c r="W187" s="962">
        <f>[4]Igazgatás!R215+[4]Községgazd!U203+[4]Vagyongazd!R185+[4]Közút!R189+[4]Sport!R187+[4]Közművelődés!T236+[4]Támogatás!AC202</f>
        <v>0</v>
      </c>
      <c r="X187" s="962">
        <f>[4]Igazgatás!S215+[4]Községgazd!V203+[4]Vagyongazd!S185+[4]Közút!S189+[4]Sport!S187+[4]Közművelődés!U236+[4]Támogatás!AD202</f>
        <v>0</v>
      </c>
      <c r="Y187" s="963">
        <f>[4]Igazgatás!T215+[4]Községgazd!W203+[4]Vagyongazd!T185+[4]Közút!T189+[4]Sport!T187+[4]Közművelődés!V236+[4]Támogatás!AE202</f>
        <v>0</v>
      </c>
      <c r="AB187" s="914"/>
    </row>
    <row r="188" spans="1:28" s="977" customFormat="1" ht="15.75" hidden="1" customHeight="1" x14ac:dyDescent="0.2">
      <c r="A188" s="18" t="s">
        <v>1072</v>
      </c>
      <c r="B188" s="28" t="s">
        <v>1073</v>
      </c>
      <c r="C188" s="1379" t="s">
        <v>1074</v>
      </c>
      <c r="D188" s="1380"/>
      <c r="E188" s="1380"/>
      <c r="F188" s="975" t="e">
        <v>#REF!</v>
      </c>
      <c r="G188" s="975" t="e">
        <v>#REF!</v>
      </c>
      <c r="H188" s="975" t="e">
        <v>#REF!</v>
      </c>
      <c r="I188" s="981" t="e">
        <v>#REF!</v>
      </c>
      <c r="J188" s="975" t="e">
        <f>[4]Igazgatás!F216+[4]Községgazd!F204+[4]Vagyongazd!#REF!+[4]Közút!F190+[4]Sport!F188+[4]Közművelődés!F237+[4]Támogatás!J203</f>
        <v>#REF!</v>
      </c>
      <c r="K188" s="975" t="e">
        <f>[4]Igazgatás!G216+[4]Községgazd!G204+[4]Vagyongazd!#REF!+[4]Közút!G190+[4]Sport!G188+[4]Közművelődés!G237+[4]Támogatás!K203</f>
        <v>#REF!</v>
      </c>
      <c r="L188" s="975"/>
      <c r="M188" s="982" t="e">
        <f>[4]Igazgatás!H216+[4]Községgazd!H204+[4]Vagyongazd!#REF!+[4]Közút!H190+[4]Sport!H188+[4]Közművelődés!H237+[4]Támogatás!L203</f>
        <v>#REF!</v>
      </c>
      <c r="N188" s="939">
        <f>[4]Igazgatás!I216+[4]Községgazd!L204+[4]Vagyongazd!I186+[4]Közút!I190+[4]Sport!I188+[4]Közművelődés!K237+[4]Támogatás!T203</f>
        <v>0</v>
      </c>
      <c r="O188" s="940">
        <f>[4]Igazgatás!J216+[4]Községgazd!M204+[4]Vagyongazd!J186+[4]Közút!J190+[4]Sport!J188+[4]Közművelődés!L237+[4]Támogatás!U203</f>
        <v>0</v>
      </c>
      <c r="P188" s="941">
        <f>[4]Igazgatás!K216+[4]Községgazd!N204+[4]Vagyongazd!K186+[4]Közút!K190+[4]Sport!K188+[4]Közművelődés!M237+[4]Támogatás!V203</f>
        <v>0</v>
      </c>
      <c r="Q188" s="941">
        <f>[4]Igazgatás!L216+[4]Községgazd!O204+[4]Vagyongazd!L186+[4]Közút!L190+[4]Sport!L188+[4]Közművelődés!N237+[4]Támogatás!W203</f>
        <v>0</v>
      </c>
      <c r="R188" s="940">
        <f>[4]Igazgatás!M216+[4]Községgazd!P204+[4]Vagyongazd!M186+[4]Közút!M190+[4]Sport!M188+[4]Közművelődés!O237+[4]Támogatás!X203</f>
        <v>0</v>
      </c>
      <c r="S188" s="941">
        <f>[4]Igazgatás!N216+[4]Községgazd!Q204+[4]Vagyongazd!N186+[4]Közút!N190+[4]Sport!N188+[4]Közművelődés!P237+[4]Támogatás!Y203</f>
        <v>0</v>
      </c>
      <c r="T188" s="941">
        <f>[4]Igazgatás!O216+[4]Községgazd!R204+[4]Vagyongazd!O186+[4]Közút!O190+[4]Sport!O188+[4]Közművelődés!Q237+[4]Támogatás!Z203</f>
        <v>0</v>
      </c>
      <c r="U188" s="942">
        <f>[4]Igazgatás!P216+[4]Községgazd!S204+[4]Vagyongazd!P186+[4]Közút!P190+[4]Sport!P188+[4]Közművelődés!R237+[4]Támogatás!AA203</f>
        <v>0</v>
      </c>
      <c r="V188" s="943">
        <f>[4]Igazgatás!Q216+[4]Községgazd!T204+[4]Vagyongazd!Q186+[4]Közút!Q190+[4]Sport!Q188+[4]Közművelődés!S237+[4]Támogatás!AB203</f>
        <v>0</v>
      </c>
      <c r="W188" s="941">
        <f>[4]Igazgatás!R216+[4]Községgazd!U204+[4]Vagyongazd!R186+[4]Közút!R190+[4]Sport!R188+[4]Közművelődés!T237+[4]Támogatás!AC203</f>
        <v>0</v>
      </c>
      <c r="X188" s="941">
        <f>[4]Igazgatás!S216+[4]Községgazd!V204+[4]Vagyongazd!S186+[4]Közút!S190+[4]Sport!S188+[4]Közművelődés!U237+[4]Támogatás!AD203</f>
        <v>0</v>
      </c>
      <c r="Y188" s="942">
        <f>[4]Igazgatás!T216+[4]Községgazd!W204+[4]Vagyongazd!T186+[4]Közút!T190+[4]Sport!T188+[4]Közművelődés!V237+[4]Támogatás!AE203</f>
        <v>0</v>
      </c>
      <c r="AB188" s="914"/>
    </row>
    <row r="189" spans="1:28" ht="15.75" hidden="1" customHeight="1" x14ac:dyDescent="0.2">
      <c r="B189" s="26"/>
      <c r="C189" s="21"/>
      <c r="D189" s="1354" t="s">
        <v>1075</v>
      </c>
      <c r="E189" s="1354"/>
      <c r="F189" s="958" t="e">
        <v>#REF!</v>
      </c>
      <c r="G189" s="958" t="e">
        <v>#REF!</v>
      </c>
      <c r="H189" s="958" t="e">
        <v>#REF!</v>
      </c>
      <c r="I189" s="958" t="e">
        <v>#REF!</v>
      </c>
      <c r="J189" s="958" t="e">
        <f>[4]Igazgatás!F217+[4]Községgazd!F205+[4]Vagyongazd!#REF!+[4]Közút!F191+[4]Sport!F189+[4]Közművelődés!F238+[4]Támogatás!J204</f>
        <v>#REF!</v>
      </c>
      <c r="K189" s="958" t="e">
        <f>[4]Igazgatás!G217+[4]Községgazd!G205+[4]Vagyongazd!#REF!+[4]Közút!G191+[4]Sport!G189+[4]Közművelődés!G238+[4]Támogatás!K204</f>
        <v>#REF!</v>
      </c>
      <c r="L189" s="958"/>
      <c r="M189" s="959" t="e">
        <f>[4]Igazgatás!H217+[4]Községgazd!H205+[4]Vagyongazd!#REF!+[4]Közút!H191+[4]Sport!H189+[4]Közművelődés!H238+[4]Támogatás!L204</f>
        <v>#REF!</v>
      </c>
      <c r="N189" s="960">
        <f>[4]Igazgatás!I217+[4]Községgazd!L205+[4]Vagyongazd!I187+[4]Közút!I191+[4]Sport!I189+[4]Közművelődés!K238+[4]Támogatás!T204</f>
        <v>0</v>
      </c>
      <c r="O189" s="961">
        <f>[4]Igazgatás!J217+[4]Községgazd!M205+[4]Vagyongazd!J187+[4]Közút!J191+[4]Sport!J189+[4]Közművelődés!L238+[4]Támogatás!U204</f>
        <v>0</v>
      </c>
      <c r="P189" s="962">
        <f>[4]Igazgatás!K217+[4]Községgazd!N205+[4]Vagyongazd!K187+[4]Közút!K191+[4]Sport!K189+[4]Közművelődés!M238+[4]Támogatás!V204</f>
        <v>0</v>
      </c>
      <c r="Q189" s="962">
        <f>[4]Igazgatás!L217+[4]Községgazd!O205+[4]Vagyongazd!L187+[4]Közút!L191+[4]Sport!L189+[4]Közművelődés!N238+[4]Támogatás!W204</f>
        <v>0</v>
      </c>
      <c r="R189" s="961">
        <f>[4]Igazgatás!M217+[4]Községgazd!P205+[4]Vagyongazd!M187+[4]Közút!M191+[4]Sport!M189+[4]Közművelődés!O238+[4]Támogatás!X204</f>
        <v>0</v>
      </c>
      <c r="S189" s="962">
        <f>[4]Igazgatás!N217+[4]Községgazd!Q205+[4]Vagyongazd!N187+[4]Közút!N191+[4]Sport!N189+[4]Közművelődés!P238+[4]Támogatás!Y204</f>
        <v>0</v>
      </c>
      <c r="T189" s="962">
        <f>[4]Igazgatás!O217+[4]Községgazd!R205+[4]Vagyongazd!O187+[4]Közút!O191+[4]Sport!O189+[4]Közművelődés!Q238+[4]Támogatás!Z204</f>
        <v>0</v>
      </c>
      <c r="U189" s="963">
        <f>[4]Igazgatás!P217+[4]Községgazd!S205+[4]Vagyongazd!P187+[4]Közút!P191+[4]Sport!P189+[4]Közművelődés!R238+[4]Támogatás!AA204</f>
        <v>0</v>
      </c>
      <c r="V189" s="964">
        <f>[4]Igazgatás!Q217+[4]Községgazd!T205+[4]Vagyongazd!Q187+[4]Közút!Q191+[4]Sport!Q189+[4]Közművelődés!S238+[4]Támogatás!AB204</f>
        <v>0</v>
      </c>
      <c r="W189" s="962">
        <f>[4]Igazgatás!R217+[4]Községgazd!U205+[4]Vagyongazd!R187+[4]Közút!R191+[4]Sport!R189+[4]Közművelődés!T238+[4]Támogatás!AC204</f>
        <v>0</v>
      </c>
      <c r="X189" s="962">
        <f>[4]Igazgatás!S217+[4]Községgazd!V205+[4]Vagyongazd!S187+[4]Közút!S191+[4]Sport!S189+[4]Közművelődés!U238+[4]Támogatás!AD204</f>
        <v>0</v>
      </c>
      <c r="Y189" s="963">
        <f>[4]Igazgatás!T217+[4]Községgazd!W205+[4]Vagyongazd!T187+[4]Közút!T191+[4]Sport!T189+[4]Közművelődés!V238+[4]Támogatás!AE204</f>
        <v>0</v>
      </c>
      <c r="AB189" s="914"/>
    </row>
    <row r="190" spans="1:28" ht="15.75" hidden="1" customHeight="1" x14ac:dyDescent="0.2">
      <c r="B190" s="26"/>
      <c r="C190" s="21"/>
      <c r="D190" s="1354" t="s">
        <v>1076</v>
      </c>
      <c r="E190" s="1354"/>
      <c r="F190" s="958" t="e">
        <v>#REF!</v>
      </c>
      <c r="G190" s="958" t="e">
        <v>#REF!</v>
      </c>
      <c r="H190" s="958" t="e">
        <v>#REF!</v>
      </c>
      <c r="I190" s="958" t="e">
        <v>#REF!</v>
      </c>
      <c r="J190" s="958" t="e">
        <f>[4]Igazgatás!F218+[4]Községgazd!F206+[4]Vagyongazd!#REF!+[4]Közút!F192+[4]Sport!F190+[4]Közművelődés!F239+[4]Támogatás!J205</f>
        <v>#REF!</v>
      </c>
      <c r="K190" s="958" t="e">
        <f>[4]Igazgatás!G218+[4]Községgazd!G206+[4]Vagyongazd!#REF!+[4]Közút!G192+[4]Sport!G190+[4]Közművelődés!G239+[4]Támogatás!K205</f>
        <v>#REF!</v>
      </c>
      <c r="L190" s="958"/>
      <c r="M190" s="959" t="e">
        <f>[4]Igazgatás!H218+[4]Községgazd!H206+[4]Vagyongazd!#REF!+[4]Közút!H192+[4]Sport!H190+[4]Közművelődés!H239+[4]Támogatás!L205</f>
        <v>#REF!</v>
      </c>
      <c r="N190" s="960">
        <f>[4]Igazgatás!I218+[4]Községgazd!L206+[4]Vagyongazd!I188+[4]Közút!I192+[4]Sport!I190+[4]Közművelődés!K239+[4]Támogatás!T205</f>
        <v>0</v>
      </c>
      <c r="O190" s="961">
        <f>[4]Igazgatás!J218+[4]Községgazd!M206+[4]Vagyongazd!J188+[4]Közút!J192+[4]Sport!J190+[4]Közművelődés!L239+[4]Támogatás!U205</f>
        <v>0</v>
      </c>
      <c r="P190" s="962">
        <f>[4]Igazgatás!K218+[4]Községgazd!N206+[4]Vagyongazd!K188+[4]Közút!K192+[4]Sport!K190+[4]Közművelődés!M239+[4]Támogatás!V205</f>
        <v>0</v>
      </c>
      <c r="Q190" s="962">
        <f>[4]Igazgatás!L218+[4]Községgazd!O206+[4]Vagyongazd!L188+[4]Közút!L192+[4]Sport!L190+[4]Közművelődés!N239+[4]Támogatás!W205</f>
        <v>0</v>
      </c>
      <c r="R190" s="961">
        <f>[4]Igazgatás!M218+[4]Községgazd!P206+[4]Vagyongazd!M188+[4]Közút!M192+[4]Sport!M190+[4]Közművelődés!O239+[4]Támogatás!X205</f>
        <v>0</v>
      </c>
      <c r="S190" s="962">
        <f>[4]Igazgatás!N218+[4]Községgazd!Q206+[4]Vagyongazd!N188+[4]Közút!N192+[4]Sport!N190+[4]Közművelődés!P239+[4]Támogatás!Y205</f>
        <v>0</v>
      </c>
      <c r="T190" s="962">
        <f>[4]Igazgatás!O218+[4]Községgazd!R206+[4]Vagyongazd!O188+[4]Közút!O192+[4]Sport!O190+[4]Közművelődés!Q239+[4]Támogatás!Z205</f>
        <v>0</v>
      </c>
      <c r="U190" s="963">
        <f>[4]Igazgatás!P218+[4]Községgazd!S206+[4]Vagyongazd!P188+[4]Közút!P192+[4]Sport!P190+[4]Közművelődés!R239+[4]Támogatás!AA205</f>
        <v>0</v>
      </c>
      <c r="V190" s="964">
        <f>[4]Igazgatás!Q218+[4]Községgazd!T206+[4]Vagyongazd!Q188+[4]Közút!Q192+[4]Sport!Q190+[4]Közművelődés!S239+[4]Támogatás!AB205</f>
        <v>0</v>
      </c>
      <c r="W190" s="962">
        <f>[4]Igazgatás!R218+[4]Községgazd!U206+[4]Vagyongazd!R188+[4]Közút!R192+[4]Sport!R190+[4]Közművelődés!T239+[4]Támogatás!AC205</f>
        <v>0</v>
      </c>
      <c r="X190" s="962">
        <f>[4]Igazgatás!S218+[4]Községgazd!V206+[4]Vagyongazd!S188+[4]Közút!S192+[4]Sport!S190+[4]Közművelődés!U239+[4]Támogatás!AD205</f>
        <v>0</v>
      </c>
      <c r="Y190" s="963">
        <f>[4]Igazgatás!T218+[4]Községgazd!W206+[4]Vagyongazd!T188+[4]Közút!T192+[4]Sport!T190+[4]Közművelődés!V239+[4]Támogatás!AE205</f>
        <v>0</v>
      </c>
      <c r="AB190" s="914"/>
    </row>
    <row r="191" spans="1:28" ht="15.75" hidden="1" customHeight="1" x14ac:dyDescent="0.2">
      <c r="B191" s="26"/>
      <c r="C191" s="21"/>
      <c r="D191" s="1354" t="s">
        <v>1077</v>
      </c>
      <c r="E191" s="1354"/>
      <c r="F191" s="958" t="e">
        <v>#REF!</v>
      </c>
      <c r="G191" s="958" t="e">
        <v>#REF!</v>
      </c>
      <c r="H191" s="958" t="e">
        <v>#REF!</v>
      </c>
      <c r="I191" s="958" t="e">
        <v>#REF!</v>
      </c>
      <c r="J191" s="958" t="e">
        <f>[4]Igazgatás!F219+[4]Községgazd!F207+[4]Vagyongazd!#REF!+[4]Közút!F193+[4]Sport!F191+[4]Közművelődés!F240+[4]Támogatás!J206</f>
        <v>#REF!</v>
      </c>
      <c r="K191" s="958" t="e">
        <f>[4]Igazgatás!G219+[4]Községgazd!G207+[4]Vagyongazd!#REF!+[4]Közút!G193+[4]Sport!G191+[4]Közművelődés!G240+[4]Támogatás!K206</f>
        <v>#REF!</v>
      </c>
      <c r="L191" s="958"/>
      <c r="M191" s="959" t="e">
        <f>[4]Igazgatás!H219+[4]Községgazd!H207+[4]Vagyongazd!#REF!+[4]Közút!H193+[4]Sport!H191+[4]Közművelődés!H240+[4]Támogatás!L206</f>
        <v>#REF!</v>
      </c>
      <c r="N191" s="960">
        <f>[4]Igazgatás!I219+[4]Községgazd!L207+[4]Vagyongazd!I189+[4]Közút!I193+[4]Sport!I191+[4]Közművelődés!K240+[4]Támogatás!T206</f>
        <v>0</v>
      </c>
      <c r="O191" s="961">
        <f>[4]Igazgatás!J219+[4]Községgazd!M207+[4]Vagyongazd!J189+[4]Közút!J193+[4]Sport!J191+[4]Közművelődés!L240+[4]Támogatás!U206</f>
        <v>0</v>
      </c>
      <c r="P191" s="962">
        <f>[4]Igazgatás!K219+[4]Községgazd!N207+[4]Vagyongazd!K189+[4]Közút!K193+[4]Sport!K191+[4]Közművelődés!M240+[4]Támogatás!V206</f>
        <v>0</v>
      </c>
      <c r="Q191" s="962">
        <f>[4]Igazgatás!L219+[4]Községgazd!O207+[4]Vagyongazd!L189+[4]Közút!L193+[4]Sport!L191+[4]Közművelődés!N240+[4]Támogatás!W206</f>
        <v>0</v>
      </c>
      <c r="R191" s="961">
        <f>[4]Igazgatás!M219+[4]Községgazd!P207+[4]Vagyongazd!M189+[4]Közút!M193+[4]Sport!M191+[4]Közművelődés!O240+[4]Támogatás!X206</f>
        <v>0</v>
      </c>
      <c r="S191" s="962">
        <f>[4]Igazgatás!N219+[4]Községgazd!Q207+[4]Vagyongazd!N189+[4]Közút!N193+[4]Sport!N191+[4]Közművelődés!P240+[4]Támogatás!Y206</f>
        <v>0</v>
      </c>
      <c r="T191" s="962">
        <f>[4]Igazgatás!O219+[4]Községgazd!R207+[4]Vagyongazd!O189+[4]Közút!O193+[4]Sport!O191+[4]Közművelődés!Q240+[4]Támogatás!Z206</f>
        <v>0</v>
      </c>
      <c r="U191" s="963">
        <f>[4]Igazgatás!P219+[4]Községgazd!S207+[4]Vagyongazd!P189+[4]Közút!P193+[4]Sport!P191+[4]Közművelődés!R240+[4]Támogatás!AA206</f>
        <v>0</v>
      </c>
      <c r="V191" s="964">
        <f>[4]Igazgatás!Q219+[4]Községgazd!T207+[4]Vagyongazd!Q189+[4]Közút!Q193+[4]Sport!Q191+[4]Közművelődés!S240+[4]Támogatás!AB206</f>
        <v>0</v>
      </c>
      <c r="W191" s="962">
        <f>[4]Igazgatás!R219+[4]Községgazd!U207+[4]Vagyongazd!R189+[4]Közút!R193+[4]Sport!R191+[4]Közművelődés!T240+[4]Támogatás!AC206</f>
        <v>0</v>
      </c>
      <c r="X191" s="962">
        <f>[4]Igazgatás!S219+[4]Községgazd!V207+[4]Vagyongazd!S189+[4]Közút!S193+[4]Sport!S191+[4]Közművelődés!U240+[4]Támogatás!AD206</f>
        <v>0</v>
      </c>
      <c r="Y191" s="963">
        <f>[4]Igazgatás!T219+[4]Községgazd!W207+[4]Vagyongazd!T189+[4]Közút!T193+[4]Sport!T191+[4]Közművelődés!V240+[4]Támogatás!AE206</f>
        <v>0</v>
      </c>
      <c r="AB191" s="914"/>
    </row>
    <row r="192" spans="1:28" ht="15.75" hidden="1" customHeight="1" x14ac:dyDescent="0.2">
      <c r="B192" s="26"/>
      <c r="C192" s="21"/>
      <c r="D192" s="1370" t="s">
        <v>1078</v>
      </c>
      <c r="E192" s="1370"/>
      <c r="F192" s="958" t="e">
        <v>#REF!</v>
      </c>
      <c r="G192" s="958" t="e">
        <v>#REF!</v>
      </c>
      <c r="H192" s="958" t="e">
        <v>#REF!</v>
      </c>
      <c r="I192" s="958" t="e">
        <v>#REF!</v>
      </c>
      <c r="J192" s="958" t="e">
        <f>[4]Igazgatás!F220+[4]Községgazd!F208+[4]Vagyongazd!#REF!+[4]Közút!F194+[4]Sport!F192+[4]Közművelődés!F241+[4]Támogatás!J207</f>
        <v>#REF!</v>
      </c>
      <c r="K192" s="958" t="e">
        <f>[4]Igazgatás!G220+[4]Községgazd!G208+[4]Vagyongazd!#REF!+[4]Közút!G194+[4]Sport!G192+[4]Közművelődés!G241+[4]Támogatás!K207</f>
        <v>#REF!</v>
      </c>
      <c r="L192" s="958"/>
      <c r="M192" s="959" t="e">
        <f>[4]Igazgatás!H220+[4]Községgazd!H208+[4]Vagyongazd!#REF!+[4]Közút!H194+[4]Sport!H192+[4]Közművelődés!H241+[4]Támogatás!L207</f>
        <v>#REF!</v>
      </c>
      <c r="N192" s="960">
        <f>[4]Igazgatás!I220+[4]Községgazd!L208+[4]Vagyongazd!I190+[4]Közút!I194+[4]Sport!I192+[4]Közművelődés!K241+[4]Támogatás!T207</f>
        <v>0</v>
      </c>
      <c r="O192" s="961">
        <f>[4]Igazgatás!J220+[4]Községgazd!M208+[4]Vagyongazd!J190+[4]Közút!J194+[4]Sport!J192+[4]Közművelődés!L241+[4]Támogatás!U207</f>
        <v>0</v>
      </c>
      <c r="P192" s="962">
        <f>[4]Igazgatás!K220+[4]Községgazd!N208+[4]Vagyongazd!K190+[4]Közút!K194+[4]Sport!K192+[4]Közművelődés!M241+[4]Támogatás!V207</f>
        <v>0</v>
      </c>
      <c r="Q192" s="962">
        <f>[4]Igazgatás!L220+[4]Községgazd!O208+[4]Vagyongazd!L190+[4]Közút!L194+[4]Sport!L192+[4]Közművelődés!N241+[4]Támogatás!W207</f>
        <v>0</v>
      </c>
      <c r="R192" s="961">
        <f>[4]Igazgatás!M220+[4]Községgazd!P208+[4]Vagyongazd!M190+[4]Közút!M194+[4]Sport!M192+[4]Közművelődés!O241+[4]Támogatás!X207</f>
        <v>0</v>
      </c>
      <c r="S192" s="962">
        <f>[4]Igazgatás!N220+[4]Községgazd!Q208+[4]Vagyongazd!N190+[4]Közút!N194+[4]Sport!N192+[4]Közművelődés!P241+[4]Támogatás!Y207</f>
        <v>0</v>
      </c>
      <c r="T192" s="962">
        <f>[4]Igazgatás!O220+[4]Községgazd!R208+[4]Vagyongazd!O190+[4]Közút!O194+[4]Sport!O192+[4]Közművelődés!Q241+[4]Támogatás!Z207</f>
        <v>0</v>
      </c>
      <c r="U192" s="963">
        <f>[4]Igazgatás!P220+[4]Községgazd!S208+[4]Vagyongazd!P190+[4]Közút!P194+[4]Sport!P192+[4]Közművelődés!R241+[4]Támogatás!AA207</f>
        <v>0</v>
      </c>
      <c r="V192" s="964">
        <f>[4]Igazgatás!Q220+[4]Községgazd!T208+[4]Vagyongazd!Q190+[4]Közút!Q194+[4]Sport!Q192+[4]Közművelődés!S241+[4]Támogatás!AB207</f>
        <v>0</v>
      </c>
      <c r="W192" s="962">
        <f>[4]Igazgatás!R220+[4]Községgazd!U208+[4]Vagyongazd!R190+[4]Közút!R194+[4]Sport!R192+[4]Közművelődés!T241+[4]Támogatás!AC207</f>
        <v>0</v>
      </c>
      <c r="X192" s="962">
        <f>[4]Igazgatás!S220+[4]Községgazd!V208+[4]Vagyongazd!S190+[4]Közút!S194+[4]Sport!S192+[4]Közművelődés!U241+[4]Támogatás!AD207</f>
        <v>0</v>
      </c>
      <c r="Y192" s="963">
        <f>[4]Igazgatás!T220+[4]Községgazd!W208+[4]Vagyongazd!T190+[4]Közút!T194+[4]Sport!T192+[4]Közművelődés!V241+[4]Támogatás!AE207</f>
        <v>0</v>
      </c>
      <c r="AB192" s="914"/>
    </row>
    <row r="193" spans="1:28" ht="15.75" hidden="1" customHeight="1" x14ac:dyDescent="0.2">
      <c r="B193" s="26"/>
      <c r="C193" s="21"/>
      <c r="D193" s="1354" t="s">
        <v>1079</v>
      </c>
      <c r="E193" s="1354"/>
      <c r="F193" s="958" t="e">
        <v>#REF!</v>
      </c>
      <c r="G193" s="958" t="e">
        <v>#REF!</v>
      </c>
      <c r="H193" s="958" t="e">
        <v>#REF!</v>
      </c>
      <c r="I193" s="958" t="e">
        <v>#REF!</v>
      </c>
      <c r="J193" s="958" t="e">
        <f>[4]Igazgatás!F221+[4]Községgazd!F209+[4]Vagyongazd!#REF!+[4]Közút!F195+[4]Sport!F193+[4]Közművelődés!F242+[4]Támogatás!J208</f>
        <v>#REF!</v>
      </c>
      <c r="K193" s="958" t="e">
        <f>[4]Igazgatás!G221+[4]Községgazd!G209+[4]Vagyongazd!#REF!+[4]Közút!G195+[4]Sport!G193+[4]Közművelődés!G242+[4]Támogatás!K208</f>
        <v>#REF!</v>
      </c>
      <c r="L193" s="958"/>
      <c r="M193" s="959" t="e">
        <f>[4]Igazgatás!H221+[4]Községgazd!H209+[4]Vagyongazd!#REF!+[4]Közút!H195+[4]Sport!H193+[4]Közművelődés!H242+[4]Támogatás!L208</f>
        <v>#REF!</v>
      </c>
      <c r="N193" s="960">
        <f>[4]Igazgatás!I221+[4]Községgazd!L209+[4]Vagyongazd!I191+[4]Közút!I195+[4]Sport!I193+[4]Közművelődés!K242+[4]Támogatás!T208</f>
        <v>0</v>
      </c>
      <c r="O193" s="961">
        <f>[4]Igazgatás!J221+[4]Községgazd!M209+[4]Vagyongazd!J191+[4]Közút!J195+[4]Sport!J193+[4]Közművelődés!L242+[4]Támogatás!U208</f>
        <v>0</v>
      </c>
      <c r="P193" s="962">
        <f>[4]Igazgatás!K221+[4]Községgazd!N209+[4]Vagyongazd!K191+[4]Közút!K195+[4]Sport!K193+[4]Közművelődés!M242+[4]Támogatás!V208</f>
        <v>0</v>
      </c>
      <c r="Q193" s="962">
        <f>[4]Igazgatás!L221+[4]Községgazd!O209+[4]Vagyongazd!L191+[4]Közút!L195+[4]Sport!L193+[4]Közművelődés!N242+[4]Támogatás!W208</f>
        <v>0</v>
      </c>
      <c r="R193" s="961">
        <f>[4]Igazgatás!M221+[4]Községgazd!P209+[4]Vagyongazd!M191+[4]Közút!M195+[4]Sport!M193+[4]Közművelődés!O242+[4]Támogatás!X208</f>
        <v>0</v>
      </c>
      <c r="S193" s="962">
        <f>[4]Igazgatás!N221+[4]Községgazd!Q209+[4]Vagyongazd!N191+[4]Közút!N195+[4]Sport!N193+[4]Közművelődés!P242+[4]Támogatás!Y208</f>
        <v>0</v>
      </c>
      <c r="T193" s="962">
        <f>[4]Igazgatás!O221+[4]Községgazd!R209+[4]Vagyongazd!O191+[4]Közút!O195+[4]Sport!O193+[4]Közművelődés!Q242+[4]Támogatás!Z208</f>
        <v>0</v>
      </c>
      <c r="U193" s="963">
        <f>[4]Igazgatás!P221+[4]Községgazd!S209+[4]Vagyongazd!P191+[4]Közút!P195+[4]Sport!P193+[4]Közművelődés!R242+[4]Támogatás!AA208</f>
        <v>0</v>
      </c>
      <c r="V193" s="964">
        <f>[4]Igazgatás!Q221+[4]Községgazd!T209+[4]Vagyongazd!Q191+[4]Közút!Q195+[4]Sport!Q193+[4]Közművelődés!S242+[4]Támogatás!AB208</f>
        <v>0</v>
      </c>
      <c r="W193" s="962">
        <f>[4]Igazgatás!R221+[4]Községgazd!U209+[4]Vagyongazd!R191+[4]Közút!R195+[4]Sport!R193+[4]Közművelődés!T242+[4]Támogatás!AC208</f>
        <v>0</v>
      </c>
      <c r="X193" s="962">
        <f>[4]Igazgatás!S221+[4]Községgazd!V209+[4]Vagyongazd!S191+[4]Közút!S195+[4]Sport!S193+[4]Közművelődés!U242+[4]Támogatás!AD208</f>
        <v>0</v>
      </c>
      <c r="Y193" s="963">
        <f>[4]Igazgatás!T221+[4]Községgazd!W209+[4]Vagyongazd!T191+[4]Közút!T195+[4]Sport!T193+[4]Közművelődés!V242+[4]Támogatás!AE208</f>
        <v>0</v>
      </c>
      <c r="AB193" s="914"/>
    </row>
    <row r="194" spans="1:28" ht="15.75" hidden="1" customHeight="1" x14ac:dyDescent="0.2">
      <c r="B194" s="26"/>
      <c r="C194" s="21"/>
      <c r="D194" s="1354" t="s">
        <v>1080</v>
      </c>
      <c r="E194" s="1354"/>
      <c r="F194" s="958" t="e">
        <v>#REF!</v>
      </c>
      <c r="G194" s="958" t="e">
        <v>#REF!</v>
      </c>
      <c r="H194" s="958" t="e">
        <v>#REF!</v>
      </c>
      <c r="I194" s="958" t="e">
        <v>#REF!</v>
      </c>
      <c r="J194" s="958" t="e">
        <f>[4]Igazgatás!F222+[4]Községgazd!F210+[4]Vagyongazd!#REF!+[4]Közút!F196+[4]Sport!F194+[4]Közművelődés!F243+[4]Támogatás!J209</f>
        <v>#REF!</v>
      </c>
      <c r="K194" s="958" t="e">
        <f>[4]Igazgatás!G222+[4]Községgazd!G210+[4]Vagyongazd!#REF!+[4]Közút!G196+[4]Sport!G194+[4]Közművelődés!G243+[4]Támogatás!K209</f>
        <v>#REF!</v>
      </c>
      <c r="L194" s="958"/>
      <c r="M194" s="959" t="e">
        <f>[4]Igazgatás!H222+[4]Községgazd!H210+[4]Vagyongazd!#REF!+[4]Közút!H196+[4]Sport!H194+[4]Közművelődés!H243+[4]Támogatás!L209</f>
        <v>#REF!</v>
      </c>
      <c r="N194" s="960">
        <f>[4]Igazgatás!I222+[4]Községgazd!L210+[4]Vagyongazd!I192+[4]Közút!I196+[4]Sport!I194+[4]Közművelődés!K243+[4]Támogatás!T209</f>
        <v>0</v>
      </c>
      <c r="O194" s="961">
        <f>[4]Igazgatás!J222+[4]Községgazd!M210+[4]Vagyongazd!J192+[4]Közút!J196+[4]Sport!J194+[4]Közművelődés!L243+[4]Támogatás!U209</f>
        <v>0</v>
      </c>
      <c r="P194" s="962">
        <f>[4]Igazgatás!K222+[4]Községgazd!N210+[4]Vagyongazd!K192+[4]Közút!K196+[4]Sport!K194+[4]Közművelődés!M243+[4]Támogatás!V209</f>
        <v>0</v>
      </c>
      <c r="Q194" s="962">
        <f>[4]Igazgatás!L222+[4]Községgazd!O210+[4]Vagyongazd!L192+[4]Közút!L196+[4]Sport!L194+[4]Közművelődés!N243+[4]Támogatás!W209</f>
        <v>0</v>
      </c>
      <c r="R194" s="961">
        <f>[4]Igazgatás!M222+[4]Községgazd!P210+[4]Vagyongazd!M192+[4]Közút!M196+[4]Sport!M194+[4]Közművelődés!O243+[4]Támogatás!X209</f>
        <v>0</v>
      </c>
      <c r="S194" s="962">
        <f>[4]Igazgatás!N222+[4]Községgazd!Q210+[4]Vagyongazd!N192+[4]Közút!N196+[4]Sport!N194+[4]Közművelődés!P243+[4]Támogatás!Y209</f>
        <v>0</v>
      </c>
      <c r="T194" s="962">
        <f>[4]Igazgatás!O222+[4]Községgazd!R210+[4]Vagyongazd!O192+[4]Közút!O196+[4]Sport!O194+[4]Közművelődés!Q243+[4]Támogatás!Z209</f>
        <v>0</v>
      </c>
      <c r="U194" s="963">
        <f>[4]Igazgatás!P222+[4]Községgazd!S210+[4]Vagyongazd!P192+[4]Közút!P196+[4]Sport!P194+[4]Közművelődés!R243+[4]Támogatás!AA209</f>
        <v>0</v>
      </c>
      <c r="V194" s="964">
        <f>[4]Igazgatás!Q222+[4]Községgazd!T210+[4]Vagyongazd!Q192+[4]Közút!Q196+[4]Sport!Q194+[4]Közművelődés!S243+[4]Támogatás!AB209</f>
        <v>0</v>
      </c>
      <c r="W194" s="962">
        <f>[4]Igazgatás!R222+[4]Községgazd!U210+[4]Vagyongazd!R192+[4]Közút!R196+[4]Sport!R194+[4]Közművelődés!T243+[4]Támogatás!AC209</f>
        <v>0</v>
      </c>
      <c r="X194" s="962">
        <f>[4]Igazgatás!S222+[4]Községgazd!V210+[4]Vagyongazd!S192+[4]Közút!S196+[4]Sport!S194+[4]Közművelődés!U243+[4]Támogatás!AD209</f>
        <v>0</v>
      </c>
      <c r="Y194" s="963">
        <f>[4]Igazgatás!T222+[4]Községgazd!W210+[4]Vagyongazd!T192+[4]Közút!T196+[4]Sport!T194+[4]Közművelődés!V243+[4]Támogatás!AE209</f>
        <v>0</v>
      </c>
      <c r="AB194" s="914"/>
    </row>
    <row r="195" spans="1:28" ht="25.5" hidden="1" customHeight="1" x14ac:dyDescent="0.2">
      <c r="B195" s="26"/>
      <c r="C195" s="21"/>
      <c r="D195" s="1370" t="s">
        <v>1081</v>
      </c>
      <c r="E195" s="1370"/>
      <c r="F195" s="958" t="e">
        <v>#REF!</v>
      </c>
      <c r="G195" s="958" t="e">
        <v>#REF!</v>
      </c>
      <c r="H195" s="958" t="e">
        <v>#REF!</v>
      </c>
      <c r="I195" s="958" t="e">
        <v>#REF!</v>
      </c>
      <c r="J195" s="958" t="e">
        <f>[4]Igazgatás!F223+[4]Községgazd!F211+[4]Vagyongazd!#REF!+[4]Közút!F197+[4]Sport!F195+[4]Közművelődés!F244+[4]Támogatás!J210</f>
        <v>#REF!</v>
      </c>
      <c r="K195" s="958" t="e">
        <f>[4]Igazgatás!G223+[4]Községgazd!G211+[4]Vagyongazd!#REF!+[4]Közút!G197+[4]Sport!G195+[4]Közművelődés!G244+[4]Támogatás!K210</f>
        <v>#REF!</v>
      </c>
      <c r="L195" s="958"/>
      <c r="M195" s="959" t="e">
        <f>[4]Igazgatás!H223+[4]Községgazd!H211+[4]Vagyongazd!#REF!+[4]Közút!H197+[4]Sport!H195+[4]Közművelődés!H244+[4]Támogatás!L210</f>
        <v>#REF!</v>
      </c>
      <c r="N195" s="960">
        <f>[4]Igazgatás!I223+[4]Községgazd!L211+[4]Vagyongazd!I193+[4]Közút!I197+[4]Sport!I195+[4]Közművelődés!K244+[4]Támogatás!T210</f>
        <v>0</v>
      </c>
      <c r="O195" s="961">
        <f>[4]Igazgatás!J223+[4]Községgazd!M211+[4]Vagyongazd!J193+[4]Közút!J197+[4]Sport!J195+[4]Közművelődés!L244+[4]Támogatás!U210</f>
        <v>0</v>
      </c>
      <c r="P195" s="962">
        <f>[4]Igazgatás!K223+[4]Községgazd!N211+[4]Vagyongazd!K193+[4]Közút!K197+[4]Sport!K195+[4]Közművelődés!M244+[4]Támogatás!V210</f>
        <v>0</v>
      </c>
      <c r="Q195" s="962">
        <f>[4]Igazgatás!L223+[4]Községgazd!O211+[4]Vagyongazd!L193+[4]Közút!L197+[4]Sport!L195+[4]Közművelődés!N244+[4]Támogatás!W210</f>
        <v>0</v>
      </c>
      <c r="R195" s="961">
        <f>[4]Igazgatás!M223+[4]Községgazd!P211+[4]Vagyongazd!M193+[4]Közút!M197+[4]Sport!M195+[4]Közművelődés!O244+[4]Támogatás!X210</f>
        <v>0</v>
      </c>
      <c r="S195" s="962">
        <f>[4]Igazgatás!N223+[4]Községgazd!Q211+[4]Vagyongazd!N193+[4]Közút!N197+[4]Sport!N195+[4]Közművelődés!P244+[4]Támogatás!Y210</f>
        <v>0</v>
      </c>
      <c r="T195" s="962">
        <f>[4]Igazgatás!O223+[4]Községgazd!R211+[4]Vagyongazd!O193+[4]Közút!O197+[4]Sport!O195+[4]Közművelődés!Q244+[4]Támogatás!Z210</f>
        <v>0</v>
      </c>
      <c r="U195" s="963">
        <f>[4]Igazgatás!P223+[4]Községgazd!S211+[4]Vagyongazd!P193+[4]Közút!P197+[4]Sport!P195+[4]Közművelődés!R244+[4]Támogatás!AA210</f>
        <v>0</v>
      </c>
      <c r="V195" s="964">
        <f>[4]Igazgatás!Q223+[4]Községgazd!T211+[4]Vagyongazd!Q193+[4]Közút!Q197+[4]Sport!Q195+[4]Közművelődés!S244+[4]Támogatás!AB210</f>
        <v>0</v>
      </c>
      <c r="W195" s="962">
        <f>[4]Igazgatás!R223+[4]Községgazd!U211+[4]Vagyongazd!R193+[4]Közút!R197+[4]Sport!R195+[4]Közművelődés!T244+[4]Támogatás!AC210</f>
        <v>0</v>
      </c>
      <c r="X195" s="962">
        <f>[4]Igazgatás!S223+[4]Községgazd!V211+[4]Vagyongazd!S193+[4]Közút!S197+[4]Sport!S195+[4]Közművelődés!U244+[4]Támogatás!AD210</f>
        <v>0</v>
      </c>
      <c r="Y195" s="963">
        <f>[4]Igazgatás!T223+[4]Községgazd!W211+[4]Vagyongazd!T193+[4]Közút!T197+[4]Sport!T195+[4]Közművelődés!V244+[4]Támogatás!AE210</f>
        <v>0</v>
      </c>
      <c r="AB195" s="914"/>
    </row>
    <row r="196" spans="1:28" ht="15.75" hidden="1" customHeight="1" x14ac:dyDescent="0.2">
      <c r="B196" s="26"/>
      <c r="C196" s="21"/>
      <c r="D196" s="1354" t="s">
        <v>1082</v>
      </c>
      <c r="E196" s="1354"/>
      <c r="F196" s="958" t="e">
        <v>#REF!</v>
      </c>
      <c r="G196" s="958" t="e">
        <v>#REF!</v>
      </c>
      <c r="H196" s="958" t="e">
        <v>#REF!</v>
      </c>
      <c r="I196" s="958" t="e">
        <v>#REF!</v>
      </c>
      <c r="J196" s="958" t="e">
        <f>[4]Igazgatás!F224+[4]Községgazd!F212+[4]Vagyongazd!#REF!+[4]Közút!F198+[4]Sport!F196+[4]Közművelődés!F245+[4]Támogatás!J211</f>
        <v>#REF!</v>
      </c>
      <c r="K196" s="958" t="e">
        <f>[4]Igazgatás!G224+[4]Községgazd!G212+[4]Vagyongazd!#REF!+[4]Közút!G198+[4]Sport!G196+[4]Közművelődés!G245+[4]Támogatás!K211</f>
        <v>#REF!</v>
      </c>
      <c r="L196" s="958"/>
      <c r="M196" s="959" t="e">
        <f>[4]Igazgatás!H224+[4]Községgazd!H212+[4]Vagyongazd!#REF!+[4]Közút!H198+[4]Sport!H196+[4]Közművelődés!H245+[4]Támogatás!L211</f>
        <v>#REF!</v>
      </c>
      <c r="N196" s="960">
        <f>[4]Igazgatás!I224+[4]Községgazd!L212+[4]Vagyongazd!I194+[4]Közút!I198+[4]Sport!I196+[4]Közművelődés!K245+[4]Támogatás!T211</f>
        <v>0</v>
      </c>
      <c r="O196" s="961">
        <f>[4]Igazgatás!J224+[4]Községgazd!M212+[4]Vagyongazd!J194+[4]Közút!J198+[4]Sport!J196+[4]Közművelődés!L245+[4]Támogatás!U211</f>
        <v>0</v>
      </c>
      <c r="P196" s="962">
        <f>[4]Igazgatás!K224+[4]Községgazd!N212+[4]Vagyongazd!K194+[4]Közút!K198+[4]Sport!K196+[4]Közművelődés!M245+[4]Támogatás!V211</f>
        <v>0</v>
      </c>
      <c r="Q196" s="962">
        <f>[4]Igazgatás!L224+[4]Községgazd!O212+[4]Vagyongazd!L194+[4]Közút!L198+[4]Sport!L196+[4]Közművelődés!N245+[4]Támogatás!W211</f>
        <v>0</v>
      </c>
      <c r="R196" s="961">
        <f>[4]Igazgatás!M224+[4]Községgazd!P212+[4]Vagyongazd!M194+[4]Közút!M198+[4]Sport!M196+[4]Közművelődés!O245+[4]Támogatás!X211</f>
        <v>0</v>
      </c>
      <c r="S196" s="962">
        <f>[4]Igazgatás!N224+[4]Községgazd!Q212+[4]Vagyongazd!N194+[4]Közút!N198+[4]Sport!N196+[4]Közművelődés!P245+[4]Támogatás!Y211</f>
        <v>0</v>
      </c>
      <c r="T196" s="962">
        <f>[4]Igazgatás!O224+[4]Községgazd!R212+[4]Vagyongazd!O194+[4]Közút!O198+[4]Sport!O196+[4]Közművelődés!Q245+[4]Támogatás!Z211</f>
        <v>0</v>
      </c>
      <c r="U196" s="963">
        <f>[4]Igazgatás!P224+[4]Községgazd!S212+[4]Vagyongazd!P194+[4]Közút!P198+[4]Sport!P196+[4]Közművelődés!R245+[4]Támogatás!AA211</f>
        <v>0</v>
      </c>
      <c r="V196" s="964">
        <f>[4]Igazgatás!Q224+[4]Községgazd!T212+[4]Vagyongazd!Q194+[4]Közút!Q198+[4]Sport!Q196+[4]Közművelődés!S245+[4]Támogatás!AB211</f>
        <v>0</v>
      </c>
      <c r="W196" s="962">
        <f>[4]Igazgatás!R224+[4]Községgazd!U212+[4]Vagyongazd!R194+[4]Közút!R198+[4]Sport!R196+[4]Közművelődés!T245+[4]Támogatás!AC211</f>
        <v>0</v>
      </c>
      <c r="X196" s="962">
        <f>[4]Igazgatás!S224+[4]Községgazd!V212+[4]Vagyongazd!S194+[4]Közút!S198+[4]Sport!S196+[4]Közművelődés!U245+[4]Támogatás!AD211</f>
        <v>0</v>
      </c>
      <c r="Y196" s="963">
        <f>[4]Igazgatás!T224+[4]Községgazd!W212+[4]Vagyongazd!T194+[4]Közút!T198+[4]Sport!T196+[4]Közművelődés!V245+[4]Támogatás!AE211</f>
        <v>0</v>
      </c>
      <c r="AB196" s="914"/>
    </row>
    <row r="197" spans="1:28" ht="25.5" hidden="1" customHeight="1" x14ac:dyDescent="0.2">
      <c r="B197" s="26"/>
      <c r="C197" s="21"/>
      <c r="D197" s="1370" t="s">
        <v>1083</v>
      </c>
      <c r="E197" s="1370"/>
      <c r="F197" s="958" t="e">
        <v>#REF!</v>
      </c>
      <c r="G197" s="958" t="e">
        <v>#REF!</v>
      </c>
      <c r="H197" s="958" t="e">
        <v>#REF!</v>
      </c>
      <c r="I197" s="958" t="e">
        <v>#REF!</v>
      </c>
      <c r="J197" s="958" t="e">
        <f>[4]Igazgatás!F225+[4]Községgazd!F213+[4]Vagyongazd!#REF!+[4]Közút!F199+[4]Sport!F197+[4]Közművelődés!F246+[4]Támogatás!J212</f>
        <v>#REF!</v>
      </c>
      <c r="K197" s="958" t="e">
        <f>[4]Igazgatás!G225+[4]Községgazd!G213+[4]Vagyongazd!#REF!+[4]Közút!G199+[4]Sport!G197+[4]Közművelődés!G246+[4]Támogatás!K212</f>
        <v>#REF!</v>
      </c>
      <c r="L197" s="958"/>
      <c r="M197" s="959" t="e">
        <f>[4]Igazgatás!H225+[4]Községgazd!H213+[4]Vagyongazd!#REF!+[4]Közút!H199+[4]Sport!H197+[4]Közművelődés!H246+[4]Támogatás!L212</f>
        <v>#REF!</v>
      </c>
      <c r="N197" s="960">
        <f>[4]Igazgatás!I225+[4]Községgazd!L213+[4]Vagyongazd!I195+[4]Közút!I199+[4]Sport!I197+[4]Közművelődés!K246+[4]Támogatás!T212</f>
        <v>0</v>
      </c>
      <c r="O197" s="961">
        <f>[4]Igazgatás!J225+[4]Községgazd!M213+[4]Vagyongazd!J195+[4]Közút!J199+[4]Sport!J197+[4]Közművelődés!L246+[4]Támogatás!U212</f>
        <v>0</v>
      </c>
      <c r="P197" s="962">
        <f>[4]Igazgatás!K225+[4]Községgazd!N213+[4]Vagyongazd!K195+[4]Közút!K199+[4]Sport!K197+[4]Közművelődés!M246+[4]Támogatás!V212</f>
        <v>0</v>
      </c>
      <c r="Q197" s="962">
        <f>[4]Igazgatás!L225+[4]Községgazd!O213+[4]Vagyongazd!L195+[4]Közút!L199+[4]Sport!L197+[4]Közművelődés!N246+[4]Támogatás!W212</f>
        <v>0</v>
      </c>
      <c r="R197" s="961">
        <f>[4]Igazgatás!M225+[4]Községgazd!P213+[4]Vagyongazd!M195+[4]Közút!M199+[4]Sport!M197+[4]Közművelődés!O246+[4]Támogatás!X212</f>
        <v>0</v>
      </c>
      <c r="S197" s="962">
        <f>[4]Igazgatás!N225+[4]Községgazd!Q213+[4]Vagyongazd!N195+[4]Közút!N199+[4]Sport!N197+[4]Közművelődés!P246+[4]Támogatás!Y212</f>
        <v>0</v>
      </c>
      <c r="T197" s="962">
        <f>[4]Igazgatás!O225+[4]Községgazd!R213+[4]Vagyongazd!O195+[4]Közút!O199+[4]Sport!O197+[4]Közművelődés!Q246+[4]Támogatás!Z212</f>
        <v>0</v>
      </c>
      <c r="U197" s="963">
        <f>[4]Igazgatás!P225+[4]Községgazd!S213+[4]Vagyongazd!P195+[4]Közút!P199+[4]Sport!P197+[4]Közművelődés!R246+[4]Támogatás!AA212</f>
        <v>0</v>
      </c>
      <c r="V197" s="964">
        <f>[4]Igazgatás!Q225+[4]Községgazd!T213+[4]Vagyongazd!Q195+[4]Közút!Q199+[4]Sport!Q197+[4]Közművelődés!S246+[4]Támogatás!AB212</f>
        <v>0</v>
      </c>
      <c r="W197" s="962">
        <f>[4]Igazgatás!R225+[4]Községgazd!U213+[4]Vagyongazd!R195+[4]Közút!R199+[4]Sport!R197+[4]Közművelődés!T246+[4]Támogatás!AC212</f>
        <v>0</v>
      </c>
      <c r="X197" s="962">
        <f>[4]Igazgatás!S225+[4]Községgazd!V213+[4]Vagyongazd!S195+[4]Közút!S199+[4]Sport!S197+[4]Közművelődés!U246+[4]Támogatás!AD212</f>
        <v>0</v>
      </c>
      <c r="Y197" s="963">
        <f>[4]Igazgatás!T225+[4]Községgazd!W213+[4]Vagyongazd!T195+[4]Közút!T199+[4]Sport!T197+[4]Közművelődés!V246+[4]Támogatás!AE212</f>
        <v>0</v>
      </c>
      <c r="AB197" s="914"/>
    </row>
    <row r="198" spans="1:28" ht="25.5" hidden="1" customHeight="1" x14ac:dyDescent="0.2">
      <c r="B198" s="26"/>
      <c r="C198" s="21"/>
      <c r="D198" s="1370" t="s">
        <v>1084</v>
      </c>
      <c r="E198" s="1370"/>
      <c r="F198" s="958" t="e">
        <v>#REF!</v>
      </c>
      <c r="G198" s="958" t="e">
        <v>#REF!</v>
      </c>
      <c r="H198" s="958" t="e">
        <v>#REF!</v>
      </c>
      <c r="I198" s="958" t="e">
        <v>#REF!</v>
      </c>
      <c r="J198" s="958" t="e">
        <f>[4]Igazgatás!F226+[4]Községgazd!F214+[4]Vagyongazd!#REF!+[4]Közút!F200+[4]Sport!F198+[4]Közművelődés!F247+[4]Támogatás!J213</f>
        <v>#REF!</v>
      </c>
      <c r="K198" s="958" t="e">
        <f>[4]Igazgatás!G226+[4]Községgazd!G214+[4]Vagyongazd!#REF!+[4]Közút!G200+[4]Sport!G198+[4]Közművelődés!G247+[4]Támogatás!K213</f>
        <v>#REF!</v>
      </c>
      <c r="L198" s="958"/>
      <c r="M198" s="959" t="e">
        <f>[4]Igazgatás!H226+[4]Községgazd!H214+[4]Vagyongazd!#REF!+[4]Közút!H200+[4]Sport!H198+[4]Közművelődés!H247+[4]Támogatás!L213</f>
        <v>#REF!</v>
      </c>
      <c r="N198" s="960">
        <f>[4]Igazgatás!I226+[4]Községgazd!L214+[4]Vagyongazd!I196+[4]Közút!I200+[4]Sport!I198+[4]Közművelődés!K247+[4]Támogatás!T213</f>
        <v>0</v>
      </c>
      <c r="O198" s="961">
        <f>[4]Igazgatás!J226+[4]Községgazd!M214+[4]Vagyongazd!J196+[4]Közút!J200+[4]Sport!J198+[4]Közművelődés!L247+[4]Támogatás!U213</f>
        <v>0</v>
      </c>
      <c r="P198" s="962">
        <f>[4]Igazgatás!K226+[4]Községgazd!N214+[4]Vagyongazd!K196+[4]Közút!K200+[4]Sport!K198+[4]Közművelődés!M247+[4]Támogatás!V213</f>
        <v>0</v>
      </c>
      <c r="Q198" s="962">
        <f>[4]Igazgatás!L226+[4]Községgazd!O214+[4]Vagyongazd!L196+[4]Közút!L200+[4]Sport!L198+[4]Közművelődés!N247+[4]Támogatás!W213</f>
        <v>0</v>
      </c>
      <c r="R198" s="961">
        <f>[4]Igazgatás!M226+[4]Községgazd!P214+[4]Vagyongazd!M196+[4]Közút!M200+[4]Sport!M198+[4]Közművelődés!O247+[4]Támogatás!X213</f>
        <v>0</v>
      </c>
      <c r="S198" s="962">
        <f>[4]Igazgatás!N226+[4]Községgazd!Q214+[4]Vagyongazd!N196+[4]Közút!N200+[4]Sport!N198+[4]Közművelődés!P247+[4]Támogatás!Y213</f>
        <v>0</v>
      </c>
      <c r="T198" s="962">
        <f>[4]Igazgatás!O226+[4]Községgazd!R214+[4]Vagyongazd!O196+[4]Közút!O200+[4]Sport!O198+[4]Közművelődés!Q247+[4]Támogatás!Z213</f>
        <v>0</v>
      </c>
      <c r="U198" s="963">
        <f>[4]Igazgatás!P226+[4]Községgazd!S214+[4]Vagyongazd!P196+[4]Közút!P200+[4]Sport!P198+[4]Közművelődés!R247+[4]Támogatás!AA213</f>
        <v>0</v>
      </c>
      <c r="V198" s="964">
        <f>[4]Igazgatás!Q226+[4]Községgazd!T214+[4]Vagyongazd!Q196+[4]Közút!Q200+[4]Sport!Q198+[4]Közművelődés!S247+[4]Támogatás!AB213</f>
        <v>0</v>
      </c>
      <c r="W198" s="962">
        <f>[4]Igazgatás!R226+[4]Községgazd!U214+[4]Vagyongazd!R196+[4]Közút!R200+[4]Sport!R198+[4]Közművelődés!T247+[4]Támogatás!AC213</f>
        <v>0</v>
      </c>
      <c r="X198" s="962">
        <f>[4]Igazgatás!S226+[4]Községgazd!V214+[4]Vagyongazd!S196+[4]Közút!S200+[4]Sport!S198+[4]Közművelődés!U247+[4]Támogatás!AD213</f>
        <v>0</v>
      </c>
      <c r="Y198" s="963">
        <f>[4]Igazgatás!T226+[4]Községgazd!W214+[4]Vagyongazd!T196+[4]Közút!T200+[4]Sport!T198+[4]Közművelődés!V247+[4]Támogatás!AE213</f>
        <v>0</v>
      </c>
      <c r="AB198" s="914"/>
    </row>
    <row r="199" spans="1:28" s="977" customFormat="1" ht="25.5" hidden="1" customHeight="1" x14ac:dyDescent="0.2">
      <c r="A199" s="18" t="s">
        <v>1085</v>
      </c>
      <c r="B199" s="28" t="s">
        <v>1086</v>
      </c>
      <c r="C199" s="1377" t="s">
        <v>1087</v>
      </c>
      <c r="D199" s="1378"/>
      <c r="E199" s="1378"/>
      <c r="F199" s="975" t="e">
        <v>#REF!</v>
      </c>
      <c r="G199" s="975" t="e">
        <v>#REF!</v>
      </c>
      <c r="H199" s="975" t="e">
        <v>#REF!</v>
      </c>
      <c r="I199" s="981" t="e">
        <v>#REF!</v>
      </c>
      <c r="J199" s="975" t="e">
        <f>[4]Igazgatás!F227+[4]Községgazd!F215+[4]Vagyongazd!#REF!+[4]Közút!F201+[4]Sport!F199+[4]Közművelődés!F248+[4]Támogatás!J214</f>
        <v>#REF!</v>
      </c>
      <c r="K199" s="975" t="e">
        <f>[4]Igazgatás!G227+[4]Községgazd!G215+[4]Vagyongazd!#REF!+[4]Közút!G201+[4]Sport!G199+[4]Közművelődés!G248+[4]Támogatás!K214</f>
        <v>#REF!</v>
      </c>
      <c r="L199" s="975"/>
      <c r="M199" s="982" t="e">
        <f>[4]Igazgatás!H227+[4]Községgazd!H215+[4]Vagyongazd!#REF!+[4]Közút!H201+[4]Sport!H199+[4]Közművelődés!H248+[4]Támogatás!L214</f>
        <v>#REF!</v>
      </c>
      <c r="N199" s="939">
        <f>[4]Igazgatás!I227+[4]Községgazd!L215+[4]Vagyongazd!I197+[4]Közút!I201+[4]Sport!I199+[4]Közművelődés!K248+[4]Támogatás!T214</f>
        <v>0</v>
      </c>
      <c r="O199" s="940">
        <f>[4]Igazgatás!J227+[4]Községgazd!M215+[4]Vagyongazd!J197+[4]Közút!J201+[4]Sport!J199+[4]Közművelődés!L248+[4]Támogatás!U214</f>
        <v>0</v>
      </c>
      <c r="P199" s="941">
        <f>[4]Igazgatás!K227+[4]Községgazd!N215+[4]Vagyongazd!K197+[4]Közút!K201+[4]Sport!K199+[4]Közművelődés!M248+[4]Támogatás!V214</f>
        <v>0</v>
      </c>
      <c r="Q199" s="941">
        <f>[4]Igazgatás!L227+[4]Községgazd!O215+[4]Vagyongazd!L197+[4]Közút!L201+[4]Sport!L199+[4]Közművelődés!N248+[4]Támogatás!W214</f>
        <v>0</v>
      </c>
      <c r="R199" s="940">
        <f>[4]Igazgatás!M227+[4]Községgazd!P215+[4]Vagyongazd!M197+[4]Közút!M201+[4]Sport!M199+[4]Közművelődés!O248+[4]Támogatás!X214</f>
        <v>0</v>
      </c>
      <c r="S199" s="941">
        <f>[4]Igazgatás!N227+[4]Községgazd!Q215+[4]Vagyongazd!N197+[4]Közút!N201+[4]Sport!N199+[4]Közművelődés!P248+[4]Támogatás!Y214</f>
        <v>0</v>
      </c>
      <c r="T199" s="941">
        <f>[4]Igazgatás!O227+[4]Községgazd!R215+[4]Vagyongazd!O197+[4]Közút!O201+[4]Sport!O199+[4]Közművelődés!Q248+[4]Támogatás!Z214</f>
        <v>0</v>
      </c>
      <c r="U199" s="942">
        <f>[4]Igazgatás!P227+[4]Községgazd!S215+[4]Vagyongazd!P197+[4]Közút!P201+[4]Sport!P199+[4]Közművelődés!R248+[4]Támogatás!AA214</f>
        <v>0</v>
      </c>
      <c r="V199" s="943">
        <f>[4]Igazgatás!Q227+[4]Községgazd!T215+[4]Vagyongazd!Q197+[4]Közút!Q201+[4]Sport!Q199+[4]Közművelődés!S248+[4]Támogatás!AB214</f>
        <v>0</v>
      </c>
      <c r="W199" s="941">
        <f>[4]Igazgatás!R227+[4]Községgazd!U215+[4]Vagyongazd!R197+[4]Közút!R201+[4]Sport!R199+[4]Közművelődés!T248+[4]Támogatás!AC214</f>
        <v>0</v>
      </c>
      <c r="X199" s="941">
        <f>[4]Igazgatás!S227+[4]Községgazd!V215+[4]Vagyongazd!S197+[4]Közút!S201+[4]Sport!S199+[4]Közművelődés!U248+[4]Támogatás!AD214</f>
        <v>0</v>
      </c>
      <c r="Y199" s="942">
        <f>[4]Igazgatás!T227+[4]Községgazd!W215+[4]Vagyongazd!T197+[4]Közút!T201+[4]Sport!T199+[4]Közművelődés!V248+[4]Támogatás!AE214</f>
        <v>0</v>
      </c>
      <c r="AB199" s="914"/>
    </row>
    <row r="200" spans="1:28" ht="25.5" hidden="1" customHeight="1" x14ac:dyDescent="0.2">
      <c r="B200" s="26"/>
      <c r="C200" s="21"/>
      <c r="D200" s="1370" t="s">
        <v>1088</v>
      </c>
      <c r="E200" s="1370"/>
      <c r="F200" s="958" t="e">
        <v>#REF!</v>
      </c>
      <c r="G200" s="958" t="e">
        <v>#REF!</v>
      </c>
      <c r="H200" s="958" t="e">
        <v>#REF!</v>
      </c>
      <c r="I200" s="958" t="e">
        <v>#REF!</v>
      </c>
      <c r="J200" s="958" t="e">
        <f>[4]Igazgatás!F228+[4]Községgazd!F216+[4]Vagyongazd!#REF!+[4]Közút!F202+[4]Sport!F200+[4]Közművelődés!F249+[4]Támogatás!J215</f>
        <v>#REF!</v>
      </c>
      <c r="K200" s="958" t="e">
        <f>[4]Igazgatás!G228+[4]Községgazd!G216+[4]Vagyongazd!#REF!+[4]Közút!G202+[4]Sport!G200+[4]Közművelődés!G249+[4]Támogatás!K215</f>
        <v>#REF!</v>
      </c>
      <c r="L200" s="958"/>
      <c r="M200" s="959" t="e">
        <f>[4]Igazgatás!H228+[4]Községgazd!H216+[4]Vagyongazd!#REF!+[4]Közút!H202+[4]Sport!H200+[4]Közművelődés!H249+[4]Támogatás!L215</f>
        <v>#REF!</v>
      </c>
      <c r="N200" s="960">
        <f>[4]Igazgatás!I228+[4]Községgazd!L216+[4]Vagyongazd!I198+[4]Közút!I202+[4]Sport!I200+[4]Közművelődés!K249+[4]Támogatás!T215</f>
        <v>0</v>
      </c>
      <c r="O200" s="961">
        <f>[4]Igazgatás!J228+[4]Községgazd!M216+[4]Vagyongazd!J198+[4]Közút!J202+[4]Sport!J200+[4]Közművelődés!L249+[4]Támogatás!U215</f>
        <v>0</v>
      </c>
      <c r="P200" s="962">
        <f>[4]Igazgatás!K228+[4]Községgazd!N216+[4]Vagyongazd!K198+[4]Közút!K202+[4]Sport!K200+[4]Közművelődés!M249+[4]Támogatás!V215</f>
        <v>0</v>
      </c>
      <c r="Q200" s="962">
        <f>[4]Igazgatás!L228+[4]Községgazd!O216+[4]Vagyongazd!L198+[4]Közút!L202+[4]Sport!L200+[4]Közművelődés!N249+[4]Támogatás!W215</f>
        <v>0</v>
      </c>
      <c r="R200" s="961">
        <f>[4]Igazgatás!M228+[4]Községgazd!P216+[4]Vagyongazd!M198+[4]Közút!M202+[4]Sport!M200+[4]Közművelődés!O249+[4]Támogatás!X215</f>
        <v>0</v>
      </c>
      <c r="S200" s="962">
        <f>[4]Igazgatás!N228+[4]Községgazd!Q216+[4]Vagyongazd!N198+[4]Közút!N202+[4]Sport!N200+[4]Közművelődés!P249+[4]Támogatás!Y215</f>
        <v>0</v>
      </c>
      <c r="T200" s="962">
        <f>[4]Igazgatás!O228+[4]Községgazd!R216+[4]Vagyongazd!O198+[4]Közút!O202+[4]Sport!O200+[4]Közművelődés!Q249+[4]Támogatás!Z215</f>
        <v>0</v>
      </c>
      <c r="U200" s="963">
        <f>[4]Igazgatás!P228+[4]Községgazd!S216+[4]Vagyongazd!P198+[4]Közút!P202+[4]Sport!P200+[4]Közművelődés!R249+[4]Támogatás!AA215</f>
        <v>0</v>
      </c>
      <c r="V200" s="964">
        <f>[4]Igazgatás!Q228+[4]Községgazd!T216+[4]Vagyongazd!Q198+[4]Közút!Q202+[4]Sport!Q200+[4]Közművelődés!S249+[4]Támogatás!AB215</f>
        <v>0</v>
      </c>
      <c r="W200" s="962">
        <f>[4]Igazgatás!R228+[4]Községgazd!U216+[4]Vagyongazd!R198+[4]Közút!R202+[4]Sport!R200+[4]Közművelődés!T249+[4]Támogatás!AC215</f>
        <v>0</v>
      </c>
      <c r="X200" s="962">
        <f>[4]Igazgatás!S228+[4]Községgazd!V216+[4]Vagyongazd!S198+[4]Közút!S202+[4]Sport!S200+[4]Közművelődés!U249+[4]Támogatás!AD215</f>
        <v>0</v>
      </c>
      <c r="Y200" s="963">
        <f>[4]Igazgatás!T228+[4]Községgazd!W216+[4]Vagyongazd!T198+[4]Közút!T202+[4]Sport!T200+[4]Közművelődés!V249+[4]Támogatás!AE215</f>
        <v>0</v>
      </c>
      <c r="AB200" s="914"/>
    </row>
    <row r="201" spans="1:28" ht="25.5" hidden="1" customHeight="1" x14ac:dyDescent="0.2">
      <c r="B201" s="26"/>
      <c r="C201" s="21"/>
      <c r="D201" s="1370" t="s">
        <v>1089</v>
      </c>
      <c r="E201" s="1370"/>
      <c r="F201" s="958" t="e">
        <v>#REF!</v>
      </c>
      <c r="G201" s="958" t="e">
        <v>#REF!</v>
      </c>
      <c r="H201" s="958" t="e">
        <v>#REF!</v>
      </c>
      <c r="I201" s="958" t="e">
        <v>#REF!</v>
      </c>
      <c r="J201" s="958" t="e">
        <f>[4]Igazgatás!F229+[4]Községgazd!F217+[4]Vagyongazd!#REF!+[4]Közút!F203+[4]Sport!F201+[4]Közművelődés!F250+[4]Támogatás!J216</f>
        <v>#REF!</v>
      </c>
      <c r="K201" s="958" t="e">
        <f>[4]Igazgatás!G229+[4]Községgazd!G217+[4]Vagyongazd!#REF!+[4]Közút!G203+[4]Sport!G201+[4]Közművelődés!G250+[4]Támogatás!K216</f>
        <v>#REF!</v>
      </c>
      <c r="L201" s="958"/>
      <c r="M201" s="959" t="e">
        <f>[4]Igazgatás!H229+[4]Községgazd!H217+[4]Vagyongazd!#REF!+[4]Közút!H203+[4]Sport!H201+[4]Közművelődés!H250+[4]Támogatás!L216</f>
        <v>#REF!</v>
      </c>
      <c r="N201" s="960">
        <f>[4]Igazgatás!I229+[4]Községgazd!L217+[4]Vagyongazd!I199+[4]Közút!I203+[4]Sport!I201+[4]Közművelődés!K250+[4]Támogatás!T216</f>
        <v>0</v>
      </c>
      <c r="O201" s="961">
        <f>[4]Igazgatás!J229+[4]Községgazd!M217+[4]Vagyongazd!J199+[4]Közút!J203+[4]Sport!J201+[4]Közművelődés!L250+[4]Támogatás!U216</f>
        <v>0</v>
      </c>
      <c r="P201" s="962">
        <f>[4]Igazgatás!K229+[4]Községgazd!N217+[4]Vagyongazd!K199+[4]Közút!K203+[4]Sport!K201+[4]Közművelődés!M250+[4]Támogatás!V216</f>
        <v>0</v>
      </c>
      <c r="Q201" s="962">
        <f>[4]Igazgatás!L229+[4]Községgazd!O217+[4]Vagyongazd!L199+[4]Közút!L203+[4]Sport!L201+[4]Közművelődés!N250+[4]Támogatás!W216</f>
        <v>0</v>
      </c>
      <c r="R201" s="961">
        <f>[4]Igazgatás!M229+[4]Községgazd!P217+[4]Vagyongazd!M199+[4]Közút!M203+[4]Sport!M201+[4]Közművelődés!O250+[4]Támogatás!X216</f>
        <v>0</v>
      </c>
      <c r="S201" s="962">
        <f>[4]Igazgatás!N229+[4]Községgazd!Q217+[4]Vagyongazd!N199+[4]Közút!N203+[4]Sport!N201+[4]Közművelődés!P250+[4]Támogatás!Y216</f>
        <v>0</v>
      </c>
      <c r="T201" s="962">
        <f>[4]Igazgatás!O229+[4]Községgazd!R217+[4]Vagyongazd!O199+[4]Közút!O203+[4]Sport!O201+[4]Közművelődés!Q250+[4]Támogatás!Z216</f>
        <v>0</v>
      </c>
      <c r="U201" s="963">
        <f>[4]Igazgatás!P229+[4]Községgazd!S217+[4]Vagyongazd!P199+[4]Közút!P203+[4]Sport!P201+[4]Közművelődés!R250+[4]Támogatás!AA216</f>
        <v>0</v>
      </c>
      <c r="V201" s="964">
        <f>[4]Igazgatás!Q229+[4]Községgazd!T217+[4]Vagyongazd!Q199+[4]Közút!Q203+[4]Sport!Q201+[4]Közművelődés!S250+[4]Támogatás!AB216</f>
        <v>0</v>
      </c>
      <c r="W201" s="962">
        <f>[4]Igazgatás!R229+[4]Községgazd!U217+[4]Vagyongazd!R199+[4]Közút!R203+[4]Sport!R201+[4]Közművelődés!T250+[4]Támogatás!AC216</f>
        <v>0</v>
      </c>
      <c r="X201" s="962">
        <f>[4]Igazgatás!S229+[4]Községgazd!V217+[4]Vagyongazd!S199+[4]Közút!S203+[4]Sport!S201+[4]Közművelődés!U250+[4]Támogatás!AD216</f>
        <v>0</v>
      </c>
      <c r="Y201" s="963">
        <f>[4]Igazgatás!T229+[4]Községgazd!W217+[4]Vagyongazd!T199+[4]Közút!T203+[4]Sport!T201+[4]Közművelődés!V250+[4]Támogatás!AE216</f>
        <v>0</v>
      </c>
      <c r="AB201" s="914"/>
    </row>
    <row r="202" spans="1:28" s="977" customFormat="1" ht="22.5" hidden="1" customHeight="1" x14ac:dyDescent="0.2">
      <c r="A202" s="18" t="s">
        <v>1090</v>
      </c>
      <c r="B202" s="28" t="s">
        <v>1091</v>
      </c>
      <c r="C202" s="1377" t="s">
        <v>1092</v>
      </c>
      <c r="D202" s="1378"/>
      <c r="E202" s="1378"/>
      <c r="F202" s="975" t="e">
        <v>#REF!</v>
      </c>
      <c r="G202" s="975" t="e">
        <v>#REF!</v>
      </c>
      <c r="H202" s="975" t="e">
        <v>#REF!</v>
      </c>
      <c r="I202" s="981" t="e">
        <v>#REF!</v>
      </c>
      <c r="J202" s="975" t="e">
        <f>[4]Igazgatás!F230+[4]Községgazd!F218+[4]Vagyongazd!#REF!+[4]Közút!F204+[4]Sport!F202+[4]Közművelődés!F251+[4]Támogatás!J217</f>
        <v>#REF!</v>
      </c>
      <c r="K202" s="975" t="e">
        <f>[4]Igazgatás!G230+[4]Községgazd!G218+[4]Vagyongazd!#REF!+[4]Közút!G204+[4]Sport!G202+[4]Közművelődés!G251+[4]Támogatás!K217</f>
        <v>#REF!</v>
      </c>
      <c r="L202" s="975"/>
      <c r="M202" s="982" t="e">
        <f>[4]Igazgatás!H230+[4]Községgazd!H218+[4]Vagyongazd!#REF!+[4]Közút!H204+[4]Sport!H202+[4]Közművelődés!H251+[4]Támogatás!L217</f>
        <v>#REF!</v>
      </c>
      <c r="N202" s="939">
        <f>[4]Igazgatás!I230+[4]Községgazd!L218+[4]Vagyongazd!I200+[4]Közút!I204+[4]Sport!I202+[4]Közművelődés!K251+[4]Támogatás!T217</f>
        <v>0</v>
      </c>
      <c r="O202" s="940">
        <f>[4]Igazgatás!J230+[4]Községgazd!M218+[4]Vagyongazd!J200+[4]Közút!J204+[4]Sport!J202+[4]Közművelődés!L251+[4]Támogatás!U217</f>
        <v>0</v>
      </c>
      <c r="P202" s="941">
        <f>[4]Igazgatás!K230+[4]Községgazd!N218+[4]Vagyongazd!K200+[4]Közút!K204+[4]Sport!K202+[4]Közművelődés!M251+[4]Támogatás!V217</f>
        <v>0</v>
      </c>
      <c r="Q202" s="941">
        <f>[4]Igazgatás!L230+[4]Községgazd!O218+[4]Vagyongazd!L200+[4]Közút!L204+[4]Sport!L202+[4]Közművelődés!N251+[4]Támogatás!W217</f>
        <v>0</v>
      </c>
      <c r="R202" s="940">
        <f>[4]Igazgatás!M230+[4]Községgazd!P218+[4]Vagyongazd!M200+[4]Közút!M204+[4]Sport!M202+[4]Közművelődés!O251+[4]Támogatás!X217</f>
        <v>0</v>
      </c>
      <c r="S202" s="941">
        <f>[4]Igazgatás!N230+[4]Községgazd!Q218+[4]Vagyongazd!N200+[4]Közút!N204+[4]Sport!N202+[4]Közművelődés!P251+[4]Támogatás!Y217</f>
        <v>0</v>
      </c>
      <c r="T202" s="941">
        <f>[4]Igazgatás!O230+[4]Községgazd!R218+[4]Vagyongazd!O200+[4]Közút!O204+[4]Sport!O202+[4]Közművelődés!Q251+[4]Támogatás!Z217</f>
        <v>0</v>
      </c>
      <c r="U202" s="942">
        <f>[4]Igazgatás!P230+[4]Községgazd!S218+[4]Vagyongazd!P200+[4]Közút!P204+[4]Sport!P202+[4]Közművelődés!R251+[4]Támogatás!AA217</f>
        <v>0</v>
      </c>
      <c r="V202" s="943">
        <f>[4]Igazgatás!Q230+[4]Községgazd!T218+[4]Vagyongazd!Q200+[4]Közút!Q204+[4]Sport!Q202+[4]Közművelődés!S251+[4]Támogatás!AB217</f>
        <v>0</v>
      </c>
      <c r="W202" s="941">
        <f>[4]Igazgatás!R230+[4]Községgazd!U218+[4]Vagyongazd!R200+[4]Közút!R204+[4]Sport!R202+[4]Közművelődés!T251+[4]Támogatás!AC217</f>
        <v>0</v>
      </c>
      <c r="X202" s="941">
        <f>[4]Igazgatás!S230+[4]Községgazd!V218+[4]Vagyongazd!S200+[4]Közút!S204+[4]Sport!S202+[4]Közművelődés!U251+[4]Támogatás!AD217</f>
        <v>0</v>
      </c>
      <c r="Y202" s="942">
        <f>[4]Igazgatás!T230+[4]Községgazd!W218+[4]Vagyongazd!T200+[4]Közút!T204+[4]Sport!T202+[4]Közművelődés!V251+[4]Támogatás!AE217</f>
        <v>0</v>
      </c>
      <c r="AB202" s="914"/>
    </row>
    <row r="203" spans="1:28" ht="15.75" hidden="1" customHeight="1" x14ac:dyDescent="0.2">
      <c r="B203" s="26"/>
      <c r="C203" s="21"/>
      <c r="D203" s="1354" t="s">
        <v>1093</v>
      </c>
      <c r="E203" s="1354"/>
      <c r="F203" s="958" t="e">
        <v>#REF!</v>
      </c>
      <c r="G203" s="958" t="e">
        <v>#REF!</v>
      </c>
      <c r="H203" s="958" t="e">
        <v>#REF!</v>
      </c>
      <c r="I203" s="958" t="e">
        <v>#REF!</v>
      </c>
      <c r="J203" s="958" t="e">
        <f>[4]Igazgatás!F231+[4]Községgazd!F219+[4]Vagyongazd!#REF!+[4]Közút!F205+[4]Sport!F203+[4]Közművelődés!F252+[4]Támogatás!J218</f>
        <v>#REF!</v>
      </c>
      <c r="K203" s="958" t="e">
        <f>[4]Igazgatás!G231+[4]Községgazd!G219+[4]Vagyongazd!#REF!+[4]Közút!G205+[4]Sport!G203+[4]Közművelődés!G252+[4]Támogatás!K218</f>
        <v>#REF!</v>
      </c>
      <c r="L203" s="958"/>
      <c r="M203" s="959" t="e">
        <f>[4]Igazgatás!H231+[4]Községgazd!H219+[4]Vagyongazd!#REF!+[4]Közút!H205+[4]Sport!H203+[4]Közművelődés!H252+[4]Támogatás!L218</f>
        <v>#REF!</v>
      </c>
      <c r="N203" s="960">
        <f>[4]Igazgatás!I231+[4]Községgazd!L219+[4]Vagyongazd!I201+[4]Közút!I205+[4]Sport!I203+[4]Közművelődés!K252+[4]Támogatás!T218</f>
        <v>0</v>
      </c>
      <c r="O203" s="961">
        <f>[4]Igazgatás!J231+[4]Községgazd!M219+[4]Vagyongazd!J201+[4]Közút!J205+[4]Sport!J203+[4]Közművelődés!L252+[4]Támogatás!U218</f>
        <v>0</v>
      </c>
      <c r="P203" s="962">
        <f>[4]Igazgatás!K231+[4]Községgazd!N219+[4]Vagyongazd!K201+[4]Közút!K205+[4]Sport!K203+[4]Közművelődés!M252+[4]Támogatás!V218</f>
        <v>0</v>
      </c>
      <c r="Q203" s="962">
        <f>[4]Igazgatás!L231+[4]Községgazd!O219+[4]Vagyongazd!L201+[4]Közút!L205+[4]Sport!L203+[4]Közművelődés!N252+[4]Támogatás!W218</f>
        <v>0</v>
      </c>
      <c r="R203" s="961">
        <f>[4]Igazgatás!M231+[4]Községgazd!P219+[4]Vagyongazd!M201+[4]Közút!M205+[4]Sport!M203+[4]Közművelődés!O252+[4]Támogatás!X218</f>
        <v>0</v>
      </c>
      <c r="S203" s="962">
        <f>[4]Igazgatás!N231+[4]Községgazd!Q219+[4]Vagyongazd!N201+[4]Közút!N205+[4]Sport!N203+[4]Közművelődés!P252+[4]Támogatás!Y218</f>
        <v>0</v>
      </c>
      <c r="T203" s="962">
        <f>[4]Igazgatás!O231+[4]Községgazd!R219+[4]Vagyongazd!O201+[4]Közút!O205+[4]Sport!O203+[4]Közművelődés!Q252+[4]Támogatás!Z218</f>
        <v>0</v>
      </c>
      <c r="U203" s="963">
        <f>[4]Igazgatás!P231+[4]Községgazd!S219+[4]Vagyongazd!P201+[4]Közút!P205+[4]Sport!P203+[4]Közművelődés!R252+[4]Támogatás!AA218</f>
        <v>0</v>
      </c>
      <c r="V203" s="964">
        <f>[4]Igazgatás!Q231+[4]Községgazd!T219+[4]Vagyongazd!Q201+[4]Közút!Q205+[4]Sport!Q203+[4]Közművelődés!S252+[4]Támogatás!AB218</f>
        <v>0</v>
      </c>
      <c r="W203" s="962">
        <f>[4]Igazgatás!R231+[4]Községgazd!U219+[4]Vagyongazd!R201+[4]Közút!R205+[4]Sport!R203+[4]Közművelődés!T252+[4]Támogatás!AC218</f>
        <v>0</v>
      </c>
      <c r="X203" s="962">
        <f>[4]Igazgatás!S231+[4]Községgazd!V219+[4]Vagyongazd!S201+[4]Közút!S205+[4]Sport!S203+[4]Közművelődés!U252+[4]Támogatás!AD218</f>
        <v>0</v>
      </c>
      <c r="Y203" s="963">
        <f>[4]Igazgatás!T231+[4]Községgazd!W219+[4]Vagyongazd!T201+[4]Közút!T205+[4]Sport!T203+[4]Közművelődés!V252+[4]Támogatás!AE218</f>
        <v>0</v>
      </c>
      <c r="AB203" s="914"/>
    </row>
    <row r="204" spans="1:28" ht="15.75" hidden="1" customHeight="1" x14ac:dyDescent="0.2">
      <c r="B204" s="26"/>
      <c r="C204" s="21"/>
      <c r="D204" s="1354" t="s">
        <v>1094</v>
      </c>
      <c r="E204" s="1354"/>
      <c r="F204" s="958" t="e">
        <v>#REF!</v>
      </c>
      <c r="G204" s="958" t="e">
        <v>#REF!</v>
      </c>
      <c r="H204" s="958" t="e">
        <v>#REF!</v>
      </c>
      <c r="I204" s="958" t="e">
        <v>#REF!</v>
      </c>
      <c r="J204" s="958" t="e">
        <f>[4]Igazgatás!F232+[4]Községgazd!F220+[4]Vagyongazd!#REF!+[4]Közút!F206+[4]Sport!F204+[4]Közművelődés!F253+[4]Támogatás!J219</f>
        <v>#REF!</v>
      </c>
      <c r="K204" s="958" t="e">
        <f>[4]Igazgatás!G232+[4]Községgazd!G220+[4]Vagyongazd!#REF!+[4]Közút!G206+[4]Sport!G204+[4]Közművelődés!G253+[4]Támogatás!K219</f>
        <v>#REF!</v>
      </c>
      <c r="L204" s="958"/>
      <c r="M204" s="959" t="e">
        <f>[4]Igazgatás!H232+[4]Községgazd!H220+[4]Vagyongazd!#REF!+[4]Közút!H206+[4]Sport!H204+[4]Közművelődés!H253+[4]Támogatás!L219</f>
        <v>#REF!</v>
      </c>
      <c r="N204" s="960">
        <f>[4]Igazgatás!I232+[4]Községgazd!L220+[4]Vagyongazd!I202+[4]Közút!I206+[4]Sport!I204+[4]Közművelődés!K253+[4]Támogatás!T219</f>
        <v>0</v>
      </c>
      <c r="O204" s="961">
        <f>[4]Igazgatás!J232+[4]Községgazd!M220+[4]Vagyongazd!J202+[4]Közút!J206+[4]Sport!J204+[4]Közművelődés!L253+[4]Támogatás!U219</f>
        <v>0</v>
      </c>
      <c r="P204" s="962">
        <f>[4]Igazgatás!K232+[4]Községgazd!N220+[4]Vagyongazd!K202+[4]Közút!K206+[4]Sport!K204+[4]Közművelődés!M253+[4]Támogatás!V219</f>
        <v>0</v>
      </c>
      <c r="Q204" s="962">
        <f>[4]Igazgatás!L232+[4]Községgazd!O220+[4]Vagyongazd!L202+[4]Közút!L206+[4]Sport!L204+[4]Közművelődés!N253+[4]Támogatás!W219</f>
        <v>0</v>
      </c>
      <c r="R204" s="961">
        <f>[4]Igazgatás!M232+[4]Községgazd!P220+[4]Vagyongazd!M202+[4]Közút!M206+[4]Sport!M204+[4]Közművelődés!O253+[4]Támogatás!X219</f>
        <v>0</v>
      </c>
      <c r="S204" s="962">
        <f>[4]Igazgatás!N232+[4]Községgazd!Q220+[4]Vagyongazd!N202+[4]Közút!N206+[4]Sport!N204+[4]Közművelődés!P253+[4]Támogatás!Y219</f>
        <v>0</v>
      </c>
      <c r="T204" s="962">
        <f>[4]Igazgatás!O232+[4]Községgazd!R220+[4]Vagyongazd!O202+[4]Közút!O206+[4]Sport!O204+[4]Közművelődés!Q253+[4]Támogatás!Z219</f>
        <v>0</v>
      </c>
      <c r="U204" s="963">
        <f>[4]Igazgatás!P232+[4]Községgazd!S220+[4]Vagyongazd!P202+[4]Közút!P206+[4]Sport!P204+[4]Közművelődés!R253+[4]Támogatás!AA219</f>
        <v>0</v>
      </c>
      <c r="V204" s="964">
        <f>[4]Igazgatás!Q232+[4]Községgazd!T220+[4]Vagyongazd!Q202+[4]Közút!Q206+[4]Sport!Q204+[4]Közművelődés!S253+[4]Támogatás!AB219</f>
        <v>0</v>
      </c>
      <c r="W204" s="962">
        <f>[4]Igazgatás!R232+[4]Községgazd!U220+[4]Vagyongazd!R202+[4]Közút!R206+[4]Sport!R204+[4]Közművelődés!T253+[4]Támogatás!AC219</f>
        <v>0</v>
      </c>
      <c r="X204" s="962">
        <f>[4]Igazgatás!S232+[4]Községgazd!V220+[4]Vagyongazd!S202+[4]Közút!S206+[4]Sport!S204+[4]Közművelődés!U253+[4]Támogatás!AD219</f>
        <v>0</v>
      </c>
      <c r="Y204" s="963">
        <f>[4]Igazgatás!T232+[4]Községgazd!W220+[4]Vagyongazd!T202+[4]Közút!T206+[4]Sport!T204+[4]Közművelődés!V253+[4]Támogatás!AE219</f>
        <v>0</v>
      </c>
      <c r="AB204" s="914"/>
    </row>
    <row r="205" spans="1:28" ht="15.75" hidden="1" customHeight="1" x14ac:dyDescent="0.2">
      <c r="B205" s="26"/>
      <c r="C205" s="21"/>
      <c r="D205" s="1354" t="s">
        <v>1095</v>
      </c>
      <c r="E205" s="1354"/>
      <c r="F205" s="958" t="e">
        <v>#REF!</v>
      </c>
      <c r="G205" s="958" t="e">
        <v>#REF!</v>
      </c>
      <c r="H205" s="958" t="e">
        <v>#REF!</v>
      </c>
      <c r="I205" s="958" t="e">
        <v>#REF!</v>
      </c>
      <c r="J205" s="958" t="e">
        <f>[4]Igazgatás!F233+[4]Községgazd!F221+[4]Vagyongazd!#REF!+[4]Közút!F207+[4]Sport!F205+[4]Közművelődés!F254+[4]Támogatás!J220</f>
        <v>#REF!</v>
      </c>
      <c r="K205" s="958" t="e">
        <f>[4]Igazgatás!G233+[4]Községgazd!G221+[4]Vagyongazd!#REF!+[4]Közút!G207+[4]Sport!G205+[4]Közművelődés!G254+[4]Támogatás!K220</f>
        <v>#REF!</v>
      </c>
      <c r="L205" s="958"/>
      <c r="M205" s="959" t="e">
        <f>[4]Igazgatás!H233+[4]Községgazd!H221+[4]Vagyongazd!#REF!+[4]Közút!H207+[4]Sport!H205+[4]Közművelődés!H254+[4]Támogatás!L220</f>
        <v>#REF!</v>
      </c>
      <c r="N205" s="960">
        <f>[4]Igazgatás!I233+[4]Községgazd!L221+[4]Vagyongazd!I203+[4]Közút!I207+[4]Sport!I205+[4]Közművelődés!K254+[4]Támogatás!T220</f>
        <v>0</v>
      </c>
      <c r="O205" s="961">
        <f>[4]Igazgatás!J233+[4]Községgazd!M221+[4]Vagyongazd!J203+[4]Közút!J207+[4]Sport!J205+[4]Közművelődés!L254+[4]Támogatás!U220</f>
        <v>0</v>
      </c>
      <c r="P205" s="962">
        <f>[4]Igazgatás!K233+[4]Községgazd!N221+[4]Vagyongazd!K203+[4]Közút!K207+[4]Sport!K205+[4]Közművelődés!M254+[4]Támogatás!V220</f>
        <v>0</v>
      </c>
      <c r="Q205" s="962">
        <f>[4]Igazgatás!L233+[4]Községgazd!O221+[4]Vagyongazd!L203+[4]Közút!L207+[4]Sport!L205+[4]Közművelődés!N254+[4]Támogatás!W220</f>
        <v>0</v>
      </c>
      <c r="R205" s="961">
        <f>[4]Igazgatás!M233+[4]Községgazd!P221+[4]Vagyongazd!M203+[4]Közút!M207+[4]Sport!M205+[4]Közművelődés!O254+[4]Támogatás!X220</f>
        <v>0</v>
      </c>
      <c r="S205" s="962">
        <f>[4]Igazgatás!N233+[4]Községgazd!Q221+[4]Vagyongazd!N203+[4]Közút!N207+[4]Sport!N205+[4]Közművelődés!P254+[4]Támogatás!Y220</f>
        <v>0</v>
      </c>
      <c r="T205" s="962">
        <f>[4]Igazgatás!O233+[4]Községgazd!R221+[4]Vagyongazd!O203+[4]Közút!O207+[4]Sport!O205+[4]Közművelődés!Q254+[4]Támogatás!Z220</f>
        <v>0</v>
      </c>
      <c r="U205" s="963">
        <f>[4]Igazgatás!P233+[4]Községgazd!S221+[4]Vagyongazd!P203+[4]Közút!P207+[4]Sport!P205+[4]Közművelődés!R254+[4]Támogatás!AA220</f>
        <v>0</v>
      </c>
      <c r="V205" s="964">
        <f>[4]Igazgatás!Q233+[4]Községgazd!T221+[4]Vagyongazd!Q203+[4]Közút!Q207+[4]Sport!Q205+[4]Közművelődés!S254+[4]Támogatás!AB220</f>
        <v>0</v>
      </c>
      <c r="W205" s="962">
        <f>[4]Igazgatás!R233+[4]Községgazd!U221+[4]Vagyongazd!R203+[4]Közút!R207+[4]Sport!R205+[4]Közművelődés!T254+[4]Támogatás!AC220</f>
        <v>0</v>
      </c>
      <c r="X205" s="962">
        <f>[4]Igazgatás!S233+[4]Községgazd!V221+[4]Vagyongazd!S203+[4]Közút!S207+[4]Sport!S205+[4]Közművelődés!U254+[4]Támogatás!AD220</f>
        <v>0</v>
      </c>
      <c r="Y205" s="963">
        <f>[4]Igazgatás!T233+[4]Községgazd!W221+[4]Vagyongazd!T203+[4]Közút!T207+[4]Sport!T205+[4]Közművelődés!V254+[4]Támogatás!AE220</f>
        <v>0</v>
      </c>
      <c r="AB205" s="914"/>
    </row>
    <row r="206" spans="1:28" ht="15.75" hidden="1" customHeight="1" x14ac:dyDescent="0.2">
      <c r="B206" s="26"/>
      <c r="C206" s="21"/>
      <c r="D206" s="1354" t="s">
        <v>1096</v>
      </c>
      <c r="E206" s="1354"/>
      <c r="F206" s="958" t="e">
        <v>#REF!</v>
      </c>
      <c r="G206" s="958" t="e">
        <v>#REF!</v>
      </c>
      <c r="H206" s="958" t="e">
        <v>#REF!</v>
      </c>
      <c r="I206" s="958" t="e">
        <v>#REF!</v>
      </c>
      <c r="J206" s="958" t="e">
        <f>[4]Igazgatás!F234+[4]Községgazd!F222+[4]Vagyongazd!#REF!+[4]Közút!F208+[4]Sport!F206+[4]Közművelődés!F255+[4]Támogatás!J221</f>
        <v>#REF!</v>
      </c>
      <c r="K206" s="958" t="e">
        <f>[4]Igazgatás!G234+[4]Községgazd!G222+[4]Vagyongazd!#REF!+[4]Közút!G208+[4]Sport!G206+[4]Közművelődés!G255+[4]Támogatás!K221</f>
        <v>#REF!</v>
      </c>
      <c r="L206" s="958"/>
      <c r="M206" s="959" t="e">
        <f>[4]Igazgatás!H234+[4]Községgazd!H222+[4]Vagyongazd!#REF!+[4]Közút!H208+[4]Sport!H206+[4]Közművelődés!H255+[4]Támogatás!L221</f>
        <v>#REF!</v>
      </c>
      <c r="N206" s="960">
        <f>[4]Igazgatás!I234+[4]Községgazd!L222+[4]Vagyongazd!I204+[4]Közút!I208+[4]Sport!I206+[4]Közművelődés!K255+[4]Támogatás!T221</f>
        <v>0</v>
      </c>
      <c r="O206" s="961">
        <f>[4]Igazgatás!J234+[4]Községgazd!M222+[4]Vagyongazd!J204+[4]Közút!J208+[4]Sport!J206+[4]Közművelődés!L255+[4]Támogatás!U221</f>
        <v>0</v>
      </c>
      <c r="P206" s="962">
        <f>[4]Igazgatás!K234+[4]Községgazd!N222+[4]Vagyongazd!K204+[4]Közút!K208+[4]Sport!K206+[4]Közművelődés!M255+[4]Támogatás!V221</f>
        <v>0</v>
      </c>
      <c r="Q206" s="962">
        <f>[4]Igazgatás!L234+[4]Községgazd!O222+[4]Vagyongazd!L204+[4]Közút!L208+[4]Sport!L206+[4]Közművelődés!N255+[4]Támogatás!W221</f>
        <v>0</v>
      </c>
      <c r="R206" s="961">
        <f>[4]Igazgatás!M234+[4]Községgazd!P222+[4]Vagyongazd!M204+[4]Közút!M208+[4]Sport!M206+[4]Közművelődés!O255+[4]Támogatás!X221</f>
        <v>0</v>
      </c>
      <c r="S206" s="962">
        <f>[4]Igazgatás!N234+[4]Községgazd!Q222+[4]Vagyongazd!N204+[4]Közút!N208+[4]Sport!N206+[4]Közművelődés!P255+[4]Támogatás!Y221</f>
        <v>0</v>
      </c>
      <c r="T206" s="962">
        <f>[4]Igazgatás!O234+[4]Községgazd!R222+[4]Vagyongazd!O204+[4]Közút!O208+[4]Sport!O206+[4]Közművelődés!Q255+[4]Támogatás!Z221</f>
        <v>0</v>
      </c>
      <c r="U206" s="963">
        <f>[4]Igazgatás!P234+[4]Községgazd!S222+[4]Vagyongazd!P204+[4]Közút!P208+[4]Sport!P206+[4]Közművelődés!R255+[4]Támogatás!AA221</f>
        <v>0</v>
      </c>
      <c r="V206" s="964">
        <f>[4]Igazgatás!Q234+[4]Községgazd!T222+[4]Vagyongazd!Q204+[4]Közút!Q208+[4]Sport!Q206+[4]Közművelődés!S255+[4]Támogatás!AB221</f>
        <v>0</v>
      </c>
      <c r="W206" s="962">
        <f>[4]Igazgatás!R234+[4]Községgazd!U222+[4]Vagyongazd!R204+[4]Közút!R208+[4]Sport!R206+[4]Közművelődés!T255+[4]Támogatás!AC221</f>
        <v>0</v>
      </c>
      <c r="X206" s="962">
        <f>[4]Igazgatás!S234+[4]Községgazd!V222+[4]Vagyongazd!S204+[4]Közút!S208+[4]Sport!S206+[4]Közművelődés!U255+[4]Támogatás!AD221</f>
        <v>0</v>
      </c>
      <c r="Y206" s="963">
        <f>[4]Igazgatás!T234+[4]Községgazd!W222+[4]Vagyongazd!T204+[4]Közút!T208+[4]Sport!T206+[4]Közművelődés!V255+[4]Támogatás!AE221</f>
        <v>0</v>
      </c>
      <c r="AB206" s="914"/>
    </row>
    <row r="207" spans="1:28" ht="15.75" hidden="1" customHeight="1" x14ac:dyDescent="0.2">
      <c r="B207" s="26"/>
      <c r="C207" s="21"/>
      <c r="D207" s="1354" t="s">
        <v>1097</v>
      </c>
      <c r="E207" s="1354"/>
      <c r="F207" s="958" t="e">
        <v>#REF!</v>
      </c>
      <c r="G207" s="958" t="e">
        <v>#REF!</v>
      </c>
      <c r="H207" s="958" t="e">
        <v>#REF!</v>
      </c>
      <c r="I207" s="958" t="e">
        <v>#REF!</v>
      </c>
      <c r="J207" s="958" t="e">
        <f>[4]Igazgatás!F235+[4]Községgazd!F223+[4]Vagyongazd!#REF!+[4]Közút!F209+[4]Sport!F207+[4]Közművelődés!F256+[4]Támogatás!J222</f>
        <v>#REF!</v>
      </c>
      <c r="K207" s="958" t="e">
        <f>[4]Igazgatás!G235+[4]Községgazd!G223+[4]Vagyongazd!#REF!+[4]Közút!G209+[4]Sport!G207+[4]Közművelődés!G256+[4]Támogatás!K222</f>
        <v>#REF!</v>
      </c>
      <c r="L207" s="958"/>
      <c r="M207" s="959" t="e">
        <f>[4]Igazgatás!H235+[4]Községgazd!H223+[4]Vagyongazd!#REF!+[4]Közút!H209+[4]Sport!H207+[4]Közművelődés!H256+[4]Támogatás!L222</f>
        <v>#REF!</v>
      </c>
      <c r="N207" s="960">
        <f>[4]Igazgatás!I235+[4]Községgazd!L223+[4]Vagyongazd!I205+[4]Közút!I209+[4]Sport!I207+[4]Közművelődés!K256+[4]Támogatás!T222</f>
        <v>0</v>
      </c>
      <c r="O207" s="961">
        <f>[4]Igazgatás!J235+[4]Községgazd!M223+[4]Vagyongazd!J205+[4]Közút!J209+[4]Sport!J207+[4]Közművelődés!L256+[4]Támogatás!U222</f>
        <v>0</v>
      </c>
      <c r="P207" s="962">
        <f>[4]Igazgatás!K235+[4]Községgazd!N223+[4]Vagyongazd!K205+[4]Közút!K209+[4]Sport!K207+[4]Közművelődés!M256+[4]Támogatás!V222</f>
        <v>0</v>
      </c>
      <c r="Q207" s="962">
        <f>[4]Igazgatás!L235+[4]Községgazd!O223+[4]Vagyongazd!L205+[4]Közút!L209+[4]Sport!L207+[4]Közművelődés!N256+[4]Támogatás!W222</f>
        <v>0</v>
      </c>
      <c r="R207" s="961">
        <f>[4]Igazgatás!M235+[4]Községgazd!P223+[4]Vagyongazd!M205+[4]Közút!M209+[4]Sport!M207+[4]Közművelődés!O256+[4]Támogatás!X222</f>
        <v>0</v>
      </c>
      <c r="S207" s="962">
        <f>[4]Igazgatás!N235+[4]Községgazd!Q223+[4]Vagyongazd!N205+[4]Közút!N209+[4]Sport!N207+[4]Közművelődés!P256+[4]Támogatás!Y222</f>
        <v>0</v>
      </c>
      <c r="T207" s="962">
        <f>[4]Igazgatás!O235+[4]Községgazd!R223+[4]Vagyongazd!O205+[4]Közút!O209+[4]Sport!O207+[4]Közművelődés!Q256+[4]Támogatás!Z222</f>
        <v>0</v>
      </c>
      <c r="U207" s="963">
        <f>[4]Igazgatás!P235+[4]Községgazd!S223+[4]Vagyongazd!P205+[4]Közút!P209+[4]Sport!P207+[4]Közművelődés!R256+[4]Támogatás!AA222</f>
        <v>0</v>
      </c>
      <c r="V207" s="964">
        <f>[4]Igazgatás!Q235+[4]Községgazd!T223+[4]Vagyongazd!Q205+[4]Közút!Q209+[4]Sport!Q207+[4]Közművelődés!S256+[4]Támogatás!AB222</f>
        <v>0</v>
      </c>
      <c r="W207" s="962">
        <f>[4]Igazgatás!R235+[4]Községgazd!U223+[4]Vagyongazd!R205+[4]Közút!R209+[4]Sport!R207+[4]Közművelődés!T256+[4]Támogatás!AC222</f>
        <v>0</v>
      </c>
      <c r="X207" s="962">
        <f>[4]Igazgatás!S235+[4]Községgazd!V223+[4]Vagyongazd!S205+[4]Közút!S209+[4]Sport!S207+[4]Közművelődés!U256+[4]Támogatás!AD222</f>
        <v>0</v>
      </c>
      <c r="Y207" s="963">
        <f>[4]Igazgatás!T235+[4]Községgazd!W223+[4]Vagyongazd!T205+[4]Közút!T209+[4]Sport!T207+[4]Közművelődés!V256+[4]Támogatás!AE222</f>
        <v>0</v>
      </c>
      <c r="AB207" s="914"/>
    </row>
    <row r="208" spans="1:28" ht="25.5" hidden="1" customHeight="1" x14ac:dyDescent="0.2">
      <c r="B208" s="26"/>
      <c r="C208" s="21"/>
      <c r="D208" s="1370" t="s">
        <v>1098</v>
      </c>
      <c r="E208" s="1370"/>
      <c r="F208" s="958" t="e">
        <v>#REF!</v>
      </c>
      <c r="G208" s="958" t="e">
        <v>#REF!</v>
      </c>
      <c r="H208" s="958" t="e">
        <v>#REF!</v>
      </c>
      <c r="I208" s="958" t="e">
        <v>#REF!</v>
      </c>
      <c r="J208" s="958" t="e">
        <f>[4]Igazgatás!F236+[4]Községgazd!F224+[4]Vagyongazd!#REF!+[4]Közút!F210+[4]Sport!F208+[4]Közművelődés!F257+[4]Támogatás!J223</f>
        <v>#REF!</v>
      </c>
      <c r="K208" s="958" t="e">
        <f>[4]Igazgatás!G236+[4]Községgazd!G224+[4]Vagyongazd!#REF!+[4]Közút!G210+[4]Sport!G208+[4]Közművelődés!G257+[4]Támogatás!K223</f>
        <v>#REF!</v>
      </c>
      <c r="L208" s="958"/>
      <c r="M208" s="959" t="e">
        <f>[4]Igazgatás!H236+[4]Községgazd!H224+[4]Vagyongazd!#REF!+[4]Közút!H210+[4]Sport!H208+[4]Közművelődés!H257+[4]Támogatás!L223</f>
        <v>#REF!</v>
      </c>
      <c r="N208" s="960">
        <f>[4]Igazgatás!I236+[4]Községgazd!L224+[4]Vagyongazd!I206+[4]Közút!I210+[4]Sport!I208+[4]Közművelődés!K257+[4]Támogatás!T223</f>
        <v>0</v>
      </c>
      <c r="O208" s="961">
        <f>[4]Igazgatás!J236+[4]Községgazd!M224+[4]Vagyongazd!J206+[4]Közút!J210+[4]Sport!J208+[4]Közművelődés!L257+[4]Támogatás!U223</f>
        <v>0</v>
      </c>
      <c r="P208" s="962">
        <f>[4]Igazgatás!K236+[4]Községgazd!N224+[4]Vagyongazd!K206+[4]Közút!K210+[4]Sport!K208+[4]Közművelődés!M257+[4]Támogatás!V223</f>
        <v>0</v>
      </c>
      <c r="Q208" s="962">
        <f>[4]Igazgatás!L236+[4]Községgazd!O224+[4]Vagyongazd!L206+[4]Közút!L210+[4]Sport!L208+[4]Közművelődés!N257+[4]Támogatás!W223</f>
        <v>0</v>
      </c>
      <c r="R208" s="961">
        <f>[4]Igazgatás!M236+[4]Községgazd!P224+[4]Vagyongazd!M206+[4]Közút!M210+[4]Sport!M208+[4]Közművelődés!O257+[4]Támogatás!X223</f>
        <v>0</v>
      </c>
      <c r="S208" s="962">
        <f>[4]Igazgatás!N236+[4]Községgazd!Q224+[4]Vagyongazd!N206+[4]Közút!N210+[4]Sport!N208+[4]Közművelődés!P257+[4]Támogatás!Y223</f>
        <v>0</v>
      </c>
      <c r="T208" s="962">
        <f>[4]Igazgatás!O236+[4]Községgazd!R224+[4]Vagyongazd!O206+[4]Közút!O210+[4]Sport!O208+[4]Közművelődés!Q257+[4]Támogatás!Z223</f>
        <v>0</v>
      </c>
      <c r="U208" s="963">
        <f>[4]Igazgatás!P236+[4]Községgazd!S224+[4]Vagyongazd!P206+[4]Közút!P210+[4]Sport!P208+[4]Közművelődés!R257+[4]Támogatás!AA223</f>
        <v>0</v>
      </c>
      <c r="V208" s="964">
        <f>[4]Igazgatás!Q236+[4]Községgazd!T224+[4]Vagyongazd!Q206+[4]Közút!Q210+[4]Sport!Q208+[4]Közművelődés!S257+[4]Támogatás!AB223</f>
        <v>0</v>
      </c>
      <c r="W208" s="962">
        <f>[4]Igazgatás!R236+[4]Községgazd!U224+[4]Vagyongazd!R206+[4]Közút!R210+[4]Sport!R208+[4]Közművelődés!T257+[4]Támogatás!AC223</f>
        <v>0</v>
      </c>
      <c r="X208" s="962">
        <f>[4]Igazgatás!S236+[4]Községgazd!V224+[4]Vagyongazd!S206+[4]Közút!S210+[4]Sport!S208+[4]Közművelődés!U257+[4]Támogatás!AD223</f>
        <v>0</v>
      </c>
      <c r="Y208" s="963">
        <f>[4]Igazgatás!T236+[4]Községgazd!W224+[4]Vagyongazd!T206+[4]Közút!T210+[4]Sport!T208+[4]Közművelődés!V257+[4]Támogatás!AE223</f>
        <v>0</v>
      </c>
      <c r="AB208" s="914"/>
    </row>
    <row r="209" spans="1:28" ht="25.5" hidden="1" customHeight="1" x14ac:dyDescent="0.2">
      <c r="B209" s="26"/>
      <c r="C209" s="21"/>
      <c r="D209" s="1370" t="s">
        <v>1099</v>
      </c>
      <c r="E209" s="1370"/>
      <c r="F209" s="958" t="e">
        <v>#REF!</v>
      </c>
      <c r="G209" s="958" t="e">
        <v>#REF!</v>
      </c>
      <c r="H209" s="958" t="e">
        <v>#REF!</v>
      </c>
      <c r="I209" s="958" t="e">
        <v>#REF!</v>
      </c>
      <c r="J209" s="958" t="e">
        <f>[4]Igazgatás!F237+[4]Községgazd!F225+[4]Vagyongazd!#REF!+[4]Közút!F211+[4]Sport!F209+[4]Közművelődés!F258+[4]Támogatás!J224</f>
        <v>#REF!</v>
      </c>
      <c r="K209" s="958" t="e">
        <f>[4]Igazgatás!G237+[4]Községgazd!G225+[4]Vagyongazd!#REF!+[4]Közút!G211+[4]Sport!G209+[4]Közművelődés!G258+[4]Támogatás!K224</f>
        <v>#REF!</v>
      </c>
      <c r="L209" s="958"/>
      <c r="M209" s="959" t="e">
        <f>[4]Igazgatás!H237+[4]Községgazd!H225+[4]Vagyongazd!#REF!+[4]Közút!H211+[4]Sport!H209+[4]Közművelődés!H258+[4]Támogatás!L224</f>
        <v>#REF!</v>
      </c>
      <c r="N209" s="960">
        <f>[4]Igazgatás!I237+[4]Községgazd!L225+[4]Vagyongazd!I207+[4]Közút!I211+[4]Sport!I209+[4]Közművelődés!K258+[4]Támogatás!T224</f>
        <v>0</v>
      </c>
      <c r="O209" s="961">
        <f>[4]Igazgatás!J237+[4]Községgazd!M225+[4]Vagyongazd!J207+[4]Közút!J211+[4]Sport!J209+[4]Közművelődés!L258+[4]Támogatás!U224</f>
        <v>0</v>
      </c>
      <c r="P209" s="962">
        <f>[4]Igazgatás!K237+[4]Községgazd!N225+[4]Vagyongazd!K207+[4]Közút!K211+[4]Sport!K209+[4]Közművelődés!M258+[4]Támogatás!V224</f>
        <v>0</v>
      </c>
      <c r="Q209" s="962">
        <f>[4]Igazgatás!L237+[4]Községgazd!O225+[4]Vagyongazd!L207+[4]Közút!L211+[4]Sport!L209+[4]Közművelődés!N258+[4]Támogatás!W224</f>
        <v>0</v>
      </c>
      <c r="R209" s="961">
        <f>[4]Igazgatás!M237+[4]Községgazd!P225+[4]Vagyongazd!M207+[4]Közút!M211+[4]Sport!M209+[4]Közművelődés!O258+[4]Támogatás!X224</f>
        <v>0</v>
      </c>
      <c r="S209" s="962">
        <f>[4]Igazgatás!N237+[4]Községgazd!Q225+[4]Vagyongazd!N207+[4]Közút!N211+[4]Sport!N209+[4]Közművelődés!P258+[4]Támogatás!Y224</f>
        <v>0</v>
      </c>
      <c r="T209" s="962">
        <f>[4]Igazgatás!O237+[4]Községgazd!R225+[4]Vagyongazd!O207+[4]Közút!O211+[4]Sport!O209+[4]Közművelődés!Q258+[4]Támogatás!Z224</f>
        <v>0</v>
      </c>
      <c r="U209" s="963">
        <f>[4]Igazgatás!P237+[4]Községgazd!S225+[4]Vagyongazd!P207+[4]Közút!P211+[4]Sport!P209+[4]Közművelődés!R258+[4]Támogatás!AA224</f>
        <v>0</v>
      </c>
      <c r="V209" s="964">
        <f>[4]Igazgatás!Q237+[4]Községgazd!T225+[4]Vagyongazd!Q207+[4]Közút!Q211+[4]Sport!Q209+[4]Közművelődés!S258+[4]Támogatás!AB224</f>
        <v>0</v>
      </c>
      <c r="W209" s="962">
        <f>[4]Igazgatás!R237+[4]Községgazd!U225+[4]Vagyongazd!R207+[4]Közút!R211+[4]Sport!R209+[4]Közművelődés!T258+[4]Támogatás!AC224</f>
        <v>0</v>
      </c>
      <c r="X209" s="962">
        <f>[4]Igazgatás!S237+[4]Községgazd!V225+[4]Vagyongazd!S207+[4]Közút!S211+[4]Sport!S209+[4]Közművelődés!U258+[4]Támogatás!AD224</f>
        <v>0</v>
      </c>
      <c r="Y209" s="963">
        <f>[4]Igazgatás!T237+[4]Községgazd!W225+[4]Vagyongazd!T207+[4]Közút!T211+[4]Sport!T209+[4]Közművelődés!V258+[4]Támogatás!AE224</f>
        <v>0</v>
      </c>
      <c r="AB209" s="914"/>
    </row>
    <row r="210" spans="1:28" ht="15.75" hidden="1" customHeight="1" x14ac:dyDescent="0.2">
      <c r="B210" s="26"/>
      <c r="C210" s="21"/>
      <c r="D210" s="1354" t="s">
        <v>1100</v>
      </c>
      <c r="E210" s="1354"/>
      <c r="F210" s="958" t="e">
        <v>#REF!</v>
      </c>
      <c r="G210" s="958" t="e">
        <v>#REF!</v>
      </c>
      <c r="H210" s="958" t="e">
        <v>#REF!</v>
      </c>
      <c r="I210" s="958" t="e">
        <v>#REF!</v>
      </c>
      <c r="J210" s="958" t="e">
        <f>[4]Igazgatás!F238+[4]Községgazd!F226+[4]Vagyongazd!#REF!+[4]Közút!F212+[4]Sport!F210+[4]Közművelődés!F259+[4]Támogatás!J225</f>
        <v>#REF!</v>
      </c>
      <c r="K210" s="958" t="e">
        <f>[4]Igazgatás!G238+[4]Községgazd!G226+[4]Vagyongazd!#REF!+[4]Közút!G212+[4]Sport!G210+[4]Közművelődés!G259+[4]Támogatás!K225</f>
        <v>#REF!</v>
      </c>
      <c r="L210" s="958"/>
      <c r="M210" s="959" t="e">
        <f>[4]Igazgatás!H238+[4]Községgazd!H226+[4]Vagyongazd!#REF!+[4]Közút!H212+[4]Sport!H210+[4]Közművelődés!H259+[4]Támogatás!L225</f>
        <v>#REF!</v>
      </c>
      <c r="N210" s="960">
        <f>[4]Igazgatás!I238+[4]Községgazd!L226+[4]Vagyongazd!I208+[4]Közút!I212+[4]Sport!I210+[4]Közművelődés!K259+[4]Támogatás!T225</f>
        <v>0</v>
      </c>
      <c r="O210" s="961">
        <f>[4]Igazgatás!J238+[4]Községgazd!M226+[4]Vagyongazd!J208+[4]Közút!J212+[4]Sport!J210+[4]Közművelődés!L259+[4]Támogatás!U225</f>
        <v>0</v>
      </c>
      <c r="P210" s="962">
        <f>[4]Igazgatás!K238+[4]Községgazd!N226+[4]Vagyongazd!K208+[4]Közút!K212+[4]Sport!K210+[4]Közművelődés!M259+[4]Támogatás!V225</f>
        <v>0</v>
      </c>
      <c r="Q210" s="962">
        <f>[4]Igazgatás!L238+[4]Községgazd!O226+[4]Vagyongazd!L208+[4]Közút!L212+[4]Sport!L210+[4]Közművelődés!N259+[4]Támogatás!W225</f>
        <v>0</v>
      </c>
      <c r="R210" s="961">
        <f>[4]Igazgatás!M238+[4]Községgazd!P226+[4]Vagyongazd!M208+[4]Közút!M212+[4]Sport!M210+[4]Közművelődés!O259+[4]Támogatás!X225</f>
        <v>0</v>
      </c>
      <c r="S210" s="962">
        <f>[4]Igazgatás!N238+[4]Községgazd!Q226+[4]Vagyongazd!N208+[4]Közút!N212+[4]Sport!N210+[4]Közművelődés!P259+[4]Támogatás!Y225</f>
        <v>0</v>
      </c>
      <c r="T210" s="962">
        <f>[4]Igazgatás!O238+[4]Községgazd!R226+[4]Vagyongazd!O208+[4]Közút!O212+[4]Sport!O210+[4]Közművelődés!Q259+[4]Támogatás!Z225</f>
        <v>0</v>
      </c>
      <c r="U210" s="963">
        <f>[4]Igazgatás!P238+[4]Községgazd!S226+[4]Vagyongazd!P208+[4]Közút!P212+[4]Sport!P210+[4]Közművelődés!R259+[4]Támogatás!AA225</f>
        <v>0</v>
      </c>
      <c r="V210" s="964">
        <f>[4]Igazgatás!Q238+[4]Községgazd!T226+[4]Vagyongazd!Q208+[4]Közút!Q212+[4]Sport!Q210+[4]Közművelődés!S259+[4]Támogatás!AB225</f>
        <v>0</v>
      </c>
      <c r="W210" s="962">
        <f>[4]Igazgatás!R238+[4]Községgazd!U226+[4]Vagyongazd!R208+[4]Közút!R212+[4]Sport!R210+[4]Közművelődés!T259+[4]Támogatás!AC225</f>
        <v>0</v>
      </c>
      <c r="X210" s="962">
        <f>[4]Igazgatás!S238+[4]Községgazd!V226+[4]Vagyongazd!S208+[4]Közút!S212+[4]Sport!S210+[4]Közművelődés!U259+[4]Támogatás!AD225</f>
        <v>0</v>
      </c>
      <c r="Y210" s="963">
        <f>[4]Igazgatás!T238+[4]Községgazd!W226+[4]Vagyongazd!T208+[4]Közút!T212+[4]Sport!T210+[4]Közművelődés!V259+[4]Támogatás!AE225</f>
        <v>0</v>
      </c>
      <c r="AB210" s="914"/>
    </row>
    <row r="211" spans="1:28" ht="15.75" hidden="1" customHeight="1" x14ac:dyDescent="0.2">
      <c r="B211" s="26"/>
      <c r="C211" s="21"/>
      <c r="D211" s="1354" t="s">
        <v>1101</v>
      </c>
      <c r="E211" s="1354"/>
      <c r="F211" s="958" t="e">
        <v>#REF!</v>
      </c>
      <c r="G211" s="958" t="e">
        <v>#REF!</v>
      </c>
      <c r="H211" s="958" t="e">
        <v>#REF!</v>
      </c>
      <c r="I211" s="958" t="e">
        <v>#REF!</v>
      </c>
      <c r="J211" s="958" t="e">
        <f>[4]Igazgatás!F239+[4]Községgazd!F227+[4]Vagyongazd!#REF!+[4]Közút!F213+[4]Sport!F211+[4]Közművelődés!F260+[4]Támogatás!J226</f>
        <v>#REF!</v>
      </c>
      <c r="K211" s="958" t="e">
        <f>[4]Igazgatás!G239+[4]Községgazd!G227+[4]Vagyongazd!#REF!+[4]Közút!G213+[4]Sport!G211+[4]Közművelődés!G260+[4]Támogatás!K226</f>
        <v>#REF!</v>
      </c>
      <c r="L211" s="958"/>
      <c r="M211" s="959" t="e">
        <f>[4]Igazgatás!H239+[4]Községgazd!H227+[4]Vagyongazd!#REF!+[4]Közút!H213+[4]Sport!H211+[4]Közművelődés!H260+[4]Támogatás!L226</f>
        <v>#REF!</v>
      </c>
      <c r="N211" s="960">
        <f>[4]Igazgatás!I239+[4]Községgazd!L227+[4]Vagyongazd!I209+[4]Közút!I213+[4]Sport!I211+[4]Közművelődés!K260+[4]Támogatás!T226</f>
        <v>0</v>
      </c>
      <c r="O211" s="961">
        <f>[4]Igazgatás!J239+[4]Községgazd!M227+[4]Vagyongazd!J209+[4]Közút!J213+[4]Sport!J211+[4]Közművelődés!L260+[4]Támogatás!U226</f>
        <v>0</v>
      </c>
      <c r="P211" s="962">
        <f>[4]Igazgatás!K239+[4]Községgazd!N227+[4]Vagyongazd!K209+[4]Közút!K213+[4]Sport!K211+[4]Közművelődés!M260+[4]Támogatás!V226</f>
        <v>0</v>
      </c>
      <c r="Q211" s="962">
        <f>[4]Igazgatás!L239+[4]Községgazd!O227+[4]Vagyongazd!L209+[4]Közút!L213+[4]Sport!L211+[4]Közművelődés!N260+[4]Támogatás!W226</f>
        <v>0</v>
      </c>
      <c r="R211" s="961">
        <f>[4]Igazgatás!M239+[4]Községgazd!P227+[4]Vagyongazd!M209+[4]Közút!M213+[4]Sport!M211+[4]Közművelődés!O260+[4]Támogatás!X226</f>
        <v>0</v>
      </c>
      <c r="S211" s="962">
        <f>[4]Igazgatás!N239+[4]Községgazd!Q227+[4]Vagyongazd!N209+[4]Közút!N213+[4]Sport!N211+[4]Közművelődés!P260+[4]Támogatás!Y226</f>
        <v>0</v>
      </c>
      <c r="T211" s="962">
        <f>[4]Igazgatás!O239+[4]Községgazd!R227+[4]Vagyongazd!O209+[4]Közút!O213+[4]Sport!O211+[4]Közművelődés!Q260+[4]Támogatás!Z226</f>
        <v>0</v>
      </c>
      <c r="U211" s="963">
        <f>[4]Igazgatás!P239+[4]Községgazd!S227+[4]Vagyongazd!P209+[4]Közút!P213+[4]Sport!P211+[4]Közművelődés!R260+[4]Támogatás!AA226</f>
        <v>0</v>
      </c>
      <c r="V211" s="964">
        <f>[4]Igazgatás!Q239+[4]Községgazd!T227+[4]Vagyongazd!Q209+[4]Közút!Q213+[4]Sport!Q211+[4]Közművelődés!S260+[4]Támogatás!AB226</f>
        <v>0</v>
      </c>
      <c r="W211" s="962">
        <f>[4]Igazgatás!R239+[4]Községgazd!U227+[4]Vagyongazd!R209+[4]Közút!R213+[4]Sport!R211+[4]Közművelődés!T260+[4]Támogatás!AC226</f>
        <v>0</v>
      </c>
      <c r="X211" s="962">
        <f>[4]Igazgatás!S239+[4]Községgazd!V227+[4]Vagyongazd!S209+[4]Közút!S213+[4]Sport!S211+[4]Közművelődés!U260+[4]Támogatás!AD226</f>
        <v>0</v>
      </c>
      <c r="Y211" s="963">
        <f>[4]Igazgatás!T239+[4]Községgazd!W227+[4]Vagyongazd!T209+[4]Közút!T213+[4]Sport!T211+[4]Közművelődés!V260+[4]Támogatás!AE226</f>
        <v>0</v>
      </c>
      <c r="AB211" s="914"/>
    </row>
    <row r="212" spans="1:28" ht="15.75" hidden="1" customHeight="1" x14ac:dyDescent="0.2">
      <c r="B212" s="26"/>
      <c r="C212" s="21"/>
      <c r="D212" s="1354" t="s">
        <v>1102</v>
      </c>
      <c r="E212" s="1354"/>
      <c r="F212" s="958" t="e">
        <v>#REF!</v>
      </c>
      <c r="G212" s="958" t="e">
        <v>#REF!</v>
      </c>
      <c r="H212" s="958" t="e">
        <v>#REF!</v>
      </c>
      <c r="I212" s="958" t="e">
        <v>#REF!</v>
      </c>
      <c r="J212" s="958" t="e">
        <f>[4]Igazgatás!F240+[4]Községgazd!F228+[4]Vagyongazd!#REF!+[4]Közút!F214+[4]Sport!F212+[4]Közművelődés!F261+[4]Támogatás!J227</f>
        <v>#REF!</v>
      </c>
      <c r="K212" s="958" t="e">
        <f>[4]Igazgatás!G240+[4]Községgazd!G228+[4]Vagyongazd!#REF!+[4]Közút!G214+[4]Sport!G212+[4]Közművelődés!G261+[4]Támogatás!K227</f>
        <v>#REF!</v>
      </c>
      <c r="L212" s="958"/>
      <c r="M212" s="959" t="e">
        <f>[4]Igazgatás!H240+[4]Községgazd!H228+[4]Vagyongazd!#REF!+[4]Közút!H214+[4]Sport!H212+[4]Közművelődés!H261+[4]Támogatás!L227</f>
        <v>#REF!</v>
      </c>
      <c r="N212" s="960">
        <f>[4]Igazgatás!I240+[4]Községgazd!L228+[4]Vagyongazd!I210+[4]Közút!I214+[4]Sport!I212+[4]Közművelődés!K261+[4]Támogatás!T227</f>
        <v>0</v>
      </c>
      <c r="O212" s="961">
        <f>[4]Igazgatás!J240+[4]Községgazd!M228+[4]Vagyongazd!J210+[4]Közút!J214+[4]Sport!J212+[4]Közművelődés!L261+[4]Támogatás!U227</f>
        <v>0</v>
      </c>
      <c r="P212" s="962">
        <f>[4]Igazgatás!K240+[4]Községgazd!N228+[4]Vagyongazd!K210+[4]Közút!K214+[4]Sport!K212+[4]Közművelődés!M261+[4]Támogatás!V227</f>
        <v>0</v>
      </c>
      <c r="Q212" s="962">
        <f>[4]Igazgatás!L240+[4]Községgazd!O228+[4]Vagyongazd!L210+[4]Közút!L214+[4]Sport!L212+[4]Közművelődés!N261+[4]Támogatás!W227</f>
        <v>0</v>
      </c>
      <c r="R212" s="961">
        <f>[4]Igazgatás!M240+[4]Községgazd!P228+[4]Vagyongazd!M210+[4]Közút!M214+[4]Sport!M212+[4]Közművelődés!O261+[4]Támogatás!X227</f>
        <v>0</v>
      </c>
      <c r="S212" s="962">
        <f>[4]Igazgatás!N240+[4]Községgazd!Q228+[4]Vagyongazd!N210+[4]Közút!N214+[4]Sport!N212+[4]Közművelődés!P261+[4]Támogatás!Y227</f>
        <v>0</v>
      </c>
      <c r="T212" s="962">
        <f>[4]Igazgatás!O240+[4]Községgazd!R228+[4]Vagyongazd!O210+[4]Közút!O214+[4]Sport!O212+[4]Közművelődés!Q261+[4]Támogatás!Z227</f>
        <v>0</v>
      </c>
      <c r="U212" s="963">
        <f>[4]Igazgatás!P240+[4]Községgazd!S228+[4]Vagyongazd!P210+[4]Közút!P214+[4]Sport!P212+[4]Közművelődés!R261+[4]Támogatás!AA227</f>
        <v>0</v>
      </c>
      <c r="V212" s="964">
        <f>[4]Igazgatás!Q240+[4]Községgazd!T228+[4]Vagyongazd!Q210+[4]Közút!Q214+[4]Sport!Q212+[4]Közművelődés!S261+[4]Támogatás!AB227</f>
        <v>0</v>
      </c>
      <c r="W212" s="962">
        <f>[4]Igazgatás!R240+[4]Községgazd!U228+[4]Vagyongazd!R210+[4]Közút!R214+[4]Sport!R212+[4]Közművelődés!T261+[4]Támogatás!AC227</f>
        <v>0</v>
      </c>
      <c r="X212" s="962">
        <f>[4]Igazgatás!S240+[4]Községgazd!V228+[4]Vagyongazd!S210+[4]Közút!S214+[4]Sport!S212+[4]Közművelődés!U261+[4]Támogatás!AD227</f>
        <v>0</v>
      </c>
      <c r="Y212" s="963">
        <f>[4]Igazgatás!T240+[4]Községgazd!W228+[4]Vagyongazd!T210+[4]Közút!T214+[4]Sport!T212+[4]Közművelődés!V261+[4]Támogatás!AE227</f>
        <v>0</v>
      </c>
      <c r="AB212" s="914"/>
    </row>
    <row r="213" spans="1:28" ht="15.75" hidden="1" customHeight="1" x14ac:dyDescent="0.2">
      <c r="B213" s="26"/>
      <c r="C213" s="21"/>
      <c r="D213" s="1354" t="s">
        <v>1103</v>
      </c>
      <c r="E213" s="1354"/>
      <c r="F213" s="958" t="e">
        <v>#REF!</v>
      </c>
      <c r="G213" s="958" t="e">
        <v>#REF!</v>
      </c>
      <c r="H213" s="958" t="e">
        <v>#REF!</v>
      </c>
      <c r="I213" s="958" t="e">
        <v>#REF!</v>
      </c>
      <c r="J213" s="958" t="e">
        <f>[4]Igazgatás!F241+[4]Községgazd!F229+[4]Vagyongazd!#REF!+[4]Közút!F215+[4]Sport!F213+[4]Közművelődés!F262+[4]Támogatás!J228</f>
        <v>#REF!</v>
      </c>
      <c r="K213" s="958" t="e">
        <f>[4]Igazgatás!G241+[4]Községgazd!G229+[4]Vagyongazd!#REF!+[4]Közút!G215+[4]Sport!G213+[4]Közművelődés!G262+[4]Támogatás!K228</f>
        <v>#REF!</v>
      </c>
      <c r="L213" s="958"/>
      <c r="M213" s="959" t="e">
        <f>[4]Igazgatás!H241+[4]Községgazd!H229+[4]Vagyongazd!#REF!+[4]Közút!H215+[4]Sport!H213+[4]Közművelődés!H262+[4]Támogatás!L228</f>
        <v>#REF!</v>
      </c>
      <c r="N213" s="960">
        <f>[4]Igazgatás!I241+[4]Községgazd!L229+[4]Vagyongazd!I211+[4]Közút!I215+[4]Sport!I213+[4]Közművelődés!K262+[4]Támogatás!T228</f>
        <v>0</v>
      </c>
      <c r="O213" s="961">
        <f>[4]Igazgatás!J241+[4]Községgazd!M229+[4]Vagyongazd!J211+[4]Közút!J215+[4]Sport!J213+[4]Közművelődés!L262+[4]Támogatás!U228</f>
        <v>0</v>
      </c>
      <c r="P213" s="962">
        <f>[4]Igazgatás!K241+[4]Községgazd!N229+[4]Vagyongazd!K211+[4]Közút!K215+[4]Sport!K213+[4]Közművelődés!M262+[4]Támogatás!V228</f>
        <v>0</v>
      </c>
      <c r="Q213" s="962">
        <f>[4]Igazgatás!L241+[4]Községgazd!O229+[4]Vagyongazd!L211+[4]Közút!L215+[4]Sport!L213+[4]Közművelődés!N262+[4]Támogatás!W228</f>
        <v>0</v>
      </c>
      <c r="R213" s="961">
        <f>[4]Igazgatás!M241+[4]Községgazd!P229+[4]Vagyongazd!M211+[4]Közút!M215+[4]Sport!M213+[4]Közművelődés!O262+[4]Támogatás!X228</f>
        <v>0</v>
      </c>
      <c r="S213" s="962">
        <f>[4]Igazgatás!N241+[4]Községgazd!Q229+[4]Vagyongazd!N211+[4]Közút!N215+[4]Sport!N213+[4]Közművelődés!P262+[4]Támogatás!Y228</f>
        <v>0</v>
      </c>
      <c r="T213" s="962">
        <f>[4]Igazgatás!O241+[4]Községgazd!R229+[4]Vagyongazd!O211+[4]Közút!O215+[4]Sport!O213+[4]Közművelődés!Q262+[4]Támogatás!Z228</f>
        <v>0</v>
      </c>
      <c r="U213" s="963">
        <f>[4]Igazgatás!P241+[4]Községgazd!S229+[4]Vagyongazd!P211+[4]Közút!P215+[4]Sport!P213+[4]Közművelődés!R262+[4]Támogatás!AA228</f>
        <v>0</v>
      </c>
      <c r="V213" s="964">
        <f>[4]Igazgatás!Q241+[4]Községgazd!T229+[4]Vagyongazd!Q211+[4]Közút!Q215+[4]Sport!Q213+[4]Közművelődés!S262+[4]Támogatás!AB228</f>
        <v>0</v>
      </c>
      <c r="W213" s="962">
        <f>[4]Igazgatás!R241+[4]Községgazd!U229+[4]Vagyongazd!R211+[4]Közút!R215+[4]Sport!R213+[4]Közművelődés!T262+[4]Támogatás!AC228</f>
        <v>0</v>
      </c>
      <c r="X213" s="962">
        <f>[4]Igazgatás!S241+[4]Községgazd!V229+[4]Vagyongazd!S211+[4]Közút!S215+[4]Sport!S213+[4]Közművelődés!U262+[4]Támogatás!AD228</f>
        <v>0</v>
      </c>
      <c r="Y213" s="963">
        <f>[4]Igazgatás!T241+[4]Községgazd!W229+[4]Vagyongazd!T211+[4]Közút!T215+[4]Sport!T213+[4]Közművelődés!V262+[4]Támogatás!AE228</f>
        <v>0</v>
      </c>
      <c r="AB213" s="914"/>
    </row>
    <row r="214" spans="1:28" s="977" customFormat="1" ht="15.75" hidden="1" customHeight="1" x14ac:dyDescent="0.2">
      <c r="A214" s="18" t="s">
        <v>1104</v>
      </c>
      <c r="B214" s="28" t="s">
        <v>1105</v>
      </c>
      <c r="C214" s="1379" t="s">
        <v>1106</v>
      </c>
      <c r="D214" s="1380"/>
      <c r="E214" s="1380"/>
      <c r="F214" s="975" t="e">
        <v>#REF!</v>
      </c>
      <c r="G214" s="975" t="e">
        <v>#REF!</v>
      </c>
      <c r="H214" s="975" t="e">
        <v>#REF!</v>
      </c>
      <c r="I214" s="981" t="e">
        <v>#REF!</v>
      </c>
      <c r="J214" s="975" t="e">
        <f>[4]Igazgatás!F242+[4]Községgazd!F230+[4]Vagyongazd!#REF!+[4]Közút!F216+[4]Sport!F214+[4]Közművelődés!F263+[4]Támogatás!J229</f>
        <v>#REF!</v>
      </c>
      <c r="K214" s="975" t="e">
        <f>[4]Igazgatás!G242+[4]Községgazd!G230+[4]Vagyongazd!#REF!+[4]Közút!G216+[4]Sport!G214+[4]Közművelődés!G263+[4]Támogatás!K229</f>
        <v>#REF!</v>
      </c>
      <c r="L214" s="975"/>
      <c r="M214" s="982" t="e">
        <f>[4]Igazgatás!H242+[4]Községgazd!H230+[4]Vagyongazd!#REF!+[4]Közút!H216+[4]Sport!H214+[4]Közművelődés!H263+[4]Támogatás!L229</f>
        <v>#REF!</v>
      </c>
      <c r="N214" s="939">
        <f>[4]Igazgatás!I242+[4]Községgazd!L230+[4]Vagyongazd!I212+[4]Közút!I216+[4]Sport!I214+[4]Közművelődés!K263+[4]Támogatás!T229</f>
        <v>0</v>
      </c>
      <c r="O214" s="940">
        <f>[4]Igazgatás!J242+[4]Községgazd!M230+[4]Vagyongazd!J212+[4]Közút!J216+[4]Sport!J214+[4]Közművelődés!L263+[4]Támogatás!U229</f>
        <v>0</v>
      </c>
      <c r="P214" s="941">
        <f>[4]Igazgatás!K242+[4]Községgazd!N230+[4]Vagyongazd!K212+[4]Közút!K216+[4]Sport!K214+[4]Közművelődés!M263+[4]Támogatás!V229</f>
        <v>0</v>
      </c>
      <c r="Q214" s="941">
        <f>[4]Igazgatás!L242+[4]Községgazd!O230+[4]Vagyongazd!L212+[4]Közút!L216+[4]Sport!L214+[4]Közművelődés!N263+[4]Támogatás!W229</f>
        <v>0</v>
      </c>
      <c r="R214" s="940">
        <f>[4]Igazgatás!M242+[4]Községgazd!P230+[4]Vagyongazd!M212+[4]Közút!M216+[4]Sport!M214+[4]Közművelődés!O263+[4]Támogatás!X229</f>
        <v>0</v>
      </c>
      <c r="S214" s="941">
        <f>[4]Igazgatás!N242+[4]Községgazd!Q230+[4]Vagyongazd!N212+[4]Közút!N216+[4]Sport!N214+[4]Közművelődés!P263+[4]Támogatás!Y229</f>
        <v>0</v>
      </c>
      <c r="T214" s="941">
        <f>[4]Igazgatás!O242+[4]Községgazd!R230+[4]Vagyongazd!O212+[4]Közút!O216+[4]Sport!O214+[4]Közművelődés!Q263+[4]Támogatás!Z229</f>
        <v>0</v>
      </c>
      <c r="U214" s="942">
        <f>[4]Igazgatás!P242+[4]Községgazd!S230+[4]Vagyongazd!P212+[4]Közút!P216+[4]Sport!P214+[4]Közművelődés!R263+[4]Támogatás!AA229</f>
        <v>0</v>
      </c>
      <c r="V214" s="943">
        <f>[4]Igazgatás!Q242+[4]Községgazd!T230+[4]Vagyongazd!Q212+[4]Közút!Q216+[4]Sport!Q214+[4]Közművelődés!S263+[4]Támogatás!AB229</f>
        <v>0</v>
      </c>
      <c r="W214" s="941">
        <f>[4]Igazgatás!R242+[4]Községgazd!U230+[4]Vagyongazd!R212+[4]Közút!R216+[4]Sport!R214+[4]Közművelődés!T263+[4]Támogatás!AC229</f>
        <v>0</v>
      </c>
      <c r="X214" s="941">
        <f>[4]Igazgatás!S242+[4]Községgazd!V230+[4]Vagyongazd!S212+[4]Közút!S216+[4]Sport!S214+[4]Közművelődés!U263+[4]Támogatás!AD229</f>
        <v>0</v>
      </c>
      <c r="Y214" s="942">
        <f>[4]Igazgatás!T242+[4]Községgazd!W230+[4]Vagyongazd!T212+[4]Közút!T216+[4]Sport!T214+[4]Közművelődés!V263+[4]Támogatás!AE229</f>
        <v>0</v>
      </c>
      <c r="AB214" s="914"/>
    </row>
    <row r="215" spans="1:28" s="977" customFormat="1" ht="15.75" hidden="1" customHeight="1" x14ac:dyDescent="0.2">
      <c r="A215" s="18" t="s">
        <v>1107</v>
      </c>
      <c r="B215" s="28" t="s">
        <v>1108</v>
      </c>
      <c r="C215" s="1379" t="s">
        <v>1109</v>
      </c>
      <c r="D215" s="1380"/>
      <c r="E215" s="1380"/>
      <c r="F215" s="975" t="e">
        <v>#REF!</v>
      </c>
      <c r="G215" s="975" t="e">
        <v>#REF!</v>
      </c>
      <c r="H215" s="975" t="e">
        <v>#REF!</v>
      </c>
      <c r="I215" s="981"/>
      <c r="J215" s="975">
        <v>0</v>
      </c>
      <c r="K215" s="975">
        <v>0</v>
      </c>
      <c r="L215" s="975">
        <v>0</v>
      </c>
      <c r="M215" s="982">
        <v>0</v>
      </c>
      <c r="N215" s="939">
        <f>[4]Igazgatás!I243+[4]Községgazd!L231+[4]Vagyongazd!I213+[4]Közút!I217+[4]Sport!I215+[4]Közművelődés!K264+[4]Támogatás!T230</f>
        <v>0</v>
      </c>
      <c r="O215" s="940">
        <f>[4]Igazgatás!J243+[4]Községgazd!M231+[4]Vagyongazd!J213+[4]Közút!J217+[4]Sport!J215+[4]Közművelődés!L264+[4]Támogatás!U230</f>
        <v>0</v>
      </c>
      <c r="P215" s="941">
        <f>[4]Igazgatás!K243+[4]Községgazd!N231+[4]Vagyongazd!K213+[4]Közút!K217+[4]Sport!K215+[4]Közművelődés!M264+[4]Támogatás!V230</f>
        <v>0</v>
      </c>
      <c r="Q215" s="941">
        <f>[4]Igazgatás!L243+[4]Községgazd!O231+[4]Vagyongazd!L213+[4]Közút!L217+[4]Sport!L215+[4]Közművelődés!N264+[4]Támogatás!W230</f>
        <v>0</v>
      </c>
      <c r="R215" s="940">
        <f>[4]Igazgatás!M243+[4]Községgazd!P231+[4]Vagyongazd!M213+[4]Közút!M217+[4]Sport!M215+[4]Közművelődés!O264+[4]Támogatás!X230</f>
        <v>0</v>
      </c>
      <c r="S215" s="941">
        <f>[4]Igazgatás!N243+[4]Községgazd!Q231+[4]Vagyongazd!N213+[4]Közút!N217+[4]Sport!N215+[4]Közművelődés!P264+[4]Támogatás!Y230</f>
        <v>0</v>
      </c>
      <c r="T215" s="941">
        <f>[4]Igazgatás!O243+[4]Községgazd!R231+[4]Vagyongazd!O213+[4]Közút!O217+[4]Sport!O215+[4]Közművelődés!Q264+[4]Támogatás!Z230</f>
        <v>0</v>
      </c>
      <c r="U215" s="942">
        <f>[4]Igazgatás!P243+[4]Községgazd!S231+[4]Vagyongazd!P213+[4]Közút!P217+[4]Sport!P215+[4]Közművelődés!R264+[4]Támogatás!AA230</f>
        <v>0</v>
      </c>
      <c r="V215" s="943">
        <f>[4]Igazgatás!Q243+[4]Községgazd!T231+[4]Vagyongazd!Q213+[4]Közút!Q217+[4]Sport!Q215+[4]Közművelődés!S264+[4]Támogatás!AB230</f>
        <v>0</v>
      </c>
      <c r="W215" s="941">
        <f>[4]Igazgatás!R243+[4]Községgazd!U231+[4]Vagyongazd!R213+[4]Közút!R217+[4]Sport!R215+[4]Közművelődés!T264+[4]Támogatás!AC230</f>
        <v>0</v>
      </c>
      <c r="X215" s="941">
        <f>[4]Igazgatás!S243+[4]Községgazd!V231+[4]Vagyongazd!S213+[4]Közút!S217+[4]Sport!S215+[4]Közművelődés!U264+[4]Támogatás!AD230</f>
        <v>0</v>
      </c>
      <c r="Y215" s="942">
        <f>[4]Igazgatás!T243+[4]Községgazd!W231+[4]Vagyongazd!T213+[4]Közút!T217+[4]Sport!T215+[4]Közművelődés!V264+[4]Támogatás!AE230</f>
        <v>0</v>
      </c>
      <c r="AB215" s="914"/>
    </row>
    <row r="216" spans="1:28" s="977" customFormat="1" ht="15.75" hidden="1" customHeight="1" x14ac:dyDescent="0.2">
      <c r="A216" s="18" t="s">
        <v>1110</v>
      </c>
      <c r="B216" s="28" t="s">
        <v>1111</v>
      </c>
      <c r="C216" s="1379" t="s">
        <v>1112</v>
      </c>
      <c r="D216" s="1380"/>
      <c r="E216" s="1380"/>
      <c r="F216" s="975">
        <v>50000</v>
      </c>
      <c r="G216" s="975">
        <v>50000</v>
      </c>
      <c r="H216" s="975">
        <v>50000</v>
      </c>
      <c r="I216" s="981"/>
      <c r="J216" s="975">
        <v>0</v>
      </c>
      <c r="K216" s="975">
        <f>[4]Igazgatás!G244+[4]Községgazd!G232+[4]Közút!G218+[4]Sport!G216+[4]Közművelődés!G265+[4]Támogatás!K231</f>
        <v>0</v>
      </c>
      <c r="L216" s="975">
        <v>0</v>
      </c>
      <c r="M216" s="982">
        <v>0</v>
      </c>
      <c r="N216" s="939">
        <f>[4]Igazgatás!I244+[4]Községgazd!L232+[4]Vagyongazd!I214+[4]Közút!I218+[4]Sport!I216+[4]Közművelődés!K265+[4]Támogatás!T231</f>
        <v>8333.3333329999987</v>
      </c>
      <c r="O216" s="940">
        <f>[4]Igazgatás!J244+[4]Községgazd!M232+[4]Vagyongazd!J214+[4]Közút!J218+[4]Sport!J216+[4]Közművelődés!L265+[4]Támogatás!U231</f>
        <v>8333.3333329999987</v>
      </c>
      <c r="P216" s="941">
        <f>[4]Igazgatás!K244+[4]Községgazd!N232+[4]Vagyongazd!K214+[4]Közút!K218+[4]Sport!K216+[4]Közművelődés!M265+[4]Támogatás!V231</f>
        <v>8333.3333329999987</v>
      </c>
      <c r="Q216" s="941">
        <f>[4]Igazgatás!L244+[4]Községgazd!O232+[4]Vagyongazd!L214+[4]Közút!L218+[4]Sport!L216+[4]Közművelődés!N265+[4]Támogatás!W231</f>
        <v>8333.3333329999987</v>
      </c>
      <c r="R216" s="940">
        <f>[4]Igazgatás!M244+[4]Községgazd!P232+[4]Vagyongazd!M214+[4]Közút!M218+[4]Sport!M216+[4]Közművelődés!O265+[4]Támogatás!X231</f>
        <v>8333.3333329999987</v>
      </c>
      <c r="S216" s="941">
        <f>[4]Igazgatás!N244+[4]Községgazd!Q232+[4]Vagyongazd!N214+[4]Közút!N218+[4]Sport!N216+[4]Közművelődés!P265+[4]Támogatás!Y231</f>
        <v>8333.3333329999987</v>
      </c>
      <c r="T216" s="941">
        <f>[4]Igazgatás!O244+[4]Községgazd!R232+[4]Vagyongazd!O214+[4]Közút!O218+[4]Sport!O216+[4]Közművelődés!Q265+[4]Támogatás!Z231</f>
        <v>8333.3333329999987</v>
      </c>
      <c r="U216" s="942">
        <f>[4]Igazgatás!P244+[4]Községgazd!S232+[4]Vagyongazd!P214+[4]Közút!P218+[4]Sport!P216+[4]Közművelődés!R265+[4]Támogatás!AA231</f>
        <v>8333.3333329999987</v>
      </c>
      <c r="V216" s="943">
        <f>[4]Igazgatás!Q244+[4]Községgazd!T232+[4]Vagyongazd!Q214+[4]Közút!Q218+[4]Sport!Q216+[4]Közművelődés!S265+[4]Támogatás!AB231</f>
        <v>8333.3333329999987</v>
      </c>
      <c r="W216" s="941">
        <f>[4]Igazgatás!R244+[4]Községgazd!U232+[4]Vagyongazd!R214+[4]Közút!R218+[4]Sport!R216+[4]Közművelődés!T265+[4]Támogatás!AC231</f>
        <v>8333.3333329999987</v>
      </c>
      <c r="X216" s="941">
        <f>[4]Igazgatás!S244+[4]Községgazd!V232+[4]Vagyongazd!S214+[4]Közút!S218+[4]Sport!S216+[4]Közművelődés!U265+[4]Támogatás!AD231</f>
        <v>8333.3333329999987</v>
      </c>
      <c r="Y216" s="942">
        <f>[4]Igazgatás!T244+[4]Községgazd!W232+[4]Vagyongazd!T214+[4]Közút!T218+[4]Sport!T216+[4]Közművelődés!V265+[4]Támogatás!AE231</f>
        <v>8333.3333329999987</v>
      </c>
      <c r="AB216" s="914"/>
    </row>
    <row r="217" spans="1:28" ht="15.75" hidden="1" customHeight="1" x14ac:dyDescent="0.2">
      <c r="B217" s="26"/>
      <c r="C217" s="21"/>
      <c r="D217" s="1354" t="s">
        <v>1113</v>
      </c>
      <c r="E217" s="1354"/>
      <c r="F217" s="958" t="e">
        <v>#REF!</v>
      </c>
      <c r="G217" s="958" t="e">
        <v>#REF!</v>
      </c>
      <c r="H217" s="958" t="e">
        <v>#REF!</v>
      </c>
      <c r="I217" s="958" t="e">
        <v>#REF!</v>
      </c>
      <c r="J217" s="958" t="e">
        <f>[4]Igazgatás!F245+[4]Községgazd!F233+[4]Vagyongazd!#REF!+[4]Közút!F219+[4]Sport!F217+[4]Közművelődés!F266+[4]Támogatás!J232</f>
        <v>#REF!</v>
      </c>
      <c r="K217" s="958" t="e">
        <f>[4]Igazgatás!G245+[4]Községgazd!G233+[4]Vagyongazd!#REF!+[4]Közút!G219+[4]Sport!G217+[4]Közművelődés!G266+[4]Támogatás!K232</f>
        <v>#REF!</v>
      </c>
      <c r="L217" s="958"/>
      <c r="M217" s="959" t="e">
        <f>[4]Igazgatás!H245+[4]Községgazd!H233+[4]Vagyongazd!#REF!+[4]Közút!H219+[4]Sport!H217+[4]Közművelődés!H266+[4]Támogatás!L232</f>
        <v>#REF!</v>
      </c>
      <c r="N217" s="960">
        <f>[4]Igazgatás!I245+[4]Községgazd!L233+[4]Vagyongazd!I215+[4]Közút!I219+[4]Sport!I217+[4]Közművelődés!K266+[4]Támogatás!T232</f>
        <v>0</v>
      </c>
      <c r="O217" s="961">
        <f>[4]Igazgatás!J245+[4]Községgazd!M233+[4]Vagyongazd!J215+[4]Közút!J219+[4]Sport!J217+[4]Közművelődés!L266+[4]Támogatás!U232</f>
        <v>0</v>
      </c>
      <c r="P217" s="962">
        <f>[4]Igazgatás!K245+[4]Községgazd!N233+[4]Vagyongazd!K215+[4]Közút!K219+[4]Sport!K217+[4]Közművelődés!M266+[4]Támogatás!V232</f>
        <v>0</v>
      </c>
      <c r="Q217" s="962">
        <f>[4]Igazgatás!L245+[4]Községgazd!O233+[4]Vagyongazd!L215+[4]Közút!L219+[4]Sport!L217+[4]Közművelődés!N266+[4]Támogatás!W232</f>
        <v>0</v>
      </c>
      <c r="R217" s="961">
        <f>[4]Igazgatás!M245+[4]Községgazd!P233+[4]Vagyongazd!M215+[4]Közút!M219+[4]Sport!M217+[4]Közművelődés!O266+[4]Támogatás!X232</f>
        <v>0</v>
      </c>
      <c r="S217" s="962">
        <f>[4]Igazgatás!N245+[4]Községgazd!Q233+[4]Vagyongazd!N215+[4]Közút!N219+[4]Sport!N217+[4]Közművelődés!P266+[4]Támogatás!Y232</f>
        <v>0</v>
      </c>
      <c r="T217" s="962">
        <f>[4]Igazgatás!O245+[4]Községgazd!R233+[4]Vagyongazd!O215+[4]Közút!O219+[4]Sport!O217+[4]Közművelődés!Q266+[4]Támogatás!Z232</f>
        <v>0</v>
      </c>
      <c r="U217" s="963">
        <f>[4]Igazgatás!P245+[4]Községgazd!S233+[4]Vagyongazd!P215+[4]Közút!P219+[4]Sport!P217+[4]Közművelődés!R266+[4]Támogatás!AA232</f>
        <v>0</v>
      </c>
      <c r="V217" s="964">
        <f>[4]Igazgatás!Q245+[4]Községgazd!T233+[4]Vagyongazd!Q215+[4]Közút!Q219+[4]Sport!Q217+[4]Közművelődés!S266+[4]Támogatás!AB232</f>
        <v>0</v>
      </c>
      <c r="W217" s="962">
        <f>[4]Igazgatás!R245+[4]Községgazd!U233+[4]Vagyongazd!R215+[4]Közút!R219+[4]Sport!R217+[4]Közművelődés!T266+[4]Támogatás!AC232</f>
        <v>0</v>
      </c>
      <c r="X217" s="962">
        <f>[4]Igazgatás!S245+[4]Községgazd!V233+[4]Vagyongazd!S215+[4]Közút!S219+[4]Sport!S217+[4]Közművelődés!U266+[4]Támogatás!AD232</f>
        <v>0</v>
      </c>
      <c r="Y217" s="963">
        <f>[4]Igazgatás!T245+[4]Községgazd!W233+[4]Vagyongazd!T215+[4]Közút!T219+[4]Sport!T217+[4]Közművelődés!V266+[4]Támogatás!AE232</f>
        <v>0</v>
      </c>
      <c r="AB217" s="914"/>
    </row>
    <row r="218" spans="1:28" ht="15.75" hidden="1" customHeight="1" x14ac:dyDescent="0.2">
      <c r="B218" s="26"/>
      <c r="C218" s="21"/>
      <c r="D218" s="1354" t="s">
        <v>1114</v>
      </c>
      <c r="E218" s="1354"/>
      <c r="F218" s="958" t="e">
        <v>#REF!</v>
      </c>
      <c r="G218" s="958" t="e">
        <v>#REF!</v>
      </c>
      <c r="H218" s="958" t="e">
        <v>#REF!</v>
      </c>
      <c r="I218" s="958" t="e">
        <v>#REF!</v>
      </c>
      <c r="J218" s="958" t="e">
        <f>[4]Igazgatás!F246+[4]Községgazd!F234+[4]Vagyongazd!#REF!+[4]Közút!F220+[4]Sport!F218+[4]Közművelődés!F267+[4]Támogatás!J233</f>
        <v>#REF!</v>
      </c>
      <c r="K218" s="958" t="e">
        <f>[4]Igazgatás!G246+[4]Községgazd!G234+[4]Vagyongazd!#REF!+[4]Közút!G220+[4]Sport!G218+[4]Közművelődés!G267+[4]Támogatás!K233</f>
        <v>#REF!</v>
      </c>
      <c r="L218" s="958"/>
      <c r="M218" s="959" t="e">
        <f>[4]Igazgatás!H246+[4]Községgazd!H234+[4]Vagyongazd!#REF!+[4]Közút!H220+[4]Sport!H218+[4]Közművelődés!H267+[4]Támogatás!L233</f>
        <v>#REF!</v>
      </c>
      <c r="N218" s="960">
        <f>[4]Igazgatás!I246+[4]Községgazd!L234+[4]Vagyongazd!I216+[4]Közút!I220+[4]Sport!I218+[4]Közművelődés!K267+[4]Támogatás!T233</f>
        <v>0</v>
      </c>
      <c r="O218" s="961">
        <f>[4]Igazgatás!J246+[4]Községgazd!M234+[4]Vagyongazd!J216+[4]Közút!J220+[4]Sport!J218+[4]Közművelődés!L267+[4]Támogatás!U233</f>
        <v>0</v>
      </c>
      <c r="P218" s="962">
        <f>[4]Igazgatás!K246+[4]Községgazd!N234+[4]Vagyongazd!K216+[4]Közút!K220+[4]Sport!K218+[4]Közművelődés!M267+[4]Támogatás!V233</f>
        <v>0</v>
      </c>
      <c r="Q218" s="962">
        <f>[4]Igazgatás!L246+[4]Községgazd!O234+[4]Vagyongazd!L216+[4]Közút!L220+[4]Sport!L218+[4]Közművelődés!N267+[4]Támogatás!W233</f>
        <v>0</v>
      </c>
      <c r="R218" s="961">
        <f>[4]Igazgatás!M246+[4]Községgazd!P234+[4]Vagyongazd!M216+[4]Közút!M220+[4]Sport!M218+[4]Közművelődés!O267+[4]Támogatás!X233</f>
        <v>0</v>
      </c>
      <c r="S218" s="962">
        <f>[4]Igazgatás!N246+[4]Községgazd!Q234+[4]Vagyongazd!N216+[4]Közút!N220+[4]Sport!N218+[4]Közművelődés!P267+[4]Támogatás!Y233</f>
        <v>0</v>
      </c>
      <c r="T218" s="962">
        <f>[4]Igazgatás!O246+[4]Községgazd!R234+[4]Vagyongazd!O216+[4]Közút!O220+[4]Sport!O218+[4]Közművelődés!Q267+[4]Támogatás!Z233</f>
        <v>0</v>
      </c>
      <c r="U218" s="963">
        <f>[4]Igazgatás!P246+[4]Községgazd!S234+[4]Vagyongazd!P216+[4]Közút!P220+[4]Sport!P218+[4]Közművelődés!R267+[4]Támogatás!AA233</f>
        <v>0</v>
      </c>
      <c r="V218" s="964">
        <f>[4]Igazgatás!Q246+[4]Községgazd!T234+[4]Vagyongazd!Q216+[4]Közút!Q220+[4]Sport!Q218+[4]Közművelődés!S267+[4]Támogatás!AB233</f>
        <v>0</v>
      </c>
      <c r="W218" s="962">
        <f>[4]Igazgatás!R246+[4]Községgazd!U234+[4]Vagyongazd!R216+[4]Közút!R220+[4]Sport!R218+[4]Közművelődés!T267+[4]Támogatás!AC233</f>
        <v>0</v>
      </c>
      <c r="X218" s="962">
        <f>[4]Igazgatás!S246+[4]Községgazd!V234+[4]Vagyongazd!S216+[4]Közút!S220+[4]Sport!S218+[4]Közművelődés!U267+[4]Támogatás!AD233</f>
        <v>0</v>
      </c>
      <c r="Y218" s="963">
        <f>[4]Igazgatás!T246+[4]Községgazd!W234+[4]Vagyongazd!T216+[4]Közút!T220+[4]Sport!T218+[4]Közművelődés!V267+[4]Támogatás!AE233</f>
        <v>0</v>
      </c>
      <c r="AB218" s="914"/>
    </row>
    <row r="219" spans="1:28" ht="15.75" hidden="1" customHeight="1" thickBot="1" x14ac:dyDescent="0.25">
      <c r="B219" s="26"/>
      <c r="C219" s="21"/>
      <c r="D219" s="1354" t="s">
        <v>1115</v>
      </c>
      <c r="E219" s="1354"/>
      <c r="F219" s="958">
        <v>50000</v>
      </c>
      <c r="G219" s="958">
        <v>50000</v>
      </c>
      <c r="H219" s="958">
        <v>50000</v>
      </c>
      <c r="I219" s="958"/>
      <c r="J219" s="958">
        <v>0</v>
      </c>
      <c r="K219" s="958">
        <f>[4]Igazgatás!G247+[4]Községgazd!G235+[4]Közút!G221+[4]Sport!G219+[4]Közművelődés!G268+[4]Támogatás!K234</f>
        <v>0</v>
      </c>
      <c r="L219" s="958">
        <v>0</v>
      </c>
      <c r="M219" s="959">
        <v>0</v>
      </c>
      <c r="N219" s="960">
        <f>[4]Igazgatás!I247+[4]Községgazd!L235+[4]Vagyongazd!I217+[4]Közút!I221+[4]Sport!I219+[4]Közművelődés!K268+[4]Támogatás!T234</f>
        <v>8333.3333329999987</v>
      </c>
      <c r="O219" s="961">
        <f>[4]Igazgatás!J247+[4]Községgazd!M235+[4]Vagyongazd!J217+[4]Közút!J221+[4]Sport!J219+[4]Közművelődés!L268+[4]Támogatás!U234</f>
        <v>8333.3333329999987</v>
      </c>
      <c r="P219" s="962">
        <f>[4]Igazgatás!K247+[4]Községgazd!N235+[4]Vagyongazd!K217+[4]Közút!K221+[4]Sport!K219+[4]Közművelődés!M268+[4]Támogatás!V234</f>
        <v>8333.3333329999987</v>
      </c>
      <c r="Q219" s="962">
        <f>[4]Igazgatás!L247+[4]Községgazd!O235+[4]Vagyongazd!L217+[4]Közút!L221+[4]Sport!L219+[4]Közművelődés!N268+[4]Támogatás!W234</f>
        <v>8333.3333329999987</v>
      </c>
      <c r="R219" s="961">
        <f>[4]Igazgatás!M247+[4]Községgazd!P235+[4]Vagyongazd!M217+[4]Közút!M221+[4]Sport!M219+[4]Közművelődés!O268+[4]Támogatás!X234</f>
        <v>8333.3333329999987</v>
      </c>
      <c r="S219" s="962">
        <f>[4]Igazgatás!N247+[4]Községgazd!Q235+[4]Vagyongazd!N217+[4]Közút!N221+[4]Sport!N219+[4]Közművelődés!P268+[4]Támogatás!Y234</f>
        <v>8333.3333329999987</v>
      </c>
      <c r="T219" s="962">
        <f>[4]Igazgatás!O247+[4]Községgazd!R235+[4]Vagyongazd!O217+[4]Közút!O221+[4]Sport!O219+[4]Közművelődés!Q268+[4]Támogatás!Z234</f>
        <v>8333.3333329999987</v>
      </c>
      <c r="U219" s="963">
        <f>[4]Igazgatás!P247+[4]Községgazd!S235+[4]Vagyongazd!P217+[4]Közút!P221+[4]Sport!P219+[4]Közművelődés!R268+[4]Támogatás!AA234</f>
        <v>8333.3333329999987</v>
      </c>
      <c r="V219" s="964">
        <f>[4]Igazgatás!Q247+[4]Községgazd!T235+[4]Vagyongazd!Q217+[4]Közút!Q221+[4]Sport!Q219+[4]Közművelődés!S268+[4]Támogatás!AB234</f>
        <v>8333.3333329999987</v>
      </c>
      <c r="W219" s="962">
        <f>[4]Igazgatás!R247+[4]Községgazd!U235+[4]Vagyongazd!R217+[4]Közút!R221+[4]Sport!R219+[4]Közművelődés!T268+[4]Támogatás!AC234</f>
        <v>8333.3333329999987</v>
      </c>
      <c r="X219" s="962">
        <f>[4]Igazgatás!S247+[4]Községgazd!V235+[4]Vagyongazd!S217+[4]Közút!S221+[4]Sport!S219+[4]Közművelődés!U268+[4]Támogatás!AD234</f>
        <v>8333.3333329999987</v>
      </c>
      <c r="Y219" s="963">
        <f>[4]Igazgatás!T247+[4]Községgazd!W235+[4]Vagyongazd!T217+[4]Közút!T221+[4]Sport!T219+[4]Közművelődés!V268+[4]Támogatás!AE234</f>
        <v>8333.3333329999987</v>
      </c>
      <c r="AB219" s="914"/>
    </row>
    <row r="220" spans="1:28" ht="15.75" hidden="1" customHeight="1" x14ac:dyDescent="0.2">
      <c r="B220" s="26"/>
      <c r="C220" s="21"/>
      <c r="D220" s="1354" t="s">
        <v>1116</v>
      </c>
      <c r="E220" s="1354"/>
      <c r="F220" s="958" t="e">
        <v>#REF!</v>
      </c>
      <c r="G220" s="964" t="e">
        <v>#REF!</v>
      </c>
      <c r="H220" s="964" t="e">
        <v>#REF!</v>
      </c>
      <c r="I220" s="964" t="e">
        <v>#REF!</v>
      </c>
      <c r="J220" s="1021" t="e">
        <f>[4]Igazgatás!F248+[4]Községgazd!F236+[4]Vagyongazd!#REF!+[4]Közút!F222+[4]Sport!F220+[4]Közművelődés!F269+[4]Támogatás!J235</f>
        <v>#REF!</v>
      </c>
      <c r="K220" s="1022" t="e">
        <f>[4]Igazgatás!G248+[4]Községgazd!G236+[4]Vagyongazd!#REF!+[4]Közút!G222+[4]Sport!G220+[4]Közművelődés!G269+[4]Támogatás!K235</f>
        <v>#REF!</v>
      </c>
      <c r="L220" s="1023"/>
      <c r="M220" s="959" t="e">
        <f>[4]Igazgatás!H248+[4]Községgazd!H236+[4]Vagyongazd!#REF!+[4]Közút!H222+[4]Sport!H220+[4]Közművelődés!H269+[4]Támogatás!L235</f>
        <v>#REF!</v>
      </c>
      <c r="N220" s="960">
        <f>[4]Igazgatás!I248+[4]Községgazd!L236+[4]Vagyongazd!I218+[4]Közút!I222+[4]Sport!I220+[4]Közművelődés!K269+[4]Támogatás!T235</f>
        <v>0</v>
      </c>
      <c r="O220" s="961">
        <f>[4]Igazgatás!J248+[4]Községgazd!M236+[4]Vagyongazd!J218+[4]Közút!J222+[4]Sport!J220+[4]Közművelődés!L269+[4]Támogatás!U235</f>
        <v>0</v>
      </c>
      <c r="P220" s="962">
        <f>[4]Igazgatás!K248+[4]Községgazd!N236+[4]Vagyongazd!K218+[4]Közút!K222+[4]Sport!K220+[4]Közművelődés!M269+[4]Támogatás!V235</f>
        <v>0</v>
      </c>
      <c r="Q220" s="962">
        <f>[4]Igazgatás!L248+[4]Községgazd!O236+[4]Vagyongazd!L218+[4]Közút!L222+[4]Sport!L220+[4]Közművelődés!N269+[4]Támogatás!W235</f>
        <v>0</v>
      </c>
      <c r="R220" s="961">
        <f>[4]Igazgatás!M248+[4]Községgazd!P236+[4]Vagyongazd!M218+[4]Közút!M222+[4]Sport!M220+[4]Közművelődés!O269+[4]Támogatás!X235</f>
        <v>0</v>
      </c>
      <c r="S220" s="962">
        <f>[4]Igazgatás!N248+[4]Községgazd!Q236+[4]Vagyongazd!N218+[4]Közút!N222+[4]Sport!N220+[4]Közművelődés!P269+[4]Támogatás!Y235</f>
        <v>0</v>
      </c>
      <c r="T220" s="962">
        <f>[4]Igazgatás!O248+[4]Községgazd!R236+[4]Vagyongazd!O218+[4]Közút!O222+[4]Sport!O220+[4]Közművelődés!Q269+[4]Támogatás!Z235</f>
        <v>0</v>
      </c>
      <c r="U220" s="963">
        <f>[4]Igazgatás!P248+[4]Községgazd!S236+[4]Vagyongazd!P218+[4]Közút!P222+[4]Sport!P220+[4]Közművelődés!R269+[4]Támogatás!AA235</f>
        <v>0</v>
      </c>
      <c r="V220" s="964">
        <f>[4]Igazgatás!Q248+[4]Községgazd!T236+[4]Vagyongazd!Q218+[4]Közút!Q222+[4]Sport!Q220+[4]Közművelődés!S269+[4]Támogatás!AB235</f>
        <v>0</v>
      </c>
      <c r="W220" s="962">
        <f>[4]Igazgatás!R248+[4]Községgazd!U236+[4]Vagyongazd!R218+[4]Közút!R222+[4]Sport!R220+[4]Közművelődés!T269+[4]Támogatás!AC235</f>
        <v>0</v>
      </c>
      <c r="X220" s="962">
        <f>[4]Igazgatás!S248+[4]Községgazd!V236+[4]Vagyongazd!S218+[4]Közút!S222+[4]Sport!S220+[4]Közművelődés!U269+[4]Támogatás!AD235</f>
        <v>0</v>
      </c>
      <c r="Y220" s="963">
        <f>[4]Igazgatás!T248+[4]Községgazd!W236+[4]Vagyongazd!T218+[4]Közút!T222+[4]Sport!T220+[4]Közművelődés!V269+[4]Támogatás!AE235</f>
        <v>0</v>
      </c>
      <c r="AB220" s="914"/>
    </row>
    <row r="221" spans="1:28" ht="15.75" hidden="1" customHeight="1" x14ac:dyDescent="0.2">
      <c r="B221" s="26"/>
      <c r="C221" s="21"/>
      <c r="D221" s="1354" t="s">
        <v>1117</v>
      </c>
      <c r="E221" s="1354"/>
      <c r="F221" s="958" t="e">
        <v>#REF!</v>
      </c>
      <c r="G221" s="964" t="e">
        <v>#REF!</v>
      </c>
      <c r="H221" s="964" t="e">
        <v>#REF!</v>
      </c>
      <c r="I221" s="964" t="e">
        <v>#REF!</v>
      </c>
      <c r="J221" s="1021" t="e">
        <f>[4]Igazgatás!F249+[4]Községgazd!F237+[4]Vagyongazd!#REF!+[4]Közút!F223+[4]Sport!F221+[4]Közművelődés!F270+[4]Támogatás!J236</f>
        <v>#REF!</v>
      </c>
      <c r="K221" s="1022" t="e">
        <f>[4]Igazgatás!G249+[4]Községgazd!G237+[4]Vagyongazd!#REF!+[4]Közút!G223+[4]Sport!G221+[4]Közművelődés!G270+[4]Támogatás!K236</f>
        <v>#REF!</v>
      </c>
      <c r="L221" s="1023"/>
      <c r="M221" s="959" t="e">
        <f>[4]Igazgatás!H249+[4]Községgazd!H237+[4]Vagyongazd!#REF!+[4]Közút!H223+[4]Sport!H221+[4]Közművelődés!H270+[4]Támogatás!L236</f>
        <v>#REF!</v>
      </c>
      <c r="N221" s="960">
        <f>[4]Igazgatás!I249+[4]Községgazd!L237+[4]Vagyongazd!I219+[4]Közút!I223+[4]Sport!I221+[4]Közművelődés!K270+[4]Támogatás!T236</f>
        <v>0</v>
      </c>
      <c r="O221" s="961">
        <f>[4]Igazgatás!J249+[4]Községgazd!M237+[4]Vagyongazd!J219+[4]Közút!J223+[4]Sport!J221+[4]Közművelődés!L270+[4]Támogatás!U236</f>
        <v>0</v>
      </c>
      <c r="P221" s="962">
        <f>[4]Igazgatás!K249+[4]Községgazd!N237+[4]Vagyongazd!K219+[4]Közút!K223+[4]Sport!K221+[4]Közművelődés!M270+[4]Támogatás!V236</f>
        <v>0</v>
      </c>
      <c r="Q221" s="962">
        <f>[4]Igazgatás!L249+[4]Községgazd!O237+[4]Vagyongazd!L219+[4]Közút!L223+[4]Sport!L221+[4]Közművelődés!N270+[4]Támogatás!W236</f>
        <v>0</v>
      </c>
      <c r="R221" s="961">
        <f>[4]Igazgatás!M249+[4]Községgazd!P237+[4]Vagyongazd!M219+[4]Közút!M223+[4]Sport!M221+[4]Közművelődés!O270+[4]Támogatás!X236</f>
        <v>0</v>
      </c>
      <c r="S221" s="962">
        <f>[4]Igazgatás!N249+[4]Községgazd!Q237+[4]Vagyongazd!N219+[4]Közút!N223+[4]Sport!N221+[4]Közművelődés!P270+[4]Támogatás!Y236</f>
        <v>0</v>
      </c>
      <c r="T221" s="962">
        <f>[4]Igazgatás!O249+[4]Községgazd!R237+[4]Vagyongazd!O219+[4]Közút!O223+[4]Sport!O221+[4]Közművelődés!Q270+[4]Támogatás!Z236</f>
        <v>0</v>
      </c>
      <c r="U221" s="963">
        <f>[4]Igazgatás!P249+[4]Községgazd!S237+[4]Vagyongazd!P219+[4]Közút!P223+[4]Sport!P221+[4]Közművelődés!R270+[4]Támogatás!AA236</f>
        <v>0</v>
      </c>
      <c r="V221" s="964">
        <f>[4]Igazgatás!Q249+[4]Községgazd!T237+[4]Vagyongazd!Q219+[4]Közút!Q223+[4]Sport!Q221+[4]Közművelődés!S270+[4]Támogatás!AB236</f>
        <v>0</v>
      </c>
      <c r="W221" s="962">
        <f>[4]Igazgatás!R249+[4]Községgazd!U237+[4]Vagyongazd!R219+[4]Közút!R223+[4]Sport!R221+[4]Közművelődés!T270+[4]Támogatás!AC236</f>
        <v>0</v>
      </c>
      <c r="X221" s="962">
        <f>[4]Igazgatás!S249+[4]Községgazd!V237+[4]Vagyongazd!S219+[4]Közút!S223+[4]Sport!S221+[4]Közművelődés!U270+[4]Támogatás!AD236</f>
        <v>0</v>
      </c>
      <c r="Y221" s="963">
        <f>[4]Igazgatás!T249+[4]Községgazd!W237+[4]Vagyongazd!T219+[4]Közút!T223+[4]Sport!T221+[4]Közművelődés!V270+[4]Támogatás!AE236</f>
        <v>0</v>
      </c>
      <c r="AB221" s="914"/>
    </row>
    <row r="222" spans="1:28" ht="25.5" hidden="1" customHeight="1" x14ac:dyDescent="0.2">
      <c r="B222" s="26"/>
      <c r="C222" s="21"/>
      <c r="D222" s="1370" t="s">
        <v>1118</v>
      </c>
      <c r="E222" s="1370"/>
      <c r="F222" s="958" t="e">
        <v>#REF!</v>
      </c>
      <c r="G222" s="964" t="e">
        <v>#REF!</v>
      </c>
      <c r="H222" s="964" t="e">
        <v>#REF!</v>
      </c>
      <c r="I222" s="964" t="e">
        <v>#REF!</v>
      </c>
      <c r="J222" s="1024" t="e">
        <f>[4]Igazgatás!F250+[4]Községgazd!F238+[4]Vagyongazd!#REF!+[4]Közút!F224+[4]Sport!F222+[4]Közművelődés!F271+[4]Támogatás!J237</f>
        <v>#REF!</v>
      </c>
      <c r="K222" s="1025" t="e">
        <f>[4]Igazgatás!G250+[4]Községgazd!G238+[4]Vagyongazd!#REF!+[4]Közút!G224+[4]Sport!G222+[4]Közművelődés!G271+[4]Támogatás!K237</f>
        <v>#REF!</v>
      </c>
      <c r="L222" s="1026"/>
      <c r="M222" s="959" t="e">
        <f>[4]Igazgatás!H250+[4]Községgazd!H238+[4]Vagyongazd!#REF!+[4]Közút!H224+[4]Sport!H222+[4]Közművelődés!H271+[4]Támogatás!L237</f>
        <v>#REF!</v>
      </c>
      <c r="N222" s="960">
        <f>[4]Igazgatás!I250+[4]Községgazd!L238+[4]Vagyongazd!I220+[4]Közút!I224+[4]Sport!I222+[4]Közművelődés!K271+[4]Támogatás!T237</f>
        <v>0</v>
      </c>
      <c r="O222" s="961">
        <f>[4]Igazgatás!J250+[4]Községgazd!M238+[4]Vagyongazd!J220+[4]Közút!J224+[4]Sport!J222+[4]Közművelődés!L271+[4]Támogatás!U237</f>
        <v>0</v>
      </c>
      <c r="P222" s="962">
        <f>[4]Igazgatás!K250+[4]Községgazd!N238+[4]Vagyongazd!K220+[4]Közút!K224+[4]Sport!K222+[4]Közművelődés!M271+[4]Támogatás!V237</f>
        <v>0</v>
      </c>
      <c r="Q222" s="962">
        <f>[4]Igazgatás!L250+[4]Községgazd!O238+[4]Vagyongazd!L220+[4]Közút!L224+[4]Sport!L222+[4]Közművelődés!N271+[4]Támogatás!W237</f>
        <v>0</v>
      </c>
      <c r="R222" s="961">
        <f>[4]Igazgatás!M250+[4]Községgazd!P238+[4]Vagyongazd!M220+[4]Közút!M224+[4]Sport!M222+[4]Közművelődés!O271+[4]Támogatás!X237</f>
        <v>0</v>
      </c>
      <c r="S222" s="962">
        <f>[4]Igazgatás!N250+[4]Községgazd!Q238+[4]Vagyongazd!N220+[4]Közút!N224+[4]Sport!N222+[4]Közművelődés!P271+[4]Támogatás!Y237</f>
        <v>0</v>
      </c>
      <c r="T222" s="962">
        <f>[4]Igazgatás!O250+[4]Községgazd!R238+[4]Vagyongazd!O220+[4]Közút!O224+[4]Sport!O222+[4]Közművelődés!Q271+[4]Támogatás!Z237</f>
        <v>0</v>
      </c>
      <c r="U222" s="963">
        <f>[4]Igazgatás!P250+[4]Községgazd!S238+[4]Vagyongazd!P220+[4]Közút!P224+[4]Sport!P222+[4]Közművelődés!R271+[4]Támogatás!AA237</f>
        <v>0</v>
      </c>
      <c r="V222" s="964">
        <f>[4]Igazgatás!Q250+[4]Községgazd!T238+[4]Vagyongazd!Q220+[4]Közút!Q224+[4]Sport!Q222+[4]Közművelődés!S271+[4]Támogatás!AB237</f>
        <v>0</v>
      </c>
      <c r="W222" s="962">
        <f>[4]Igazgatás!R250+[4]Községgazd!U238+[4]Vagyongazd!R220+[4]Közút!R224+[4]Sport!R222+[4]Közművelődés!T271+[4]Támogatás!AC237</f>
        <v>0</v>
      </c>
      <c r="X222" s="962">
        <f>[4]Igazgatás!S250+[4]Községgazd!V238+[4]Vagyongazd!S220+[4]Közút!S224+[4]Sport!S222+[4]Közművelődés!U271+[4]Támogatás!AD237</f>
        <v>0</v>
      </c>
      <c r="Y222" s="963">
        <f>[4]Igazgatás!T250+[4]Községgazd!W238+[4]Vagyongazd!T220+[4]Közút!T224+[4]Sport!T222+[4]Közművelődés!V271+[4]Támogatás!AE237</f>
        <v>0</v>
      </c>
      <c r="AB222" s="914"/>
    </row>
    <row r="223" spans="1:28" ht="25.5" hidden="1" customHeight="1" x14ac:dyDescent="0.2">
      <c r="B223" s="26"/>
      <c r="C223" s="21"/>
      <c r="D223" s="1370" t="s">
        <v>1119</v>
      </c>
      <c r="E223" s="1370"/>
      <c r="F223" s="958" t="e">
        <v>#REF!</v>
      </c>
      <c r="G223" s="964" t="e">
        <v>#REF!</v>
      </c>
      <c r="H223" s="964" t="e">
        <v>#REF!</v>
      </c>
      <c r="I223" s="964" t="e">
        <v>#REF!</v>
      </c>
      <c r="J223" s="1024" t="e">
        <f>[4]Igazgatás!F251+[4]Községgazd!F239+[4]Vagyongazd!#REF!+[4]Közút!F225+[4]Sport!F223+[4]Közművelődés!F272+[4]Támogatás!J238</f>
        <v>#REF!</v>
      </c>
      <c r="K223" s="1025" t="e">
        <f>[4]Igazgatás!G251+[4]Községgazd!G239+[4]Vagyongazd!#REF!+[4]Közút!G225+[4]Sport!G223+[4]Közművelődés!G272+[4]Támogatás!K238</f>
        <v>#REF!</v>
      </c>
      <c r="L223" s="1026"/>
      <c r="M223" s="959" t="e">
        <f>[4]Igazgatás!H251+[4]Községgazd!H239+[4]Vagyongazd!#REF!+[4]Közút!H225+[4]Sport!H223+[4]Közművelődés!H272+[4]Támogatás!L238</f>
        <v>#REF!</v>
      </c>
      <c r="N223" s="960">
        <f>[4]Igazgatás!I251+[4]Községgazd!L239+[4]Vagyongazd!I221+[4]Közút!I225+[4]Sport!I223+[4]Közművelődés!K272+[4]Támogatás!T238</f>
        <v>0</v>
      </c>
      <c r="O223" s="961">
        <f>[4]Igazgatás!J251+[4]Községgazd!M239+[4]Vagyongazd!J221+[4]Közút!J225+[4]Sport!J223+[4]Közművelődés!L272+[4]Támogatás!U238</f>
        <v>0</v>
      </c>
      <c r="P223" s="962">
        <f>[4]Igazgatás!K251+[4]Községgazd!N239+[4]Vagyongazd!K221+[4]Közút!K225+[4]Sport!K223+[4]Közművelődés!M272+[4]Támogatás!V238</f>
        <v>0</v>
      </c>
      <c r="Q223" s="962">
        <f>[4]Igazgatás!L251+[4]Községgazd!O239+[4]Vagyongazd!L221+[4]Közút!L225+[4]Sport!L223+[4]Közművelődés!N272+[4]Támogatás!W238</f>
        <v>0</v>
      </c>
      <c r="R223" s="961">
        <f>[4]Igazgatás!M251+[4]Községgazd!P239+[4]Vagyongazd!M221+[4]Közút!M225+[4]Sport!M223+[4]Közművelődés!O272+[4]Támogatás!X238</f>
        <v>0</v>
      </c>
      <c r="S223" s="962">
        <f>[4]Igazgatás!N251+[4]Községgazd!Q239+[4]Vagyongazd!N221+[4]Közút!N225+[4]Sport!N223+[4]Közművelődés!P272+[4]Támogatás!Y238</f>
        <v>0</v>
      </c>
      <c r="T223" s="962">
        <f>[4]Igazgatás!O251+[4]Községgazd!R239+[4]Vagyongazd!O221+[4]Közút!O225+[4]Sport!O223+[4]Közművelődés!Q272+[4]Támogatás!Z238</f>
        <v>0</v>
      </c>
      <c r="U223" s="963">
        <f>[4]Igazgatás!P251+[4]Községgazd!S239+[4]Vagyongazd!P221+[4]Közút!P225+[4]Sport!P223+[4]Közművelődés!R272+[4]Támogatás!AA238</f>
        <v>0</v>
      </c>
      <c r="V223" s="964">
        <f>[4]Igazgatás!Q251+[4]Községgazd!T239+[4]Vagyongazd!Q221+[4]Közút!Q225+[4]Sport!Q223+[4]Közművelődés!S272+[4]Támogatás!AB238</f>
        <v>0</v>
      </c>
      <c r="W223" s="962">
        <f>[4]Igazgatás!R251+[4]Községgazd!U239+[4]Vagyongazd!R221+[4]Közút!R225+[4]Sport!R223+[4]Közművelődés!T272+[4]Támogatás!AC238</f>
        <v>0</v>
      </c>
      <c r="X223" s="962">
        <f>[4]Igazgatás!S251+[4]Községgazd!V239+[4]Vagyongazd!S221+[4]Közút!S225+[4]Sport!S223+[4]Közművelődés!U272+[4]Támogatás!AD238</f>
        <v>0</v>
      </c>
      <c r="Y223" s="963">
        <f>[4]Igazgatás!T251+[4]Községgazd!W239+[4]Vagyongazd!T221+[4]Közút!T225+[4]Sport!T223+[4]Közművelődés!V272+[4]Támogatás!AE238</f>
        <v>0</v>
      </c>
      <c r="AB223" s="914"/>
    </row>
    <row r="224" spans="1:28" ht="15.75" hidden="1" customHeight="1" x14ac:dyDescent="0.2">
      <c r="B224" s="26"/>
      <c r="C224" s="21"/>
      <c r="D224" s="1354" t="s">
        <v>1120</v>
      </c>
      <c r="E224" s="1354"/>
      <c r="F224" s="958" t="e">
        <v>#REF!</v>
      </c>
      <c r="G224" s="964" t="e">
        <v>#REF!</v>
      </c>
      <c r="H224" s="964" t="e">
        <v>#REF!</v>
      </c>
      <c r="I224" s="964" t="e">
        <v>#REF!</v>
      </c>
      <c r="J224" s="1021" t="e">
        <f>[4]Igazgatás!F252+[4]Községgazd!F240+[4]Vagyongazd!#REF!+[4]Közút!F226+[4]Sport!F224+[4]Közművelődés!F273+[4]Támogatás!J239</f>
        <v>#REF!</v>
      </c>
      <c r="K224" s="1022" t="e">
        <f>[4]Igazgatás!G252+[4]Községgazd!G240+[4]Vagyongazd!#REF!+[4]Közút!G226+[4]Sport!G224+[4]Közművelődés!G273+[4]Támogatás!K239</f>
        <v>#REF!</v>
      </c>
      <c r="L224" s="1023"/>
      <c r="M224" s="959" t="e">
        <f>[4]Igazgatás!H252+[4]Községgazd!H240+[4]Vagyongazd!#REF!+[4]Közút!H226+[4]Sport!H224+[4]Közművelődés!H273+[4]Támogatás!L239</f>
        <v>#REF!</v>
      </c>
      <c r="N224" s="960">
        <f>[4]Igazgatás!I252+[4]Községgazd!L240+[4]Vagyongazd!I222+[4]Közút!I226+[4]Sport!I224+[4]Közművelődés!K273+[4]Támogatás!T239</f>
        <v>0</v>
      </c>
      <c r="O224" s="961">
        <f>[4]Igazgatás!J252+[4]Községgazd!M240+[4]Vagyongazd!J222+[4]Közút!J226+[4]Sport!J224+[4]Közművelődés!L273+[4]Támogatás!U239</f>
        <v>0</v>
      </c>
      <c r="P224" s="962">
        <f>[4]Igazgatás!K252+[4]Községgazd!N240+[4]Vagyongazd!K222+[4]Közút!K226+[4]Sport!K224+[4]Közművelődés!M273+[4]Támogatás!V239</f>
        <v>0</v>
      </c>
      <c r="Q224" s="962">
        <f>[4]Igazgatás!L252+[4]Községgazd!O240+[4]Vagyongazd!L222+[4]Közút!L226+[4]Sport!L224+[4]Közművelődés!N273+[4]Támogatás!W239</f>
        <v>0</v>
      </c>
      <c r="R224" s="961">
        <f>[4]Igazgatás!M252+[4]Községgazd!P240+[4]Vagyongazd!M222+[4]Közút!M226+[4]Sport!M224+[4]Közművelődés!O273+[4]Támogatás!X239</f>
        <v>0</v>
      </c>
      <c r="S224" s="962">
        <f>[4]Igazgatás!N252+[4]Községgazd!Q240+[4]Vagyongazd!N222+[4]Közút!N226+[4]Sport!N224+[4]Közművelődés!P273+[4]Támogatás!Y239</f>
        <v>0</v>
      </c>
      <c r="T224" s="962">
        <f>[4]Igazgatás!O252+[4]Községgazd!R240+[4]Vagyongazd!O222+[4]Közút!O226+[4]Sport!O224+[4]Közművelődés!Q273+[4]Támogatás!Z239</f>
        <v>0</v>
      </c>
      <c r="U224" s="963">
        <f>[4]Igazgatás!P252+[4]Községgazd!S240+[4]Vagyongazd!P222+[4]Közút!P226+[4]Sport!P224+[4]Közművelődés!R273+[4]Támogatás!AA239</f>
        <v>0</v>
      </c>
      <c r="V224" s="964">
        <f>[4]Igazgatás!Q252+[4]Községgazd!T240+[4]Vagyongazd!Q222+[4]Közút!Q226+[4]Sport!Q224+[4]Közművelődés!S273+[4]Támogatás!AB239</f>
        <v>0</v>
      </c>
      <c r="W224" s="962">
        <f>[4]Igazgatás!R252+[4]Községgazd!U240+[4]Vagyongazd!R222+[4]Közút!R226+[4]Sport!R224+[4]Közművelődés!T273+[4]Támogatás!AC239</f>
        <v>0</v>
      </c>
      <c r="X224" s="962">
        <f>[4]Igazgatás!S252+[4]Községgazd!V240+[4]Vagyongazd!S222+[4]Közút!S226+[4]Sport!S224+[4]Közművelődés!U273+[4]Támogatás!AD239</f>
        <v>0</v>
      </c>
      <c r="Y224" s="963">
        <f>[4]Igazgatás!T252+[4]Községgazd!W240+[4]Vagyongazd!T222+[4]Közút!T226+[4]Sport!T224+[4]Közművelődés!V273+[4]Támogatás!AE239</f>
        <v>0</v>
      </c>
      <c r="AB224" s="914"/>
    </row>
    <row r="225" spans="1:28" ht="15.75" hidden="1" customHeight="1" x14ac:dyDescent="0.2">
      <c r="B225" s="26"/>
      <c r="C225" s="21"/>
      <c r="D225" s="1354" t="s">
        <v>1121</v>
      </c>
      <c r="E225" s="1354"/>
      <c r="F225" s="958" t="e">
        <v>#REF!</v>
      </c>
      <c r="G225" s="964" t="e">
        <v>#REF!</v>
      </c>
      <c r="H225" s="964" t="e">
        <v>#REF!</v>
      </c>
      <c r="I225" s="964" t="e">
        <v>#REF!</v>
      </c>
      <c r="J225" s="1021" t="e">
        <f>[4]Igazgatás!F253+[4]Községgazd!F241+[4]Vagyongazd!#REF!+[4]Közút!F227+[4]Sport!F225+[4]Közművelődés!F274+[4]Támogatás!J240</f>
        <v>#REF!</v>
      </c>
      <c r="K225" s="1022" t="e">
        <f>[4]Igazgatás!G253+[4]Községgazd!G241+[4]Vagyongazd!#REF!+[4]Közút!G227+[4]Sport!G225+[4]Közművelődés!G274+[4]Támogatás!K240</f>
        <v>#REF!</v>
      </c>
      <c r="L225" s="1023"/>
      <c r="M225" s="959" t="e">
        <f>[4]Igazgatás!H253+[4]Községgazd!H241+[4]Vagyongazd!#REF!+[4]Közút!H227+[4]Sport!H225+[4]Közművelődés!H274+[4]Támogatás!L240</f>
        <v>#REF!</v>
      </c>
      <c r="N225" s="960">
        <f>[4]Igazgatás!I253+[4]Községgazd!L241+[4]Vagyongazd!I223+[4]Közút!I227+[4]Sport!I225+[4]Közművelődés!K274+[4]Támogatás!T240</f>
        <v>0</v>
      </c>
      <c r="O225" s="961">
        <f>[4]Igazgatás!J253+[4]Községgazd!M241+[4]Vagyongazd!J223+[4]Közút!J227+[4]Sport!J225+[4]Közművelődés!L274+[4]Támogatás!U240</f>
        <v>0</v>
      </c>
      <c r="P225" s="962">
        <f>[4]Igazgatás!K253+[4]Községgazd!N241+[4]Vagyongazd!K223+[4]Közút!K227+[4]Sport!K225+[4]Közművelődés!M274+[4]Támogatás!V240</f>
        <v>0</v>
      </c>
      <c r="Q225" s="962">
        <f>[4]Igazgatás!L253+[4]Községgazd!O241+[4]Vagyongazd!L223+[4]Közút!L227+[4]Sport!L225+[4]Közművelődés!N274+[4]Támogatás!W240</f>
        <v>0</v>
      </c>
      <c r="R225" s="961">
        <f>[4]Igazgatás!M253+[4]Községgazd!P241+[4]Vagyongazd!M223+[4]Közút!M227+[4]Sport!M225+[4]Közművelődés!O274+[4]Támogatás!X240</f>
        <v>0</v>
      </c>
      <c r="S225" s="962">
        <f>[4]Igazgatás!N253+[4]Községgazd!Q241+[4]Vagyongazd!N223+[4]Közút!N227+[4]Sport!N225+[4]Közművelődés!P274+[4]Támogatás!Y240</f>
        <v>0</v>
      </c>
      <c r="T225" s="962">
        <f>[4]Igazgatás!O253+[4]Községgazd!R241+[4]Vagyongazd!O223+[4]Közút!O227+[4]Sport!O225+[4]Közművelődés!Q274+[4]Támogatás!Z240</f>
        <v>0</v>
      </c>
      <c r="U225" s="963">
        <f>[4]Igazgatás!P253+[4]Községgazd!S241+[4]Vagyongazd!P223+[4]Közút!P227+[4]Sport!P225+[4]Közművelődés!R274+[4]Támogatás!AA240</f>
        <v>0</v>
      </c>
      <c r="V225" s="964">
        <f>[4]Igazgatás!Q253+[4]Községgazd!T241+[4]Vagyongazd!Q223+[4]Közút!Q227+[4]Sport!Q225+[4]Közművelődés!S274+[4]Támogatás!AB240</f>
        <v>0</v>
      </c>
      <c r="W225" s="962">
        <f>[4]Igazgatás!R253+[4]Községgazd!U241+[4]Vagyongazd!R223+[4]Közút!R227+[4]Sport!R225+[4]Közművelődés!T274+[4]Támogatás!AC240</f>
        <v>0</v>
      </c>
      <c r="X225" s="962">
        <f>[4]Igazgatás!S253+[4]Községgazd!V241+[4]Vagyongazd!S223+[4]Közút!S227+[4]Sport!S225+[4]Közművelődés!U274+[4]Támogatás!AD240</f>
        <v>0</v>
      </c>
      <c r="Y225" s="963">
        <f>[4]Igazgatás!T253+[4]Községgazd!W241+[4]Vagyongazd!T223+[4]Közút!T227+[4]Sport!T225+[4]Közművelődés!V274+[4]Támogatás!AE240</f>
        <v>0</v>
      </c>
      <c r="AB225" s="914"/>
    </row>
    <row r="226" spans="1:28" ht="15.75" hidden="1" customHeight="1" x14ac:dyDescent="0.2">
      <c r="B226" s="27"/>
      <c r="C226" s="23"/>
      <c r="D226" s="1384" t="s">
        <v>1122</v>
      </c>
      <c r="E226" s="1384"/>
      <c r="F226" s="958" t="e">
        <v>#REF!</v>
      </c>
      <c r="G226" s="1027" t="e">
        <v>#REF!</v>
      </c>
      <c r="H226" s="1027" t="e">
        <v>#REF!</v>
      </c>
      <c r="I226" s="1027" t="e">
        <v>#REF!</v>
      </c>
      <c r="J226" s="1028" t="e">
        <f>[4]Igazgatás!F254+[4]Községgazd!F242+[4]Vagyongazd!#REF!+[4]Közút!F228+[4]Sport!F226+[4]Közművelődés!F275+[4]Támogatás!J241</f>
        <v>#REF!</v>
      </c>
      <c r="K226" s="1029" t="e">
        <f>[4]Igazgatás!G254+[4]Községgazd!G242+[4]Vagyongazd!#REF!+[4]Közút!G228+[4]Sport!G226+[4]Közművelődés!G275+[4]Támogatás!K241</f>
        <v>#REF!</v>
      </c>
      <c r="L226" s="1030"/>
      <c r="M226" s="959" t="e">
        <f>[4]Igazgatás!H254+[4]Községgazd!H242+[4]Vagyongazd!#REF!+[4]Közút!H228+[4]Sport!H226+[4]Közművelődés!H275+[4]Támogatás!L241</f>
        <v>#REF!</v>
      </c>
      <c r="N226" s="960">
        <f>[4]Igazgatás!I254+[4]Községgazd!L242+[4]Vagyongazd!I224+[4]Közút!I228+[4]Sport!I226+[4]Közművelődés!K275+[4]Támogatás!T241</f>
        <v>0</v>
      </c>
      <c r="O226" s="961">
        <f>[4]Igazgatás!J254+[4]Községgazd!M242+[4]Vagyongazd!J224+[4]Közút!J228+[4]Sport!J226+[4]Közművelődés!L275+[4]Támogatás!U241</f>
        <v>0</v>
      </c>
      <c r="P226" s="962">
        <f>[4]Igazgatás!K254+[4]Községgazd!N242+[4]Vagyongazd!K224+[4]Közút!K228+[4]Sport!K226+[4]Közművelődés!M275+[4]Támogatás!V241</f>
        <v>0</v>
      </c>
      <c r="Q226" s="962">
        <f>[4]Igazgatás!L254+[4]Községgazd!O242+[4]Vagyongazd!L224+[4]Közút!L228+[4]Sport!L226+[4]Közművelődés!N275+[4]Támogatás!W241</f>
        <v>0</v>
      </c>
      <c r="R226" s="961">
        <f>[4]Igazgatás!M254+[4]Községgazd!P242+[4]Vagyongazd!M224+[4]Közút!M228+[4]Sport!M226+[4]Közművelődés!O275+[4]Támogatás!X241</f>
        <v>0</v>
      </c>
      <c r="S226" s="962">
        <f>[4]Igazgatás!N254+[4]Községgazd!Q242+[4]Vagyongazd!N224+[4]Közút!N228+[4]Sport!N226+[4]Közművelődés!P275+[4]Támogatás!Y241</f>
        <v>0</v>
      </c>
      <c r="T226" s="962">
        <f>[4]Igazgatás!O254+[4]Községgazd!R242+[4]Vagyongazd!O224+[4]Közút!O228+[4]Sport!O226+[4]Közművelődés!Q275+[4]Támogatás!Z241</f>
        <v>0</v>
      </c>
      <c r="U226" s="963">
        <f>[4]Igazgatás!P254+[4]Községgazd!S242+[4]Vagyongazd!P224+[4]Közút!P228+[4]Sport!P226+[4]Közművelődés!R275+[4]Támogatás!AA241</f>
        <v>0</v>
      </c>
      <c r="V226" s="964">
        <f>[4]Igazgatás!Q254+[4]Községgazd!T242+[4]Vagyongazd!Q224+[4]Közút!Q228+[4]Sport!Q226+[4]Közművelődés!S275+[4]Támogatás!AB241</f>
        <v>0</v>
      </c>
      <c r="W226" s="962">
        <f>[4]Igazgatás!R254+[4]Községgazd!U242+[4]Vagyongazd!R224+[4]Közút!R228+[4]Sport!R226+[4]Közművelődés!T275+[4]Támogatás!AC241</f>
        <v>0</v>
      </c>
      <c r="X226" s="962">
        <f>[4]Igazgatás!S254+[4]Községgazd!V242+[4]Vagyongazd!S224+[4]Közút!S228+[4]Sport!S226+[4]Közművelődés!U275+[4]Támogatás!AD241</f>
        <v>0</v>
      </c>
      <c r="Y226" s="963">
        <f>[4]Igazgatás!T254+[4]Községgazd!W242+[4]Vagyongazd!T224+[4]Közút!T228+[4]Sport!T226+[4]Közművelődés!V275+[4]Támogatás!AE241</f>
        <v>0</v>
      </c>
      <c r="AB226" s="914"/>
    </row>
    <row r="227" spans="1:28" ht="13.5" thickBot="1" x14ac:dyDescent="0.25">
      <c r="B227" s="406" t="s">
        <v>129</v>
      </c>
      <c r="C227" s="1350" t="s">
        <v>130</v>
      </c>
      <c r="D227" s="1351"/>
      <c r="E227" s="1351"/>
      <c r="F227" s="905">
        <v>21248453</v>
      </c>
      <c r="G227" s="905">
        <v>15748453</v>
      </c>
      <c r="H227" s="905">
        <v>15748453</v>
      </c>
      <c r="I227" s="906"/>
      <c r="J227" s="905">
        <f>SUM(J228)</f>
        <v>141295353</v>
      </c>
      <c r="K227" s="905">
        <f>[4]Igazgatás!G255+[4]Községgazd!G243+[4]Közút!G229+[4]Sport!G227+[4]Közművelődés!G276+[4]Támogatás!K242</f>
        <v>0</v>
      </c>
      <c r="L227" s="905">
        <v>0</v>
      </c>
      <c r="M227" s="952">
        <f>SUM(J227:L227)</f>
        <v>141295353</v>
      </c>
      <c r="N227" s="953">
        <f>[4]Igazgatás!I255+[4]Községgazd!L243+[4]Vagyongazd!I225+[4]Közút!I229+[4]Sport!I227+[4]Közművelődés!K276+[4]Támogatás!T242</f>
        <v>50110.999997995554</v>
      </c>
      <c r="O227" s="954">
        <f>[4]Igazgatás!J255+[4]Községgazd!M243+[4]Vagyongazd!J225+[4]Közút!J229+[4]Sport!J227+[4]Közművelődés!L276+[4]Támogatás!U242</f>
        <v>50110.999997995554</v>
      </c>
      <c r="P227" s="955">
        <f>[4]Igazgatás!K255+[4]Községgazd!N243+[4]Vagyongazd!K225+[4]Közút!K229+[4]Sport!K227+[4]Közművelődés!M276+[4]Támogatás!V242</f>
        <v>50110.999997995554</v>
      </c>
      <c r="Q227" s="955">
        <f>[4]Igazgatás!L255+[4]Községgazd!O243+[4]Vagyongazd!L225+[4]Közút!L229+[4]Sport!L227+[4]Közművelődés!N276+[4]Támogatás!W242</f>
        <v>50110.999997995554</v>
      </c>
      <c r="R227" s="954">
        <f>[4]Igazgatás!M255+[4]Községgazd!P243+[4]Vagyongazd!M225+[4]Közút!M229+[4]Sport!M227+[4]Közművelődés!O276+[4]Támogatás!X242</f>
        <v>50110.999997995554</v>
      </c>
      <c r="S227" s="955">
        <f>[4]Igazgatás!N255+[4]Községgazd!Q243+[4]Vagyongazd!N225+[4]Közút!N229+[4]Sport!N227+[4]Közművelődés!P276+[4]Támogatás!Y242</f>
        <v>50110.999997995554</v>
      </c>
      <c r="T227" s="955">
        <f>[4]Igazgatás!O255+[4]Községgazd!R243+[4]Vagyongazd!O225+[4]Közút!O229+[4]Sport!O227+[4]Közművelődés!Q276+[4]Támogatás!Z242</f>
        <v>50110.999997995554</v>
      </c>
      <c r="U227" s="956">
        <f>[4]Igazgatás!P255+[4]Községgazd!S243+[4]Vagyongazd!P225+[4]Közút!P229+[4]Sport!P227+[4]Közművelődés!R276+[4]Támogatás!AA242</f>
        <v>50110.999997995554</v>
      </c>
      <c r="V227" s="957">
        <f>[4]Igazgatás!Q255+[4]Községgazd!T243+[4]Vagyongazd!Q225+[4]Közút!Q229+[4]Sport!Q227+[4]Közművelődés!S276+[4]Támogatás!AB242</f>
        <v>50110.999997995554</v>
      </c>
      <c r="W227" s="955">
        <f>[4]Igazgatás!R255+[4]Községgazd!U243+[4]Vagyongazd!R225+[4]Közút!R229+[4]Sport!R227+[4]Közművelődés!T276+[4]Támogatás!AC242</f>
        <v>50110.999997995554</v>
      </c>
      <c r="X227" s="955">
        <f>[4]Igazgatás!S255+[4]Községgazd!V243+[4]Vagyongazd!S225+[4]Közút!S229+[4]Sport!S227+[4]Közművelődés!U276+[4]Támogatás!AD242</f>
        <v>50110.999997995554</v>
      </c>
      <c r="Y227" s="956">
        <f>[4]Igazgatás!T255+[4]Községgazd!W243+[4]Vagyongazd!T225+[4]Közút!T229+[4]Sport!T227+[4]Közművelődés!V276+[4]Támogatás!AE242</f>
        <v>50110.999997995554</v>
      </c>
      <c r="AB227" s="914"/>
    </row>
    <row r="228" spans="1:28" x14ac:dyDescent="0.2">
      <c r="B228" s="31" t="s">
        <v>131</v>
      </c>
      <c r="C228" s="1355" t="s">
        <v>132</v>
      </c>
      <c r="D228" s="1356"/>
      <c r="E228" s="1356"/>
      <c r="F228" s="1031">
        <v>21248453</v>
      </c>
      <c r="G228" s="1031">
        <v>15748453</v>
      </c>
      <c r="H228" s="1031">
        <v>15748453</v>
      </c>
      <c r="I228" s="1032"/>
      <c r="J228" s="1031">
        <f>SUM(J229+J241)</f>
        <v>141295353</v>
      </c>
      <c r="K228" s="1031">
        <f>[4]Igazgatás!G256+[4]Községgazd!G244+[4]Közút!G230+[4]Sport!G228+[4]Közművelődés!G277+[4]Támogatás!K243</f>
        <v>0</v>
      </c>
      <c r="L228" s="1031">
        <v>0</v>
      </c>
      <c r="M228" s="1033">
        <f>SUM(J228:L228)</f>
        <v>141295353</v>
      </c>
      <c r="N228" s="917">
        <f>[4]Igazgatás!I256+[4]Községgazd!L244+[4]Vagyongazd!I226+[4]Közút!I230+[4]Sport!I228+[4]Közművelődés!K277+[4]Támogatás!T243</f>
        <v>50110.999997995554</v>
      </c>
      <c r="O228" s="918">
        <f>[4]Igazgatás!J256+[4]Községgazd!M244+[4]Vagyongazd!J226+[4]Közút!J230+[4]Sport!J228+[4]Közművelődés!L277+[4]Támogatás!U243</f>
        <v>50110.999997995554</v>
      </c>
      <c r="P228" s="919">
        <f>[4]Igazgatás!K256+[4]Községgazd!N244+[4]Vagyongazd!K226+[4]Közút!K230+[4]Sport!K228+[4]Közművelődés!M277+[4]Támogatás!V243</f>
        <v>50110.999997995554</v>
      </c>
      <c r="Q228" s="919">
        <f>[4]Igazgatás!L256+[4]Községgazd!O244+[4]Vagyongazd!L226+[4]Közút!L230+[4]Sport!L228+[4]Közművelődés!N277+[4]Támogatás!W243</f>
        <v>50110.999997995554</v>
      </c>
      <c r="R228" s="918">
        <f>[4]Igazgatás!M256+[4]Községgazd!P244+[4]Vagyongazd!M226+[4]Közút!M230+[4]Sport!M228+[4]Közművelődés!O277+[4]Támogatás!X243</f>
        <v>50110.999997995554</v>
      </c>
      <c r="S228" s="919">
        <f>[4]Igazgatás!N256+[4]Községgazd!Q244+[4]Vagyongazd!N226+[4]Közút!N230+[4]Sport!N228+[4]Közművelődés!P277+[4]Támogatás!Y243</f>
        <v>50110.999997995554</v>
      </c>
      <c r="T228" s="919">
        <f>[4]Igazgatás!O256+[4]Községgazd!R244+[4]Vagyongazd!O226+[4]Közút!O230+[4]Sport!O228+[4]Közművelődés!Q277+[4]Támogatás!Z243</f>
        <v>50110.999997995554</v>
      </c>
      <c r="U228" s="920">
        <f>[4]Igazgatás!P256+[4]Községgazd!S244+[4]Vagyongazd!P226+[4]Közút!P230+[4]Sport!P228+[4]Közművelődés!R277+[4]Támogatás!AA243</f>
        <v>50110.999997995554</v>
      </c>
      <c r="V228" s="921">
        <f>[4]Igazgatás!Q256+[4]Községgazd!T244+[4]Vagyongazd!Q226+[4]Közút!Q230+[4]Sport!Q228+[4]Közművelődés!S277+[4]Támogatás!AB243</f>
        <v>50110.999997995554</v>
      </c>
      <c r="W228" s="919">
        <f>[4]Igazgatás!R256+[4]Községgazd!U244+[4]Vagyongazd!R226+[4]Közút!R230+[4]Sport!R228+[4]Közművelődés!T277+[4]Támogatás!AC243</f>
        <v>50110.999997995554</v>
      </c>
      <c r="X228" s="919">
        <f>[4]Igazgatás!S256+[4]Községgazd!V244+[4]Vagyongazd!S226+[4]Közút!S230+[4]Sport!S228+[4]Közművelődés!U277+[4]Támogatás!AD243</f>
        <v>50110.999997995554</v>
      </c>
      <c r="Y228" s="920">
        <f>[4]Igazgatás!T256+[4]Községgazd!W244+[4]Vagyongazd!T226+[4]Közút!T230+[4]Sport!T228+[4]Közművelődés!V277+[4]Támogatás!AE243</f>
        <v>50110.999997995554</v>
      </c>
      <c r="AB228" s="914"/>
    </row>
    <row r="229" spans="1:28" s="977" customFormat="1" ht="15" customHeight="1" x14ac:dyDescent="0.2">
      <c r="A229" s="18"/>
      <c r="B229" s="37" t="s">
        <v>134</v>
      </c>
      <c r="C229" s="1382" t="s">
        <v>135</v>
      </c>
      <c r="D229" s="1381"/>
      <c r="E229" s="1381"/>
      <c r="F229" s="950">
        <v>20500000</v>
      </c>
      <c r="G229" s="950">
        <v>15000000</v>
      </c>
      <c r="H229" s="950">
        <v>15000000</v>
      </c>
      <c r="I229" s="950"/>
      <c r="J229" s="950">
        <f>SUM('Finanszírozási kiadások'!I6)</f>
        <v>6233920</v>
      </c>
      <c r="K229" s="950">
        <f>[4]Igazgatás!G257+[4]Községgazd!G245+[4]Közút!G231+[4]Sport!G229+[4]Közművelődés!G278+[4]Támogatás!K244</f>
        <v>0</v>
      </c>
      <c r="L229" s="950">
        <v>0</v>
      </c>
      <c r="M229" s="951">
        <f>SUM(J229:L229)</f>
        <v>6233920</v>
      </c>
      <c r="N229" s="944">
        <f>[4]Igazgatás!I257+[4]Községgazd!L245+[4]Vagyongazd!I227+[4]Közút!I231+[4]Sport!I229+[4]Közművelődés!K278+[4]Támogatás!T244</f>
        <v>0</v>
      </c>
      <c r="O229" s="945">
        <f>[4]Igazgatás!J257+[4]Községgazd!M245+[4]Vagyongazd!J227+[4]Közút!J231+[4]Sport!J229+[4]Közművelődés!L278+[4]Támogatás!U244</f>
        <v>0</v>
      </c>
      <c r="P229" s="946">
        <f>[4]Igazgatás!K257+[4]Községgazd!N245+[4]Vagyongazd!K227+[4]Közút!K231+[4]Sport!K229+[4]Közművelődés!M278+[4]Támogatás!V244</f>
        <v>0</v>
      </c>
      <c r="Q229" s="946">
        <f>[4]Igazgatás!L257+[4]Községgazd!O245+[4]Vagyongazd!L227+[4]Közút!L231+[4]Sport!L229+[4]Közművelődés!N278+[4]Támogatás!W244</f>
        <v>0</v>
      </c>
      <c r="R229" s="945">
        <f>[4]Igazgatás!M257+[4]Községgazd!P245+[4]Vagyongazd!M227+[4]Közút!M231+[4]Sport!M229+[4]Közművelődés!O278+[4]Támogatás!X244</f>
        <v>0</v>
      </c>
      <c r="S229" s="946">
        <f>[4]Igazgatás!N257+[4]Községgazd!Q245+[4]Vagyongazd!N227+[4]Közút!N231+[4]Sport!N229+[4]Közművelődés!P278+[4]Támogatás!Y244</f>
        <v>0</v>
      </c>
      <c r="T229" s="946">
        <f>[4]Igazgatás!O257+[4]Községgazd!R245+[4]Vagyongazd!O227+[4]Közút!O231+[4]Sport!O229+[4]Közművelődés!Q278+[4]Támogatás!Z244</f>
        <v>0</v>
      </c>
      <c r="U229" s="947">
        <f>[4]Igazgatás!P257+[4]Községgazd!S245+[4]Vagyongazd!P227+[4]Közút!P231+[4]Sport!P229+[4]Közművelődés!R278+[4]Támogatás!AA244</f>
        <v>0</v>
      </c>
      <c r="V229" s="948">
        <f>[4]Igazgatás!Q257+[4]Községgazd!T245+[4]Vagyongazd!Q227+[4]Közút!Q231+[4]Sport!Q229+[4]Közművelődés!S278+[4]Támogatás!AB244</f>
        <v>0</v>
      </c>
      <c r="W229" s="946">
        <f>[4]Igazgatás!R257+[4]Községgazd!U245+[4]Vagyongazd!R227+[4]Közút!R231+[4]Sport!R229+[4]Közművelődés!T278+[4]Támogatás!AC244</f>
        <v>0</v>
      </c>
      <c r="X229" s="946">
        <f>[4]Igazgatás!S257+[4]Községgazd!V245+[4]Vagyongazd!S227+[4]Közút!S231+[4]Sport!S229+[4]Közművelődés!U278+[4]Támogatás!AD244</f>
        <v>0</v>
      </c>
      <c r="Y229" s="947">
        <f>[4]Igazgatás!T257+[4]Községgazd!W245+[4]Vagyongazd!T227+[4]Közút!T231+[4]Sport!T229+[4]Közművelődés!V278+[4]Támogatás!AE244</f>
        <v>0</v>
      </c>
      <c r="AB229" s="914"/>
    </row>
    <row r="230" spans="1:28" s="929" customFormat="1" ht="15" hidden="1" customHeight="1" x14ac:dyDescent="0.2">
      <c r="A230" s="18" t="s">
        <v>1123</v>
      </c>
      <c r="B230" s="37" t="s">
        <v>1124</v>
      </c>
      <c r="C230" s="42"/>
      <c r="D230" s="1383" t="s">
        <v>1125</v>
      </c>
      <c r="E230" s="1383"/>
      <c r="F230" s="950" t="e">
        <v>#REF!</v>
      </c>
      <c r="G230" s="950" t="e">
        <v>#REF!</v>
      </c>
      <c r="H230" s="950" t="e">
        <v>#REF!</v>
      </c>
      <c r="I230" s="950" t="e">
        <v>#REF!</v>
      </c>
      <c r="J230" s="950" t="e">
        <f>[4]Igazgatás!F258+[4]Községgazd!F246+[4]Vagyongazd!#REF!+[4]Közút!F232+[4]Sport!F230+[4]Közművelődés!F279+[4]Támogatás!J245</f>
        <v>#REF!</v>
      </c>
      <c r="K230" s="950" t="e">
        <f>[4]Igazgatás!G258+[4]Községgazd!G246+[4]Vagyongazd!#REF!+[4]Közút!G232+[4]Sport!G230+[4]Közművelődés!G279+[4]Támogatás!K245</f>
        <v>#REF!</v>
      </c>
      <c r="L230" s="950"/>
      <c r="M230" s="951" t="e">
        <f>[4]Igazgatás!H258+[4]Községgazd!H246+[4]Vagyongazd!#REF!+[4]Közút!H232+[4]Sport!H230+[4]Közművelődés!H279+[4]Támogatás!L245</f>
        <v>#REF!</v>
      </c>
      <c r="N230" s="924">
        <f>[4]Igazgatás!I258+[4]Községgazd!L246+[4]Vagyongazd!I228+[4]Közút!I232+[4]Sport!I230+[4]Közművelődés!K279+[4]Támogatás!T245</f>
        <v>0</v>
      </c>
      <c r="O230" s="925">
        <f>[4]Igazgatás!J258+[4]Községgazd!M246+[4]Vagyongazd!J228+[4]Közút!J232+[4]Sport!J230+[4]Közművelődés!L279+[4]Támogatás!U245</f>
        <v>0</v>
      </c>
      <c r="P230" s="926">
        <f>[4]Igazgatás!K258+[4]Községgazd!N246+[4]Vagyongazd!K228+[4]Közút!K232+[4]Sport!K230+[4]Közművelődés!M279+[4]Támogatás!V245</f>
        <v>0</v>
      </c>
      <c r="Q230" s="926">
        <f>[4]Igazgatás!L258+[4]Községgazd!O246+[4]Vagyongazd!L228+[4]Közút!L232+[4]Sport!L230+[4]Közművelődés!N279+[4]Támogatás!W245</f>
        <v>0</v>
      </c>
      <c r="R230" s="925">
        <f>[4]Igazgatás!M258+[4]Községgazd!P246+[4]Vagyongazd!M228+[4]Közút!M232+[4]Sport!M230+[4]Közművelődés!O279+[4]Támogatás!X245</f>
        <v>0</v>
      </c>
      <c r="S230" s="926">
        <f>[4]Igazgatás!N258+[4]Községgazd!Q246+[4]Vagyongazd!N228+[4]Közút!N232+[4]Sport!N230+[4]Közművelődés!P279+[4]Támogatás!Y245</f>
        <v>0</v>
      </c>
      <c r="T230" s="926">
        <f>[4]Igazgatás!O258+[4]Községgazd!R246+[4]Vagyongazd!O228+[4]Közút!O232+[4]Sport!O230+[4]Közművelődés!Q279+[4]Támogatás!Z245</f>
        <v>0</v>
      </c>
      <c r="U230" s="927">
        <f>[4]Igazgatás!P258+[4]Községgazd!S246+[4]Vagyongazd!P228+[4]Közút!P232+[4]Sport!P230+[4]Közművelődés!R279+[4]Támogatás!AA245</f>
        <v>0</v>
      </c>
      <c r="V230" s="928">
        <f>[4]Igazgatás!Q258+[4]Községgazd!T246+[4]Vagyongazd!Q228+[4]Közút!Q232+[4]Sport!Q230+[4]Közművelődés!S279+[4]Támogatás!AB245</f>
        <v>0</v>
      </c>
      <c r="W230" s="926">
        <f>[4]Igazgatás!R258+[4]Községgazd!U246+[4]Vagyongazd!R228+[4]Közút!R232+[4]Sport!R230+[4]Közművelődés!T279+[4]Támogatás!AC245</f>
        <v>0</v>
      </c>
      <c r="X230" s="926">
        <f>[4]Igazgatás!S258+[4]Községgazd!V246+[4]Vagyongazd!S228+[4]Közút!S232+[4]Sport!S230+[4]Közművelődés!U279+[4]Támogatás!AD245</f>
        <v>0</v>
      </c>
      <c r="Y230" s="927">
        <f>[4]Igazgatás!T258+[4]Községgazd!W246+[4]Vagyongazd!T228+[4]Közút!T232+[4]Sport!T230+[4]Közművelődés!V279+[4]Támogatás!AE245</f>
        <v>0</v>
      </c>
      <c r="AB230" s="914"/>
    </row>
    <row r="231" spans="1:28" s="929" customFormat="1" ht="15" hidden="1" customHeight="1" x14ac:dyDescent="0.2">
      <c r="A231" s="18" t="s">
        <v>1126</v>
      </c>
      <c r="B231" s="37" t="s">
        <v>1127</v>
      </c>
      <c r="C231" s="38"/>
      <c r="D231" s="1381" t="s">
        <v>1128</v>
      </c>
      <c r="E231" s="1381"/>
      <c r="F231" s="950" t="e">
        <v>#REF!</v>
      </c>
      <c r="G231" s="950" t="e">
        <v>#REF!</v>
      </c>
      <c r="H231" s="950" t="e">
        <v>#REF!</v>
      </c>
      <c r="I231" s="950" t="e">
        <v>#REF!</v>
      </c>
      <c r="J231" s="950" t="e">
        <f>[4]Igazgatás!F259+[4]Községgazd!F247+[4]Vagyongazd!#REF!+[4]Közút!F233+[4]Sport!F231+[4]Közművelődés!F280+[4]Támogatás!J246</f>
        <v>#REF!</v>
      </c>
      <c r="K231" s="950" t="e">
        <f>[4]Igazgatás!G259+[4]Községgazd!G247+[4]Vagyongazd!#REF!+[4]Közút!G233+[4]Sport!G231+[4]Közművelődés!G280+[4]Támogatás!K246</f>
        <v>#REF!</v>
      </c>
      <c r="L231" s="950"/>
      <c r="M231" s="951" t="e">
        <f>[4]Igazgatás!H259+[4]Községgazd!H247+[4]Vagyongazd!#REF!+[4]Közút!H233+[4]Sport!H231+[4]Közművelődés!H280+[4]Támogatás!L246</f>
        <v>#REF!</v>
      </c>
      <c r="N231" s="924">
        <f>[4]Igazgatás!I259+[4]Községgazd!L247+[4]Vagyongazd!I229+[4]Közút!I233+[4]Sport!I231+[4]Közművelődés!K280+[4]Támogatás!T246</f>
        <v>0</v>
      </c>
      <c r="O231" s="925">
        <f>[4]Igazgatás!J259+[4]Községgazd!M247+[4]Vagyongazd!J229+[4]Közút!J233+[4]Sport!J231+[4]Közművelődés!L280+[4]Támogatás!U246</f>
        <v>0</v>
      </c>
      <c r="P231" s="926">
        <f>[4]Igazgatás!K259+[4]Községgazd!N247+[4]Vagyongazd!K229+[4]Közút!K233+[4]Sport!K231+[4]Közművelődés!M280+[4]Támogatás!V246</f>
        <v>0</v>
      </c>
      <c r="Q231" s="926">
        <f>[4]Igazgatás!L259+[4]Községgazd!O247+[4]Vagyongazd!L229+[4]Közút!L233+[4]Sport!L231+[4]Közművelődés!N280+[4]Támogatás!W246</f>
        <v>0</v>
      </c>
      <c r="R231" s="925">
        <f>[4]Igazgatás!M259+[4]Községgazd!P247+[4]Vagyongazd!M229+[4]Közút!M233+[4]Sport!M231+[4]Közművelődés!O280+[4]Támogatás!X246</f>
        <v>0</v>
      </c>
      <c r="S231" s="926">
        <f>[4]Igazgatás!N259+[4]Községgazd!Q247+[4]Vagyongazd!N229+[4]Közút!N233+[4]Sport!N231+[4]Közművelődés!P280+[4]Támogatás!Y246</f>
        <v>0</v>
      </c>
      <c r="T231" s="926">
        <f>[4]Igazgatás!O259+[4]Községgazd!R247+[4]Vagyongazd!O229+[4]Közút!O233+[4]Sport!O231+[4]Közművelődés!Q280+[4]Támogatás!Z246</f>
        <v>0</v>
      </c>
      <c r="U231" s="927">
        <f>[4]Igazgatás!P259+[4]Községgazd!S247+[4]Vagyongazd!P229+[4]Közút!P233+[4]Sport!P231+[4]Közművelődés!R280+[4]Támogatás!AA246</f>
        <v>0</v>
      </c>
      <c r="V231" s="928">
        <f>[4]Igazgatás!Q259+[4]Községgazd!T247+[4]Vagyongazd!Q229+[4]Közút!Q233+[4]Sport!Q231+[4]Közművelődés!S280+[4]Támogatás!AB246</f>
        <v>0</v>
      </c>
      <c r="W231" s="926">
        <f>[4]Igazgatás!R259+[4]Községgazd!U247+[4]Vagyongazd!R229+[4]Közút!R233+[4]Sport!R231+[4]Közművelődés!T280+[4]Támogatás!AC246</f>
        <v>0</v>
      </c>
      <c r="X231" s="926">
        <f>[4]Igazgatás!S259+[4]Községgazd!V247+[4]Vagyongazd!S229+[4]Közút!S233+[4]Sport!S231+[4]Közművelődés!U280+[4]Támogatás!AD246</f>
        <v>0</v>
      </c>
      <c r="Y231" s="927">
        <f>[4]Igazgatás!T259+[4]Községgazd!W247+[4]Vagyongazd!T229+[4]Közút!T233+[4]Sport!T231+[4]Közművelődés!V280+[4]Támogatás!AE246</f>
        <v>0</v>
      </c>
      <c r="AB231" s="914"/>
    </row>
    <row r="232" spans="1:28" s="929" customFormat="1" ht="15" hidden="1" customHeight="1" x14ac:dyDescent="0.2">
      <c r="A232" s="18" t="s">
        <v>1129</v>
      </c>
      <c r="B232" s="37" t="s">
        <v>1130</v>
      </c>
      <c r="C232" s="38"/>
      <c r="D232" s="1381" t="s">
        <v>1131</v>
      </c>
      <c r="E232" s="1381"/>
      <c r="F232" s="950">
        <v>20500000</v>
      </c>
      <c r="G232" s="950">
        <v>15000000</v>
      </c>
      <c r="H232" s="950">
        <v>15000000</v>
      </c>
      <c r="I232" s="950"/>
      <c r="J232" s="950">
        <f>[4]Igazgatás!F260+[4]Községgazd!F248+[4]Közút!F234+[4]Sport!F232+[4]Közművelődés!F281+[4]Támogatás!J247</f>
        <v>0</v>
      </c>
      <c r="K232" s="950">
        <f>[4]Igazgatás!G260+[4]Községgazd!G248+[4]Közút!G234+[4]Sport!G232+[4]Közművelődés!G281+[4]Támogatás!K247</f>
        <v>0</v>
      </c>
      <c r="L232" s="950">
        <v>0</v>
      </c>
      <c r="M232" s="951">
        <f>[4]Igazgatás!H260+[4]Községgazd!H248+[4]Közút!H234+[4]Sport!H232+[4]Közművelődés!H281+[4]Támogatás!L247</f>
        <v>0</v>
      </c>
      <c r="N232" s="924">
        <f>[4]Igazgatás!I260+[4]Községgazd!L248+[4]Vagyongazd!I230+[4]Közút!I234+[4]Sport!I232+[4]Közművelődés!K281+[4]Támogatás!T247</f>
        <v>0</v>
      </c>
      <c r="O232" s="925">
        <f>[4]Igazgatás!J260+[4]Községgazd!M248+[4]Vagyongazd!J230+[4]Közút!J234+[4]Sport!J232+[4]Közművelődés!L281+[4]Támogatás!U247</f>
        <v>0</v>
      </c>
      <c r="P232" s="926">
        <f>[4]Igazgatás!K260+[4]Községgazd!N248+[4]Vagyongazd!K230+[4]Közút!K234+[4]Sport!K232+[4]Közművelődés!M281+[4]Támogatás!V247</f>
        <v>0</v>
      </c>
      <c r="Q232" s="926">
        <f>[4]Igazgatás!L260+[4]Községgazd!O248+[4]Vagyongazd!L230+[4]Közút!L234+[4]Sport!L232+[4]Közművelődés!N281+[4]Támogatás!W247</f>
        <v>0</v>
      </c>
      <c r="R232" s="925">
        <f>[4]Igazgatás!M260+[4]Községgazd!P248+[4]Vagyongazd!M230+[4]Közút!M234+[4]Sport!M232+[4]Közművelődés!O281+[4]Támogatás!X247</f>
        <v>0</v>
      </c>
      <c r="S232" s="926">
        <f>[4]Igazgatás!N260+[4]Községgazd!Q248+[4]Vagyongazd!N230+[4]Közút!N234+[4]Sport!N232+[4]Közművelődés!P281+[4]Támogatás!Y247</f>
        <v>0</v>
      </c>
      <c r="T232" s="926">
        <f>[4]Igazgatás!O260+[4]Községgazd!R248+[4]Vagyongazd!O230+[4]Közút!O234+[4]Sport!O232+[4]Közművelődés!Q281+[4]Támogatás!Z247</f>
        <v>0</v>
      </c>
      <c r="U232" s="927">
        <f>[4]Igazgatás!P260+[4]Községgazd!S248+[4]Vagyongazd!P230+[4]Közút!P234+[4]Sport!P232+[4]Közművelődés!R281+[4]Támogatás!AA247</f>
        <v>0</v>
      </c>
      <c r="V232" s="928">
        <f>[4]Igazgatás!Q260+[4]Községgazd!T248+[4]Vagyongazd!Q230+[4]Közút!Q234+[4]Sport!Q232+[4]Közművelődés!S281+[4]Támogatás!AB247</f>
        <v>0</v>
      </c>
      <c r="W232" s="926">
        <f>[4]Igazgatás!R260+[4]Községgazd!U248+[4]Vagyongazd!R230+[4]Közút!R234+[4]Sport!R232+[4]Közművelődés!T281+[4]Támogatás!AC247</f>
        <v>0</v>
      </c>
      <c r="X232" s="926">
        <f>[4]Igazgatás!S260+[4]Községgazd!V248+[4]Vagyongazd!S230+[4]Közút!S234+[4]Sport!S232+[4]Közművelődés!U281+[4]Támogatás!AD247</f>
        <v>0</v>
      </c>
      <c r="Y232" s="927">
        <f>[4]Igazgatás!T260+[4]Községgazd!W248+[4]Vagyongazd!T230+[4]Közút!T234+[4]Sport!T232+[4]Közművelődés!V281+[4]Támogatás!AE247</f>
        <v>0</v>
      </c>
      <c r="AB232" s="914"/>
    </row>
    <row r="233" spans="1:28" s="977" customFormat="1" ht="15" hidden="1" customHeight="1" x14ac:dyDescent="0.2">
      <c r="A233" s="18"/>
      <c r="B233" s="37" t="s">
        <v>1132</v>
      </c>
      <c r="C233" s="1382" t="s">
        <v>1133</v>
      </c>
      <c r="D233" s="1381"/>
      <c r="E233" s="1381"/>
      <c r="F233" s="950" t="e">
        <v>#REF!</v>
      </c>
      <c r="G233" s="950" t="e">
        <v>#REF!</v>
      </c>
      <c r="H233" s="950" t="e">
        <v>#REF!</v>
      </c>
      <c r="I233" s="950" t="e">
        <v>#REF!</v>
      </c>
      <c r="J233" s="950" t="e">
        <f>[4]Igazgatás!F261+[4]Községgazd!F249+[4]Vagyongazd!#REF!+[4]Közút!F235+[4]Sport!F233+[4]Közművelődés!F282+[4]Támogatás!J248</f>
        <v>#REF!</v>
      </c>
      <c r="K233" s="950" t="e">
        <f>[4]Igazgatás!G261+[4]Községgazd!G249+[4]Vagyongazd!#REF!+[4]Közút!G235+[4]Sport!G233+[4]Közművelődés!G282+[4]Támogatás!K248</f>
        <v>#REF!</v>
      </c>
      <c r="L233" s="950"/>
      <c r="M233" s="951" t="e">
        <f>[4]Igazgatás!H261+[4]Községgazd!H249+[4]Vagyongazd!#REF!+[4]Közút!H235+[4]Sport!H233+[4]Közművelődés!H282+[4]Támogatás!L248</f>
        <v>#REF!</v>
      </c>
      <c r="N233" s="944">
        <f>[4]Igazgatás!I261+[4]Községgazd!L249+[4]Vagyongazd!I231+[4]Közút!I235+[4]Sport!I233+[4]Közművelődés!K282+[4]Támogatás!T248</f>
        <v>0</v>
      </c>
      <c r="O233" s="945">
        <f>[4]Igazgatás!J261+[4]Községgazd!M249+[4]Vagyongazd!J231+[4]Közút!J235+[4]Sport!J233+[4]Közművelődés!L282+[4]Támogatás!U248</f>
        <v>0</v>
      </c>
      <c r="P233" s="946">
        <f>[4]Igazgatás!K261+[4]Községgazd!N249+[4]Vagyongazd!K231+[4]Közút!K235+[4]Sport!K233+[4]Közművelődés!M282+[4]Támogatás!V248</f>
        <v>0</v>
      </c>
      <c r="Q233" s="946">
        <f>[4]Igazgatás!L261+[4]Községgazd!O249+[4]Vagyongazd!L231+[4]Közút!L235+[4]Sport!L233+[4]Közművelődés!N282+[4]Támogatás!W248</f>
        <v>0</v>
      </c>
      <c r="R233" s="945">
        <f>[4]Igazgatás!M261+[4]Községgazd!P249+[4]Vagyongazd!M231+[4]Közút!M235+[4]Sport!M233+[4]Közművelődés!O282+[4]Támogatás!X248</f>
        <v>0</v>
      </c>
      <c r="S233" s="946">
        <f>[4]Igazgatás!N261+[4]Községgazd!Q249+[4]Vagyongazd!N231+[4]Közút!N235+[4]Sport!N233+[4]Közművelődés!P282+[4]Támogatás!Y248</f>
        <v>0</v>
      </c>
      <c r="T233" s="946">
        <f>[4]Igazgatás!O261+[4]Községgazd!R249+[4]Vagyongazd!O231+[4]Közút!O235+[4]Sport!O233+[4]Közművelődés!Q282+[4]Támogatás!Z248</f>
        <v>0</v>
      </c>
      <c r="U233" s="947">
        <f>[4]Igazgatás!P261+[4]Községgazd!S249+[4]Vagyongazd!P231+[4]Közút!P235+[4]Sport!P233+[4]Közművelődés!R282+[4]Támogatás!AA248</f>
        <v>0</v>
      </c>
      <c r="V233" s="948">
        <f>[4]Igazgatás!Q261+[4]Községgazd!T249+[4]Vagyongazd!Q231+[4]Közút!Q235+[4]Sport!Q233+[4]Közművelődés!S282+[4]Támogatás!AB248</f>
        <v>0</v>
      </c>
      <c r="W233" s="946">
        <f>[4]Igazgatás!R261+[4]Községgazd!U249+[4]Vagyongazd!R231+[4]Közút!R235+[4]Sport!R233+[4]Közművelődés!T282+[4]Támogatás!AC248</f>
        <v>0</v>
      </c>
      <c r="X233" s="946">
        <f>[4]Igazgatás!S261+[4]Községgazd!V249+[4]Vagyongazd!S231+[4]Közút!S235+[4]Sport!S233+[4]Közművelődés!U282+[4]Támogatás!AD248</f>
        <v>0</v>
      </c>
      <c r="Y233" s="947">
        <f>[4]Igazgatás!T261+[4]Községgazd!W249+[4]Vagyongazd!T231+[4]Közút!T235+[4]Sport!T233+[4]Közművelődés!V282+[4]Támogatás!AE248</f>
        <v>0</v>
      </c>
      <c r="AB233" s="914"/>
    </row>
    <row r="234" spans="1:28" s="929" customFormat="1" ht="15" hidden="1" customHeight="1" x14ac:dyDescent="0.2">
      <c r="A234" s="18" t="s">
        <v>1134</v>
      </c>
      <c r="B234" s="37" t="s">
        <v>1135</v>
      </c>
      <c r="C234" s="38"/>
      <c r="D234" s="1381" t="s">
        <v>1136</v>
      </c>
      <c r="E234" s="1381"/>
      <c r="F234" s="950" t="e">
        <v>#REF!</v>
      </c>
      <c r="G234" s="950" t="e">
        <v>#REF!</v>
      </c>
      <c r="H234" s="950" t="e">
        <v>#REF!</v>
      </c>
      <c r="I234" s="950" t="e">
        <v>#REF!</v>
      </c>
      <c r="J234" s="950" t="e">
        <f>[4]Igazgatás!F262+[4]Községgazd!F250+[4]Vagyongazd!#REF!+[4]Közút!F236+[4]Sport!F234+[4]Közművelődés!F283+[4]Támogatás!J249</f>
        <v>#REF!</v>
      </c>
      <c r="K234" s="950" t="e">
        <f>[4]Igazgatás!G262+[4]Községgazd!G250+[4]Vagyongazd!#REF!+[4]Közút!G236+[4]Sport!G234+[4]Közművelődés!G283+[4]Támogatás!K249</f>
        <v>#REF!</v>
      </c>
      <c r="L234" s="950"/>
      <c r="M234" s="951" t="e">
        <f>[4]Igazgatás!H262+[4]Községgazd!H250+[4]Vagyongazd!#REF!+[4]Közút!H236+[4]Sport!H234+[4]Közművelődés!H283+[4]Támogatás!L249</f>
        <v>#REF!</v>
      </c>
      <c r="N234" s="924">
        <f>[4]Igazgatás!I262+[4]Községgazd!L250+[4]Vagyongazd!I232+[4]Közút!I236+[4]Sport!I234+[4]Közművelődés!K283+[4]Támogatás!T249</f>
        <v>0</v>
      </c>
      <c r="O234" s="925">
        <f>[4]Igazgatás!J262+[4]Községgazd!M250+[4]Vagyongazd!J232+[4]Közút!J236+[4]Sport!J234+[4]Közművelődés!L283+[4]Támogatás!U249</f>
        <v>0</v>
      </c>
      <c r="P234" s="926">
        <f>[4]Igazgatás!K262+[4]Községgazd!N250+[4]Vagyongazd!K232+[4]Közút!K236+[4]Sport!K234+[4]Közművelődés!M283+[4]Támogatás!V249</f>
        <v>0</v>
      </c>
      <c r="Q234" s="926">
        <f>[4]Igazgatás!L262+[4]Községgazd!O250+[4]Vagyongazd!L232+[4]Közút!L236+[4]Sport!L234+[4]Közművelődés!N283+[4]Támogatás!W249</f>
        <v>0</v>
      </c>
      <c r="R234" s="925">
        <f>[4]Igazgatás!M262+[4]Községgazd!P250+[4]Vagyongazd!M232+[4]Közút!M236+[4]Sport!M234+[4]Közművelődés!O283+[4]Támogatás!X249</f>
        <v>0</v>
      </c>
      <c r="S234" s="926">
        <f>[4]Igazgatás!N262+[4]Községgazd!Q250+[4]Vagyongazd!N232+[4]Közút!N236+[4]Sport!N234+[4]Közművelődés!P283+[4]Támogatás!Y249</f>
        <v>0</v>
      </c>
      <c r="T234" s="926">
        <f>[4]Igazgatás!O262+[4]Községgazd!R250+[4]Vagyongazd!O232+[4]Közút!O236+[4]Sport!O234+[4]Közművelődés!Q283+[4]Támogatás!Z249</f>
        <v>0</v>
      </c>
      <c r="U234" s="927">
        <f>[4]Igazgatás!P262+[4]Községgazd!S250+[4]Vagyongazd!P232+[4]Közút!P236+[4]Sport!P234+[4]Közművelődés!R283+[4]Támogatás!AA249</f>
        <v>0</v>
      </c>
      <c r="V234" s="928">
        <f>[4]Igazgatás!Q262+[4]Községgazd!T250+[4]Vagyongazd!Q232+[4]Közút!Q236+[4]Sport!Q234+[4]Közművelődés!S283+[4]Támogatás!AB249</f>
        <v>0</v>
      </c>
      <c r="W234" s="926">
        <f>[4]Igazgatás!R262+[4]Községgazd!U250+[4]Vagyongazd!R232+[4]Közút!R236+[4]Sport!R234+[4]Közművelődés!T283+[4]Támogatás!AC249</f>
        <v>0</v>
      </c>
      <c r="X234" s="926">
        <f>[4]Igazgatás!S262+[4]Községgazd!V250+[4]Vagyongazd!S232+[4]Közút!S236+[4]Sport!S234+[4]Közművelődés!U283+[4]Támogatás!AD249</f>
        <v>0</v>
      </c>
      <c r="Y234" s="927">
        <f>[4]Igazgatás!T262+[4]Községgazd!W250+[4]Vagyongazd!T232+[4]Közút!T236+[4]Sport!T234+[4]Közművelődés!V283+[4]Támogatás!AE249</f>
        <v>0</v>
      </c>
      <c r="AB234" s="914"/>
    </row>
    <row r="235" spans="1:28" s="929" customFormat="1" ht="15" hidden="1" customHeight="1" x14ac:dyDescent="0.2">
      <c r="A235" s="18" t="s">
        <v>1137</v>
      </c>
      <c r="B235" s="37" t="s">
        <v>1138</v>
      </c>
      <c r="C235" s="38"/>
      <c r="D235" s="1381" t="s">
        <v>1139</v>
      </c>
      <c r="E235" s="1381"/>
      <c r="F235" s="950" t="e">
        <v>#REF!</v>
      </c>
      <c r="G235" s="950" t="e">
        <v>#REF!</v>
      </c>
      <c r="H235" s="950" t="e">
        <v>#REF!</v>
      </c>
      <c r="I235" s="950" t="e">
        <v>#REF!</v>
      </c>
      <c r="J235" s="950" t="e">
        <f>[4]Igazgatás!F263+[4]Községgazd!F251+[4]Vagyongazd!#REF!+[4]Közút!F237+[4]Sport!F235+[4]Közművelődés!F284+[4]Támogatás!J250</f>
        <v>#REF!</v>
      </c>
      <c r="K235" s="950" t="e">
        <f>[4]Igazgatás!G263+[4]Községgazd!G251+[4]Vagyongazd!#REF!+[4]Közút!G237+[4]Sport!G235+[4]Közművelődés!G284+[4]Támogatás!K250</f>
        <v>#REF!</v>
      </c>
      <c r="L235" s="950"/>
      <c r="M235" s="951" t="e">
        <f>[4]Igazgatás!H263+[4]Községgazd!H251+[4]Vagyongazd!#REF!+[4]Közút!H237+[4]Sport!H235+[4]Közművelődés!H284+[4]Támogatás!L250</f>
        <v>#REF!</v>
      </c>
      <c r="N235" s="924">
        <f>[4]Igazgatás!I263+[4]Községgazd!L251+[4]Vagyongazd!I233+[4]Közút!I237+[4]Sport!I235+[4]Közművelődés!K284+[4]Támogatás!T250</f>
        <v>0</v>
      </c>
      <c r="O235" s="925">
        <f>[4]Igazgatás!J263+[4]Községgazd!M251+[4]Vagyongazd!J233+[4]Közút!J237+[4]Sport!J235+[4]Közművelődés!L284+[4]Támogatás!U250</f>
        <v>0</v>
      </c>
      <c r="P235" s="926">
        <f>[4]Igazgatás!K263+[4]Községgazd!N251+[4]Vagyongazd!K233+[4]Közút!K237+[4]Sport!K235+[4]Közművelődés!M284+[4]Támogatás!V250</f>
        <v>0</v>
      </c>
      <c r="Q235" s="926">
        <f>[4]Igazgatás!L263+[4]Községgazd!O251+[4]Vagyongazd!L233+[4]Közút!L237+[4]Sport!L235+[4]Közművelődés!N284+[4]Támogatás!W250</f>
        <v>0</v>
      </c>
      <c r="R235" s="925">
        <f>[4]Igazgatás!M263+[4]Községgazd!P251+[4]Vagyongazd!M233+[4]Közút!M237+[4]Sport!M235+[4]Közművelődés!O284+[4]Támogatás!X250</f>
        <v>0</v>
      </c>
      <c r="S235" s="926">
        <f>[4]Igazgatás!N263+[4]Községgazd!Q251+[4]Vagyongazd!N233+[4]Közút!N237+[4]Sport!N235+[4]Közművelődés!P284+[4]Támogatás!Y250</f>
        <v>0</v>
      </c>
      <c r="T235" s="926">
        <f>[4]Igazgatás!O263+[4]Községgazd!R251+[4]Vagyongazd!O233+[4]Közút!O237+[4]Sport!O235+[4]Közművelődés!Q284+[4]Támogatás!Z250</f>
        <v>0</v>
      </c>
      <c r="U235" s="927">
        <f>[4]Igazgatás!P263+[4]Községgazd!S251+[4]Vagyongazd!P233+[4]Közút!P237+[4]Sport!P235+[4]Közművelődés!R284+[4]Támogatás!AA250</f>
        <v>0</v>
      </c>
      <c r="V235" s="928">
        <f>[4]Igazgatás!Q263+[4]Községgazd!T251+[4]Vagyongazd!Q233+[4]Közút!Q237+[4]Sport!Q235+[4]Közművelődés!S284+[4]Támogatás!AB250</f>
        <v>0</v>
      </c>
      <c r="W235" s="926">
        <f>[4]Igazgatás!R263+[4]Községgazd!U251+[4]Vagyongazd!R233+[4]Közút!R237+[4]Sport!R235+[4]Közművelődés!T284+[4]Támogatás!AC250</f>
        <v>0</v>
      </c>
      <c r="X235" s="926">
        <f>[4]Igazgatás!S263+[4]Községgazd!V251+[4]Vagyongazd!S233+[4]Közút!S237+[4]Sport!S235+[4]Közművelődés!U284+[4]Támogatás!AD250</f>
        <v>0</v>
      </c>
      <c r="Y235" s="927">
        <f>[4]Igazgatás!T263+[4]Községgazd!W251+[4]Vagyongazd!T233+[4]Közút!T237+[4]Sport!T235+[4]Közművelődés!V284+[4]Támogatás!AE250</f>
        <v>0</v>
      </c>
      <c r="AB235" s="914"/>
    </row>
    <row r="236" spans="1:28" s="929" customFormat="1" ht="15" hidden="1" customHeight="1" x14ac:dyDescent="0.2">
      <c r="A236" s="18" t="s">
        <v>1140</v>
      </c>
      <c r="B236" s="37" t="s">
        <v>1141</v>
      </c>
      <c r="C236" s="38"/>
      <c r="D236" s="1381" t="s">
        <v>1142</v>
      </c>
      <c r="E236" s="1381"/>
      <c r="F236" s="950" t="e">
        <v>#REF!</v>
      </c>
      <c r="G236" s="950" t="e">
        <v>#REF!</v>
      </c>
      <c r="H236" s="950" t="e">
        <v>#REF!</v>
      </c>
      <c r="I236" s="950" t="e">
        <v>#REF!</v>
      </c>
      <c r="J236" s="950" t="e">
        <f>[4]Igazgatás!F264+[4]Községgazd!F252+[4]Vagyongazd!#REF!+[4]Közút!F238+[4]Sport!F236+[4]Közművelődés!F285+[4]Támogatás!J251</f>
        <v>#REF!</v>
      </c>
      <c r="K236" s="950" t="e">
        <f>[4]Igazgatás!G264+[4]Községgazd!G252+[4]Vagyongazd!#REF!+[4]Közút!G238+[4]Sport!G236+[4]Közművelődés!G285+[4]Támogatás!K251</f>
        <v>#REF!</v>
      </c>
      <c r="L236" s="950"/>
      <c r="M236" s="951" t="e">
        <f>[4]Igazgatás!H264+[4]Községgazd!H252+[4]Vagyongazd!#REF!+[4]Közút!H238+[4]Sport!H236+[4]Közművelődés!H285+[4]Támogatás!L251</f>
        <v>#REF!</v>
      </c>
      <c r="N236" s="924">
        <f>[4]Igazgatás!I264+[4]Községgazd!L252+[4]Vagyongazd!I234+[4]Közút!I238+[4]Sport!I236+[4]Közművelődés!K285+[4]Támogatás!T251</f>
        <v>0</v>
      </c>
      <c r="O236" s="925">
        <f>[4]Igazgatás!J264+[4]Községgazd!M252+[4]Vagyongazd!J234+[4]Közút!J238+[4]Sport!J236+[4]Közművelődés!L285+[4]Támogatás!U251</f>
        <v>0</v>
      </c>
      <c r="P236" s="926">
        <f>[4]Igazgatás!K264+[4]Községgazd!N252+[4]Vagyongazd!K234+[4]Közút!K238+[4]Sport!K236+[4]Közművelődés!M285+[4]Támogatás!V251</f>
        <v>0</v>
      </c>
      <c r="Q236" s="926">
        <f>[4]Igazgatás!L264+[4]Községgazd!O252+[4]Vagyongazd!L234+[4]Közút!L238+[4]Sport!L236+[4]Közművelődés!N285+[4]Támogatás!W251</f>
        <v>0</v>
      </c>
      <c r="R236" s="925">
        <f>[4]Igazgatás!M264+[4]Községgazd!P252+[4]Vagyongazd!M234+[4]Közút!M238+[4]Sport!M236+[4]Közművelődés!O285+[4]Támogatás!X251</f>
        <v>0</v>
      </c>
      <c r="S236" s="926">
        <f>[4]Igazgatás!N264+[4]Községgazd!Q252+[4]Vagyongazd!N234+[4]Közút!N238+[4]Sport!N236+[4]Közművelődés!P285+[4]Támogatás!Y251</f>
        <v>0</v>
      </c>
      <c r="T236" s="926">
        <f>[4]Igazgatás!O264+[4]Községgazd!R252+[4]Vagyongazd!O234+[4]Közút!O238+[4]Sport!O236+[4]Közművelődés!Q285+[4]Támogatás!Z251</f>
        <v>0</v>
      </c>
      <c r="U236" s="927">
        <f>[4]Igazgatás!P264+[4]Községgazd!S252+[4]Vagyongazd!P234+[4]Közút!P238+[4]Sport!P236+[4]Közművelődés!R285+[4]Támogatás!AA251</f>
        <v>0</v>
      </c>
      <c r="V236" s="928">
        <f>[4]Igazgatás!Q264+[4]Községgazd!T252+[4]Vagyongazd!Q234+[4]Közút!Q238+[4]Sport!Q236+[4]Közművelődés!S285+[4]Támogatás!AB251</f>
        <v>0</v>
      </c>
      <c r="W236" s="926">
        <f>[4]Igazgatás!R264+[4]Községgazd!U252+[4]Vagyongazd!R234+[4]Közút!R238+[4]Sport!R236+[4]Közművelődés!T285+[4]Támogatás!AC251</f>
        <v>0</v>
      </c>
      <c r="X236" s="926">
        <f>[4]Igazgatás!S264+[4]Községgazd!V252+[4]Vagyongazd!S234+[4]Közút!S238+[4]Sport!S236+[4]Közművelődés!U285+[4]Támogatás!AD251</f>
        <v>0</v>
      </c>
      <c r="Y236" s="927">
        <f>[4]Igazgatás!T264+[4]Községgazd!W252+[4]Vagyongazd!T234+[4]Közút!T238+[4]Sport!T236+[4]Közművelődés!V285+[4]Támogatás!AE251</f>
        <v>0</v>
      </c>
      <c r="AB236" s="914"/>
    </row>
    <row r="237" spans="1:28" s="929" customFormat="1" ht="15" hidden="1" customHeight="1" x14ac:dyDescent="0.2">
      <c r="A237" s="18" t="s">
        <v>1143</v>
      </c>
      <c r="B237" s="37" t="s">
        <v>1144</v>
      </c>
      <c r="C237" s="38"/>
      <c r="D237" s="1381" t="s">
        <v>1145</v>
      </c>
      <c r="E237" s="1381"/>
      <c r="F237" s="950" t="e">
        <v>#REF!</v>
      </c>
      <c r="G237" s="950" t="e">
        <v>#REF!</v>
      </c>
      <c r="H237" s="950" t="e">
        <v>#REF!</v>
      </c>
      <c r="I237" s="950" t="e">
        <v>#REF!</v>
      </c>
      <c r="J237" s="950" t="e">
        <f>[4]Igazgatás!F265+[4]Községgazd!F253+[4]Vagyongazd!#REF!+[4]Közút!F239+[4]Sport!F237+[4]Közművelődés!F286+[4]Támogatás!J252</f>
        <v>#REF!</v>
      </c>
      <c r="K237" s="950" t="e">
        <f>[4]Igazgatás!G265+[4]Községgazd!G253+[4]Vagyongazd!#REF!+[4]Közút!G239+[4]Sport!G237+[4]Közművelődés!G286+[4]Támogatás!K252</f>
        <v>#REF!</v>
      </c>
      <c r="L237" s="950"/>
      <c r="M237" s="951" t="e">
        <f>[4]Igazgatás!H265+[4]Községgazd!H253+[4]Vagyongazd!#REF!+[4]Közút!H239+[4]Sport!H237+[4]Közművelődés!H286+[4]Támogatás!L252</f>
        <v>#REF!</v>
      </c>
      <c r="N237" s="924">
        <f>[4]Igazgatás!I265+[4]Községgazd!L253+[4]Vagyongazd!I235+[4]Közút!I239+[4]Sport!I237+[4]Közművelődés!K286+[4]Támogatás!T252</f>
        <v>0</v>
      </c>
      <c r="O237" s="925">
        <f>[4]Igazgatás!J265+[4]Községgazd!M253+[4]Vagyongazd!J235+[4]Közút!J239+[4]Sport!J237+[4]Közművelődés!L286+[4]Támogatás!U252</f>
        <v>0</v>
      </c>
      <c r="P237" s="926">
        <f>[4]Igazgatás!K265+[4]Községgazd!N253+[4]Vagyongazd!K235+[4]Közút!K239+[4]Sport!K237+[4]Közművelődés!M286+[4]Támogatás!V252</f>
        <v>0</v>
      </c>
      <c r="Q237" s="926">
        <f>[4]Igazgatás!L265+[4]Községgazd!O253+[4]Vagyongazd!L235+[4]Közút!L239+[4]Sport!L237+[4]Közművelődés!N286+[4]Támogatás!W252</f>
        <v>0</v>
      </c>
      <c r="R237" s="925">
        <f>[4]Igazgatás!M265+[4]Községgazd!P253+[4]Vagyongazd!M235+[4]Közút!M239+[4]Sport!M237+[4]Közművelődés!O286+[4]Támogatás!X252</f>
        <v>0</v>
      </c>
      <c r="S237" s="926">
        <f>[4]Igazgatás!N265+[4]Községgazd!Q253+[4]Vagyongazd!N235+[4]Közút!N239+[4]Sport!N237+[4]Közművelődés!P286+[4]Támogatás!Y252</f>
        <v>0</v>
      </c>
      <c r="T237" s="926">
        <f>[4]Igazgatás!O265+[4]Községgazd!R253+[4]Vagyongazd!O235+[4]Közút!O239+[4]Sport!O237+[4]Közművelődés!Q286+[4]Támogatás!Z252</f>
        <v>0</v>
      </c>
      <c r="U237" s="927">
        <f>[4]Igazgatás!P265+[4]Községgazd!S253+[4]Vagyongazd!P235+[4]Közút!P239+[4]Sport!P237+[4]Közművelődés!R286+[4]Támogatás!AA252</f>
        <v>0</v>
      </c>
      <c r="V237" s="928">
        <f>[4]Igazgatás!Q265+[4]Községgazd!T253+[4]Vagyongazd!Q235+[4]Közút!Q239+[4]Sport!Q237+[4]Közművelődés!S286+[4]Támogatás!AB252</f>
        <v>0</v>
      </c>
      <c r="W237" s="926">
        <f>[4]Igazgatás!R265+[4]Községgazd!U253+[4]Vagyongazd!R235+[4]Közút!R239+[4]Sport!R237+[4]Közművelődés!T286+[4]Támogatás!AC252</f>
        <v>0</v>
      </c>
      <c r="X237" s="926">
        <f>[4]Igazgatás!S265+[4]Községgazd!V253+[4]Vagyongazd!S235+[4]Közút!S239+[4]Sport!S237+[4]Közművelődés!U286+[4]Támogatás!AD252</f>
        <v>0</v>
      </c>
      <c r="Y237" s="927">
        <f>[4]Igazgatás!T265+[4]Községgazd!W253+[4]Vagyongazd!T235+[4]Közút!T239+[4]Sport!T237+[4]Közművelődés!V286+[4]Támogatás!AE252</f>
        <v>0</v>
      </c>
      <c r="AB237" s="914"/>
    </row>
    <row r="238" spans="1:28" s="929" customFormat="1" ht="15" hidden="1" customHeight="1" x14ac:dyDescent="0.2">
      <c r="A238" s="18" t="s">
        <v>1146</v>
      </c>
      <c r="B238" s="37" t="s">
        <v>1147</v>
      </c>
      <c r="C238" s="38"/>
      <c r="D238" s="1381" t="s">
        <v>1148</v>
      </c>
      <c r="E238" s="1381"/>
      <c r="F238" s="950" t="e">
        <v>#REF!</v>
      </c>
      <c r="G238" s="950" t="e">
        <v>#REF!</v>
      </c>
      <c r="H238" s="950" t="e">
        <v>#REF!</v>
      </c>
      <c r="I238" s="950" t="e">
        <v>#REF!</v>
      </c>
      <c r="J238" s="950" t="e">
        <f>[4]Igazgatás!F266+[4]Községgazd!F254+[4]Vagyongazd!#REF!+[4]Közút!F240+[4]Sport!F238+[4]Közművelődés!F287+[4]Támogatás!J253</f>
        <v>#REF!</v>
      </c>
      <c r="K238" s="950" t="e">
        <f>[4]Igazgatás!G266+[4]Községgazd!G254+[4]Vagyongazd!#REF!+[4]Közút!G240+[4]Sport!G238+[4]Közművelődés!G287+[4]Támogatás!K253</f>
        <v>#REF!</v>
      </c>
      <c r="L238" s="950"/>
      <c r="M238" s="951" t="e">
        <f>[4]Igazgatás!H266+[4]Községgazd!H254+[4]Vagyongazd!#REF!+[4]Közút!H240+[4]Sport!H238+[4]Közművelődés!H287+[4]Támogatás!L253</f>
        <v>#REF!</v>
      </c>
      <c r="N238" s="924">
        <f>[4]Igazgatás!I266+[4]Községgazd!L254+[4]Vagyongazd!I236+[4]Közút!I240+[4]Sport!I238+[4]Közművelődés!K287+[4]Támogatás!T253</f>
        <v>0</v>
      </c>
      <c r="O238" s="925">
        <f>[4]Igazgatás!J266+[4]Községgazd!M254+[4]Vagyongazd!J236+[4]Közút!J240+[4]Sport!J238+[4]Közművelődés!L287+[4]Támogatás!U253</f>
        <v>0</v>
      </c>
      <c r="P238" s="926">
        <f>[4]Igazgatás!K266+[4]Községgazd!N254+[4]Vagyongazd!K236+[4]Közút!K240+[4]Sport!K238+[4]Közművelődés!M287+[4]Támogatás!V253</f>
        <v>0</v>
      </c>
      <c r="Q238" s="926">
        <f>[4]Igazgatás!L266+[4]Községgazd!O254+[4]Vagyongazd!L236+[4]Közút!L240+[4]Sport!L238+[4]Közművelődés!N287+[4]Támogatás!W253</f>
        <v>0</v>
      </c>
      <c r="R238" s="925">
        <f>[4]Igazgatás!M266+[4]Községgazd!P254+[4]Vagyongazd!M236+[4]Közút!M240+[4]Sport!M238+[4]Közművelődés!O287+[4]Támogatás!X253</f>
        <v>0</v>
      </c>
      <c r="S238" s="926">
        <f>[4]Igazgatás!N266+[4]Községgazd!Q254+[4]Vagyongazd!N236+[4]Közút!N240+[4]Sport!N238+[4]Közművelődés!P287+[4]Támogatás!Y253</f>
        <v>0</v>
      </c>
      <c r="T238" s="926">
        <f>[4]Igazgatás!O266+[4]Községgazd!R254+[4]Vagyongazd!O236+[4]Közút!O240+[4]Sport!O238+[4]Közművelődés!Q287+[4]Támogatás!Z253</f>
        <v>0</v>
      </c>
      <c r="U238" s="927">
        <f>[4]Igazgatás!P266+[4]Községgazd!S254+[4]Vagyongazd!P236+[4]Közút!P240+[4]Sport!P238+[4]Közművelődés!R287+[4]Támogatás!AA253</f>
        <v>0</v>
      </c>
      <c r="V238" s="928">
        <f>[4]Igazgatás!Q266+[4]Községgazd!T254+[4]Vagyongazd!Q236+[4]Közút!Q240+[4]Sport!Q238+[4]Közművelődés!S287+[4]Támogatás!AB253</f>
        <v>0</v>
      </c>
      <c r="W238" s="926">
        <f>[4]Igazgatás!R266+[4]Községgazd!U254+[4]Vagyongazd!R236+[4]Közút!R240+[4]Sport!R238+[4]Közművelődés!T287+[4]Támogatás!AC253</f>
        <v>0</v>
      </c>
      <c r="X238" s="926">
        <f>[4]Igazgatás!S266+[4]Községgazd!V254+[4]Vagyongazd!S236+[4]Közút!S240+[4]Sport!S238+[4]Közművelődés!U287+[4]Támogatás!AD253</f>
        <v>0</v>
      </c>
      <c r="Y238" s="927">
        <f>[4]Igazgatás!T266+[4]Községgazd!W254+[4]Vagyongazd!T236+[4]Közút!T240+[4]Sport!T238+[4]Közművelődés!V287+[4]Támogatás!AE253</f>
        <v>0</v>
      </c>
      <c r="AB238" s="914"/>
    </row>
    <row r="239" spans="1:28" s="929" customFormat="1" ht="15" hidden="1" customHeight="1" x14ac:dyDescent="0.2">
      <c r="A239" s="18" t="s">
        <v>1149</v>
      </c>
      <c r="B239" s="37" t="s">
        <v>1150</v>
      </c>
      <c r="C239" s="38"/>
      <c r="D239" s="1381" t="s">
        <v>1151</v>
      </c>
      <c r="E239" s="1381"/>
      <c r="F239" s="950" t="e">
        <v>#REF!</v>
      </c>
      <c r="G239" s="950" t="e">
        <v>#REF!</v>
      </c>
      <c r="H239" s="950" t="e">
        <v>#REF!</v>
      </c>
      <c r="I239" s="950" t="e">
        <v>#REF!</v>
      </c>
      <c r="J239" s="950" t="e">
        <f>[4]Igazgatás!F267+[4]Községgazd!F255+[4]Vagyongazd!#REF!+[4]Közút!F241+[4]Sport!F239+[4]Közművelődés!F288+[4]Támogatás!J254</f>
        <v>#REF!</v>
      </c>
      <c r="K239" s="950" t="e">
        <f>[4]Igazgatás!G267+[4]Községgazd!G255+[4]Vagyongazd!#REF!+[4]Közút!G241+[4]Sport!G239+[4]Közművelődés!G288+[4]Támogatás!K254</f>
        <v>#REF!</v>
      </c>
      <c r="L239" s="950"/>
      <c r="M239" s="951" t="e">
        <f>[4]Igazgatás!H267+[4]Községgazd!H255+[4]Vagyongazd!#REF!+[4]Közút!H241+[4]Sport!H239+[4]Közművelődés!H288+[4]Támogatás!L254</f>
        <v>#REF!</v>
      </c>
      <c r="N239" s="924">
        <f>[4]Igazgatás!I267+[4]Községgazd!L255+[4]Vagyongazd!I237+[4]Közút!I241+[4]Sport!I239+[4]Közművelődés!K288+[4]Támogatás!T254</f>
        <v>0</v>
      </c>
      <c r="O239" s="925">
        <f>[4]Igazgatás!J267+[4]Községgazd!M255+[4]Vagyongazd!J237+[4]Közút!J241+[4]Sport!J239+[4]Közművelődés!L288+[4]Támogatás!U254</f>
        <v>0</v>
      </c>
      <c r="P239" s="926">
        <f>[4]Igazgatás!K267+[4]Községgazd!N255+[4]Vagyongazd!K237+[4]Közút!K241+[4]Sport!K239+[4]Közművelődés!M288+[4]Támogatás!V254</f>
        <v>0</v>
      </c>
      <c r="Q239" s="926">
        <f>[4]Igazgatás!L267+[4]Községgazd!O255+[4]Vagyongazd!L237+[4]Közút!L241+[4]Sport!L239+[4]Közművelődés!N288+[4]Támogatás!W254</f>
        <v>0</v>
      </c>
      <c r="R239" s="925">
        <f>[4]Igazgatás!M267+[4]Községgazd!P255+[4]Vagyongazd!M237+[4]Közút!M241+[4]Sport!M239+[4]Közművelődés!O288+[4]Támogatás!X254</f>
        <v>0</v>
      </c>
      <c r="S239" s="926">
        <f>[4]Igazgatás!N267+[4]Községgazd!Q255+[4]Vagyongazd!N237+[4]Közút!N241+[4]Sport!N239+[4]Közművelődés!P288+[4]Támogatás!Y254</f>
        <v>0</v>
      </c>
      <c r="T239" s="926">
        <f>[4]Igazgatás!O267+[4]Községgazd!R255+[4]Vagyongazd!O237+[4]Közút!O241+[4]Sport!O239+[4]Közművelődés!Q288+[4]Támogatás!Z254</f>
        <v>0</v>
      </c>
      <c r="U239" s="927">
        <f>[4]Igazgatás!P267+[4]Községgazd!S255+[4]Vagyongazd!P237+[4]Közút!P241+[4]Sport!P239+[4]Közművelődés!R288+[4]Támogatás!AA254</f>
        <v>0</v>
      </c>
      <c r="V239" s="928">
        <f>[4]Igazgatás!Q267+[4]Községgazd!T255+[4]Vagyongazd!Q237+[4]Közút!Q241+[4]Sport!Q239+[4]Közművelődés!S288+[4]Támogatás!AB254</f>
        <v>0</v>
      </c>
      <c r="W239" s="926">
        <f>[4]Igazgatás!R267+[4]Községgazd!U255+[4]Vagyongazd!R237+[4]Közút!R241+[4]Sport!R239+[4]Közművelődés!T288+[4]Támogatás!AC254</f>
        <v>0</v>
      </c>
      <c r="X239" s="926">
        <f>[4]Igazgatás!S267+[4]Községgazd!V255+[4]Vagyongazd!S237+[4]Közút!S241+[4]Sport!S239+[4]Közművelődés!U288+[4]Támogatás!AD254</f>
        <v>0</v>
      </c>
      <c r="Y239" s="927">
        <f>[4]Igazgatás!T267+[4]Községgazd!W255+[4]Vagyongazd!T237+[4]Közút!T241+[4]Sport!T239+[4]Közművelődés!V288+[4]Támogatás!AE254</f>
        <v>0</v>
      </c>
      <c r="AB239" s="914"/>
    </row>
    <row r="240" spans="1:28" s="949" customFormat="1" ht="15" hidden="1" customHeight="1" x14ac:dyDescent="0.2">
      <c r="A240" s="18" t="s">
        <v>1152</v>
      </c>
      <c r="B240" s="37" t="s">
        <v>1153</v>
      </c>
      <c r="C240" s="1382" t="s">
        <v>1154</v>
      </c>
      <c r="D240" s="1381"/>
      <c r="E240" s="1381"/>
      <c r="F240" s="950" t="e">
        <v>#REF!</v>
      </c>
      <c r="G240" s="950" t="e">
        <v>#REF!</v>
      </c>
      <c r="H240" s="950" t="e">
        <v>#REF!</v>
      </c>
      <c r="I240" s="950" t="e">
        <v>#REF!</v>
      </c>
      <c r="J240" s="950" t="e">
        <f>[4]Igazgatás!F268+[4]Községgazd!F256+[4]Vagyongazd!#REF!+[4]Közút!F242+[4]Sport!F240+[4]Közművelődés!F289+[4]Támogatás!J255</f>
        <v>#REF!</v>
      </c>
      <c r="K240" s="950" t="e">
        <f>[4]Igazgatás!G268+[4]Községgazd!G256+[4]Vagyongazd!#REF!+[4]Közút!G242+[4]Sport!G240+[4]Közművelődés!G289+[4]Támogatás!K255</f>
        <v>#REF!</v>
      </c>
      <c r="L240" s="950"/>
      <c r="M240" s="951" t="e">
        <f>[4]Igazgatás!H268+[4]Községgazd!H256+[4]Vagyongazd!#REF!+[4]Közút!H242+[4]Sport!H240+[4]Közművelődés!H289+[4]Támogatás!L255</f>
        <v>#REF!</v>
      </c>
      <c r="N240" s="944">
        <f>[4]Igazgatás!I268+[4]Községgazd!L256+[4]Vagyongazd!I238+[4]Közút!I242+[4]Sport!I240+[4]Közművelődés!K289+[4]Támogatás!T255</f>
        <v>0</v>
      </c>
      <c r="O240" s="945">
        <f>[4]Igazgatás!J268+[4]Községgazd!M256+[4]Vagyongazd!J238+[4]Közút!J242+[4]Sport!J240+[4]Közművelődés!L289+[4]Támogatás!U255</f>
        <v>0</v>
      </c>
      <c r="P240" s="946">
        <f>[4]Igazgatás!K268+[4]Községgazd!N256+[4]Vagyongazd!K238+[4]Közút!K242+[4]Sport!K240+[4]Közművelődés!M289+[4]Támogatás!V255</f>
        <v>0</v>
      </c>
      <c r="Q240" s="946">
        <f>[4]Igazgatás!L268+[4]Községgazd!O256+[4]Vagyongazd!L238+[4]Közút!L242+[4]Sport!L240+[4]Közművelődés!N289+[4]Támogatás!W255</f>
        <v>0</v>
      </c>
      <c r="R240" s="945">
        <f>[4]Igazgatás!M268+[4]Községgazd!P256+[4]Vagyongazd!M238+[4]Közút!M242+[4]Sport!M240+[4]Közművelődés!O289+[4]Támogatás!X255</f>
        <v>0</v>
      </c>
      <c r="S240" s="946">
        <f>[4]Igazgatás!N268+[4]Községgazd!Q256+[4]Vagyongazd!N238+[4]Közút!N242+[4]Sport!N240+[4]Közművelődés!P289+[4]Támogatás!Y255</f>
        <v>0</v>
      </c>
      <c r="T240" s="946">
        <f>[4]Igazgatás!O268+[4]Községgazd!R256+[4]Vagyongazd!O238+[4]Közút!O242+[4]Sport!O240+[4]Közművelődés!Q289+[4]Támogatás!Z255</f>
        <v>0</v>
      </c>
      <c r="U240" s="947">
        <f>[4]Igazgatás!P268+[4]Községgazd!S256+[4]Vagyongazd!P238+[4]Közút!P242+[4]Sport!P240+[4]Közművelődés!R289+[4]Támogatás!AA255</f>
        <v>0</v>
      </c>
      <c r="V240" s="948">
        <f>[4]Igazgatás!Q268+[4]Községgazd!T256+[4]Vagyongazd!Q238+[4]Közút!Q242+[4]Sport!Q240+[4]Közművelődés!S289+[4]Támogatás!AB255</f>
        <v>0</v>
      </c>
      <c r="W240" s="946">
        <f>[4]Igazgatás!R268+[4]Községgazd!U256+[4]Vagyongazd!R238+[4]Közút!R242+[4]Sport!R240+[4]Közművelődés!T289+[4]Támogatás!AC255</f>
        <v>0</v>
      </c>
      <c r="X240" s="946">
        <f>[4]Igazgatás!S268+[4]Községgazd!V256+[4]Vagyongazd!S238+[4]Közút!S242+[4]Sport!S240+[4]Közművelődés!U289+[4]Támogatás!AD255</f>
        <v>0</v>
      </c>
      <c r="Y240" s="947">
        <f>[4]Igazgatás!T268+[4]Községgazd!W256+[4]Vagyongazd!T238+[4]Közút!T242+[4]Sport!T240+[4]Közművelődés!V289+[4]Támogatás!AE255</f>
        <v>0</v>
      </c>
      <c r="AB240" s="914"/>
    </row>
    <row r="241" spans="1:28" s="949" customFormat="1" ht="14.25" thickBot="1" x14ac:dyDescent="0.25">
      <c r="A241" s="18" t="s">
        <v>133</v>
      </c>
      <c r="B241" s="37" t="s">
        <v>137</v>
      </c>
      <c r="C241" s="1382" t="s">
        <v>1197</v>
      </c>
      <c r="D241" s="1381"/>
      <c r="E241" s="1381"/>
      <c r="F241" s="950">
        <v>748453</v>
      </c>
      <c r="G241" s="950">
        <v>748453</v>
      </c>
      <c r="H241" s="950">
        <v>748453</v>
      </c>
      <c r="I241" s="950"/>
      <c r="J241" s="950">
        <f>SUM('Finanszírozási kiadások'!I7)</f>
        <v>135061433</v>
      </c>
      <c r="K241" s="950">
        <f>[4]Igazgatás!G269+[4]Községgazd!G257+[4]Közút!G243+[4]Sport!G241+[4]Közművelődés!G290+[4]Támogatás!K256</f>
        <v>0</v>
      </c>
      <c r="L241" s="950">
        <v>0</v>
      </c>
      <c r="M241" s="951">
        <f>SUM(J241:L241)</f>
        <v>135061433</v>
      </c>
      <c r="N241" s="944">
        <f>[4]Igazgatás!I269+[4]Községgazd!L257+[4]Vagyongazd!I239+[4]Közút!I243+[4]Sport!I241+[4]Közművelődés!K290+[4]Támogatás!T256</f>
        <v>50110.999997995554</v>
      </c>
      <c r="O241" s="945">
        <f>[4]Igazgatás!J269+[4]Községgazd!M257+[4]Vagyongazd!J239+[4]Közút!J243+[4]Sport!J241+[4]Közművelődés!L290+[4]Támogatás!U256</f>
        <v>50110.999997995554</v>
      </c>
      <c r="P241" s="946">
        <f>[4]Igazgatás!K269+[4]Községgazd!N257+[4]Vagyongazd!K239+[4]Közút!K243+[4]Sport!K241+[4]Közművelődés!M290+[4]Támogatás!V256</f>
        <v>50110.999997995554</v>
      </c>
      <c r="Q241" s="946">
        <f>[4]Igazgatás!L269+[4]Községgazd!O257+[4]Vagyongazd!L239+[4]Közút!L243+[4]Sport!L241+[4]Közművelődés!N290+[4]Támogatás!W256</f>
        <v>50110.999997995554</v>
      </c>
      <c r="R241" s="945">
        <f>[4]Igazgatás!M269+[4]Községgazd!P257+[4]Vagyongazd!M239+[4]Közút!M243+[4]Sport!M241+[4]Közművelődés!O290+[4]Támogatás!X256</f>
        <v>50110.999997995554</v>
      </c>
      <c r="S241" s="946">
        <f>[4]Igazgatás!N269+[4]Községgazd!Q257+[4]Vagyongazd!N239+[4]Közút!N243+[4]Sport!N241+[4]Közművelődés!P290+[4]Támogatás!Y256</f>
        <v>50110.999997995554</v>
      </c>
      <c r="T241" s="946">
        <f>[4]Igazgatás!O269+[4]Községgazd!R257+[4]Vagyongazd!O239+[4]Közút!O243+[4]Sport!O241+[4]Közművelődés!Q290+[4]Támogatás!Z256</f>
        <v>50110.999997995554</v>
      </c>
      <c r="U241" s="947">
        <f>[4]Igazgatás!P269+[4]Községgazd!S257+[4]Vagyongazd!P239+[4]Közút!P243+[4]Sport!P241+[4]Közművelődés!R290+[4]Támogatás!AA256</f>
        <v>50110.999997995554</v>
      </c>
      <c r="V241" s="948">
        <f>[4]Igazgatás!Q269+[4]Községgazd!T257+[4]Vagyongazd!Q239+[4]Közút!Q243+[4]Sport!Q241+[4]Közművelődés!S290+[4]Támogatás!AB256</f>
        <v>50110.999997995554</v>
      </c>
      <c r="W241" s="946">
        <f>[4]Igazgatás!R269+[4]Községgazd!U257+[4]Vagyongazd!R239+[4]Közút!R243+[4]Sport!R241+[4]Közművelődés!T290+[4]Támogatás!AC256</f>
        <v>50110.999997995554</v>
      </c>
      <c r="X241" s="946">
        <f>[4]Igazgatás!S269+[4]Községgazd!V257+[4]Vagyongazd!S239+[4]Közút!S243+[4]Sport!S241+[4]Közművelődés!U290+[4]Támogatás!AD256</f>
        <v>50110.999997995554</v>
      </c>
      <c r="Y241" s="947">
        <f>[4]Igazgatás!T269+[4]Községgazd!W257+[4]Vagyongazd!T239+[4]Közút!T243+[4]Sport!T241+[4]Közművelődés!V290+[4]Támogatás!AE256</f>
        <v>50110.999997995554</v>
      </c>
      <c r="AB241" s="914"/>
    </row>
    <row r="242" spans="1:28" s="949" customFormat="1" ht="15.75" hidden="1" customHeight="1" x14ac:dyDescent="0.2">
      <c r="A242" s="18" t="s">
        <v>136</v>
      </c>
      <c r="B242" s="25" t="s">
        <v>137</v>
      </c>
      <c r="C242" s="1390" t="s">
        <v>138</v>
      </c>
      <c r="D242" s="1391"/>
      <c r="E242" s="1391"/>
      <c r="F242" s="1034" t="e">
        <v>#REF!</v>
      </c>
      <c r="G242" s="948" t="e">
        <v>#REF!</v>
      </c>
      <c r="H242" s="948" t="e">
        <v>#REF!</v>
      </c>
      <c r="I242" s="948" t="e">
        <v>#REF!</v>
      </c>
      <c r="J242" s="1035" t="e">
        <f>[4]Igazgatás!F270+[4]Községgazd!F258+[4]Vagyongazd!#REF!+[4]Közút!F244+[4]Sport!F242+[4]Közművelődés!F291+[4]Támogatás!J257</f>
        <v>#REF!</v>
      </c>
      <c r="K242" s="1036" t="e">
        <f>[4]Igazgatás!G270+[4]Községgazd!G258+[4]Vagyongazd!#REF!+[4]Közút!G244+[4]Sport!G242+[4]Közművelődés!G291+[4]Támogatás!K257</f>
        <v>#REF!</v>
      </c>
      <c r="L242" s="1037"/>
      <c r="M242" s="1038" t="e">
        <f>[4]Igazgatás!H270+[4]Községgazd!H258+[4]Vagyongazd!#REF!+[4]Közút!H244+[4]Sport!H242+[4]Közművelődés!H291+[4]Támogatás!L257</f>
        <v>#REF!</v>
      </c>
      <c r="N242" s="944">
        <f>[4]Igazgatás!I270+[4]Községgazd!L258+[4]Vagyongazd!I240+[4]Közút!I244+[4]Sport!I242+[4]Közművelődés!K291+[4]Támogatás!T257</f>
        <v>0</v>
      </c>
      <c r="O242" s="945">
        <f>[4]Igazgatás!J270+[4]Községgazd!M258+[4]Vagyongazd!J240+[4]Közút!J244+[4]Sport!J242+[4]Közművelődés!L291+[4]Támogatás!U257</f>
        <v>0</v>
      </c>
      <c r="P242" s="946">
        <f>[4]Igazgatás!K270+[4]Községgazd!N258+[4]Vagyongazd!K240+[4]Közút!K244+[4]Sport!K242+[4]Közművelődés!M291+[4]Támogatás!V257</f>
        <v>0</v>
      </c>
      <c r="Q242" s="946">
        <f>[4]Igazgatás!L270+[4]Községgazd!O258+[4]Vagyongazd!L240+[4]Közút!L244+[4]Sport!L242+[4]Közművelődés!N291+[4]Támogatás!W257</f>
        <v>0</v>
      </c>
      <c r="R242" s="945">
        <f>[4]Igazgatás!M270+[4]Községgazd!P258+[4]Vagyongazd!M240+[4]Közút!M244+[4]Sport!M242+[4]Közművelődés!O291+[4]Támogatás!X257</f>
        <v>0</v>
      </c>
      <c r="S242" s="946">
        <f>[4]Igazgatás!N270+[4]Községgazd!Q258+[4]Vagyongazd!N240+[4]Közút!N244+[4]Sport!N242+[4]Közművelődés!P291+[4]Támogatás!Y257</f>
        <v>0</v>
      </c>
      <c r="T242" s="946">
        <f>[4]Igazgatás!O270+[4]Községgazd!R258+[4]Vagyongazd!O240+[4]Közút!O244+[4]Sport!O242+[4]Közművelődés!Q291+[4]Támogatás!Z257</f>
        <v>0</v>
      </c>
      <c r="U242" s="947">
        <f>[4]Igazgatás!P270+[4]Községgazd!S258+[4]Vagyongazd!P240+[4]Közút!P244+[4]Sport!P242+[4]Közművelődés!R291+[4]Támogatás!AA257</f>
        <v>0</v>
      </c>
      <c r="V242" s="948">
        <f>[4]Igazgatás!Q270+[4]Községgazd!T258+[4]Vagyongazd!Q240+[4]Közút!Q244+[4]Sport!Q242+[4]Közművelődés!S291+[4]Támogatás!AB257</f>
        <v>0</v>
      </c>
      <c r="W242" s="946">
        <f>[4]Igazgatás!R270+[4]Községgazd!U258+[4]Vagyongazd!R240+[4]Közút!R244+[4]Sport!R242+[4]Közművelődés!T291+[4]Támogatás!AC257</f>
        <v>0</v>
      </c>
      <c r="X242" s="947">
        <f>[4]Igazgatás!S270+[4]Községgazd!V258+[4]Vagyongazd!S240+[4]Közút!S244+[4]Sport!S242+[4]Közművelődés!U291+[4]Támogatás!AD257</f>
        <v>0</v>
      </c>
      <c r="Y242" s="1039">
        <f>[4]Igazgatás!T270+[4]Községgazd!W258+[4]Vagyongazd!T240+[4]Közút!T244+[4]Sport!T242+[4]Közművelődés!V291+[4]Támogatás!AE257</f>
        <v>0</v>
      </c>
      <c r="AB242" s="914"/>
    </row>
    <row r="243" spans="1:28" s="949" customFormat="1" ht="15.75" hidden="1" customHeight="1" x14ac:dyDescent="0.2">
      <c r="A243" s="18" t="s">
        <v>1155</v>
      </c>
      <c r="B243" s="25" t="s">
        <v>1156</v>
      </c>
      <c r="C243" s="1390" t="s">
        <v>1157</v>
      </c>
      <c r="D243" s="1391"/>
      <c r="E243" s="1391"/>
      <c r="F243" s="1034" t="e">
        <v>#REF!</v>
      </c>
      <c r="G243" s="948" t="e">
        <v>#REF!</v>
      </c>
      <c r="H243" s="948" t="e">
        <v>#REF!</v>
      </c>
      <c r="I243" s="948" t="e">
        <v>#REF!</v>
      </c>
      <c r="J243" s="1035" t="e">
        <f>[4]Igazgatás!F271+[4]Községgazd!F259+[4]Vagyongazd!#REF!+[4]Közút!F245+[4]Sport!F243+[4]Közművelődés!F292+[4]Támogatás!J258</f>
        <v>#REF!</v>
      </c>
      <c r="K243" s="1036" t="e">
        <f>[4]Igazgatás!G271+[4]Községgazd!G259+[4]Vagyongazd!#REF!+[4]Közút!G245+[4]Sport!G243+[4]Közművelődés!G292+[4]Támogatás!K258</f>
        <v>#REF!</v>
      </c>
      <c r="L243" s="1037"/>
      <c r="M243" s="1038" t="e">
        <f>[4]Igazgatás!H271+[4]Községgazd!H259+[4]Vagyongazd!#REF!+[4]Közút!H245+[4]Sport!H243+[4]Közművelődés!H292+[4]Támogatás!L258</f>
        <v>#REF!</v>
      </c>
      <c r="N243" s="944">
        <f>[4]Igazgatás!I271+[4]Községgazd!L259+[4]Vagyongazd!I241+[4]Közút!I245+[4]Sport!I243+[4]Közművelődés!K292+[4]Támogatás!T258</f>
        <v>0</v>
      </c>
      <c r="O243" s="945">
        <f>[4]Igazgatás!J271+[4]Községgazd!M259+[4]Vagyongazd!J241+[4]Közút!J245+[4]Sport!J243+[4]Közművelődés!L292+[4]Támogatás!U258</f>
        <v>0</v>
      </c>
      <c r="P243" s="946">
        <f>[4]Igazgatás!K271+[4]Községgazd!N259+[4]Vagyongazd!K241+[4]Közút!K245+[4]Sport!K243+[4]Közművelődés!M292+[4]Támogatás!V258</f>
        <v>0</v>
      </c>
      <c r="Q243" s="946">
        <f>[4]Igazgatás!L271+[4]Községgazd!O259+[4]Vagyongazd!L241+[4]Közút!L245+[4]Sport!L243+[4]Közművelődés!N292+[4]Támogatás!W258</f>
        <v>0</v>
      </c>
      <c r="R243" s="945">
        <f>[4]Igazgatás!M271+[4]Községgazd!P259+[4]Vagyongazd!M241+[4]Közút!M245+[4]Sport!M243+[4]Közművelődés!O292+[4]Támogatás!X258</f>
        <v>0</v>
      </c>
      <c r="S243" s="946">
        <f>[4]Igazgatás!N271+[4]Községgazd!Q259+[4]Vagyongazd!N241+[4]Közút!N245+[4]Sport!N243+[4]Közművelődés!P292+[4]Támogatás!Y258</f>
        <v>0</v>
      </c>
      <c r="T243" s="946">
        <f>[4]Igazgatás!O271+[4]Községgazd!R259+[4]Vagyongazd!O241+[4]Közút!O245+[4]Sport!O243+[4]Közművelődés!Q292+[4]Támogatás!Z258</f>
        <v>0</v>
      </c>
      <c r="U243" s="947">
        <f>[4]Igazgatás!P271+[4]Községgazd!S259+[4]Vagyongazd!P241+[4]Közút!P245+[4]Sport!P243+[4]Közművelődés!R292+[4]Támogatás!AA258</f>
        <v>0</v>
      </c>
      <c r="V243" s="948">
        <f>[4]Igazgatás!Q271+[4]Községgazd!T259+[4]Vagyongazd!Q241+[4]Közút!Q245+[4]Sport!Q243+[4]Közművelődés!S292+[4]Támogatás!AB258</f>
        <v>0</v>
      </c>
      <c r="W243" s="946">
        <f>[4]Igazgatás!R271+[4]Községgazd!U259+[4]Vagyongazd!R241+[4]Közút!R245+[4]Sport!R243+[4]Közművelődés!T292+[4]Támogatás!AC258</f>
        <v>0</v>
      </c>
      <c r="X243" s="947">
        <f>[4]Igazgatás!S271+[4]Községgazd!V259+[4]Vagyongazd!S241+[4]Közút!S245+[4]Sport!S243+[4]Közművelődés!U292+[4]Támogatás!AD258</f>
        <v>0</v>
      </c>
      <c r="Y243" s="1039">
        <f>[4]Igazgatás!T271+[4]Községgazd!W259+[4]Vagyongazd!T241+[4]Közút!T245+[4]Sport!T243+[4]Közművelődés!V292+[4]Támogatás!AE258</f>
        <v>0</v>
      </c>
      <c r="AB243" s="914"/>
    </row>
    <row r="244" spans="1:28" s="949" customFormat="1" ht="15.75" hidden="1" customHeight="1" x14ac:dyDescent="0.2">
      <c r="A244" s="18" t="s">
        <v>1158</v>
      </c>
      <c r="B244" s="25" t="s">
        <v>1159</v>
      </c>
      <c r="C244" s="1390" t="s">
        <v>1160</v>
      </c>
      <c r="D244" s="1391"/>
      <c r="E244" s="1391"/>
      <c r="F244" s="1034" t="e">
        <v>#REF!</v>
      </c>
      <c r="G244" s="948" t="e">
        <v>#REF!</v>
      </c>
      <c r="H244" s="948" t="e">
        <v>#REF!</v>
      </c>
      <c r="I244" s="948" t="e">
        <v>#REF!</v>
      </c>
      <c r="J244" s="1035" t="e">
        <f>[4]Igazgatás!F272+[4]Községgazd!F260+[4]Vagyongazd!#REF!+[4]Közút!F246+[4]Sport!F244+[4]Közművelődés!F293+[4]Támogatás!J259</f>
        <v>#REF!</v>
      </c>
      <c r="K244" s="1036" t="e">
        <f>[4]Igazgatás!G272+[4]Községgazd!G260+[4]Vagyongazd!#REF!+[4]Közút!G246+[4]Sport!G244+[4]Közművelődés!G293+[4]Támogatás!K259</f>
        <v>#REF!</v>
      </c>
      <c r="L244" s="1037"/>
      <c r="M244" s="1038" t="e">
        <f>[4]Igazgatás!H272+[4]Községgazd!H260+[4]Vagyongazd!#REF!+[4]Közút!H246+[4]Sport!H244+[4]Közművelődés!H293+[4]Támogatás!L259</f>
        <v>#REF!</v>
      </c>
      <c r="N244" s="944">
        <f>[4]Igazgatás!I272+[4]Községgazd!L260+[4]Vagyongazd!I242+[4]Közút!I246+[4]Sport!I244+[4]Közművelődés!K293+[4]Támogatás!T259</f>
        <v>0</v>
      </c>
      <c r="O244" s="945">
        <f>[4]Igazgatás!J272+[4]Községgazd!M260+[4]Vagyongazd!J242+[4]Közút!J246+[4]Sport!J244+[4]Közművelődés!L293+[4]Támogatás!U259</f>
        <v>0</v>
      </c>
      <c r="P244" s="946">
        <f>[4]Igazgatás!K272+[4]Községgazd!N260+[4]Vagyongazd!K242+[4]Közút!K246+[4]Sport!K244+[4]Közművelődés!M293+[4]Támogatás!V259</f>
        <v>0</v>
      </c>
      <c r="Q244" s="946">
        <f>[4]Igazgatás!L272+[4]Községgazd!O260+[4]Vagyongazd!L242+[4]Közút!L246+[4]Sport!L244+[4]Közművelődés!N293+[4]Támogatás!W259</f>
        <v>0</v>
      </c>
      <c r="R244" s="945">
        <f>[4]Igazgatás!M272+[4]Községgazd!P260+[4]Vagyongazd!M242+[4]Közút!M246+[4]Sport!M244+[4]Közművelődés!O293+[4]Támogatás!X259</f>
        <v>0</v>
      </c>
      <c r="S244" s="946">
        <f>[4]Igazgatás!N272+[4]Községgazd!Q260+[4]Vagyongazd!N242+[4]Közút!N246+[4]Sport!N244+[4]Közművelődés!P293+[4]Támogatás!Y259</f>
        <v>0</v>
      </c>
      <c r="T244" s="946">
        <f>[4]Igazgatás!O272+[4]Községgazd!R260+[4]Vagyongazd!O242+[4]Közút!O246+[4]Sport!O244+[4]Közművelődés!Q293+[4]Támogatás!Z259</f>
        <v>0</v>
      </c>
      <c r="U244" s="947">
        <f>[4]Igazgatás!P272+[4]Községgazd!S260+[4]Vagyongazd!P242+[4]Közút!P246+[4]Sport!P244+[4]Közművelődés!R293+[4]Támogatás!AA259</f>
        <v>0</v>
      </c>
      <c r="V244" s="948">
        <f>[4]Igazgatás!Q272+[4]Községgazd!T260+[4]Vagyongazd!Q242+[4]Közút!Q246+[4]Sport!Q244+[4]Közművelődés!S293+[4]Támogatás!AB259</f>
        <v>0</v>
      </c>
      <c r="W244" s="946">
        <f>[4]Igazgatás!R272+[4]Községgazd!U260+[4]Vagyongazd!R242+[4]Közút!R246+[4]Sport!R244+[4]Közművelődés!T293+[4]Támogatás!AC259</f>
        <v>0</v>
      </c>
      <c r="X244" s="947">
        <f>[4]Igazgatás!S272+[4]Községgazd!V260+[4]Vagyongazd!S242+[4]Közút!S246+[4]Sport!S244+[4]Közművelődés!U293+[4]Támogatás!AD259</f>
        <v>0</v>
      </c>
      <c r="Y244" s="1039">
        <f>[4]Igazgatás!T272+[4]Községgazd!W260+[4]Vagyongazd!T242+[4]Közút!T246+[4]Sport!T244+[4]Közművelődés!V293+[4]Támogatás!AE259</f>
        <v>0</v>
      </c>
      <c r="AB244" s="914"/>
    </row>
    <row r="245" spans="1:28" s="949" customFormat="1" ht="15.75" hidden="1" customHeight="1" x14ac:dyDescent="0.2">
      <c r="A245" s="18" t="s">
        <v>1161</v>
      </c>
      <c r="B245" s="25" t="s">
        <v>1162</v>
      </c>
      <c r="C245" s="1390" t="s">
        <v>1163</v>
      </c>
      <c r="D245" s="1391"/>
      <c r="E245" s="1391"/>
      <c r="F245" s="1034" t="e">
        <v>#REF!</v>
      </c>
      <c r="G245" s="948" t="e">
        <v>#REF!</v>
      </c>
      <c r="H245" s="948" t="e">
        <v>#REF!</v>
      </c>
      <c r="I245" s="948" t="e">
        <v>#REF!</v>
      </c>
      <c r="J245" s="1035" t="e">
        <f>[4]Igazgatás!F273+[4]Községgazd!F261+[4]Vagyongazd!#REF!+[4]Közút!F247+[4]Sport!F245+[4]Közművelődés!F294+[4]Támogatás!J260</f>
        <v>#REF!</v>
      </c>
      <c r="K245" s="1036" t="e">
        <f>[4]Igazgatás!G273+[4]Községgazd!G261+[4]Vagyongazd!#REF!+[4]Közút!G247+[4]Sport!G245+[4]Közművelődés!G294+[4]Támogatás!K260</f>
        <v>#REF!</v>
      </c>
      <c r="L245" s="1037"/>
      <c r="M245" s="1038" t="e">
        <f>[4]Igazgatás!H273+[4]Községgazd!H261+[4]Vagyongazd!#REF!+[4]Közút!H247+[4]Sport!H245+[4]Közművelődés!H294+[4]Támogatás!L260</f>
        <v>#REF!</v>
      </c>
      <c r="N245" s="944">
        <f>[4]Igazgatás!I273+[4]Községgazd!L261+[4]Vagyongazd!I243+[4]Közút!I247+[4]Sport!I245+[4]Közművelődés!K294+[4]Támogatás!T260</f>
        <v>0</v>
      </c>
      <c r="O245" s="945">
        <f>[4]Igazgatás!J273+[4]Községgazd!M261+[4]Vagyongazd!J243+[4]Közút!J247+[4]Sport!J245+[4]Közművelődés!L294+[4]Támogatás!U260</f>
        <v>0</v>
      </c>
      <c r="P245" s="946">
        <f>[4]Igazgatás!K273+[4]Községgazd!N261+[4]Vagyongazd!K243+[4]Közút!K247+[4]Sport!K245+[4]Közművelődés!M294+[4]Támogatás!V260</f>
        <v>0</v>
      </c>
      <c r="Q245" s="946">
        <f>[4]Igazgatás!L273+[4]Községgazd!O261+[4]Vagyongazd!L243+[4]Közút!L247+[4]Sport!L245+[4]Közművelődés!N294+[4]Támogatás!W260</f>
        <v>0</v>
      </c>
      <c r="R245" s="945">
        <f>[4]Igazgatás!M273+[4]Községgazd!P261+[4]Vagyongazd!M243+[4]Közút!M247+[4]Sport!M245+[4]Közművelődés!O294+[4]Támogatás!X260</f>
        <v>0</v>
      </c>
      <c r="S245" s="946">
        <f>[4]Igazgatás!N273+[4]Községgazd!Q261+[4]Vagyongazd!N243+[4]Közút!N247+[4]Sport!N245+[4]Közművelődés!P294+[4]Támogatás!Y260</f>
        <v>0</v>
      </c>
      <c r="T245" s="946">
        <f>[4]Igazgatás!O273+[4]Községgazd!R261+[4]Vagyongazd!O243+[4]Közút!O247+[4]Sport!O245+[4]Közművelődés!Q294+[4]Támogatás!Z260</f>
        <v>0</v>
      </c>
      <c r="U245" s="947">
        <f>[4]Igazgatás!P273+[4]Községgazd!S261+[4]Vagyongazd!P243+[4]Közút!P247+[4]Sport!P245+[4]Közművelődés!R294+[4]Támogatás!AA260</f>
        <v>0</v>
      </c>
      <c r="V245" s="948">
        <f>[4]Igazgatás!Q273+[4]Községgazd!T261+[4]Vagyongazd!Q243+[4]Közút!Q247+[4]Sport!Q245+[4]Közművelődés!S294+[4]Támogatás!AB260</f>
        <v>0</v>
      </c>
      <c r="W245" s="946">
        <f>[4]Igazgatás!R273+[4]Községgazd!U261+[4]Vagyongazd!R243+[4]Közút!R247+[4]Sport!R245+[4]Közművelődés!T294+[4]Támogatás!AC260</f>
        <v>0</v>
      </c>
      <c r="X245" s="947">
        <f>[4]Igazgatás!S273+[4]Községgazd!V261+[4]Vagyongazd!S243+[4]Közút!S247+[4]Sport!S245+[4]Közművelődés!U294+[4]Támogatás!AD260</f>
        <v>0</v>
      </c>
      <c r="Y245" s="1039">
        <f>[4]Igazgatás!T273+[4]Községgazd!W261+[4]Vagyongazd!T243+[4]Közút!T247+[4]Sport!T245+[4]Közművelődés!V294+[4]Támogatás!AE260</f>
        <v>0</v>
      </c>
      <c r="AB245" s="914"/>
    </row>
    <row r="246" spans="1:28" s="949" customFormat="1" ht="15.75" hidden="1" customHeight="1" x14ac:dyDescent="0.2">
      <c r="A246" s="18"/>
      <c r="B246" s="25" t="s">
        <v>1164</v>
      </c>
      <c r="C246" s="1390" t="s">
        <v>1165</v>
      </c>
      <c r="D246" s="1391"/>
      <c r="E246" s="1391"/>
      <c r="F246" s="1034" t="e">
        <v>#REF!</v>
      </c>
      <c r="G246" s="948" t="e">
        <v>#REF!</v>
      </c>
      <c r="H246" s="948" t="e">
        <v>#REF!</v>
      </c>
      <c r="I246" s="948" t="e">
        <v>#REF!</v>
      </c>
      <c r="J246" s="1035" t="e">
        <f>[4]Igazgatás!F274+[4]Községgazd!F262+[4]Vagyongazd!#REF!+[4]Közút!F248+[4]Sport!F246+[4]Közművelődés!F295+[4]Támogatás!J261</f>
        <v>#REF!</v>
      </c>
      <c r="K246" s="1036" t="e">
        <f>[4]Igazgatás!G274+[4]Községgazd!G262+[4]Vagyongazd!#REF!+[4]Közút!G248+[4]Sport!G246+[4]Közművelődés!G295+[4]Támogatás!K261</f>
        <v>#REF!</v>
      </c>
      <c r="L246" s="1037"/>
      <c r="M246" s="1038" t="e">
        <f>[4]Igazgatás!H274+[4]Községgazd!H262+[4]Vagyongazd!#REF!+[4]Közút!H248+[4]Sport!H246+[4]Közművelődés!H295+[4]Támogatás!L261</f>
        <v>#REF!</v>
      </c>
      <c r="N246" s="944">
        <f>[4]Igazgatás!I274+[4]Községgazd!L262+[4]Vagyongazd!I244+[4]Közút!I248+[4]Sport!I246+[4]Közművelődés!K295+[4]Támogatás!T261</f>
        <v>0</v>
      </c>
      <c r="O246" s="945">
        <f>[4]Igazgatás!J274+[4]Községgazd!M262+[4]Vagyongazd!J244+[4]Közút!J248+[4]Sport!J246+[4]Közművelődés!L295+[4]Támogatás!U261</f>
        <v>0</v>
      </c>
      <c r="P246" s="946">
        <f>[4]Igazgatás!K274+[4]Községgazd!N262+[4]Vagyongazd!K244+[4]Közút!K248+[4]Sport!K246+[4]Közművelődés!M295+[4]Támogatás!V261</f>
        <v>0</v>
      </c>
      <c r="Q246" s="946">
        <f>[4]Igazgatás!L274+[4]Községgazd!O262+[4]Vagyongazd!L244+[4]Közút!L248+[4]Sport!L246+[4]Közművelődés!N295+[4]Támogatás!W261</f>
        <v>0</v>
      </c>
      <c r="R246" s="945">
        <f>[4]Igazgatás!M274+[4]Községgazd!P262+[4]Vagyongazd!M244+[4]Közút!M248+[4]Sport!M246+[4]Közművelődés!O295+[4]Támogatás!X261</f>
        <v>0</v>
      </c>
      <c r="S246" s="946">
        <f>[4]Igazgatás!N274+[4]Községgazd!Q262+[4]Vagyongazd!N244+[4]Közút!N248+[4]Sport!N246+[4]Közművelődés!P295+[4]Támogatás!Y261</f>
        <v>0</v>
      </c>
      <c r="T246" s="946">
        <f>[4]Igazgatás!O274+[4]Községgazd!R262+[4]Vagyongazd!O244+[4]Közút!O248+[4]Sport!O246+[4]Közművelődés!Q295+[4]Támogatás!Z261</f>
        <v>0</v>
      </c>
      <c r="U246" s="947">
        <f>[4]Igazgatás!P274+[4]Községgazd!S262+[4]Vagyongazd!P244+[4]Közút!P248+[4]Sport!P246+[4]Közművelődés!R295+[4]Támogatás!AA261</f>
        <v>0</v>
      </c>
      <c r="V246" s="948">
        <f>[4]Igazgatás!Q274+[4]Községgazd!T262+[4]Vagyongazd!Q244+[4]Közút!Q248+[4]Sport!Q246+[4]Közművelődés!S295+[4]Támogatás!AB261</f>
        <v>0</v>
      </c>
      <c r="W246" s="946">
        <f>[4]Igazgatás!R274+[4]Községgazd!U262+[4]Vagyongazd!R244+[4]Közút!R248+[4]Sport!R246+[4]Közművelődés!T295+[4]Támogatás!AC261</f>
        <v>0</v>
      </c>
      <c r="X246" s="947">
        <f>[4]Igazgatás!S274+[4]Községgazd!V262+[4]Vagyongazd!S244+[4]Közút!S248+[4]Sport!S246+[4]Közművelődés!U295+[4]Támogatás!AD261</f>
        <v>0</v>
      </c>
      <c r="Y246" s="1039">
        <f>[4]Igazgatás!T274+[4]Községgazd!W262+[4]Vagyongazd!T244+[4]Közút!T248+[4]Sport!T246+[4]Közművelődés!V295+[4]Támogatás!AE261</f>
        <v>0</v>
      </c>
      <c r="AB246" s="914"/>
    </row>
    <row r="247" spans="1:28" s="929" customFormat="1" ht="15.75" hidden="1" customHeight="1" x14ac:dyDescent="0.2">
      <c r="A247" s="18" t="s">
        <v>1166</v>
      </c>
      <c r="B247" s="37" t="s">
        <v>1167</v>
      </c>
      <c r="C247" s="38"/>
      <c r="D247" s="1381" t="s">
        <v>1168</v>
      </c>
      <c r="E247" s="1381"/>
      <c r="F247" s="950" t="e">
        <v>#REF!</v>
      </c>
      <c r="G247" s="928" t="e">
        <v>#REF!</v>
      </c>
      <c r="H247" s="928" t="e">
        <v>#REF!</v>
      </c>
      <c r="I247" s="928" t="e">
        <v>#REF!</v>
      </c>
      <c r="J247" s="1040" t="e">
        <f>[4]Igazgatás!F275+[4]Községgazd!F263+[4]Vagyongazd!#REF!+[4]Közút!F249+[4]Sport!F247+[4]Közművelődés!F296+[4]Támogatás!J262</f>
        <v>#REF!</v>
      </c>
      <c r="K247" s="1041" t="e">
        <f>[4]Igazgatás!G275+[4]Községgazd!G263+[4]Vagyongazd!#REF!+[4]Közút!G249+[4]Sport!G247+[4]Közművelődés!G296+[4]Támogatás!K262</f>
        <v>#REF!</v>
      </c>
      <c r="L247" s="1042"/>
      <c r="M247" s="951" t="e">
        <f>[4]Igazgatás!H275+[4]Községgazd!H263+[4]Vagyongazd!#REF!+[4]Közút!H249+[4]Sport!H247+[4]Közművelődés!H296+[4]Támogatás!L262</f>
        <v>#REF!</v>
      </c>
      <c r="N247" s="924">
        <f>[4]Igazgatás!I275+[4]Községgazd!L263+[4]Vagyongazd!I245+[4]Közút!I249+[4]Sport!I247+[4]Közművelődés!K296+[4]Támogatás!T262</f>
        <v>0</v>
      </c>
      <c r="O247" s="925">
        <f>[4]Igazgatás!J275+[4]Községgazd!M263+[4]Vagyongazd!J245+[4]Közút!J249+[4]Sport!J247+[4]Közművelődés!L296+[4]Támogatás!U262</f>
        <v>0</v>
      </c>
      <c r="P247" s="926">
        <f>[4]Igazgatás!K275+[4]Községgazd!N263+[4]Vagyongazd!K245+[4]Közút!K249+[4]Sport!K247+[4]Közművelődés!M296+[4]Támogatás!V262</f>
        <v>0</v>
      </c>
      <c r="Q247" s="926">
        <f>[4]Igazgatás!L275+[4]Községgazd!O263+[4]Vagyongazd!L245+[4]Közút!L249+[4]Sport!L247+[4]Közművelődés!N296+[4]Támogatás!W262</f>
        <v>0</v>
      </c>
      <c r="R247" s="925">
        <f>[4]Igazgatás!M275+[4]Községgazd!P263+[4]Vagyongazd!M245+[4]Közút!M249+[4]Sport!M247+[4]Közművelődés!O296+[4]Támogatás!X262</f>
        <v>0</v>
      </c>
      <c r="S247" s="926">
        <f>[4]Igazgatás!N275+[4]Községgazd!Q263+[4]Vagyongazd!N245+[4]Közút!N249+[4]Sport!N247+[4]Közművelődés!P296+[4]Támogatás!Y262</f>
        <v>0</v>
      </c>
      <c r="T247" s="926">
        <f>[4]Igazgatás!O275+[4]Községgazd!R263+[4]Vagyongazd!O245+[4]Közút!O249+[4]Sport!O247+[4]Közművelődés!Q296+[4]Támogatás!Z262</f>
        <v>0</v>
      </c>
      <c r="U247" s="927">
        <f>[4]Igazgatás!P275+[4]Községgazd!S263+[4]Vagyongazd!P245+[4]Közút!P249+[4]Sport!P247+[4]Közművelődés!R296+[4]Támogatás!AA262</f>
        <v>0</v>
      </c>
      <c r="V247" s="928">
        <f>[4]Igazgatás!Q275+[4]Községgazd!T263+[4]Vagyongazd!Q245+[4]Közút!Q249+[4]Sport!Q247+[4]Közművelődés!S296+[4]Támogatás!AB262</f>
        <v>0</v>
      </c>
      <c r="W247" s="926">
        <f>[4]Igazgatás!R275+[4]Községgazd!U263+[4]Vagyongazd!R245+[4]Közút!R249+[4]Sport!R247+[4]Közművelődés!T296+[4]Támogatás!AC262</f>
        <v>0</v>
      </c>
      <c r="X247" s="927">
        <f>[4]Igazgatás!S275+[4]Községgazd!V263+[4]Vagyongazd!S245+[4]Közút!S249+[4]Sport!S247+[4]Közművelődés!U296+[4]Támogatás!AD262</f>
        <v>0</v>
      </c>
      <c r="Y247" s="1043">
        <f>[4]Igazgatás!T275+[4]Községgazd!W263+[4]Vagyongazd!T245+[4]Közút!T249+[4]Sport!T247+[4]Közművelődés!V296+[4]Támogatás!AE262</f>
        <v>0</v>
      </c>
      <c r="AB247" s="914"/>
    </row>
    <row r="248" spans="1:28" s="929" customFormat="1" ht="15.75" hidden="1" customHeight="1" x14ac:dyDescent="0.2">
      <c r="A248" s="18" t="s">
        <v>1169</v>
      </c>
      <c r="B248" s="37" t="s">
        <v>1170</v>
      </c>
      <c r="C248" s="38"/>
      <c r="D248" s="1381" t="s">
        <v>1171</v>
      </c>
      <c r="E248" s="1381"/>
      <c r="F248" s="950" t="e">
        <v>#REF!</v>
      </c>
      <c r="G248" s="928" t="e">
        <v>#REF!</v>
      </c>
      <c r="H248" s="928" t="e">
        <v>#REF!</v>
      </c>
      <c r="I248" s="928" t="e">
        <v>#REF!</v>
      </c>
      <c r="J248" s="1040" t="e">
        <f>[4]Igazgatás!F276+[4]Községgazd!F264+[4]Vagyongazd!#REF!+[4]Közút!F250+[4]Sport!F248+[4]Közművelődés!F297+[4]Támogatás!J263</f>
        <v>#REF!</v>
      </c>
      <c r="K248" s="1041" t="e">
        <f>[4]Igazgatás!G276+[4]Községgazd!G264+[4]Vagyongazd!#REF!+[4]Közút!G250+[4]Sport!G248+[4]Közművelődés!G297+[4]Támogatás!K263</f>
        <v>#REF!</v>
      </c>
      <c r="L248" s="1042"/>
      <c r="M248" s="951" t="e">
        <f>[4]Igazgatás!H276+[4]Községgazd!H264+[4]Vagyongazd!#REF!+[4]Közút!H250+[4]Sport!H248+[4]Közművelődés!H297+[4]Támogatás!L263</f>
        <v>#REF!</v>
      </c>
      <c r="N248" s="924">
        <f>[4]Igazgatás!I276+[4]Községgazd!L264+[4]Vagyongazd!I246+[4]Közút!I250+[4]Sport!I248+[4]Közművelődés!K297+[4]Támogatás!T263</f>
        <v>0</v>
      </c>
      <c r="O248" s="925">
        <f>[4]Igazgatás!J276+[4]Községgazd!M264+[4]Vagyongazd!J246+[4]Közút!J250+[4]Sport!J248+[4]Közművelődés!L297+[4]Támogatás!U263</f>
        <v>0</v>
      </c>
      <c r="P248" s="926">
        <f>[4]Igazgatás!K276+[4]Községgazd!N264+[4]Vagyongazd!K246+[4]Közút!K250+[4]Sport!K248+[4]Közművelődés!M297+[4]Támogatás!V263</f>
        <v>0</v>
      </c>
      <c r="Q248" s="926">
        <f>[4]Igazgatás!L276+[4]Községgazd!O264+[4]Vagyongazd!L246+[4]Közút!L250+[4]Sport!L248+[4]Közművelődés!N297+[4]Támogatás!W263</f>
        <v>0</v>
      </c>
      <c r="R248" s="925">
        <f>[4]Igazgatás!M276+[4]Községgazd!P264+[4]Vagyongazd!M246+[4]Közút!M250+[4]Sport!M248+[4]Közművelődés!O297+[4]Támogatás!X263</f>
        <v>0</v>
      </c>
      <c r="S248" s="926">
        <f>[4]Igazgatás!N276+[4]Községgazd!Q264+[4]Vagyongazd!N246+[4]Közút!N250+[4]Sport!N248+[4]Közművelődés!P297+[4]Támogatás!Y263</f>
        <v>0</v>
      </c>
      <c r="T248" s="926">
        <f>[4]Igazgatás!O276+[4]Községgazd!R264+[4]Vagyongazd!O246+[4]Közút!O250+[4]Sport!O248+[4]Közművelődés!Q297+[4]Támogatás!Z263</f>
        <v>0</v>
      </c>
      <c r="U248" s="927">
        <f>[4]Igazgatás!P276+[4]Községgazd!S264+[4]Vagyongazd!P246+[4]Közút!P250+[4]Sport!P248+[4]Közművelődés!R297+[4]Támogatás!AA263</f>
        <v>0</v>
      </c>
      <c r="V248" s="928">
        <f>[4]Igazgatás!Q276+[4]Községgazd!T264+[4]Vagyongazd!Q246+[4]Közút!Q250+[4]Sport!Q248+[4]Közművelődés!S297+[4]Támogatás!AB263</f>
        <v>0</v>
      </c>
      <c r="W248" s="926">
        <f>[4]Igazgatás!R276+[4]Községgazd!U264+[4]Vagyongazd!R246+[4]Közút!R250+[4]Sport!R248+[4]Közművelődés!T297+[4]Támogatás!AC263</f>
        <v>0</v>
      </c>
      <c r="X248" s="927">
        <f>[4]Igazgatás!S276+[4]Községgazd!V264+[4]Vagyongazd!S246+[4]Közút!S250+[4]Sport!S248+[4]Közművelődés!U297+[4]Támogatás!AD263</f>
        <v>0</v>
      </c>
      <c r="Y248" s="1043">
        <f>[4]Igazgatás!T276+[4]Községgazd!W264+[4]Vagyongazd!T246+[4]Közút!T250+[4]Sport!T248+[4]Közművelődés!V297+[4]Támogatás!AE263</f>
        <v>0</v>
      </c>
      <c r="AB248" s="914"/>
    </row>
    <row r="249" spans="1:28" ht="15.75" hidden="1" customHeight="1" x14ac:dyDescent="0.2">
      <c r="B249" s="28" t="s">
        <v>1172</v>
      </c>
      <c r="C249" s="1379" t="s">
        <v>1173</v>
      </c>
      <c r="D249" s="1380"/>
      <c r="E249" s="1380"/>
      <c r="F249" s="975" t="e">
        <v>#REF!</v>
      </c>
      <c r="G249" s="943" t="e">
        <v>#REF!</v>
      </c>
      <c r="H249" s="943" t="e">
        <v>#REF!</v>
      </c>
      <c r="I249" s="1020" t="e">
        <v>#REF!</v>
      </c>
      <c r="J249" s="1044" t="e">
        <f>[4]Igazgatás!F277+[4]Községgazd!F265+[4]Vagyongazd!#REF!+[4]Közút!F251+[4]Sport!F249+[4]Közművelődés!F298+[4]Támogatás!J264</f>
        <v>#REF!</v>
      </c>
      <c r="K249" s="1045" t="e">
        <f>[4]Igazgatás!G277+[4]Községgazd!G265+[4]Vagyongazd!#REF!+[4]Közút!G251+[4]Sport!G249+[4]Közművelődés!G298+[4]Támogatás!K264</f>
        <v>#REF!</v>
      </c>
      <c r="L249" s="1046"/>
      <c r="M249" s="982" t="e">
        <f>[4]Igazgatás!H277+[4]Községgazd!H265+[4]Vagyongazd!#REF!+[4]Közút!H251+[4]Sport!H249+[4]Közművelődés!H298+[4]Támogatás!L264</f>
        <v>#REF!</v>
      </c>
      <c r="N249" s="939">
        <f>[4]Igazgatás!I277+[4]Községgazd!L265+[4]Vagyongazd!I247+[4]Közút!I251+[4]Sport!I249+[4]Közművelődés!K298+[4]Támogatás!T264</f>
        <v>0</v>
      </c>
      <c r="O249" s="940">
        <f>[4]Igazgatás!J277+[4]Községgazd!M265+[4]Vagyongazd!J247+[4]Közút!J251+[4]Sport!J249+[4]Közművelődés!L298+[4]Támogatás!U264</f>
        <v>0</v>
      </c>
      <c r="P249" s="941">
        <f>[4]Igazgatás!K277+[4]Községgazd!N265+[4]Vagyongazd!K247+[4]Közút!K251+[4]Sport!K249+[4]Közművelődés!M298+[4]Támogatás!V264</f>
        <v>0</v>
      </c>
      <c r="Q249" s="941">
        <f>[4]Igazgatás!L277+[4]Községgazd!O265+[4]Vagyongazd!L247+[4]Közút!L251+[4]Sport!L249+[4]Közművelődés!N298+[4]Támogatás!W264</f>
        <v>0</v>
      </c>
      <c r="R249" s="940">
        <f>[4]Igazgatás!M277+[4]Községgazd!P265+[4]Vagyongazd!M247+[4]Közút!M251+[4]Sport!M249+[4]Közművelődés!O298+[4]Támogatás!X264</f>
        <v>0</v>
      </c>
      <c r="S249" s="941">
        <f>[4]Igazgatás!N277+[4]Községgazd!Q265+[4]Vagyongazd!N247+[4]Közút!N251+[4]Sport!N249+[4]Közművelődés!P298+[4]Támogatás!Y264</f>
        <v>0</v>
      </c>
      <c r="T249" s="941">
        <f>[4]Igazgatás!O277+[4]Községgazd!R265+[4]Vagyongazd!O247+[4]Közút!O251+[4]Sport!O249+[4]Közművelődés!Q298+[4]Támogatás!Z264</f>
        <v>0</v>
      </c>
      <c r="U249" s="942">
        <f>[4]Igazgatás!P277+[4]Községgazd!S265+[4]Vagyongazd!P247+[4]Közút!P251+[4]Sport!P249+[4]Közművelődés!R298+[4]Támogatás!AA264</f>
        <v>0</v>
      </c>
      <c r="V249" s="943">
        <f>[4]Igazgatás!Q277+[4]Községgazd!T265+[4]Vagyongazd!Q247+[4]Közút!Q251+[4]Sport!Q249+[4]Közművelődés!S298+[4]Támogatás!AB264</f>
        <v>0</v>
      </c>
      <c r="W249" s="941">
        <f>[4]Igazgatás!R277+[4]Községgazd!U265+[4]Vagyongazd!R247+[4]Közút!R251+[4]Sport!R249+[4]Közművelődés!T298+[4]Támogatás!AC264</f>
        <v>0</v>
      </c>
      <c r="X249" s="942">
        <f>[4]Igazgatás!S277+[4]Községgazd!V265+[4]Vagyongazd!S247+[4]Közút!S251+[4]Sport!S249+[4]Közművelődés!U298+[4]Támogatás!AD264</f>
        <v>0</v>
      </c>
      <c r="Y249" s="1047">
        <f>[4]Igazgatás!T277+[4]Községgazd!W265+[4]Vagyongazd!T247+[4]Közút!T251+[4]Sport!T249+[4]Közművelődés!V298+[4]Támogatás!AE264</f>
        <v>0</v>
      </c>
      <c r="AB249" s="914"/>
    </row>
    <row r="250" spans="1:28" s="949" customFormat="1" ht="15.75" hidden="1" customHeight="1" x14ac:dyDescent="0.2">
      <c r="A250" s="18" t="s">
        <v>1174</v>
      </c>
      <c r="B250" s="869" t="s">
        <v>1175</v>
      </c>
      <c r="C250" s="1388" t="s">
        <v>1176</v>
      </c>
      <c r="D250" s="1389"/>
      <c r="E250" s="1389"/>
      <c r="F250" s="1048" t="e">
        <v>#REF!</v>
      </c>
      <c r="G250" s="1049" t="e">
        <v>#REF!</v>
      </c>
      <c r="H250" s="1049" t="e">
        <v>#REF!</v>
      </c>
      <c r="I250" s="1049" t="e">
        <v>#REF!</v>
      </c>
      <c r="J250" s="1050" t="e">
        <f>[4]Igazgatás!F278+[4]Községgazd!F266+[4]Vagyongazd!#REF!+[4]Közút!F252+[4]Sport!F250+[4]Közművelődés!F299+[4]Támogatás!J265</f>
        <v>#REF!</v>
      </c>
      <c r="K250" s="1051" t="e">
        <f>[4]Igazgatás!G278+[4]Községgazd!G266+[4]Vagyongazd!#REF!+[4]Közút!G252+[4]Sport!G250+[4]Közművelődés!G299+[4]Támogatás!K265</f>
        <v>#REF!</v>
      </c>
      <c r="L250" s="1052"/>
      <c r="M250" s="1053" t="e">
        <f>[4]Igazgatás!H278+[4]Községgazd!H266+[4]Vagyongazd!#REF!+[4]Közút!H252+[4]Sport!H250+[4]Közművelődés!H299+[4]Támogatás!L265</f>
        <v>#REF!</v>
      </c>
      <c r="N250" s="1054">
        <f>[4]Igazgatás!I278+[4]Községgazd!L266+[4]Vagyongazd!I248+[4]Közút!I252+[4]Sport!I250+[4]Közművelődés!K299+[4]Támogatás!T265</f>
        <v>0</v>
      </c>
      <c r="O250" s="1055">
        <f>[4]Igazgatás!J278+[4]Községgazd!M266+[4]Vagyongazd!J248+[4]Közút!J252+[4]Sport!J250+[4]Közművelődés!L299+[4]Támogatás!U265</f>
        <v>0</v>
      </c>
      <c r="P250" s="1056">
        <f>[4]Igazgatás!K278+[4]Községgazd!N266+[4]Vagyongazd!K248+[4]Közút!K252+[4]Sport!K250+[4]Közművelődés!M299+[4]Támogatás!V265</f>
        <v>0</v>
      </c>
      <c r="Q250" s="1056">
        <f>[4]Igazgatás!L278+[4]Községgazd!O266+[4]Vagyongazd!L248+[4]Közút!L252+[4]Sport!L250+[4]Közművelődés!N299+[4]Támogatás!W265</f>
        <v>0</v>
      </c>
      <c r="R250" s="1055">
        <f>[4]Igazgatás!M278+[4]Községgazd!P266+[4]Vagyongazd!M248+[4]Közút!M252+[4]Sport!M250+[4]Közművelődés!O299+[4]Támogatás!X265</f>
        <v>0</v>
      </c>
      <c r="S250" s="1056">
        <f>[4]Igazgatás!N278+[4]Községgazd!Q266+[4]Vagyongazd!N248+[4]Közút!N252+[4]Sport!N250+[4]Közművelődés!P299+[4]Támogatás!Y265</f>
        <v>0</v>
      </c>
      <c r="T250" s="1056">
        <f>[4]Igazgatás!O278+[4]Községgazd!R266+[4]Vagyongazd!O248+[4]Közút!O252+[4]Sport!O250+[4]Közművelődés!Q299+[4]Támogatás!Z265</f>
        <v>0</v>
      </c>
      <c r="U250" s="1057">
        <f>[4]Igazgatás!P278+[4]Községgazd!S266+[4]Vagyongazd!P248+[4]Közút!P252+[4]Sport!P250+[4]Közművelődés!R299+[4]Támogatás!AA265</f>
        <v>0</v>
      </c>
      <c r="V250" s="1049">
        <f>[4]Igazgatás!Q278+[4]Községgazd!T266+[4]Vagyongazd!Q248+[4]Közút!Q252+[4]Sport!Q250+[4]Közművelődés!S299+[4]Támogatás!AB265</f>
        <v>0</v>
      </c>
      <c r="W250" s="1056">
        <f>[4]Igazgatás!R278+[4]Községgazd!U266+[4]Vagyongazd!R248+[4]Közút!R252+[4]Sport!R250+[4]Közművelődés!T299+[4]Támogatás!AC265</f>
        <v>0</v>
      </c>
      <c r="X250" s="1057">
        <f>[4]Igazgatás!S278+[4]Községgazd!V266+[4]Vagyongazd!S248+[4]Közút!S252+[4]Sport!S250+[4]Közművelődés!U299+[4]Támogatás!AD265</f>
        <v>0</v>
      </c>
      <c r="Y250" s="1058">
        <f>[4]Igazgatás!T278+[4]Községgazd!W266+[4]Vagyongazd!T248+[4]Közút!T252+[4]Sport!T250+[4]Közművelődés!V299+[4]Támogatás!AE265</f>
        <v>0</v>
      </c>
      <c r="AB250" s="914"/>
    </row>
    <row r="251" spans="1:28" s="949" customFormat="1" ht="15.75" hidden="1" customHeight="1" x14ac:dyDescent="0.2">
      <c r="A251" s="18" t="s">
        <v>1177</v>
      </c>
      <c r="B251" s="869" t="s">
        <v>1178</v>
      </c>
      <c r="C251" s="1388" t="s">
        <v>1179</v>
      </c>
      <c r="D251" s="1389"/>
      <c r="E251" s="1389"/>
      <c r="F251" s="1048" t="e">
        <v>#REF!</v>
      </c>
      <c r="G251" s="1049" t="e">
        <v>#REF!</v>
      </c>
      <c r="H251" s="1049" t="e">
        <v>#REF!</v>
      </c>
      <c r="I251" s="1049" t="e">
        <v>#REF!</v>
      </c>
      <c r="J251" s="1050" t="e">
        <f>[4]Igazgatás!F279+[4]Községgazd!F267+[4]Vagyongazd!#REF!+[4]Közút!F253+[4]Sport!F251+[4]Közművelődés!F300+[4]Támogatás!J266</f>
        <v>#REF!</v>
      </c>
      <c r="K251" s="1051" t="e">
        <f>[4]Igazgatás!G279+[4]Községgazd!G267+[4]Vagyongazd!#REF!+[4]Közút!G253+[4]Sport!G251+[4]Közművelődés!G300+[4]Támogatás!K266</f>
        <v>#REF!</v>
      </c>
      <c r="L251" s="1052"/>
      <c r="M251" s="1053" t="e">
        <f>[4]Igazgatás!H279+[4]Községgazd!H267+[4]Vagyongazd!#REF!+[4]Közút!H253+[4]Sport!H251+[4]Közművelődés!H300+[4]Támogatás!L266</f>
        <v>#REF!</v>
      </c>
      <c r="N251" s="1054">
        <f>[4]Igazgatás!I279+[4]Községgazd!L267+[4]Vagyongazd!I249+[4]Közút!I253+[4]Sport!I251+[4]Közművelődés!K300+[4]Támogatás!T266</f>
        <v>0</v>
      </c>
      <c r="O251" s="1055">
        <f>[4]Igazgatás!J279+[4]Községgazd!M267+[4]Vagyongazd!J249+[4]Közút!J253+[4]Sport!J251+[4]Közművelődés!L300+[4]Támogatás!U266</f>
        <v>0</v>
      </c>
      <c r="P251" s="1056">
        <f>[4]Igazgatás!K279+[4]Községgazd!N267+[4]Vagyongazd!K249+[4]Közút!K253+[4]Sport!K251+[4]Közművelődés!M300+[4]Támogatás!V266</f>
        <v>0</v>
      </c>
      <c r="Q251" s="1056">
        <f>[4]Igazgatás!L279+[4]Községgazd!O267+[4]Vagyongazd!L249+[4]Közút!L253+[4]Sport!L251+[4]Közművelődés!N300+[4]Támogatás!W266</f>
        <v>0</v>
      </c>
      <c r="R251" s="1055">
        <f>[4]Igazgatás!M279+[4]Községgazd!P267+[4]Vagyongazd!M249+[4]Közút!M253+[4]Sport!M251+[4]Közművelődés!O300+[4]Támogatás!X266</f>
        <v>0</v>
      </c>
      <c r="S251" s="1056">
        <f>[4]Igazgatás!N279+[4]Községgazd!Q267+[4]Vagyongazd!N249+[4]Közút!N253+[4]Sport!N251+[4]Közművelődés!P300+[4]Támogatás!Y266</f>
        <v>0</v>
      </c>
      <c r="T251" s="1056">
        <f>[4]Igazgatás!O279+[4]Községgazd!R267+[4]Vagyongazd!O249+[4]Közút!O253+[4]Sport!O251+[4]Közművelődés!Q300+[4]Támogatás!Z266</f>
        <v>0</v>
      </c>
      <c r="U251" s="1057">
        <f>[4]Igazgatás!P279+[4]Községgazd!S267+[4]Vagyongazd!P249+[4]Közút!P253+[4]Sport!P251+[4]Közművelődés!R300+[4]Támogatás!AA266</f>
        <v>0</v>
      </c>
      <c r="V251" s="1049">
        <f>[4]Igazgatás!Q279+[4]Községgazd!T267+[4]Vagyongazd!Q249+[4]Közút!Q253+[4]Sport!Q251+[4]Közművelődés!S300+[4]Támogatás!AB266</f>
        <v>0</v>
      </c>
      <c r="W251" s="1056">
        <f>[4]Igazgatás!R279+[4]Községgazd!U267+[4]Vagyongazd!R249+[4]Közút!R253+[4]Sport!R251+[4]Közművelődés!T300+[4]Támogatás!AC266</f>
        <v>0</v>
      </c>
      <c r="X251" s="1057">
        <f>[4]Igazgatás!S279+[4]Községgazd!V267+[4]Vagyongazd!S249+[4]Közút!S253+[4]Sport!S251+[4]Közművelődés!U300+[4]Támogatás!AD266</f>
        <v>0</v>
      </c>
      <c r="Y251" s="1058">
        <f>[4]Igazgatás!T279+[4]Községgazd!W267+[4]Vagyongazd!T249+[4]Közút!T253+[4]Sport!T251+[4]Közművelődés!V300+[4]Támogatás!AE266</f>
        <v>0</v>
      </c>
      <c r="AB251" s="914"/>
    </row>
    <row r="252" spans="1:28" s="949" customFormat="1" ht="15.75" hidden="1" customHeight="1" x14ac:dyDescent="0.2">
      <c r="A252" s="18" t="s">
        <v>1180</v>
      </c>
      <c r="B252" s="869" t="s">
        <v>1181</v>
      </c>
      <c r="C252" s="1388" t="s">
        <v>1182</v>
      </c>
      <c r="D252" s="1389"/>
      <c r="E252" s="1389"/>
      <c r="F252" s="1048" t="e">
        <v>#REF!</v>
      </c>
      <c r="G252" s="1049" t="e">
        <v>#REF!</v>
      </c>
      <c r="H252" s="1049" t="e">
        <v>#REF!</v>
      </c>
      <c r="I252" s="1049" t="e">
        <v>#REF!</v>
      </c>
      <c r="J252" s="1050" t="e">
        <f>[4]Igazgatás!F280+[4]Községgazd!F268+[4]Vagyongazd!#REF!+[4]Közút!F254+[4]Sport!F252+[4]Közművelődés!F301+[4]Támogatás!J267</f>
        <v>#REF!</v>
      </c>
      <c r="K252" s="1051" t="e">
        <f>[4]Igazgatás!G280+[4]Községgazd!G268+[4]Vagyongazd!#REF!+[4]Közút!G254+[4]Sport!G252+[4]Közművelődés!G301+[4]Támogatás!K267</f>
        <v>#REF!</v>
      </c>
      <c r="L252" s="1052"/>
      <c r="M252" s="1053" t="e">
        <f>[4]Igazgatás!H280+[4]Községgazd!H268+[4]Vagyongazd!#REF!+[4]Közút!H254+[4]Sport!H252+[4]Közművelődés!H301+[4]Támogatás!L267</f>
        <v>#REF!</v>
      </c>
      <c r="N252" s="1054">
        <f>[4]Igazgatás!I280+[4]Községgazd!L268+[4]Vagyongazd!I250+[4]Közút!I254+[4]Sport!I252+[4]Közművelődés!K301+[4]Támogatás!T267</f>
        <v>0</v>
      </c>
      <c r="O252" s="1055">
        <f>[4]Igazgatás!J280+[4]Községgazd!M268+[4]Vagyongazd!J250+[4]Közút!J254+[4]Sport!J252+[4]Közművelődés!L301+[4]Támogatás!U267</f>
        <v>0</v>
      </c>
      <c r="P252" s="1056">
        <f>[4]Igazgatás!K280+[4]Községgazd!N268+[4]Vagyongazd!K250+[4]Közút!K254+[4]Sport!K252+[4]Közművelődés!M301+[4]Támogatás!V267</f>
        <v>0</v>
      </c>
      <c r="Q252" s="1056">
        <f>[4]Igazgatás!L280+[4]Községgazd!O268+[4]Vagyongazd!L250+[4]Közút!L254+[4]Sport!L252+[4]Közművelődés!N301+[4]Támogatás!W267</f>
        <v>0</v>
      </c>
      <c r="R252" s="1055">
        <f>[4]Igazgatás!M280+[4]Községgazd!P268+[4]Vagyongazd!M250+[4]Közút!M254+[4]Sport!M252+[4]Közművelődés!O301+[4]Támogatás!X267</f>
        <v>0</v>
      </c>
      <c r="S252" s="1056">
        <f>[4]Igazgatás!N280+[4]Községgazd!Q268+[4]Vagyongazd!N250+[4]Közút!N254+[4]Sport!N252+[4]Közművelődés!P301+[4]Támogatás!Y267</f>
        <v>0</v>
      </c>
      <c r="T252" s="1056">
        <f>[4]Igazgatás!O280+[4]Községgazd!R268+[4]Vagyongazd!O250+[4]Közút!O254+[4]Sport!O252+[4]Közművelődés!Q301+[4]Támogatás!Z267</f>
        <v>0</v>
      </c>
      <c r="U252" s="1057">
        <f>[4]Igazgatás!P280+[4]Községgazd!S268+[4]Vagyongazd!P250+[4]Közút!P254+[4]Sport!P252+[4]Közművelődés!R301+[4]Támogatás!AA267</f>
        <v>0</v>
      </c>
      <c r="V252" s="1049">
        <f>[4]Igazgatás!Q280+[4]Községgazd!T268+[4]Vagyongazd!Q250+[4]Közút!Q254+[4]Sport!Q252+[4]Közművelődés!S301+[4]Támogatás!AB267</f>
        <v>0</v>
      </c>
      <c r="W252" s="1056">
        <f>[4]Igazgatás!R280+[4]Községgazd!U268+[4]Vagyongazd!R250+[4]Közút!R254+[4]Sport!R252+[4]Közművelődés!T301+[4]Támogatás!AC267</f>
        <v>0</v>
      </c>
      <c r="X252" s="1057">
        <f>[4]Igazgatás!S280+[4]Községgazd!V268+[4]Vagyongazd!S250+[4]Közút!S254+[4]Sport!S252+[4]Közművelődés!U301+[4]Támogatás!AD267</f>
        <v>0</v>
      </c>
      <c r="Y252" s="1058">
        <f>[4]Igazgatás!T280+[4]Községgazd!W268+[4]Vagyongazd!T250+[4]Közút!T254+[4]Sport!T252+[4]Közművelődés!V301+[4]Támogatás!AE267</f>
        <v>0</v>
      </c>
      <c r="AB252" s="914"/>
    </row>
    <row r="253" spans="1:28" s="949" customFormat="1" ht="15.75" hidden="1" customHeight="1" x14ac:dyDescent="0.2">
      <c r="A253" s="18" t="s">
        <v>1183</v>
      </c>
      <c r="B253" s="869" t="s">
        <v>1184</v>
      </c>
      <c r="C253" s="1388" t="s">
        <v>1185</v>
      </c>
      <c r="D253" s="1389"/>
      <c r="E253" s="1389"/>
      <c r="F253" s="1048" t="e">
        <v>#REF!</v>
      </c>
      <c r="G253" s="1049" t="e">
        <v>#REF!</v>
      </c>
      <c r="H253" s="1049" t="e">
        <v>#REF!</v>
      </c>
      <c r="I253" s="1049" t="e">
        <v>#REF!</v>
      </c>
      <c r="J253" s="1050" t="e">
        <f>[4]Igazgatás!F281+[4]Községgazd!F269+[4]Vagyongazd!#REF!+[4]Közút!F255+[4]Sport!F253+[4]Közművelődés!F302+[4]Támogatás!J268</f>
        <v>#REF!</v>
      </c>
      <c r="K253" s="1051" t="e">
        <f>[4]Igazgatás!G281+[4]Községgazd!G269+[4]Vagyongazd!#REF!+[4]Közút!G255+[4]Sport!G253+[4]Közművelődés!G302+[4]Támogatás!K268</f>
        <v>#REF!</v>
      </c>
      <c r="L253" s="1052"/>
      <c r="M253" s="1053" t="e">
        <f>[4]Igazgatás!H281+[4]Községgazd!H269+[4]Vagyongazd!#REF!+[4]Közút!H255+[4]Sport!H253+[4]Közművelődés!H302+[4]Támogatás!L268</f>
        <v>#REF!</v>
      </c>
      <c r="N253" s="1054">
        <f>[4]Igazgatás!I281+[4]Községgazd!L269+[4]Vagyongazd!I251+[4]Közút!I255+[4]Sport!I253+[4]Közművelődés!K302+[4]Támogatás!T268</f>
        <v>0</v>
      </c>
      <c r="O253" s="1055">
        <f>[4]Igazgatás!J281+[4]Községgazd!M269+[4]Vagyongazd!J251+[4]Közút!J255+[4]Sport!J253+[4]Közművelődés!L302+[4]Támogatás!U268</f>
        <v>0</v>
      </c>
      <c r="P253" s="1056">
        <f>[4]Igazgatás!K281+[4]Községgazd!N269+[4]Vagyongazd!K251+[4]Közút!K255+[4]Sport!K253+[4]Közművelődés!M302+[4]Támogatás!V268</f>
        <v>0</v>
      </c>
      <c r="Q253" s="1056">
        <f>[4]Igazgatás!L281+[4]Községgazd!O269+[4]Vagyongazd!L251+[4]Közút!L255+[4]Sport!L253+[4]Közművelődés!N302+[4]Támogatás!W268</f>
        <v>0</v>
      </c>
      <c r="R253" s="1055">
        <f>[4]Igazgatás!M281+[4]Községgazd!P269+[4]Vagyongazd!M251+[4]Közút!M255+[4]Sport!M253+[4]Közművelődés!O302+[4]Támogatás!X268</f>
        <v>0</v>
      </c>
      <c r="S253" s="1056">
        <f>[4]Igazgatás!N281+[4]Községgazd!Q269+[4]Vagyongazd!N251+[4]Közút!N255+[4]Sport!N253+[4]Közművelődés!P302+[4]Támogatás!Y268</f>
        <v>0</v>
      </c>
      <c r="T253" s="1056">
        <f>[4]Igazgatás!O281+[4]Községgazd!R269+[4]Vagyongazd!O251+[4]Közút!O255+[4]Sport!O253+[4]Közművelődés!Q302+[4]Támogatás!Z268</f>
        <v>0</v>
      </c>
      <c r="U253" s="1057">
        <f>[4]Igazgatás!P281+[4]Községgazd!S269+[4]Vagyongazd!P251+[4]Közút!P255+[4]Sport!P253+[4]Közművelődés!R302+[4]Támogatás!AA268</f>
        <v>0</v>
      </c>
      <c r="V253" s="1049">
        <f>[4]Igazgatás!Q281+[4]Községgazd!T269+[4]Vagyongazd!Q251+[4]Közút!Q255+[4]Sport!Q253+[4]Közművelődés!S302+[4]Támogatás!AB268</f>
        <v>0</v>
      </c>
      <c r="W253" s="1056">
        <f>[4]Igazgatás!R281+[4]Községgazd!U269+[4]Vagyongazd!R251+[4]Közút!R255+[4]Sport!R253+[4]Közművelődés!T302+[4]Támogatás!AC268</f>
        <v>0</v>
      </c>
      <c r="X253" s="1057">
        <f>[4]Igazgatás!S281+[4]Községgazd!V269+[4]Vagyongazd!S251+[4]Közút!S255+[4]Sport!S253+[4]Közművelődés!U302+[4]Támogatás!AD268</f>
        <v>0</v>
      </c>
      <c r="Y253" s="1058">
        <f>[4]Igazgatás!T281+[4]Községgazd!W269+[4]Vagyongazd!T251+[4]Közút!T255+[4]Sport!T253+[4]Közművelődés!V302+[4]Támogatás!AE268</f>
        <v>0</v>
      </c>
      <c r="AB253" s="914"/>
    </row>
    <row r="254" spans="1:28" s="949" customFormat="1" ht="15.75" hidden="1" customHeight="1" x14ac:dyDescent="0.2">
      <c r="A254" s="18" t="s">
        <v>1186</v>
      </c>
      <c r="B254" s="869" t="s">
        <v>1187</v>
      </c>
      <c r="C254" s="1388" t="s">
        <v>1188</v>
      </c>
      <c r="D254" s="1389"/>
      <c r="E254" s="1389"/>
      <c r="F254" s="1048" t="e">
        <v>#REF!</v>
      </c>
      <c r="G254" s="1049" t="e">
        <v>#REF!</v>
      </c>
      <c r="H254" s="1049" t="e">
        <v>#REF!</v>
      </c>
      <c r="I254" s="1049" t="e">
        <v>#REF!</v>
      </c>
      <c r="J254" s="1050" t="e">
        <f>[4]Igazgatás!F282+[4]Községgazd!F270+[4]Vagyongazd!#REF!+[4]Közút!F256+[4]Sport!F254+[4]Közművelődés!F303+[4]Támogatás!J269</f>
        <v>#REF!</v>
      </c>
      <c r="K254" s="1051" t="e">
        <f>[4]Igazgatás!G282+[4]Községgazd!G270+[4]Vagyongazd!#REF!+[4]Közút!G256+[4]Sport!G254+[4]Közművelődés!G303+[4]Támogatás!K269</f>
        <v>#REF!</v>
      </c>
      <c r="L254" s="1052"/>
      <c r="M254" s="1053" t="e">
        <f>[4]Igazgatás!H282+[4]Községgazd!H270+[4]Vagyongazd!#REF!+[4]Közút!H256+[4]Sport!H254+[4]Közművelődés!H303+[4]Támogatás!L269</f>
        <v>#REF!</v>
      </c>
      <c r="N254" s="1054">
        <f>[4]Igazgatás!I282+[4]Községgazd!L270+[4]Vagyongazd!I252+[4]Közút!I256+[4]Sport!I254+[4]Közművelődés!K303+[4]Támogatás!T269</f>
        <v>0</v>
      </c>
      <c r="O254" s="1055">
        <f>[4]Igazgatás!J282+[4]Községgazd!M270+[4]Vagyongazd!J252+[4]Közút!J256+[4]Sport!J254+[4]Közművelődés!L303+[4]Támogatás!U269</f>
        <v>0</v>
      </c>
      <c r="P254" s="1056">
        <f>[4]Igazgatás!K282+[4]Községgazd!N270+[4]Vagyongazd!K252+[4]Közút!K256+[4]Sport!K254+[4]Közművelődés!M303+[4]Támogatás!V269</f>
        <v>0</v>
      </c>
      <c r="Q254" s="1056">
        <f>[4]Igazgatás!L282+[4]Községgazd!O270+[4]Vagyongazd!L252+[4]Közút!L256+[4]Sport!L254+[4]Közművelődés!N303+[4]Támogatás!W269</f>
        <v>0</v>
      </c>
      <c r="R254" s="1055">
        <f>[4]Igazgatás!M282+[4]Községgazd!P270+[4]Vagyongazd!M252+[4]Közút!M256+[4]Sport!M254+[4]Közművelődés!O303+[4]Támogatás!X269</f>
        <v>0</v>
      </c>
      <c r="S254" s="1056">
        <f>[4]Igazgatás!N282+[4]Községgazd!Q270+[4]Vagyongazd!N252+[4]Közút!N256+[4]Sport!N254+[4]Közművelődés!P303+[4]Támogatás!Y269</f>
        <v>0</v>
      </c>
      <c r="T254" s="1056">
        <f>[4]Igazgatás!O282+[4]Községgazd!R270+[4]Vagyongazd!O252+[4]Közút!O256+[4]Sport!O254+[4]Közművelődés!Q303+[4]Támogatás!Z269</f>
        <v>0</v>
      </c>
      <c r="U254" s="1057">
        <f>[4]Igazgatás!P282+[4]Községgazd!S270+[4]Vagyongazd!P252+[4]Közút!P256+[4]Sport!P254+[4]Közművelődés!R303+[4]Támogatás!AA269</f>
        <v>0</v>
      </c>
      <c r="V254" s="1049">
        <f>[4]Igazgatás!Q282+[4]Községgazd!T270+[4]Vagyongazd!Q252+[4]Közút!Q256+[4]Sport!Q254+[4]Közművelődés!S303+[4]Támogatás!AB269</f>
        <v>0</v>
      </c>
      <c r="W254" s="1056">
        <f>[4]Igazgatás!R282+[4]Községgazd!U270+[4]Vagyongazd!R252+[4]Közút!R256+[4]Sport!R254+[4]Közművelődés!T303+[4]Támogatás!AC269</f>
        <v>0</v>
      </c>
      <c r="X254" s="1057">
        <f>[4]Igazgatás!S282+[4]Községgazd!V270+[4]Vagyongazd!S252+[4]Közút!S256+[4]Sport!S254+[4]Közművelődés!U303+[4]Támogatás!AD269</f>
        <v>0</v>
      </c>
      <c r="Y254" s="1058">
        <f>[4]Igazgatás!T282+[4]Községgazd!W270+[4]Vagyongazd!T252+[4]Közút!T256+[4]Sport!T254+[4]Közművelődés!V303+[4]Támogatás!AE269</f>
        <v>0</v>
      </c>
      <c r="AB254" s="914"/>
    </row>
    <row r="255" spans="1:28" ht="15.75" hidden="1" customHeight="1" x14ac:dyDescent="0.2">
      <c r="A255" s="18" t="s">
        <v>1189</v>
      </c>
      <c r="B255" s="28" t="s">
        <v>1190</v>
      </c>
      <c r="C255" s="1379" t="s">
        <v>1191</v>
      </c>
      <c r="D255" s="1380"/>
      <c r="E255" s="1380"/>
      <c r="F255" s="975" t="e">
        <v>#REF!</v>
      </c>
      <c r="G255" s="943" t="e">
        <v>#REF!</v>
      </c>
      <c r="H255" s="943" t="e">
        <v>#REF!</v>
      </c>
      <c r="I255" s="1020" t="e">
        <v>#REF!</v>
      </c>
      <c r="J255" s="1044" t="e">
        <f>[4]Igazgatás!F283+[4]Községgazd!F271+[4]Vagyongazd!#REF!+[4]Közút!F257+[4]Sport!F255+[4]Közművelődés!F304+[4]Támogatás!J270</f>
        <v>#REF!</v>
      </c>
      <c r="K255" s="1045" t="e">
        <f>[4]Igazgatás!G283+[4]Községgazd!G271+[4]Vagyongazd!#REF!+[4]Közút!G257+[4]Sport!G255+[4]Közművelődés!G304+[4]Támogatás!K270</f>
        <v>#REF!</v>
      </c>
      <c r="L255" s="1046"/>
      <c r="M255" s="982" t="e">
        <f>[4]Igazgatás!H283+[4]Községgazd!H271+[4]Vagyongazd!#REF!+[4]Közút!H257+[4]Sport!H255+[4]Közművelődés!H304+[4]Támogatás!L270</f>
        <v>#REF!</v>
      </c>
      <c r="N255" s="939">
        <f>[4]Igazgatás!I283+[4]Községgazd!L271+[4]Vagyongazd!I253+[4]Közút!I257+[4]Sport!I255+[4]Közművelődés!K304+[4]Támogatás!T270</f>
        <v>0</v>
      </c>
      <c r="O255" s="940">
        <f>[4]Igazgatás!J283+[4]Községgazd!M271+[4]Vagyongazd!J253+[4]Közút!J257+[4]Sport!J255+[4]Közművelődés!L304+[4]Támogatás!U270</f>
        <v>0</v>
      </c>
      <c r="P255" s="941">
        <f>[4]Igazgatás!K283+[4]Községgazd!N271+[4]Vagyongazd!K253+[4]Közút!K257+[4]Sport!K255+[4]Közművelődés!M304+[4]Támogatás!V270</f>
        <v>0</v>
      </c>
      <c r="Q255" s="941">
        <f>[4]Igazgatás!L283+[4]Községgazd!O271+[4]Vagyongazd!L253+[4]Közút!L257+[4]Sport!L255+[4]Közművelődés!N304+[4]Támogatás!W270</f>
        <v>0</v>
      </c>
      <c r="R255" s="940">
        <f>[4]Igazgatás!M283+[4]Községgazd!P271+[4]Vagyongazd!M253+[4]Közút!M257+[4]Sport!M255+[4]Közművelődés!O304+[4]Támogatás!X270</f>
        <v>0</v>
      </c>
      <c r="S255" s="941">
        <f>[4]Igazgatás!N283+[4]Községgazd!Q271+[4]Vagyongazd!N253+[4]Közút!N257+[4]Sport!N255+[4]Közművelődés!P304+[4]Támogatás!Y270</f>
        <v>0</v>
      </c>
      <c r="T255" s="941">
        <f>[4]Igazgatás!O283+[4]Községgazd!R271+[4]Vagyongazd!O253+[4]Közút!O257+[4]Sport!O255+[4]Közművelődés!Q304+[4]Támogatás!Z270</f>
        <v>0</v>
      </c>
      <c r="U255" s="942">
        <f>[4]Igazgatás!P283+[4]Községgazd!S271+[4]Vagyongazd!P253+[4]Közút!P257+[4]Sport!P255+[4]Közművelődés!R304+[4]Támogatás!AA270</f>
        <v>0</v>
      </c>
      <c r="V255" s="943">
        <f>[4]Igazgatás!Q283+[4]Községgazd!T271+[4]Vagyongazd!Q253+[4]Közút!Q257+[4]Sport!Q255+[4]Közművelődés!S304+[4]Támogatás!AB270</f>
        <v>0</v>
      </c>
      <c r="W255" s="941">
        <f>[4]Igazgatás!R283+[4]Községgazd!U271+[4]Vagyongazd!R253+[4]Közút!R257+[4]Sport!R255+[4]Közművelődés!T304+[4]Támogatás!AC270</f>
        <v>0</v>
      </c>
      <c r="X255" s="942">
        <f>[4]Igazgatás!S283+[4]Községgazd!V271+[4]Vagyongazd!S253+[4]Közút!S257+[4]Sport!S255+[4]Közművelődés!U304+[4]Támogatás!AD270</f>
        <v>0</v>
      </c>
      <c r="Y255" s="1047">
        <f>[4]Igazgatás!T283+[4]Községgazd!W271+[4]Vagyongazd!T253+[4]Közút!T257+[4]Sport!T255+[4]Közművelődés!V304+[4]Támogatás!AE270</f>
        <v>0</v>
      </c>
      <c r="AB255" s="914"/>
    </row>
    <row r="256" spans="1:28" ht="15.75" hidden="1" customHeight="1" x14ac:dyDescent="0.2">
      <c r="A256" s="18" t="s">
        <v>1192</v>
      </c>
      <c r="B256" s="28" t="s">
        <v>1193</v>
      </c>
      <c r="C256" s="1379" t="s">
        <v>1194</v>
      </c>
      <c r="D256" s="1380"/>
      <c r="E256" s="1380"/>
      <c r="F256" s="975" t="e">
        <v>#REF!</v>
      </c>
      <c r="G256" s="943" t="e">
        <v>#REF!</v>
      </c>
      <c r="H256" s="943" t="e">
        <v>#REF!</v>
      </c>
      <c r="I256" s="1020" t="e">
        <v>#REF!</v>
      </c>
      <c r="J256" s="1044" t="e">
        <f>[4]Igazgatás!F284+[4]Községgazd!F272+[4]Vagyongazd!#REF!+[4]Közút!F258+[4]Sport!F256+[4]Közművelődés!F305+[4]Támogatás!J271</f>
        <v>#REF!</v>
      </c>
      <c r="K256" s="1045" t="e">
        <f>[4]Igazgatás!G284+[4]Községgazd!G272+[4]Vagyongazd!#REF!+[4]Közút!G258+[4]Sport!G256+[4]Közművelődés!G305+[4]Támogatás!K271</f>
        <v>#REF!</v>
      </c>
      <c r="L256" s="1046"/>
      <c r="M256" s="982" t="e">
        <f>[4]Igazgatás!H284+[4]Községgazd!H272+[4]Vagyongazd!#REF!+[4]Közút!H258+[4]Sport!H256+[4]Közművelődés!H305+[4]Támogatás!L271</f>
        <v>#REF!</v>
      </c>
      <c r="N256" s="939">
        <f>[4]Igazgatás!I284+[4]Községgazd!L272+[4]Vagyongazd!I254+[4]Közút!I258+[4]Sport!I256+[4]Közművelődés!K305+[4]Támogatás!T271</f>
        <v>0</v>
      </c>
      <c r="O256" s="940">
        <f>[4]Igazgatás!J284+[4]Községgazd!M272+[4]Vagyongazd!J254+[4]Közút!J258+[4]Sport!J256+[4]Közművelődés!L305+[4]Támogatás!U271</f>
        <v>0</v>
      </c>
      <c r="P256" s="941">
        <f>[4]Igazgatás!K284+[4]Községgazd!N272+[4]Vagyongazd!K254+[4]Közút!K258+[4]Sport!K256+[4]Közművelődés!M305+[4]Támogatás!V271</f>
        <v>0</v>
      </c>
      <c r="Q256" s="941">
        <f>[4]Igazgatás!L284+[4]Községgazd!O272+[4]Vagyongazd!L254+[4]Közút!L258+[4]Sport!L256+[4]Közművelődés!N305+[4]Támogatás!W271</f>
        <v>0</v>
      </c>
      <c r="R256" s="940">
        <f>[4]Igazgatás!M284+[4]Községgazd!P272+[4]Vagyongazd!M254+[4]Közút!M258+[4]Sport!M256+[4]Közművelődés!O305+[4]Támogatás!X271</f>
        <v>0</v>
      </c>
      <c r="S256" s="941">
        <f>[4]Igazgatás!N284+[4]Községgazd!Q272+[4]Vagyongazd!N254+[4]Közút!N258+[4]Sport!N256+[4]Közművelődés!P305+[4]Támogatás!Y271</f>
        <v>0</v>
      </c>
      <c r="T256" s="941">
        <f>[4]Igazgatás!O284+[4]Községgazd!R272+[4]Vagyongazd!O254+[4]Közút!O258+[4]Sport!O256+[4]Közművelődés!Q305+[4]Támogatás!Z271</f>
        <v>0</v>
      </c>
      <c r="U256" s="942">
        <f>[4]Igazgatás!P284+[4]Községgazd!S272+[4]Vagyongazd!P254+[4]Közút!P258+[4]Sport!P256+[4]Közművelődés!R305+[4]Támogatás!AA271</f>
        <v>0</v>
      </c>
      <c r="V256" s="943">
        <f>[4]Igazgatás!Q284+[4]Községgazd!T272+[4]Vagyongazd!Q254+[4]Közút!Q258+[4]Sport!Q256+[4]Közművelődés!S305+[4]Támogatás!AB271</f>
        <v>0</v>
      </c>
      <c r="W256" s="941">
        <f>[4]Igazgatás!R284+[4]Községgazd!U272+[4]Vagyongazd!R254+[4]Közút!R258+[4]Sport!R256+[4]Közművelődés!T305+[4]Támogatás!AC271</f>
        <v>0</v>
      </c>
      <c r="X256" s="942">
        <f>[4]Igazgatás!S284+[4]Községgazd!V272+[4]Vagyongazd!S254+[4]Közút!S258+[4]Sport!S256+[4]Közművelődés!U305+[4]Támogatás!AD271</f>
        <v>0</v>
      </c>
      <c r="Y256" s="1047">
        <f>[4]Igazgatás!T284+[4]Községgazd!W272+[4]Vagyongazd!T254+[4]Közút!T258+[4]Sport!T256+[4]Közművelődés!V305+[4]Támogatás!AE271</f>
        <v>0</v>
      </c>
      <c r="AB256" s="914"/>
    </row>
    <row r="257" spans="1:28" ht="13.5" thickBot="1" x14ac:dyDescent="0.25">
      <c r="B257" s="1385" t="s">
        <v>1195</v>
      </c>
      <c r="C257" s="1386"/>
      <c r="D257" s="1386"/>
      <c r="E257" s="1386"/>
      <c r="F257" s="905">
        <v>141163764</v>
      </c>
      <c r="G257" s="905">
        <v>135936164</v>
      </c>
      <c r="H257" s="905">
        <v>138698203.31999999</v>
      </c>
      <c r="I257" s="906"/>
      <c r="J257" s="905">
        <f>J227+J164+J159+J149+J77+J60+J33+J25+J6</f>
        <v>404458304.10333329</v>
      </c>
      <c r="K257" s="905">
        <f>K227+K164+K159+K149+K77+K60+K33+K25+K6</f>
        <v>16865000</v>
      </c>
      <c r="L257" s="905">
        <v>0</v>
      </c>
      <c r="M257" s="952">
        <f>M227+M164+M159+M149+M77+M60+M33+M25+M6</f>
        <v>421323304.10333329</v>
      </c>
      <c r="N257" s="953">
        <f>[4]Igazgatás!I285+[4]Községgazd!L273+[4]Vagyongazd!I255+[4]Közút!I259+[4]Sport!I257+[4]Közművelődés!K306+[4]Támogatás!T272</f>
        <v>4930278.1331332177</v>
      </c>
      <c r="O257" s="954">
        <f>[4]Igazgatás!J285+[4]Községgazd!M273+[4]Vagyongazd!J255+[4]Szennyvíz!I254+[4]Közút!J259+[4]Sport!J257+[4]Közművelődés!L306+[4]Támogatás!U272</f>
        <v>8486019.549657654</v>
      </c>
      <c r="P257" s="955">
        <f>[4]Igazgatás!K285+[4]Községgazd!N273+[4]Vagyongazd!K255+[4]Közút!K259+[4]Sport!K257+[4]Közművelődés!M306+[4]Támogatás!V272</f>
        <v>4930278.1331332177</v>
      </c>
      <c r="Q257" s="955">
        <f>[4]Igazgatás!L285+[4]Községgazd!O273+[4]Vagyongazd!L255+[4]Közút!L259+[4]Sport!L257+[4]Közművelődés!N306+[4]Támogatás!W272</f>
        <v>4930278.1331332177</v>
      </c>
      <c r="R257" s="954">
        <f>[4]Igazgatás!M285+[4]Községgazd!P273+[4]Vagyongazd!M255+[4]Közút!M259+[4]Sport!M257+[4]Közművelődés!O306+[4]Támogatás!X272</f>
        <v>4930278.1331332177</v>
      </c>
      <c r="S257" s="955">
        <f>[4]Igazgatás!N285+[4]Községgazd!Q273+[4]Vagyongazd!N255+[4]Szennyvíz!M254+[4]Közút!N259+[4]Sport!N257+[4]Közművelődés!P306+[4]Támogatás!Y272</f>
        <v>8486019.549657654</v>
      </c>
      <c r="T257" s="955">
        <f>[4]Igazgatás!O285+[4]Községgazd!R273+[4]Vagyongazd!O255+[4]Szennyvíz!N254+[4]Közút!O259+[4]Sport!O257+[4]Közművelődés!Q306+[4]Támogatás!Z272</f>
        <v>8486019.549657654</v>
      </c>
      <c r="U257" s="956">
        <f>[4]Igazgatás!P285+[4]Községgazd!S273+[4]Vagyongazd!P255+[4]Szennyvíz!O254+[4]Közút!P259+[4]Sport!P257+[4]Közművelődés!R306+[4]Támogatás!AA272</f>
        <v>8486019.549657654</v>
      </c>
      <c r="V257" s="957">
        <f>[4]Igazgatás!Q285+[4]Községgazd!T273+[4]Vagyongazd!Q255+[4]Szennyvíz!P254+[4]Közút!Q259+[4]Sport!Q257+[4]Közművelődés!S306+[4]Támogatás!AB272</f>
        <v>8486019.549657654</v>
      </c>
      <c r="W257" s="955">
        <f>[4]Igazgatás!R285+[4]Községgazd!U273+[4]Vagyongazd!R255+[4]Közút!R259+[4]Sport!R257+[4]Közművelődés!T306+[4]Támogatás!AC272</f>
        <v>4930278.1331332177</v>
      </c>
      <c r="X257" s="956">
        <f>[4]Igazgatás!S285+[4]Községgazd!V273+[4]Vagyongazd!S255+[4]Szennyvíz!R254+[4]Közút!S259+[4]Sport!S257+[4]Közművelődés!U306+[4]Támogatás!AD272</f>
        <v>8486019.549657654</v>
      </c>
      <c r="Y257" s="1059">
        <f>[4]Igazgatás!T285+[4]Községgazd!W273+[4]Vagyongazd!T255+[4]Szennyvíz!S254+[4]Közút!T259+[4]Sport!T257+[4]Közművelődés!V306+[4]Támogatás!AE272</f>
        <v>8486019.549657654</v>
      </c>
      <c r="AB257" s="914"/>
    </row>
    <row r="258" spans="1:28" x14ac:dyDescent="0.2">
      <c r="B258" s="3"/>
      <c r="C258" s="4"/>
      <c r="D258" s="4"/>
      <c r="M258" s="976"/>
      <c r="N258" s="867"/>
      <c r="O258" s="867"/>
      <c r="P258" s="867"/>
      <c r="Q258" s="867"/>
      <c r="R258" s="867"/>
      <c r="S258" s="867"/>
      <c r="T258" s="867"/>
      <c r="U258" s="867"/>
      <c r="V258" s="867"/>
      <c r="W258" s="867"/>
      <c r="X258" s="867"/>
      <c r="Y258" s="867"/>
    </row>
    <row r="259" spans="1:28" x14ac:dyDescent="0.2">
      <c r="B259" s="6"/>
      <c r="C259" s="7"/>
      <c r="D259" s="7"/>
      <c r="M259" s="976"/>
      <c r="N259" s="867"/>
      <c r="O259" s="867"/>
      <c r="P259" s="867"/>
      <c r="Q259" s="867"/>
      <c r="R259" s="867"/>
      <c r="S259" s="867"/>
      <c r="T259" s="867"/>
      <c r="U259" s="867"/>
      <c r="V259" s="867"/>
      <c r="W259" s="867"/>
      <c r="X259" s="867"/>
      <c r="Y259" s="867"/>
    </row>
    <row r="260" spans="1:28" x14ac:dyDescent="0.2">
      <c r="B260" s="8"/>
      <c r="E260" s="9"/>
      <c r="F260" s="9"/>
      <c r="G260" s="9"/>
      <c r="H260" s="9"/>
      <c r="I260" s="9"/>
      <c r="J260" s="9" t="s">
        <v>1196</v>
      </c>
      <c r="K260" s="9"/>
      <c r="L260" s="9"/>
      <c r="M260" s="976"/>
      <c r="N260" s="867"/>
      <c r="O260" s="867"/>
      <c r="P260" s="867"/>
      <c r="Q260" s="867"/>
      <c r="R260" s="867"/>
      <c r="S260" s="867"/>
      <c r="T260" s="867"/>
      <c r="U260" s="867"/>
      <c r="V260" s="867"/>
      <c r="W260" s="867"/>
      <c r="X260" s="867"/>
      <c r="Y260" s="867"/>
    </row>
    <row r="261" spans="1:28" x14ac:dyDescent="0.2">
      <c r="B261" s="8"/>
      <c r="E261" s="9"/>
      <c r="F261" s="9"/>
      <c r="G261" s="9"/>
      <c r="H261" s="9"/>
      <c r="I261" s="9"/>
      <c r="J261" s="9"/>
      <c r="K261" s="873"/>
      <c r="L261" s="873"/>
      <c r="M261" s="976"/>
      <c r="N261" s="867"/>
      <c r="O261" s="867"/>
      <c r="P261" s="867"/>
      <c r="Q261" s="867"/>
      <c r="R261" s="867"/>
      <c r="S261" s="867"/>
      <c r="T261" s="867"/>
      <c r="U261" s="867"/>
      <c r="V261" s="867"/>
      <c r="W261" s="867"/>
      <c r="X261" s="867"/>
      <c r="Y261" s="867"/>
    </row>
    <row r="262" spans="1:28" x14ac:dyDescent="0.2">
      <c r="B262" s="8"/>
      <c r="E262" s="9"/>
      <c r="F262" s="9"/>
      <c r="G262" s="9"/>
      <c r="H262" s="9"/>
      <c r="I262" s="9"/>
      <c r="J262" s="9"/>
      <c r="K262" s="873"/>
      <c r="L262" s="873"/>
      <c r="M262" s="976"/>
      <c r="N262" s="867"/>
      <c r="O262" s="867"/>
      <c r="P262" s="867"/>
      <c r="Q262" s="867"/>
      <c r="R262" s="867"/>
      <c r="S262" s="867"/>
      <c r="T262" s="867"/>
      <c r="U262" s="867"/>
      <c r="V262" s="867"/>
      <c r="W262" s="867"/>
      <c r="X262" s="867"/>
      <c r="Y262" s="867"/>
    </row>
    <row r="263" spans="1:28" x14ac:dyDescent="0.2">
      <c r="B263" s="8"/>
      <c r="E263" s="9"/>
      <c r="F263" s="9"/>
      <c r="G263" s="9"/>
      <c r="H263" s="9"/>
      <c r="I263" s="9"/>
      <c r="J263" s="9"/>
      <c r="K263" s="9"/>
      <c r="L263" s="9"/>
      <c r="M263" s="976"/>
      <c r="N263" s="867"/>
      <c r="O263" s="867"/>
      <c r="P263" s="867"/>
      <c r="Q263" s="867"/>
      <c r="R263" s="867"/>
      <c r="S263" s="867"/>
      <c r="T263" s="867"/>
      <c r="U263" s="867"/>
      <c r="V263" s="867"/>
      <c r="W263" s="867"/>
      <c r="X263" s="867"/>
      <c r="Y263" s="867"/>
    </row>
    <row r="264" spans="1:28" x14ac:dyDescent="0.2">
      <c r="B264" s="8"/>
      <c r="E264" s="9"/>
      <c r="F264" s="9"/>
      <c r="G264" s="9"/>
      <c r="H264" s="9"/>
      <c r="I264" s="9"/>
      <c r="J264" s="9"/>
      <c r="K264" s="9"/>
      <c r="L264" s="9"/>
      <c r="M264" s="976"/>
      <c r="N264" s="867"/>
      <c r="O264" s="867"/>
      <c r="P264" s="867"/>
      <c r="Q264" s="867"/>
      <c r="R264" s="867"/>
      <c r="S264" s="867"/>
      <c r="T264" s="867"/>
      <c r="U264" s="867"/>
      <c r="V264" s="867"/>
      <c r="W264" s="867"/>
      <c r="X264" s="867"/>
      <c r="Y264" s="867"/>
    </row>
    <row r="265" spans="1:28" x14ac:dyDescent="0.2">
      <c r="B265" s="8"/>
      <c r="E265" s="9"/>
      <c r="F265" s="9"/>
      <c r="G265" s="9"/>
      <c r="H265" s="9"/>
      <c r="I265" s="9"/>
      <c r="J265" s="9"/>
      <c r="K265" s="9"/>
      <c r="L265" s="9"/>
      <c r="M265" s="976"/>
      <c r="N265" s="867"/>
      <c r="O265" s="867"/>
      <c r="P265" s="867"/>
      <c r="Q265" s="867"/>
      <c r="R265" s="867"/>
      <c r="S265" s="867"/>
      <c r="T265" s="867"/>
      <c r="U265" s="867"/>
      <c r="V265" s="867"/>
      <c r="W265" s="867"/>
      <c r="X265" s="867"/>
      <c r="Y265" s="867"/>
    </row>
    <row r="266" spans="1:28" x14ac:dyDescent="0.2">
      <c r="B266" s="8"/>
      <c r="C266" s="9"/>
      <c r="D266" s="9"/>
      <c r="M266" s="976"/>
      <c r="N266" s="867"/>
      <c r="O266" s="867"/>
      <c r="P266" s="867"/>
      <c r="Q266" s="867"/>
      <c r="R266" s="867"/>
      <c r="S266" s="867"/>
      <c r="T266" s="867"/>
      <c r="U266" s="867"/>
      <c r="V266" s="867"/>
      <c r="W266" s="867"/>
      <c r="X266" s="867"/>
      <c r="Y266" s="867"/>
    </row>
    <row r="267" spans="1:28" x14ac:dyDescent="0.2">
      <c r="B267" s="8"/>
      <c r="C267" s="9"/>
      <c r="D267" s="9"/>
      <c r="M267" s="976"/>
      <c r="N267" s="867"/>
      <c r="O267" s="867"/>
      <c r="P267" s="867"/>
      <c r="Q267" s="867"/>
      <c r="R267" s="867"/>
      <c r="S267" s="867"/>
      <c r="T267" s="867"/>
      <c r="U267" s="867"/>
      <c r="V267" s="867"/>
      <c r="W267" s="867"/>
      <c r="X267" s="867"/>
      <c r="Y267" s="867"/>
    </row>
    <row r="268" spans="1:28" x14ac:dyDescent="0.2">
      <c r="B268" s="8"/>
      <c r="C268" s="9"/>
      <c r="D268" s="9"/>
      <c r="M268" s="976"/>
      <c r="N268" s="867"/>
      <c r="O268" s="867"/>
      <c r="P268" s="867"/>
      <c r="Q268" s="867"/>
      <c r="R268" s="867"/>
      <c r="S268" s="867"/>
      <c r="T268" s="867"/>
      <c r="U268" s="867"/>
      <c r="V268" s="867"/>
      <c r="W268" s="867"/>
      <c r="X268" s="867"/>
      <c r="Y268" s="867"/>
    </row>
    <row r="269" spans="1:28" x14ac:dyDescent="0.2">
      <c r="B269" s="8"/>
      <c r="E269" s="9"/>
      <c r="F269" s="9"/>
      <c r="G269" s="9"/>
      <c r="H269" s="9"/>
      <c r="I269" s="9"/>
      <c r="J269" s="9"/>
      <c r="K269" s="9"/>
      <c r="L269" s="9"/>
      <c r="M269" s="976"/>
      <c r="N269" s="867"/>
      <c r="O269" s="867"/>
      <c r="P269" s="867"/>
      <c r="Q269" s="867"/>
      <c r="R269" s="867"/>
      <c r="S269" s="867"/>
      <c r="T269" s="867"/>
      <c r="U269" s="867"/>
      <c r="V269" s="867"/>
      <c r="W269" s="867"/>
      <c r="X269" s="867"/>
      <c r="Y269" s="867"/>
    </row>
    <row r="270" spans="1:28" x14ac:dyDescent="0.2">
      <c r="B270" s="8"/>
      <c r="E270" s="9"/>
      <c r="F270" s="9"/>
      <c r="G270" s="9"/>
      <c r="H270" s="9"/>
      <c r="I270" s="9"/>
      <c r="J270" s="9"/>
      <c r="K270" s="9"/>
      <c r="L270" s="9"/>
      <c r="M270" s="976"/>
      <c r="N270" s="867"/>
      <c r="O270" s="867"/>
      <c r="P270" s="867"/>
      <c r="Q270" s="867"/>
      <c r="R270" s="867"/>
      <c r="S270" s="867"/>
      <c r="T270" s="867"/>
      <c r="U270" s="867"/>
      <c r="V270" s="867"/>
      <c r="W270" s="867"/>
      <c r="X270" s="867"/>
      <c r="Y270" s="867"/>
    </row>
    <row r="271" spans="1:28" x14ac:dyDescent="0.2">
      <c r="B271" s="8"/>
      <c r="E271" s="9"/>
      <c r="F271" s="9"/>
      <c r="G271" s="9"/>
      <c r="H271" s="9"/>
      <c r="I271" s="9"/>
      <c r="J271" s="9"/>
      <c r="K271" s="9"/>
      <c r="L271" s="9"/>
      <c r="M271" s="976"/>
      <c r="N271" s="867"/>
      <c r="O271" s="867"/>
      <c r="P271" s="867"/>
      <c r="Q271" s="867"/>
      <c r="R271" s="867"/>
      <c r="S271" s="867"/>
      <c r="T271" s="867"/>
      <c r="U271" s="867"/>
      <c r="V271" s="867"/>
      <c r="W271" s="867"/>
      <c r="X271" s="867"/>
      <c r="Y271" s="867"/>
    </row>
    <row r="272" spans="1:28" x14ac:dyDescent="0.2">
      <c r="A272" s="1060"/>
      <c r="B272" s="8"/>
      <c r="E272" s="9"/>
      <c r="F272" s="9"/>
      <c r="G272" s="9"/>
      <c r="H272" s="9"/>
      <c r="I272" s="9"/>
      <c r="J272" s="9"/>
      <c r="K272" s="9"/>
      <c r="L272" s="9"/>
      <c r="M272" s="976"/>
      <c r="N272" s="867"/>
      <c r="O272" s="867"/>
      <c r="P272" s="867"/>
      <c r="Q272" s="867"/>
      <c r="R272" s="867"/>
      <c r="S272" s="867"/>
      <c r="T272" s="867"/>
      <c r="U272" s="867"/>
      <c r="V272" s="867"/>
      <c r="W272" s="867"/>
      <c r="X272" s="867"/>
      <c r="Y272" s="867"/>
    </row>
    <row r="273" spans="1:25" x14ac:dyDescent="0.2">
      <c r="A273" s="1060"/>
      <c r="B273" s="8"/>
      <c r="E273" s="9"/>
      <c r="F273" s="9"/>
      <c r="G273" s="9"/>
      <c r="H273" s="9"/>
      <c r="I273" s="9"/>
      <c r="J273" s="9"/>
      <c r="K273" s="9"/>
      <c r="L273" s="9"/>
      <c r="M273" s="976"/>
      <c r="N273" s="867"/>
      <c r="O273" s="867"/>
      <c r="P273" s="867"/>
      <c r="Q273" s="867"/>
      <c r="R273" s="867"/>
      <c r="S273" s="867"/>
      <c r="T273" s="867"/>
      <c r="U273" s="867"/>
      <c r="V273" s="867"/>
      <c r="W273" s="867"/>
      <c r="X273" s="867"/>
      <c r="Y273" s="867"/>
    </row>
    <row r="274" spans="1:25" x14ac:dyDescent="0.2">
      <c r="A274" s="1060"/>
      <c r="B274" s="8"/>
      <c r="E274" s="9"/>
      <c r="F274" s="9"/>
      <c r="G274" s="9"/>
      <c r="H274" s="9"/>
      <c r="I274" s="9"/>
      <c r="J274" s="9"/>
      <c r="K274" s="9"/>
      <c r="L274" s="9"/>
      <c r="M274" s="976"/>
      <c r="N274" s="867"/>
      <c r="O274" s="867"/>
      <c r="P274" s="867"/>
      <c r="Q274" s="867"/>
      <c r="R274" s="867"/>
      <c r="S274" s="867"/>
      <c r="T274" s="867"/>
      <c r="U274" s="867"/>
      <c r="V274" s="867"/>
      <c r="W274" s="867"/>
      <c r="X274" s="867"/>
      <c r="Y274" s="867"/>
    </row>
    <row r="275" spans="1:25" x14ac:dyDescent="0.2">
      <c r="A275" s="1060"/>
      <c r="B275" s="8"/>
      <c r="E275" s="9"/>
      <c r="F275" s="9"/>
      <c r="G275" s="9"/>
      <c r="H275" s="9"/>
      <c r="I275" s="9"/>
      <c r="J275" s="9"/>
      <c r="K275" s="9"/>
      <c r="L275" s="9"/>
      <c r="M275" s="976"/>
      <c r="N275" s="867"/>
      <c r="O275" s="867"/>
      <c r="P275" s="867"/>
      <c r="Q275" s="867"/>
      <c r="R275" s="867"/>
      <c r="S275" s="867"/>
      <c r="T275" s="867"/>
      <c r="U275" s="867"/>
      <c r="V275" s="867"/>
      <c r="W275" s="867"/>
      <c r="X275" s="867"/>
      <c r="Y275" s="867"/>
    </row>
    <row r="276" spans="1:25" x14ac:dyDescent="0.2">
      <c r="A276" s="1060"/>
      <c r="B276" s="8"/>
      <c r="E276" s="9"/>
      <c r="F276" s="9"/>
      <c r="G276" s="9"/>
      <c r="H276" s="9"/>
      <c r="I276" s="9"/>
      <c r="J276" s="9"/>
      <c r="K276" s="9"/>
      <c r="L276" s="9"/>
      <c r="M276" s="976"/>
      <c r="N276" s="867"/>
      <c r="O276" s="867"/>
      <c r="P276" s="867"/>
      <c r="Q276" s="867"/>
      <c r="R276" s="867"/>
      <c r="S276" s="867"/>
      <c r="T276" s="867"/>
      <c r="U276" s="867"/>
      <c r="V276" s="867"/>
      <c r="W276" s="867"/>
      <c r="X276" s="867"/>
      <c r="Y276" s="867"/>
    </row>
    <row r="277" spans="1:25" x14ac:dyDescent="0.2">
      <c r="A277" s="1060"/>
      <c r="B277" s="8"/>
      <c r="E277" s="9"/>
      <c r="F277" s="9"/>
      <c r="G277" s="9"/>
      <c r="H277" s="9"/>
      <c r="I277" s="9"/>
      <c r="J277" s="9"/>
      <c r="K277" s="9"/>
      <c r="L277" s="9"/>
      <c r="M277" s="976"/>
      <c r="N277" s="867"/>
      <c r="O277" s="867"/>
      <c r="P277" s="867"/>
      <c r="Q277" s="867"/>
      <c r="R277" s="867"/>
      <c r="S277" s="867"/>
      <c r="T277" s="867"/>
      <c r="U277" s="867"/>
      <c r="V277" s="867"/>
      <c r="W277" s="867"/>
      <c r="X277" s="867"/>
      <c r="Y277" s="867"/>
    </row>
    <row r="278" spans="1:25" x14ac:dyDescent="0.2">
      <c r="A278" s="1060"/>
      <c r="B278" s="8"/>
      <c r="E278" s="9"/>
      <c r="F278" s="9"/>
      <c r="G278" s="9"/>
      <c r="H278" s="9"/>
      <c r="I278" s="9"/>
      <c r="J278" s="9"/>
      <c r="K278" s="9"/>
      <c r="L278" s="9"/>
      <c r="M278" s="976"/>
      <c r="N278" s="867"/>
      <c r="O278" s="867"/>
      <c r="P278" s="867"/>
      <c r="Q278" s="867"/>
      <c r="R278" s="867"/>
      <c r="S278" s="867"/>
      <c r="T278" s="867"/>
      <c r="U278" s="867"/>
      <c r="V278" s="867"/>
      <c r="W278" s="867"/>
      <c r="X278" s="867"/>
      <c r="Y278" s="867"/>
    </row>
    <row r="279" spans="1:25" x14ac:dyDescent="0.2">
      <c r="A279" s="1060"/>
      <c r="B279" s="8"/>
      <c r="C279" s="9"/>
      <c r="D279" s="9"/>
      <c r="M279" s="976"/>
      <c r="N279" s="867"/>
      <c r="O279" s="867"/>
      <c r="P279" s="867"/>
      <c r="Q279" s="867"/>
      <c r="R279" s="867"/>
      <c r="S279" s="867"/>
      <c r="T279" s="867"/>
      <c r="U279" s="867"/>
      <c r="V279" s="867"/>
      <c r="W279" s="867"/>
      <c r="X279" s="867"/>
      <c r="Y279" s="867"/>
    </row>
    <row r="280" spans="1:25" x14ac:dyDescent="0.2">
      <c r="A280" s="1060"/>
      <c r="B280" s="8"/>
      <c r="E280" s="9"/>
      <c r="F280" s="9"/>
      <c r="G280" s="9"/>
      <c r="H280" s="9"/>
      <c r="I280" s="9"/>
      <c r="J280" s="9"/>
      <c r="K280" s="9"/>
      <c r="L280" s="9"/>
      <c r="M280" s="976"/>
      <c r="N280" s="867"/>
      <c r="O280" s="867"/>
      <c r="P280" s="867"/>
      <c r="Q280" s="867"/>
      <c r="R280" s="867"/>
      <c r="S280" s="867"/>
      <c r="T280" s="867"/>
      <c r="U280" s="867"/>
      <c r="V280" s="867"/>
      <c r="W280" s="867"/>
      <c r="X280" s="867"/>
      <c r="Y280" s="867"/>
    </row>
    <row r="281" spans="1:25" x14ac:dyDescent="0.2">
      <c r="A281" s="1060"/>
      <c r="B281" s="8"/>
      <c r="E281" s="9"/>
      <c r="F281" s="9"/>
      <c r="G281" s="9"/>
      <c r="H281" s="9"/>
      <c r="I281" s="9"/>
      <c r="J281" s="9"/>
      <c r="K281" s="9"/>
      <c r="L281" s="9"/>
      <c r="M281" s="976"/>
      <c r="N281" s="867"/>
      <c r="O281" s="867"/>
      <c r="P281" s="867"/>
      <c r="Q281" s="867"/>
      <c r="R281" s="867"/>
      <c r="S281" s="867"/>
      <c r="T281" s="867"/>
      <c r="U281" s="867"/>
      <c r="V281" s="867"/>
      <c r="W281" s="867"/>
      <c r="X281" s="867"/>
      <c r="Y281" s="867"/>
    </row>
    <row r="282" spans="1:25" x14ac:dyDescent="0.2">
      <c r="A282" s="1060"/>
      <c r="B282" s="8"/>
      <c r="E282" s="9"/>
      <c r="F282" s="9"/>
      <c r="G282" s="9"/>
      <c r="H282" s="9"/>
      <c r="I282" s="9"/>
      <c r="J282" s="9"/>
      <c r="K282" s="9"/>
      <c r="L282" s="9"/>
      <c r="M282" s="976"/>
      <c r="N282" s="867"/>
      <c r="O282" s="867"/>
      <c r="P282" s="867"/>
      <c r="Q282" s="867"/>
      <c r="R282" s="867"/>
      <c r="S282" s="867"/>
      <c r="T282" s="867"/>
      <c r="U282" s="867"/>
      <c r="V282" s="867"/>
      <c r="W282" s="867"/>
      <c r="X282" s="867"/>
      <c r="Y282" s="867"/>
    </row>
    <row r="283" spans="1:25" x14ac:dyDescent="0.2">
      <c r="A283" s="1060"/>
      <c r="B283" s="8"/>
      <c r="E283" s="9"/>
      <c r="F283" s="9"/>
      <c r="G283" s="9"/>
      <c r="H283" s="9"/>
      <c r="I283" s="9"/>
      <c r="J283" s="9"/>
      <c r="K283" s="9"/>
      <c r="L283" s="9"/>
      <c r="M283" s="976"/>
      <c r="N283" s="867"/>
      <c r="O283" s="867"/>
      <c r="P283" s="867"/>
      <c r="Q283" s="867"/>
      <c r="R283" s="867"/>
      <c r="S283" s="867"/>
      <c r="T283" s="867"/>
      <c r="U283" s="867"/>
      <c r="V283" s="867"/>
      <c r="W283" s="867"/>
      <c r="X283" s="867"/>
      <c r="Y283" s="867"/>
    </row>
    <row r="284" spans="1:25" x14ac:dyDescent="0.2">
      <c r="A284" s="1060"/>
      <c r="B284" s="8"/>
      <c r="E284" s="9"/>
      <c r="F284" s="9"/>
      <c r="G284" s="9"/>
      <c r="H284" s="9"/>
      <c r="I284" s="9"/>
      <c r="J284" s="9"/>
      <c r="K284" s="9"/>
      <c r="L284" s="9"/>
      <c r="M284" s="976"/>
      <c r="N284" s="867"/>
      <c r="O284" s="867"/>
      <c r="P284" s="867"/>
      <c r="Q284" s="867"/>
      <c r="R284" s="867"/>
      <c r="S284" s="867"/>
      <c r="T284" s="867"/>
      <c r="U284" s="867"/>
      <c r="V284" s="867"/>
      <c r="W284" s="867"/>
      <c r="X284" s="867"/>
      <c r="Y284" s="867"/>
    </row>
    <row r="285" spans="1:25" x14ac:dyDescent="0.2">
      <c r="A285" s="1060"/>
      <c r="B285" s="8"/>
      <c r="E285" s="9"/>
      <c r="F285" s="9"/>
      <c r="G285" s="9"/>
      <c r="H285" s="9"/>
      <c r="I285" s="9"/>
      <c r="J285" s="9"/>
      <c r="K285" s="9"/>
      <c r="L285" s="9"/>
      <c r="M285" s="976"/>
      <c r="N285" s="867"/>
      <c r="O285" s="867"/>
      <c r="P285" s="867"/>
      <c r="Q285" s="867"/>
      <c r="R285" s="867"/>
      <c r="S285" s="867"/>
      <c r="T285" s="867"/>
      <c r="U285" s="867"/>
      <c r="V285" s="867"/>
      <c r="W285" s="867"/>
      <c r="X285" s="867"/>
      <c r="Y285" s="867"/>
    </row>
    <row r="286" spans="1:25" x14ac:dyDescent="0.2">
      <c r="A286" s="1060"/>
      <c r="B286" s="8"/>
      <c r="E286" s="9"/>
      <c r="F286" s="9"/>
      <c r="G286" s="9"/>
      <c r="H286" s="9"/>
      <c r="I286" s="9"/>
      <c r="J286" s="9"/>
      <c r="K286" s="9"/>
      <c r="L286" s="9"/>
      <c r="M286" s="976"/>
      <c r="N286" s="867"/>
      <c r="O286" s="867"/>
      <c r="P286" s="867"/>
      <c r="Q286" s="867"/>
      <c r="R286" s="867"/>
      <c r="S286" s="867"/>
      <c r="T286" s="867"/>
      <c r="U286" s="867"/>
      <c r="V286" s="867"/>
      <c r="W286" s="867"/>
      <c r="X286" s="867"/>
      <c r="Y286" s="867"/>
    </row>
    <row r="287" spans="1:25" x14ac:dyDescent="0.2">
      <c r="A287" s="1060"/>
      <c r="B287" s="8"/>
      <c r="E287" s="9"/>
      <c r="F287" s="9"/>
      <c r="G287" s="9"/>
      <c r="H287" s="9"/>
      <c r="I287" s="9"/>
      <c r="J287" s="9"/>
      <c r="K287" s="9"/>
      <c r="L287" s="9"/>
      <c r="M287" s="976"/>
      <c r="N287" s="867"/>
      <c r="O287" s="867"/>
      <c r="P287" s="867"/>
      <c r="Q287" s="867"/>
      <c r="R287" s="867"/>
      <c r="S287" s="867"/>
      <c r="T287" s="867"/>
      <c r="U287" s="867"/>
      <c r="V287" s="867"/>
      <c r="W287" s="867"/>
      <c r="X287" s="867"/>
      <c r="Y287" s="867"/>
    </row>
    <row r="288" spans="1:25" x14ac:dyDescent="0.2">
      <c r="A288" s="1060"/>
      <c r="B288" s="8"/>
      <c r="E288" s="9"/>
      <c r="F288" s="9"/>
      <c r="G288" s="9"/>
      <c r="H288" s="9"/>
      <c r="I288" s="9"/>
      <c r="J288" s="9"/>
      <c r="K288" s="9"/>
      <c r="L288" s="9"/>
      <c r="M288" s="976"/>
      <c r="N288" s="867"/>
      <c r="O288" s="867"/>
      <c r="P288" s="867"/>
      <c r="Q288" s="867"/>
      <c r="R288" s="867"/>
      <c r="S288" s="867"/>
      <c r="T288" s="867"/>
      <c r="U288" s="867"/>
      <c r="V288" s="867"/>
      <c r="W288" s="867"/>
      <c r="X288" s="867"/>
      <c r="Y288" s="867"/>
    </row>
    <row r="289" spans="1:25" x14ac:dyDescent="0.2">
      <c r="A289" s="1060"/>
      <c r="B289" s="8"/>
      <c r="E289" s="9"/>
      <c r="F289" s="9"/>
      <c r="G289" s="9"/>
      <c r="H289" s="9"/>
      <c r="I289" s="9"/>
      <c r="J289" s="9"/>
      <c r="K289" s="9"/>
      <c r="L289" s="9"/>
      <c r="M289" s="976"/>
      <c r="N289" s="867"/>
      <c r="O289" s="867"/>
      <c r="P289" s="867"/>
      <c r="Q289" s="867"/>
      <c r="R289" s="867"/>
      <c r="S289" s="867"/>
      <c r="T289" s="867"/>
      <c r="U289" s="867"/>
      <c r="V289" s="867"/>
      <c r="W289" s="867"/>
      <c r="X289" s="867"/>
      <c r="Y289" s="867"/>
    </row>
    <row r="290" spans="1:25" x14ac:dyDescent="0.2">
      <c r="A290" s="1060"/>
      <c r="B290" s="8"/>
      <c r="C290" s="9"/>
      <c r="D290" s="9"/>
      <c r="M290" s="976"/>
      <c r="N290" s="867"/>
      <c r="O290" s="867"/>
      <c r="P290" s="867"/>
      <c r="Q290" s="867"/>
      <c r="R290" s="867"/>
      <c r="S290" s="867"/>
      <c r="T290" s="867"/>
      <c r="U290" s="867"/>
      <c r="V290" s="867"/>
      <c r="W290" s="867"/>
      <c r="X290" s="867"/>
      <c r="Y290" s="867"/>
    </row>
    <row r="291" spans="1:25" x14ac:dyDescent="0.2">
      <c r="A291" s="1060"/>
      <c r="B291" s="8"/>
      <c r="E291" s="9"/>
      <c r="F291" s="9"/>
      <c r="G291" s="9"/>
      <c r="H291" s="9"/>
      <c r="I291" s="9"/>
      <c r="J291" s="9"/>
      <c r="K291" s="9"/>
      <c r="L291" s="9"/>
      <c r="M291" s="976"/>
      <c r="N291" s="867"/>
      <c r="O291" s="867"/>
      <c r="P291" s="867"/>
      <c r="Q291" s="867"/>
      <c r="R291" s="867"/>
      <c r="S291" s="867"/>
      <c r="T291" s="867"/>
      <c r="U291" s="867"/>
      <c r="V291" s="867"/>
      <c r="W291" s="867"/>
      <c r="X291" s="867"/>
      <c r="Y291" s="867"/>
    </row>
    <row r="292" spans="1:25" x14ac:dyDescent="0.2">
      <c r="A292" s="1060"/>
      <c r="B292" s="8"/>
      <c r="E292" s="9"/>
      <c r="F292" s="9"/>
      <c r="G292" s="9"/>
      <c r="H292" s="9"/>
      <c r="I292" s="9"/>
      <c r="J292" s="9"/>
      <c r="K292" s="9"/>
      <c r="L292" s="9"/>
      <c r="M292" s="976"/>
      <c r="N292" s="867"/>
      <c r="O292" s="867"/>
      <c r="P292" s="867"/>
      <c r="Q292" s="867"/>
      <c r="R292" s="867"/>
      <c r="S292" s="867"/>
      <c r="T292" s="867"/>
      <c r="U292" s="867"/>
      <c r="V292" s="867"/>
      <c r="W292" s="867"/>
      <c r="X292" s="867"/>
      <c r="Y292" s="867"/>
    </row>
    <row r="293" spans="1:25" x14ac:dyDescent="0.2">
      <c r="A293" s="1060"/>
      <c r="B293" s="8"/>
      <c r="E293" s="9"/>
      <c r="F293" s="9"/>
      <c r="G293" s="9"/>
      <c r="H293" s="9"/>
      <c r="I293" s="9"/>
      <c r="J293" s="9"/>
      <c r="K293" s="9"/>
      <c r="L293" s="9"/>
      <c r="M293" s="976"/>
      <c r="N293" s="867"/>
      <c r="O293" s="867"/>
      <c r="P293" s="867"/>
      <c r="Q293" s="867"/>
      <c r="R293" s="867"/>
      <c r="S293" s="867"/>
      <c r="T293" s="867"/>
      <c r="U293" s="867"/>
      <c r="V293" s="867"/>
      <c r="W293" s="867"/>
      <c r="X293" s="867"/>
      <c r="Y293" s="867"/>
    </row>
    <row r="294" spans="1:25" x14ac:dyDescent="0.2">
      <c r="A294" s="1060"/>
      <c r="B294" s="8"/>
      <c r="E294" s="9"/>
      <c r="F294" s="9"/>
      <c r="G294" s="9"/>
      <c r="H294" s="9"/>
      <c r="I294" s="9"/>
      <c r="J294" s="9"/>
      <c r="K294" s="9"/>
      <c r="L294" s="9"/>
      <c r="M294" s="976"/>
      <c r="N294" s="867"/>
      <c r="O294" s="867"/>
      <c r="P294" s="867"/>
      <c r="Q294" s="867"/>
      <c r="R294" s="867"/>
      <c r="S294" s="867"/>
      <c r="T294" s="867"/>
      <c r="U294" s="867"/>
      <c r="V294" s="867"/>
      <c r="W294" s="867"/>
      <c r="X294" s="867"/>
      <c r="Y294" s="867"/>
    </row>
    <row r="295" spans="1:25" x14ac:dyDescent="0.2">
      <c r="A295" s="1060"/>
      <c r="B295" s="8"/>
      <c r="E295" s="9"/>
      <c r="F295" s="9"/>
      <c r="G295" s="9"/>
      <c r="H295" s="9"/>
      <c r="I295" s="9"/>
      <c r="J295" s="9"/>
      <c r="K295" s="9"/>
      <c r="L295" s="9"/>
      <c r="M295" s="976"/>
      <c r="N295" s="867"/>
      <c r="O295" s="867"/>
      <c r="P295" s="867"/>
      <c r="Q295" s="867"/>
      <c r="R295" s="867"/>
      <c r="S295" s="867"/>
      <c r="T295" s="867"/>
      <c r="U295" s="867"/>
      <c r="V295" s="867"/>
      <c r="W295" s="867"/>
      <c r="X295" s="867"/>
      <c r="Y295" s="867"/>
    </row>
    <row r="296" spans="1:25" x14ac:dyDescent="0.2">
      <c r="A296" s="1060"/>
      <c r="B296" s="8"/>
      <c r="E296" s="9"/>
      <c r="F296" s="9"/>
      <c r="G296" s="9"/>
      <c r="H296" s="9"/>
      <c r="I296" s="9"/>
      <c r="J296" s="9"/>
      <c r="K296" s="9"/>
      <c r="L296" s="9"/>
      <c r="M296" s="976"/>
      <c r="N296" s="867"/>
      <c r="O296" s="867"/>
      <c r="P296" s="867"/>
      <c r="Q296" s="867"/>
      <c r="R296" s="867"/>
      <c r="S296" s="867"/>
      <c r="T296" s="867"/>
      <c r="U296" s="867"/>
      <c r="V296" s="867"/>
      <c r="W296" s="867"/>
      <c r="X296" s="867"/>
      <c r="Y296" s="867"/>
    </row>
    <row r="297" spans="1:25" x14ac:dyDescent="0.2">
      <c r="A297" s="1060"/>
      <c r="B297" s="8"/>
      <c r="E297" s="9"/>
      <c r="F297" s="9"/>
      <c r="G297" s="9"/>
      <c r="H297" s="9"/>
      <c r="I297" s="9"/>
      <c r="J297" s="9"/>
      <c r="K297" s="9"/>
      <c r="L297" s="9"/>
      <c r="M297" s="976"/>
      <c r="N297" s="867"/>
      <c r="O297" s="867"/>
      <c r="P297" s="867"/>
      <c r="Q297" s="867"/>
      <c r="R297" s="867"/>
      <c r="S297" s="867"/>
      <c r="T297" s="867"/>
      <c r="U297" s="867"/>
      <c r="V297" s="867"/>
      <c r="W297" s="867"/>
      <c r="X297" s="867"/>
      <c r="Y297" s="867"/>
    </row>
    <row r="298" spans="1:25" x14ac:dyDescent="0.2">
      <c r="A298" s="1060"/>
      <c r="B298" s="8"/>
      <c r="E298" s="9"/>
      <c r="F298" s="9"/>
      <c r="G298" s="9"/>
      <c r="H298" s="9"/>
      <c r="I298" s="9"/>
      <c r="J298" s="9"/>
      <c r="K298" s="9"/>
      <c r="L298" s="9"/>
      <c r="M298" s="976"/>
      <c r="N298" s="867"/>
      <c r="O298" s="867"/>
      <c r="P298" s="867"/>
      <c r="Q298" s="867"/>
      <c r="R298" s="867"/>
      <c r="S298" s="867"/>
      <c r="T298" s="867"/>
      <c r="U298" s="867"/>
      <c r="V298" s="867"/>
      <c r="W298" s="867"/>
      <c r="X298" s="867"/>
      <c r="Y298" s="867"/>
    </row>
    <row r="299" spans="1:25" x14ac:dyDescent="0.2">
      <c r="A299" s="1060"/>
      <c r="B299" s="8"/>
      <c r="E299" s="9"/>
      <c r="F299" s="9"/>
      <c r="G299" s="9"/>
      <c r="H299" s="9"/>
      <c r="I299" s="9"/>
      <c r="J299" s="9"/>
      <c r="K299" s="9"/>
      <c r="L299" s="9"/>
      <c r="M299" s="976"/>
      <c r="N299" s="867"/>
      <c r="O299" s="867"/>
      <c r="P299" s="867"/>
      <c r="Q299" s="867"/>
      <c r="R299" s="867"/>
      <c r="S299" s="867"/>
      <c r="T299" s="867"/>
      <c r="U299" s="867"/>
      <c r="V299" s="867"/>
      <c r="W299" s="867"/>
      <c r="X299" s="867"/>
      <c r="Y299" s="867"/>
    </row>
    <row r="300" spans="1:25" x14ac:dyDescent="0.2">
      <c r="A300" s="1060"/>
      <c r="B300" s="8"/>
      <c r="E300" s="9"/>
      <c r="F300" s="9"/>
      <c r="G300" s="9"/>
      <c r="H300" s="9"/>
      <c r="I300" s="9"/>
      <c r="J300" s="9"/>
      <c r="K300" s="9"/>
      <c r="L300" s="9"/>
      <c r="M300" s="976"/>
      <c r="N300" s="867"/>
      <c r="O300" s="867"/>
      <c r="P300" s="867"/>
      <c r="Q300" s="867"/>
      <c r="R300" s="867"/>
      <c r="S300" s="867"/>
      <c r="T300" s="867"/>
      <c r="U300" s="867"/>
      <c r="V300" s="867"/>
      <c r="W300" s="867"/>
      <c r="X300" s="867"/>
      <c r="Y300" s="867"/>
    </row>
    <row r="301" spans="1:25" x14ac:dyDescent="0.2">
      <c r="A301" s="1060"/>
      <c r="B301" s="10"/>
      <c r="C301" s="4"/>
      <c r="D301" s="4"/>
      <c r="M301" s="976"/>
      <c r="N301" s="867"/>
      <c r="O301" s="867"/>
      <c r="P301" s="867"/>
      <c r="Q301" s="867"/>
      <c r="R301" s="867"/>
      <c r="S301" s="867"/>
      <c r="T301" s="867"/>
      <c r="U301" s="867"/>
      <c r="V301" s="867"/>
      <c r="W301" s="867"/>
      <c r="X301" s="867"/>
      <c r="Y301" s="867"/>
    </row>
    <row r="302" spans="1:25" x14ac:dyDescent="0.2">
      <c r="A302" s="1060"/>
      <c r="B302" s="8"/>
      <c r="C302" s="9"/>
      <c r="D302" s="9"/>
      <c r="M302" s="976"/>
      <c r="N302" s="867"/>
      <c r="O302" s="867"/>
      <c r="P302" s="867"/>
      <c r="Q302" s="867"/>
      <c r="R302" s="867"/>
      <c r="S302" s="867"/>
      <c r="T302" s="867"/>
      <c r="U302" s="867"/>
      <c r="V302" s="867"/>
      <c r="W302" s="867"/>
      <c r="X302" s="867"/>
      <c r="Y302" s="867"/>
    </row>
    <row r="303" spans="1:25" x14ac:dyDescent="0.2">
      <c r="A303" s="1060"/>
      <c r="B303" s="8"/>
      <c r="C303" s="9"/>
      <c r="D303" s="9"/>
      <c r="M303" s="976"/>
      <c r="N303" s="867"/>
      <c r="O303" s="867"/>
      <c r="P303" s="867"/>
      <c r="Q303" s="867"/>
      <c r="R303" s="867"/>
      <c r="S303" s="867"/>
      <c r="T303" s="867"/>
      <c r="U303" s="867"/>
      <c r="V303" s="867"/>
      <c r="W303" s="867"/>
      <c r="X303" s="867"/>
      <c r="Y303" s="867"/>
    </row>
    <row r="304" spans="1:25" x14ac:dyDescent="0.2">
      <c r="A304" s="1060"/>
      <c r="B304" s="8"/>
      <c r="C304" s="9"/>
      <c r="D304" s="9"/>
      <c r="M304" s="976"/>
      <c r="N304" s="867"/>
      <c r="O304" s="867"/>
      <c r="P304" s="867"/>
      <c r="Q304" s="867"/>
      <c r="R304" s="867"/>
      <c r="S304" s="867"/>
      <c r="T304" s="867"/>
      <c r="U304" s="867"/>
      <c r="V304" s="867"/>
      <c r="W304" s="867"/>
      <c r="X304" s="867"/>
      <c r="Y304" s="867"/>
    </row>
    <row r="305" spans="1:25" x14ac:dyDescent="0.2">
      <c r="A305" s="1060"/>
      <c r="B305" s="8"/>
      <c r="E305" s="9"/>
      <c r="F305" s="9"/>
      <c r="G305" s="9"/>
      <c r="H305" s="9"/>
      <c r="I305" s="9"/>
      <c r="J305" s="9"/>
      <c r="K305" s="9"/>
      <c r="L305" s="9"/>
      <c r="M305" s="976"/>
      <c r="N305" s="867"/>
      <c r="O305" s="867"/>
      <c r="P305" s="867"/>
      <c r="Q305" s="867"/>
      <c r="R305" s="867"/>
      <c r="S305" s="867"/>
      <c r="T305" s="867"/>
      <c r="U305" s="867"/>
      <c r="V305" s="867"/>
      <c r="W305" s="867"/>
      <c r="X305" s="867"/>
      <c r="Y305" s="867"/>
    </row>
    <row r="306" spans="1:25" x14ac:dyDescent="0.2">
      <c r="A306" s="1060"/>
      <c r="B306" s="8"/>
      <c r="E306" s="9"/>
      <c r="F306" s="9"/>
      <c r="G306" s="9"/>
      <c r="H306" s="9"/>
      <c r="I306" s="9"/>
      <c r="J306" s="9"/>
      <c r="K306" s="9"/>
      <c r="L306" s="9"/>
      <c r="M306" s="976"/>
      <c r="N306" s="867"/>
      <c r="O306" s="867"/>
      <c r="P306" s="867"/>
      <c r="Q306" s="867"/>
      <c r="R306" s="867"/>
      <c r="S306" s="867"/>
      <c r="T306" s="867"/>
      <c r="U306" s="867"/>
      <c r="V306" s="867"/>
      <c r="W306" s="867"/>
      <c r="X306" s="867"/>
      <c r="Y306" s="867"/>
    </row>
    <row r="307" spans="1:25" x14ac:dyDescent="0.2">
      <c r="A307" s="1060"/>
      <c r="B307" s="8"/>
      <c r="E307" s="9"/>
      <c r="F307" s="9"/>
      <c r="G307" s="9"/>
      <c r="H307" s="9"/>
      <c r="I307" s="9"/>
      <c r="J307" s="9"/>
      <c r="K307" s="9"/>
      <c r="L307" s="9"/>
      <c r="M307" s="976"/>
      <c r="N307" s="867"/>
      <c r="O307" s="867"/>
      <c r="P307" s="867"/>
      <c r="Q307" s="867"/>
      <c r="R307" s="867"/>
      <c r="S307" s="867"/>
      <c r="T307" s="867"/>
      <c r="U307" s="867"/>
      <c r="V307" s="867"/>
      <c r="W307" s="867"/>
      <c r="X307" s="867"/>
      <c r="Y307" s="867"/>
    </row>
    <row r="308" spans="1:25" x14ac:dyDescent="0.2">
      <c r="A308" s="1060"/>
      <c r="B308" s="8"/>
      <c r="E308" s="9"/>
      <c r="F308" s="9"/>
      <c r="G308" s="9"/>
      <c r="H308" s="9"/>
      <c r="I308" s="9"/>
      <c r="J308" s="9"/>
      <c r="K308" s="9"/>
      <c r="L308" s="9"/>
      <c r="M308" s="976"/>
      <c r="N308" s="867"/>
      <c r="O308" s="867"/>
      <c r="P308" s="867"/>
      <c r="Q308" s="867"/>
      <c r="R308" s="867"/>
      <c r="S308" s="867"/>
      <c r="T308" s="867"/>
      <c r="U308" s="867"/>
      <c r="V308" s="867"/>
      <c r="W308" s="867"/>
      <c r="X308" s="867"/>
      <c r="Y308" s="867"/>
    </row>
    <row r="309" spans="1:25" x14ac:dyDescent="0.2">
      <c r="A309" s="1060"/>
      <c r="B309" s="8"/>
      <c r="E309" s="9"/>
      <c r="F309" s="9"/>
      <c r="G309" s="9"/>
      <c r="H309" s="9"/>
      <c r="I309" s="9"/>
      <c r="J309" s="9"/>
      <c r="K309" s="9"/>
      <c r="L309" s="9"/>
      <c r="M309" s="976"/>
      <c r="N309" s="867"/>
      <c r="O309" s="867"/>
      <c r="P309" s="867"/>
      <c r="Q309" s="867"/>
      <c r="R309" s="867"/>
      <c r="S309" s="867"/>
      <c r="T309" s="867"/>
      <c r="U309" s="867"/>
      <c r="V309" s="867"/>
      <c r="W309" s="867"/>
      <c r="X309" s="867"/>
      <c r="Y309" s="867"/>
    </row>
    <row r="310" spans="1:25" x14ac:dyDescent="0.2">
      <c r="A310" s="1060"/>
      <c r="B310" s="8"/>
      <c r="E310" s="9"/>
      <c r="F310" s="9"/>
      <c r="G310" s="9"/>
      <c r="H310" s="9"/>
      <c r="I310" s="9"/>
      <c r="J310" s="9"/>
      <c r="K310" s="9"/>
      <c r="L310" s="9"/>
      <c r="M310" s="976"/>
      <c r="N310" s="867"/>
      <c r="O310" s="867"/>
      <c r="P310" s="867"/>
      <c r="Q310" s="867"/>
      <c r="R310" s="867"/>
      <c r="S310" s="867"/>
      <c r="T310" s="867"/>
      <c r="U310" s="867"/>
      <c r="V310" s="867"/>
      <c r="W310" s="867"/>
      <c r="X310" s="867"/>
      <c r="Y310" s="867"/>
    </row>
    <row r="311" spans="1:25" x14ac:dyDescent="0.2">
      <c r="A311" s="1060"/>
      <c r="B311" s="8"/>
      <c r="E311" s="9"/>
      <c r="F311" s="9"/>
      <c r="G311" s="9"/>
      <c r="H311" s="9"/>
      <c r="I311" s="9"/>
      <c r="J311" s="9"/>
      <c r="K311" s="9"/>
      <c r="L311" s="9"/>
      <c r="M311" s="976"/>
      <c r="N311" s="867"/>
      <c r="O311" s="867"/>
      <c r="P311" s="867"/>
      <c r="Q311" s="867"/>
      <c r="R311" s="867"/>
      <c r="S311" s="867"/>
      <c r="T311" s="867"/>
      <c r="U311" s="867"/>
      <c r="V311" s="867"/>
      <c r="W311" s="867"/>
      <c r="X311" s="867"/>
      <c r="Y311" s="867"/>
    </row>
    <row r="312" spans="1:25" x14ac:dyDescent="0.2">
      <c r="A312" s="1060"/>
      <c r="B312" s="8"/>
      <c r="E312" s="9"/>
      <c r="F312" s="9"/>
      <c r="G312" s="9"/>
      <c r="H312" s="9"/>
      <c r="I312" s="9"/>
      <c r="J312" s="9"/>
      <c r="K312" s="9"/>
      <c r="L312" s="9"/>
      <c r="M312" s="976"/>
      <c r="N312" s="867"/>
      <c r="O312" s="867"/>
      <c r="P312" s="867"/>
      <c r="Q312" s="867"/>
      <c r="R312" s="867"/>
      <c r="S312" s="867"/>
      <c r="T312" s="867"/>
      <c r="U312" s="867"/>
      <c r="V312" s="867"/>
      <c r="W312" s="867"/>
      <c r="X312" s="867"/>
      <c r="Y312" s="867"/>
    </row>
    <row r="313" spans="1:25" x14ac:dyDescent="0.2">
      <c r="A313" s="1060"/>
      <c r="B313" s="8"/>
      <c r="E313" s="9"/>
      <c r="F313" s="9"/>
      <c r="G313" s="9"/>
      <c r="H313" s="9"/>
      <c r="I313" s="9"/>
      <c r="J313" s="9"/>
      <c r="K313" s="9"/>
      <c r="L313" s="9"/>
      <c r="M313" s="976"/>
      <c r="N313" s="867"/>
      <c r="O313" s="867"/>
      <c r="P313" s="867"/>
      <c r="Q313" s="867"/>
      <c r="R313" s="867"/>
      <c r="S313" s="867"/>
      <c r="T313" s="867"/>
      <c r="U313" s="867"/>
      <c r="V313" s="867"/>
      <c r="W313" s="867"/>
      <c r="X313" s="867"/>
      <c r="Y313" s="867"/>
    </row>
    <row r="314" spans="1:25" x14ac:dyDescent="0.2">
      <c r="A314" s="1060"/>
      <c r="B314" s="8"/>
      <c r="E314" s="9"/>
      <c r="F314" s="9"/>
      <c r="G314" s="9"/>
      <c r="H314" s="9"/>
      <c r="I314" s="9"/>
      <c r="J314" s="9"/>
      <c r="K314" s="9"/>
      <c r="L314" s="9"/>
      <c r="M314" s="976"/>
      <c r="N314" s="867"/>
      <c r="O314" s="867"/>
      <c r="P314" s="867"/>
      <c r="Q314" s="867"/>
      <c r="R314" s="867"/>
      <c r="S314" s="867"/>
      <c r="T314" s="867"/>
      <c r="U314" s="867"/>
      <c r="V314" s="867"/>
      <c r="W314" s="867"/>
      <c r="X314" s="867"/>
      <c r="Y314" s="867"/>
    </row>
    <row r="315" spans="1:25" x14ac:dyDescent="0.2">
      <c r="A315" s="1060"/>
      <c r="B315" s="8"/>
      <c r="C315" s="9"/>
      <c r="D315" s="9"/>
      <c r="M315" s="976"/>
      <c r="N315" s="867"/>
      <c r="O315" s="867"/>
      <c r="P315" s="867"/>
      <c r="Q315" s="867"/>
      <c r="R315" s="867"/>
      <c r="S315" s="867"/>
      <c r="T315" s="867"/>
      <c r="U315" s="867"/>
      <c r="V315" s="867"/>
      <c r="W315" s="867"/>
      <c r="X315" s="867"/>
      <c r="Y315" s="867"/>
    </row>
    <row r="316" spans="1:25" x14ac:dyDescent="0.2">
      <c r="A316" s="1060"/>
      <c r="B316" s="8"/>
      <c r="E316" s="9"/>
      <c r="F316" s="9"/>
      <c r="G316" s="9"/>
      <c r="H316" s="9"/>
      <c r="I316" s="9"/>
      <c r="J316" s="9"/>
      <c r="K316" s="9"/>
      <c r="L316" s="9"/>
      <c r="M316" s="976"/>
      <c r="N316" s="867"/>
      <c r="O316" s="867"/>
      <c r="P316" s="867"/>
      <c r="Q316" s="867"/>
      <c r="R316" s="867"/>
      <c r="S316" s="867"/>
      <c r="T316" s="867"/>
      <c r="U316" s="867"/>
      <c r="V316" s="867"/>
      <c r="W316" s="867"/>
      <c r="X316" s="867"/>
      <c r="Y316" s="867"/>
    </row>
    <row r="317" spans="1:25" x14ac:dyDescent="0.2">
      <c r="A317" s="1060"/>
      <c r="B317" s="8"/>
      <c r="E317" s="9"/>
      <c r="F317" s="9"/>
      <c r="G317" s="9"/>
      <c r="H317" s="9"/>
      <c r="I317" s="9"/>
      <c r="J317" s="9"/>
      <c r="K317" s="9"/>
      <c r="L317" s="9"/>
      <c r="M317" s="976"/>
      <c r="N317" s="867"/>
      <c r="O317" s="867"/>
      <c r="P317" s="867"/>
      <c r="Q317" s="867"/>
      <c r="R317" s="867"/>
      <c r="S317" s="867"/>
      <c r="T317" s="867"/>
      <c r="U317" s="867"/>
      <c r="V317" s="867"/>
      <c r="W317" s="867"/>
      <c r="X317" s="867"/>
      <c r="Y317" s="867"/>
    </row>
    <row r="318" spans="1:25" x14ac:dyDescent="0.2">
      <c r="A318" s="1060"/>
      <c r="B318" s="8"/>
      <c r="E318" s="9"/>
      <c r="F318" s="9"/>
      <c r="G318" s="9"/>
      <c r="H318" s="9"/>
      <c r="I318" s="9"/>
      <c r="J318" s="9"/>
      <c r="K318" s="9"/>
      <c r="L318" s="9"/>
      <c r="M318" s="976"/>
      <c r="N318" s="867"/>
      <c r="O318" s="867"/>
      <c r="P318" s="867"/>
      <c r="Q318" s="867"/>
      <c r="R318" s="867"/>
      <c r="S318" s="867"/>
      <c r="T318" s="867"/>
      <c r="U318" s="867"/>
      <c r="V318" s="867"/>
      <c r="W318" s="867"/>
      <c r="X318" s="867"/>
      <c r="Y318" s="867"/>
    </row>
    <row r="319" spans="1:25" x14ac:dyDescent="0.2">
      <c r="A319" s="1060"/>
      <c r="B319" s="8"/>
      <c r="E319" s="9"/>
      <c r="F319" s="9"/>
      <c r="G319" s="9"/>
      <c r="H319" s="9"/>
      <c r="I319" s="9"/>
      <c r="J319" s="9"/>
      <c r="K319" s="9"/>
      <c r="L319" s="9"/>
    </row>
    <row r="320" spans="1:25" x14ac:dyDescent="0.2">
      <c r="B320" s="8"/>
      <c r="E320" s="9"/>
      <c r="F320" s="9"/>
      <c r="G320" s="9"/>
      <c r="H320" s="9"/>
      <c r="I320" s="9"/>
      <c r="J320" s="9"/>
      <c r="K320" s="9"/>
      <c r="L320" s="9"/>
      <c r="M320" s="977"/>
      <c r="N320" s="897"/>
      <c r="O320" s="897"/>
      <c r="P320" s="897"/>
      <c r="Q320" s="897"/>
      <c r="R320" s="897"/>
      <c r="S320" s="897"/>
      <c r="T320" s="897"/>
      <c r="U320" s="897"/>
      <c r="V320" s="897"/>
      <c r="W320" s="897"/>
      <c r="X320" s="897"/>
      <c r="Y320" s="897"/>
    </row>
    <row r="321" spans="1:13" s="5" customFormat="1" x14ac:dyDescent="0.25">
      <c r="A321" s="20"/>
      <c r="B321" s="8"/>
      <c r="E321" s="9"/>
      <c r="F321" s="9"/>
      <c r="G321" s="9"/>
      <c r="H321" s="9"/>
      <c r="I321" s="9"/>
      <c r="J321" s="9"/>
      <c r="K321" s="9"/>
      <c r="L321" s="9"/>
      <c r="M321" s="896"/>
    </row>
    <row r="322" spans="1:13" s="5" customFormat="1" x14ac:dyDescent="0.25">
      <c r="A322" s="20"/>
      <c r="B322" s="8"/>
      <c r="E322" s="9"/>
      <c r="F322" s="9"/>
      <c r="G322" s="9"/>
      <c r="H322" s="9"/>
      <c r="I322" s="9"/>
      <c r="J322" s="9"/>
      <c r="K322" s="9"/>
      <c r="L322" s="9"/>
      <c r="M322" s="896"/>
    </row>
    <row r="323" spans="1:13" s="5" customFormat="1" x14ac:dyDescent="0.25">
      <c r="A323" s="20"/>
      <c r="B323" s="8"/>
      <c r="E323" s="9"/>
      <c r="F323" s="9"/>
      <c r="G323" s="9"/>
      <c r="H323" s="9"/>
      <c r="I323" s="9"/>
      <c r="J323" s="9"/>
      <c r="K323" s="9"/>
      <c r="L323" s="9"/>
      <c r="M323" s="896"/>
    </row>
    <row r="324" spans="1:13" s="5" customFormat="1" x14ac:dyDescent="0.25">
      <c r="A324" s="20"/>
      <c r="B324" s="8"/>
      <c r="E324" s="9"/>
      <c r="F324" s="9"/>
      <c r="G324" s="9"/>
      <c r="H324" s="9"/>
      <c r="I324" s="9"/>
      <c r="J324" s="9"/>
      <c r="K324" s="9"/>
      <c r="L324" s="9"/>
      <c r="M324" s="896"/>
    </row>
    <row r="325" spans="1:13" s="5" customFormat="1" x14ac:dyDescent="0.25">
      <c r="A325" s="20"/>
      <c r="B325" s="8"/>
      <c r="E325" s="9"/>
      <c r="F325" s="9"/>
      <c r="G325" s="9"/>
      <c r="H325" s="9"/>
      <c r="I325" s="9"/>
      <c r="J325" s="9"/>
      <c r="K325" s="9"/>
      <c r="L325" s="9"/>
      <c r="M325" s="896"/>
    </row>
    <row r="326" spans="1:13" s="5" customFormat="1" x14ac:dyDescent="0.25">
      <c r="A326" s="20"/>
      <c r="B326" s="8"/>
      <c r="C326" s="9"/>
      <c r="D326" s="9"/>
      <c r="M326" s="896"/>
    </row>
    <row r="327" spans="1:13" s="5" customFormat="1" x14ac:dyDescent="0.25">
      <c r="A327" s="20"/>
      <c r="B327" s="8"/>
      <c r="E327" s="9"/>
      <c r="F327" s="9"/>
      <c r="G327" s="9"/>
      <c r="H327" s="9"/>
      <c r="I327" s="9"/>
      <c r="J327" s="9"/>
      <c r="K327" s="9"/>
      <c r="L327" s="9"/>
      <c r="M327" s="896"/>
    </row>
    <row r="328" spans="1:13" s="5" customFormat="1" x14ac:dyDescent="0.25">
      <c r="A328" s="20"/>
      <c r="B328" s="8"/>
      <c r="E328" s="9"/>
      <c r="F328" s="9"/>
      <c r="G328" s="9"/>
      <c r="H328" s="9"/>
      <c r="I328" s="9"/>
      <c r="J328" s="9"/>
      <c r="K328" s="9"/>
      <c r="L328" s="9"/>
      <c r="M328" s="896"/>
    </row>
    <row r="329" spans="1:13" s="5" customFormat="1" x14ac:dyDescent="0.25">
      <c r="A329" s="20"/>
      <c r="B329" s="8"/>
      <c r="E329" s="9"/>
      <c r="F329" s="9"/>
      <c r="G329" s="9"/>
      <c r="H329" s="9"/>
      <c r="I329" s="9"/>
      <c r="J329" s="9"/>
      <c r="K329" s="9"/>
      <c r="L329" s="9"/>
      <c r="M329" s="896"/>
    </row>
    <row r="330" spans="1:13" s="5" customFormat="1" x14ac:dyDescent="0.25">
      <c r="A330" s="20"/>
      <c r="B330" s="8"/>
      <c r="E330" s="9"/>
      <c r="F330" s="9"/>
      <c r="G330" s="9"/>
      <c r="H330" s="9"/>
      <c r="I330" s="9"/>
      <c r="J330" s="9"/>
      <c r="K330" s="9"/>
      <c r="L330" s="9"/>
      <c r="M330" s="896"/>
    </row>
    <row r="331" spans="1:13" s="5" customFormat="1" x14ac:dyDescent="0.25">
      <c r="A331" s="20"/>
      <c r="B331" s="8"/>
      <c r="E331" s="9"/>
      <c r="F331" s="9"/>
      <c r="G331" s="9"/>
      <c r="H331" s="9"/>
      <c r="I331" s="9"/>
      <c r="J331" s="9"/>
      <c r="K331" s="9"/>
      <c r="L331" s="9"/>
      <c r="M331" s="896"/>
    </row>
    <row r="332" spans="1:13" s="5" customFormat="1" x14ac:dyDescent="0.25">
      <c r="A332" s="20"/>
      <c r="B332" s="8"/>
      <c r="E332" s="9"/>
      <c r="F332" s="9"/>
      <c r="G332" s="9"/>
      <c r="H332" s="9"/>
      <c r="I332" s="9"/>
      <c r="J332" s="9"/>
      <c r="K332" s="9"/>
      <c r="L332" s="9"/>
      <c r="M332" s="896"/>
    </row>
    <row r="333" spans="1:13" s="5" customFormat="1" x14ac:dyDescent="0.25">
      <c r="A333" s="20"/>
      <c r="B333" s="8"/>
      <c r="E333" s="9"/>
      <c r="F333" s="9"/>
      <c r="G333" s="9"/>
      <c r="H333" s="9"/>
      <c r="I333" s="9"/>
      <c r="J333" s="9"/>
      <c r="K333" s="9"/>
      <c r="L333" s="9"/>
      <c r="M333" s="896"/>
    </row>
    <row r="334" spans="1:13" s="5" customFormat="1" x14ac:dyDescent="0.25">
      <c r="A334" s="20"/>
      <c r="B334" s="8"/>
      <c r="E334" s="9"/>
      <c r="F334" s="9"/>
      <c r="G334" s="9"/>
      <c r="H334" s="9"/>
      <c r="I334" s="9"/>
      <c r="J334" s="9"/>
      <c r="K334" s="9"/>
      <c r="L334" s="9"/>
      <c r="M334" s="896"/>
    </row>
    <row r="335" spans="1:13" s="5" customFormat="1" x14ac:dyDescent="0.25">
      <c r="A335" s="20"/>
      <c r="B335" s="8"/>
      <c r="E335" s="9"/>
      <c r="F335" s="9"/>
      <c r="G335" s="9"/>
      <c r="H335" s="9"/>
      <c r="I335" s="9"/>
      <c r="J335" s="9"/>
      <c r="K335" s="9"/>
      <c r="L335" s="9"/>
      <c r="M335" s="896"/>
    </row>
    <row r="336" spans="1:13" s="5" customFormat="1" x14ac:dyDescent="0.25">
      <c r="A336" s="20"/>
      <c r="B336" s="8"/>
      <c r="E336" s="9"/>
      <c r="F336" s="9"/>
      <c r="G336" s="9"/>
      <c r="H336" s="9"/>
      <c r="I336" s="9"/>
      <c r="J336" s="9"/>
      <c r="K336" s="9"/>
      <c r="L336" s="9"/>
      <c r="M336" s="896"/>
    </row>
    <row r="337" spans="1:25" x14ac:dyDescent="0.2">
      <c r="B337" s="10"/>
      <c r="C337" s="4"/>
      <c r="D337" s="4"/>
      <c r="E337" s="9"/>
      <c r="F337" s="9"/>
      <c r="G337" s="9"/>
      <c r="H337" s="9"/>
      <c r="I337" s="9"/>
      <c r="J337" s="9"/>
      <c r="K337" s="9"/>
      <c r="L337" s="9"/>
      <c r="N337" s="897"/>
      <c r="O337" s="897"/>
      <c r="P337" s="897"/>
      <c r="Q337" s="897"/>
      <c r="R337" s="897"/>
      <c r="S337" s="897"/>
      <c r="T337" s="897"/>
      <c r="U337" s="897"/>
      <c r="V337" s="897"/>
      <c r="W337" s="897"/>
      <c r="X337" s="897"/>
      <c r="Y337" s="897"/>
    </row>
    <row r="338" spans="1:25" x14ac:dyDescent="0.2">
      <c r="B338" s="11"/>
      <c r="C338" s="7"/>
      <c r="D338" s="7"/>
      <c r="N338" s="897"/>
      <c r="O338" s="897"/>
      <c r="P338" s="897"/>
      <c r="Q338" s="897"/>
      <c r="R338" s="897"/>
      <c r="S338" s="897"/>
      <c r="T338" s="897"/>
      <c r="U338" s="897"/>
      <c r="V338" s="897"/>
      <c r="W338" s="897"/>
      <c r="X338" s="897"/>
      <c r="Y338" s="897"/>
    </row>
    <row r="339" spans="1:25" x14ac:dyDescent="0.2">
      <c r="B339" s="8"/>
      <c r="E339" s="9"/>
      <c r="F339" s="9"/>
      <c r="G339" s="9"/>
      <c r="H339" s="9"/>
      <c r="I339" s="9"/>
      <c r="J339" s="9"/>
      <c r="K339" s="9"/>
      <c r="L339" s="9"/>
      <c r="N339" s="897"/>
      <c r="O339" s="897"/>
      <c r="P339" s="897"/>
      <c r="Q339" s="897"/>
      <c r="R339" s="897"/>
      <c r="S339" s="897"/>
      <c r="T339" s="897"/>
      <c r="U339" s="897"/>
      <c r="V339" s="897"/>
      <c r="W339" s="897"/>
      <c r="X339" s="897"/>
      <c r="Y339" s="897"/>
    </row>
    <row r="340" spans="1:25" x14ac:dyDescent="0.2">
      <c r="B340" s="8"/>
      <c r="C340" s="9"/>
      <c r="D340" s="9"/>
      <c r="N340" s="897"/>
      <c r="O340" s="897"/>
      <c r="P340" s="897"/>
      <c r="Q340" s="897"/>
      <c r="R340" s="897"/>
      <c r="S340" s="897"/>
      <c r="T340" s="897"/>
      <c r="U340" s="897"/>
      <c r="V340" s="897"/>
      <c r="W340" s="897"/>
      <c r="X340" s="897"/>
      <c r="Y340" s="897"/>
    </row>
    <row r="341" spans="1:25" x14ac:dyDescent="0.2">
      <c r="B341" s="8"/>
      <c r="E341" s="9"/>
      <c r="F341" s="9"/>
      <c r="G341" s="9"/>
      <c r="H341" s="9"/>
      <c r="I341" s="9"/>
      <c r="J341" s="9"/>
      <c r="K341" s="9"/>
      <c r="L341" s="9"/>
      <c r="N341" s="897"/>
      <c r="O341" s="897"/>
      <c r="P341" s="897"/>
      <c r="Q341" s="897"/>
      <c r="R341" s="897"/>
      <c r="S341" s="897"/>
      <c r="T341" s="897"/>
      <c r="U341" s="897"/>
      <c r="V341" s="897"/>
      <c r="W341" s="897"/>
      <c r="X341" s="897"/>
      <c r="Y341" s="897"/>
    </row>
    <row r="342" spans="1:25" x14ac:dyDescent="0.2">
      <c r="B342" s="8"/>
      <c r="E342" s="9"/>
      <c r="F342" s="9"/>
      <c r="G342" s="9"/>
      <c r="H342" s="9"/>
      <c r="I342" s="9"/>
      <c r="J342" s="9"/>
      <c r="K342" s="9"/>
      <c r="L342" s="9"/>
      <c r="N342" s="897"/>
      <c r="O342" s="897"/>
      <c r="P342" s="897"/>
      <c r="Q342" s="897"/>
      <c r="R342" s="897"/>
      <c r="S342" s="897"/>
      <c r="T342" s="897"/>
      <c r="U342" s="897"/>
      <c r="V342" s="897"/>
      <c r="W342" s="897"/>
      <c r="X342" s="897"/>
      <c r="Y342" s="897"/>
    </row>
    <row r="343" spans="1:25" x14ac:dyDescent="0.2">
      <c r="B343" s="8"/>
      <c r="E343" s="9"/>
      <c r="F343" s="9"/>
      <c r="G343" s="9"/>
      <c r="H343" s="9"/>
      <c r="I343" s="9"/>
      <c r="J343" s="9"/>
      <c r="K343" s="9"/>
      <c r="L343" s="9"/>
      <c r="N343" s="897"/>
      <c r="O343" s="897"/>
      <c r="P343" s="897"/>
      <c r="Q343" s="897"/>
      <c r="R343" s="897"/>
      <c r="S343" s="897"/>
      <c r="T343" s="897"/>
      <c r="U343" s="897"/>
      <c r="V343" s="897"/>
      <c r="W343" s="897"/>
      <c r="X343" s="897"/>
      <c r="Y343" s="897"/>
    </row>
    <row r="344" spans="1:25" x14ac:dyDescent="0.2">
      <c r="B344" s="8"/>
      <c r="E344" s="9"/>
      <c r="F344" s="9"/>
      <c r="G344" s="9"/>
      <c r="H344" s="9"/>
      <c r="I344" s="9"/>
      <c r="J344" s="9"/>
      <c r="K344" s="9"/>
      <c r="L344" s="9"/>
      <c r="N344" s="897"/>
      <c r="O344" s="897"/>
      <c r="P344" s="897"/>
      <c r="Q344" s="897"/>
      <c r="R344" s="897"/>
      <c r="S344" s="897"/>
      <c r="T344" s="897"/>
      <c r="U344" s="897"/>
      <c r="V344" s="897"/>
      <c r="W344" s="897"/>
      <c r="X344" s="897"/>
      <c r="Y344" s="897"/>
    </row>
    <row r="345" spans="1:25" x14ac:dyDescent="0.2">
      <c r="B345" s="8"/>
      <c r="C345" s="9"/>
      <c r="D345" s="9"/>
      <c r="M345" s="976"/>
      <c r="N345" s="867"/>
      <c r="O345" s="867"/>
      <c r="P345" s="867"/>
      <c r="Q345" s="867"/>
      <c r="R345" s="867"/>
      <c r="S345" s="867"/>
      <c r="T345" s="867"/>
      <c r="U345" s="867"/>
      <c r="V345" s="867"/>
      <c r="W345" s="867"/>
      <c r="X345" s="867"/>
      <c r="Y345" s="867"/>
    </row>
    <row r="346" spans="1:25" x14ac:dyDescent="0.2">
      <c r="B346" s="8"/>
      <c r="E346" s="9"/>
      <c r="F346" s="9"/>
      <c r="G346" s="9"/>
      <c r="H346" s="9"/>
      <c r="I346" s="9"/>
      <c r="J346" s="9"/>
      <c r="K346" s="9"/>
      <c r="L346" s="9"/>
      <c r="M346" s="976"/>
      <c r="N346" s="867"/>
      <c r="O346" s="867"/>
      <c r="P346" s="867"/>
      <c r="Q346" s="867"/>
      <c r="R346" s="867"/>
      <c r="S346" s="867"/>
      <c r="T346" s="867"/>
      <c r="U346" s="867"/>
      <c r="V346" s="867"/>
      <c r="W346" s="867"/>
      <c r="X346" s="867"/>
      <c r="Y346" s="867"/>
    </row>
    <row r="347" spans="1:25" x14ac:dyDescent="0.2">
      <c r="B347" s="8"/>
      <c r="E347" s="9"/>
      <c r="F347" s="9"/>
      <c r="G347" s="9"/>
      <c r="H347" s="9"/>
      <c r="I347" s="9"/>
      <c r="J347" s="9"/>
      <c r="K347" s="9"/>
      <c r="L347" s="9"/>
      <c r="M347" s="976"/>
      <c r="N347" s="867"/>
      <c r="O347" s="867"/>
      <c r="P347" s="867"/>
      <c r="Q347" s="867"/>
      <c r="R347" s="867"/>
      <c r="S347" s="867"/>
      <c r="T347" s="867"/>
      <c r="U347" s="867"/>
      <c r="V347" s="867"/>
      <c r="W347" s="867"/>
      <c r="X347" s="867"/>
      <c r="Y347" s="867"/>
    </row>
    <row r="348" spans="1:25" x14ac:dyDescent="0.2">
      <c r="B348" s="8"/>
      <c r="C348" s="9"/>
      <c r="D348" s="9"/>
      <c r="M348" s="976"/>
      <c r="N348" s="867"/>
      <c r="O348" s="867"/>
      <c r="P348" s="867"/>
      <c r="Q348" s="867"/>
      <c r="R348" s="867"/>
      <c r="S348" s="867"/>
      <c r="T348" s="867"/>
      <c r="U348" s="867"/>
      <c r="V348" s="867"/>
      <c r="W348" s="867"/>
      <c r="X348" s="867"/>
      <c r="Y348" s="867"/>
    </row>
    <row r="349" spans="1:25" x14ac:dyDescent="0.2">
      <c r="B349" s="8"/>
      <c r="C349" s="9"/>
      <c r="D349" s="9"/>
      <c r="M349" s="976"/>
      <c r="N349" s="867"/>
      <c r="O349" s="867"/>
      <c r="P349" s="867"/>
      <c r="Q349" s="867"/>
      <c r="R349" s="867"/>
      <c r="S349" s="867"/>
      <c r="T349" s="867"/>
      <c r="U349" s="867"/>
      <c r="V349" s="867"/>
      <c r="W349" s="867"/>
      <c r="X349" s="867"/>
      <c r="Y349" s="867"/>
    </row>
    <row r="350" spans="1:25" x14ac:dyDescent="0.2">
      <c r="B350" s="8"/>
      <c r="E350" s="9"/>
      <c r="F350" s="9"/>
      <c r="G350" s="9"/>
      <c r="H350" s="9"/>
      <c r="I350" s="9"/>
      <c r="J350" s="9"/>
      <c r="K350" s="9"/>
      <c r="L350" s="9"/>
      <c r="M350" s="976"/>
      <c r="N350" s="867"/>
      <c r="O350" s="867"/>
      <c r="P350" s="867"/>
      <c r="Q350" s="867"/>
      <c r="R350" s="867"/>
      <c r="S350" s="867"/>
      <c r="T350" s="867"/>
      <c r="U350" s="867"/>
      <c r="V350" s="867"/>
      <c r="W350" s="867"/>
      <c r="X350" s="867"/>
      <c r="Y350" s="867"/>
    </row>
    <row r="351" spans="1:25" x14ac:dyDescent="0.2">
      <c r="B351" s="8"/>
      <c r="E351" s="9"/>
      <c r="F351" s="9"/>
      <c r="G351" s="9"/>
      <c r="H351" s="9"/>
      <c r="I351" s="9"/>
      <c r="J351" s="9"/>
      <c r="K351" s="9"/>
      <c r="L351" s="9"/>
      <c r="M351" s="976"/>
      <c r="N351" s="867"/>
      <c r="O351" s="867"/>
      <c r="P351" s="867"/>
      <c r="Q351" s="867"/>
      <c r="R351" s="867"/>
      <c r="S351" s="867"/>
      <c r="T351" s="867"/>
      <c r="U351" s="867"/>
      <c r="V351" s="867"/>
      <c r="W351" s="867"/>
      <c r="X351" s="867"/>
      <c r="Y351" s="867"/>
    </row>
    <row r="352" spans="1:25" x14ac:dyDescent="0.2">
      <c r="A352" s="1060"/>
      <c r="B352" s="8"/>
      <c r="E352" s="9"/>
      <c r="F352" s="9"/>
      <c r="G352" s="9"/>
      <c r="H352" s="9"/>
      <c r="I352" s="9"/>
      <c r="J352" s="9"/>
      <c r="K352" s="9"/>
      <c r="L352" s="9"/>
      <c r="M352" s="976"/>
      <c r="N352" s="867"/>
      <c r="O352" s="867"/>
      <c r="P352" s="867"/>
      <c r="Q352" s="867"/>
      <c r="R352" s="867"/>
      <c r="S352" s="867"/>
      <c r="T352" s="867"/>
      <c r="U352" s="867"/>
      <c r="V352" s="867"/>
      <c r="W352" s="867"/>
      <c r="X352" s="867"/>
      <c r="Y352" s="867"/>
    </row>
    <row r="353" spans="1:25" x14ac:dyDescent="0.2">
      <c r="A353" s="1060"/>
      <c r="B353" s="8"/>
      <c r="C353" s="9"/>
      <c r="D353" s="9"/>
      <c r="M353" s="976"/>
      <c r="N353" s="867"/>
      <c r="O353" s="867"/>
      <c r="P353" s="867"/>
      <c r="Q353" s="867"/>
      <c r="R353" s="867"/>
      <c r="S353" s="867"/>
      <c r="T353" s="867"/>
      <c r="U353" s="867"/>
      <c r="V353" s="867"/>
      <c r="W353" s="867"/>
      <c r="X353" s="867"/>
      <c r="Y353" s="867"/>
    </row>
    <row r="354" spans="1:25" x14ac:dyDescent="0.2">
      <c r="A354" s="1060"/>
      <c r="B354" s="8"/>
      <c r="E354" s="9"/>
      <c r="F354" s="9"/>
      <c r="G354" s="9"/>
      <c r="H354" s="9"/>
      <c r="I354" s="9"/>
      <c r="J354" s="9"/>
      <c r="K354" s="9"/>
      <c r="L354" s="9"/>
      <c r="M354" s="976"/>
      <c r="N354" s="867"/>
      <c r="O354" s="867"/>
      <c r="P354" s="867"/>
      <c r="Q354" s="867"/>
      <c r="R354" s="867"/>
      <c r="S354" s="867"/>
      <c r="T354" s="867"/>
      <c r="U354" s="867"/>
      <c r="V354" s="867"/>
      <c r="W354" s="867"/>
      <c r="X354" s="867"/>
      <c r="Y354" s="867"/>
    </row>
    <row r="355" spans="1:25" x14ac:dyDescent="0.2">
      <c r="A355" s="1060"/>
      <c r="B355" s="8"/>
      <c r="E355" s="9"/>
      <c r="F355" s="9"/>
      <c r="G355" s="9"/>
      <c r="H355" s="9"/>
      <c r="I355" s="9"/>
      <c r="J355" s="9"/>
      <c r="K355" s="9"/>
      <c r="L355" s="9"/>
      <c r="M355" s="976"/>
      <c r="N355" s="867"/>
      <c r="O355" s="867"/>
      <c r="P355" s="867"/>
      <c r="Q355" s="867"/>
      <c r="R355" s="867"/>
      <c r="S355" s="867"/>
      <c r="T355" s="867"/>
      <c r="U355" s="867"/>
      <c r="V355" s="867"/>
      <c r="W355" s="867"/>
      <c r="X355" s="867"/>
      <c r="Y355" s="867"/>
    </row>
    <row r="356" spans="1:25" x14ac:dyDescent="0.2">
      <c r="A356" s="1060"/>
      <c r="B356" s="8"/>
      <c r="E356" s="9"/>
      <c r="F356" s="9"/>
      <c r="G356" s="9"/>
      <c r="H356" s="9"/>
      <c r="I356" s="9"/>
      <c r="J356" s="9"/>
      <c r="K356" s="9"/>
      <c r="L356" s="9"/>
      <c r="M356" s="976"/>
      <c r="N356" s="867"/>
      <c r="O356" s="867"/>
      <c r="P356" s="867"/>
      <c r="Q356" s="867"/>
      <c r="R356" s="867"/>
      <c r="S356" s="867"/>
      <c r="T356" s="867"/>
      <c r="U356" s="867"/>
      <c r="V356" s="867"/>
      <c r="W356" s="867"/>
      <c r="X356" s="867"/>
      <c r="Y356" s="867"/>
    </row>
    <row r="357" spans="1:25" x14ac:dyDescent="0.2">
      <c r="A357" s="1060"/>
      <c r="B357" s="8"/>
      <c r="E357" s="9"/>
      <c r="F357" s="9"/>
      <c r="G357" s="9"/>
      <c r="H357" s="9"/>
      <c r="I357" s="9"/>
      <c r="J357" s="9"/>
      <c r="K357" s="9"/>
      <c r="L357" s="9"/>
      <c r="M357" s="976"/>
      <c r="N357" s="867"/>
      <c r="O357" s="867"/>
      <c r="P357" s="867"/>
      <c r="Q357" s="867"/>
      <c r="R357" s="867"/>
      <c r="S357" s="867"/>
      <c r="T357" s="867"/>
      <c r="U357" s="867"/>
      <c r="V357" s="867"/>
      <c r="W357" s="867"/>
      <c r="X357" s="867"/>
      <c r="Y357" s="867"/>
    </row>
    <row r="358" spans="1:25" x14ac:dyDescent="0.2">
      <c r="A358" s="1060"/>
      <c r="B358" s="8"/>
      <c r="E358" s="9"/>
      <c r="F358" s="9"/>
      <c r="G358" s="9"/>
      <c r="H358" s="9"/>
      <c r="I358" s="9"/>
      <c r="J358" s="9"/>
      <c r="K358" s="9"/>
      <c r="L358" s="9"/>
      <c r="M358" s="976"/>
      <c r="N358" s="867"/>
      <c r="O358" s="867"/>
      <c r="P358" s="867"/>
      <c r="Q358" s="867"/>
      <c r="R358" s="867"/>
      <c r="S358" s="867"/>
      <c r="T358" s="867"/>
      <c r="U358" s="867"/>
      <c r="V358" s="867"/>
      <c r="W358" s="867"/>
      <c r="X358" s="867"/>
      <c r="Y358" s="867"/>
    </row>
    <row r="359" spans="1:25" x14ac:dyDescent="0.2">
      <c r="A359" s="1060"/>
      <c r="B359" s="8"/>
      <c r="E359" s="9"/>
      <c r="F359" s="9"/>
      <c r="G359" s="9"/>
      <c r="H359" s="9"/>
      <c r="I359" s="9"/>
      <c r="J359" s="9"/>
      <c r="K359" s="9"/>
      <c r="L359" s="9"/>
      <c r="M359" s="976"/>
      <c r="N359" s="867"/>
      <c r="O359" s="867"/>
      <c r="P359" s="867"/>
      <c r="Q359" s="867"/>
      <c r="R359" s="867"/>
      <c r="S359" s="867"/>
      <c r="T359" s="867"/>
      <c r="U359" s="867"/>
      <c r="V359" s="867"/>
      <c r="W359" s="867"/>
      <c r="X359" s="867"/>
      <c r="Y359" s="867"/>
    </row>
    <row r="360" spans="1:25" x14ac:dyDescent="0.2">
      <c r="A360" s="1060"/>
      <c r="B360" s="8"/>
      <c r="E360" s="9"/>
      <c r="F360" s="9"/>
      <c r="G360" s="9"/>
      <c r="H360" s="9"/>
      <c r="I360" s="9"/>
      <c r="J360" s="9"/>
      <c r="K360" s="9"/>
      <c r="L360" s="9"/>
      <c r="M360" s="976"/>
      <c r="N360" s="867"/>
      <c r="O360" s="867"/>
      <c r="P360" s="867"/>
      <c r="Q360" s="867"/>
      <c r="R360" s="867"/>
      <c r="S360" s="867"/>
      <c r="T360" s="867"/>
      <c r="U360" s="867"/>
      <c r="V360" s="867"/>
      <c r="W360" s="867"/>
      <c r="X360" s="867"/>
      <c r="Y360" s="867"/>
    </row>
    <row r="361" spans="1:25" x14ac:dyDescent="0.2">
      <c r="A361" s="1060"/>
      <c r="B361" s="8"/>
      <c r="E361" s="9"/>
      <c r="F361" s="9"/>
      <c r="G361" s="9"/>
      <c r="H361" s="9"/>
      <c r="I361" s="9"/>
      <c r="J361" s="9"/>
      <c r="K361" s="9"/>
      <c r="L361" s="9"/>
      <c r="M361" s="976"/>
      <c r="N361" s="867"/>
      <c r="O361" s="867"/>
      <c r="P361" s="867"/>
      <c r="Q361" s="867"/>
      <c r="R361" s="867"/>
      <c r="S361" s="867"/>
      <c r="T361" s="867"/>
      <c r="U361" s="867"/>
      <c r="V361" s="867"/>
      <c r="W361" s="867"/>
      <c r="X361" s="867"/>
      <c r="Y361" s="867"/>
    </row>
    <row r="362" spans="1:25" x14ac:dyDescent="0.2">
      <c r="A362" s="1060"/>
      <c r="B362" s="8"/>
      <c r="E362" s="9"/>
      <c r="F362" s="9"/>
      <c r="G362" s="9"/>
      <c r="H362" s="9"/>
      <c r="I362" s="9"/>
      <c r="J362" s="9"/>
      <c r="K362" s="9"/>
      <c r="L362" s="9"/>
      <c r="M362" s="976"/>
      <c r="N362" s="867"/>
      <c r="O362" s="867"/>
      <c r="P362" s="867"/>
      <c r="Q362" s="867"/>
      <c r="R362" s="867"/>
      <c r="S362" s="867"/>
      <c r="T362" s="867"/>
      <c r="U362" s="867"/>
      <c r="V362" s="867"/>
      <c r="W362" s="867"/>
      <c r="X362" s="867"/>
      <c r="Y362" s="867"/>
    </row>
    <row r="363" spans="1:25" x14ac:dyDescent="0.2">
      <c r="A363" s="1060"/>
      <c r="B363" s="8"/>
      <c r="E363" s="9"/>
      <c r="F363" s="9"/>
      <c r="G363" s="9"/>
      <c r="H363" s="9"/>
      <c r="I363" s="9"/>
      <c r="J363" s="9"/>
      <c r="K363" s="9"/>
      <c r="L363" s="9"/>
      <c r="M363" s="976"/>
      <c r="N363" s="867"/>
      <c r="O363" s="867"/>
      <c r="P363" s="867"/>
      <c r="Q363" s="867"/>
      <c r="R363" s="867"/>
      <c r="S363" s="867"/>
      <c r="T363" s="867"/>
      <c r="U363" s="867"/>
      <c r="V363" s="867"/>
      <c r="W363" s="867"/>
      <c r="X363" s="867"/>
      <c r="Y363" s="867"/>
    </row>
    <row r="364" spans="1:25" x14ac:dyDescent="0.2">
      <c r="A364" s="1060"/>
      <c r="B364" s="10"/>
      <c r="C364" s="4"/>
      <c r="D364" s="4"/>
      <c r="M364" s="976"/>
      <c r="N364" s="867"/>
      <c r="O364" s="867"/>
      <c r="P364" s="867"/>
      <c r="Q364" s="867"/>
      <c r="R364" s="867"/>
      <c r="S364" s="867"/>
      <c r="T364" s="867"/>
      <c r="U364" s="867"/>
      <c r="V364" s="867"/>
      <c r="W364" s="867"/>
      <c r="X364" s="867"/>
      <c r="Y364" s="867"/>
    </row>
    <row r="365" spans="1:25" x14ac:dyDescent="0.2">
      <c r="A365" s="1060"/>
      <c r="B365" s="8"/>
      <c r="C365" s="9"/>
      <c r="D365" s="9"/>
      <c r="M365" s="976"/>
      <c r="N365" s="867"/>
      <c r="O365" s="867"/>
      <c r="P365" s="867"/>
      <c r="Q365" s="867"/>
      <c r="R365" s="867"/>
      <c r="S365" s="867"/>
      <c r="T365" s="867"/>
      <c r="U365" s="867"/>
      <c r="V365" s="867"/>
      <c r="W365" s="867"/>
      <c r="X365" s="867"/>
      <c r="Y365" s="867"/>
    </row>
    <row r="366" spans="1:25" x14ac:dyDescent="0.2">
      <c r="A366" s="1060"/>
      <c r="B366" s="8"/>
      <c r="C366" s="9"/>
      <c r="D366" s="9"/>
      <c r="M366" s="976"/>
      <c r="N366" s="867"/>
      <c r="O366" s="867"/>
      <c r="P366" s="867"/>
      <c r="Q366" s="867"/>
      <c r="R366" s="867"/>
      <c r="S366" s="867"/>
      <c r="T366" s="867"/>
      <c r="U366" s="867"/>
      <c r="V366" s="867"/>
      <c r="W366" s="867"/>
      <c r="X366" s="867"/>
      <c r="Y366" s="867"/>
    </row>
    <row r="367" spans="1:25" x14ac:dyDescent="0.2">
      <c r="A367" s="1060"/>
      <c r="B367" s="8"/>
      <c r="E367" s="9"/>
      <c r="F367" s="9"/>
      <c r="G367" s="9"/>
      <c r="H367" s="9"/>
      <c r="I367" s="9"/>
      <c r="J367" s="9"/>
      <c r="K367" s="9"/>
      <c r="L367" s="9"/>
      <c r="M367" s="976"/>
      <c r="N367" s="867"/>
      <c r="O367" s="867"/>
      <c r="P367" s="867"/>
      <c r="Q367" s="867"/>
      <c r="R367" s="867"/>
      <c r="S367" s="867"/>
      <c r="T367" s="867"/>
      <c r="U367" s="867"/>
      <c r="V367" s="867"/>
      <c r="W367" s="867"/>
      <c r="X367" s="867"/>
      <c r="Y367" s="867"/>
    </row>
    <row r="368" spans="1:25" x14ac:dyDescent="0.2">
      <c r="A368" s="1060"/>
      <c r="B368" s="8"/>
      <c r="E368" s="9"/>
      <c r="F368" s="9"/>
      <c r="G368" s="9"/>
      <c r="H368" s="9"/>
      <c r="I368" s="9"/>
      <c r="J368" s="9"/>
      <c r="K368" s="9"/>
      <c r="L368" s="9"/>
      <c r="M368" s="976"/>
      <c r="N368" s="867"/>
      <c r="O368" s="867"/>
      <c r="P368" s="867"/>
      <c r="Q368" s="867"/>
      <c r="R368" s="867"/>
      <c r="S368" s="867"/>
      <c r="T368" s="867"/>
      <c r="U368" s="867"/>
      <c r="V368" s="867"/>
      <c r="W368" s="867"/>
      <c r="X368" s="867"/>
      <c r="Y368" s="867"/>
    </row>
    <row r="369" spans="1:25" x14ac:dyDescent="0.2">
      <c r="A369" s="1060"/>
      <c r="B369" s="8"/>
      <c r="E369" s="9"/>
      <c r="F369" s="9"/>
      <c r="G369" s="9"/>
      <c r="H369" s="9"/>
      <c r="I369" s="9"/>
      <c r="J369" s="9"/>
      <c r="K369" s="9"/>
      <c r="L369" s="9"/>
      <c r="M369" s="976"/>
      <c r="N369" s="867"/>
      <c r="O369" s="867"/>
      <c r="P369" s="867"/>
      <c r="Q369" s="867"/>
      <c r="R369" s="867"/>
      <c r="S369" s="867"/>
      <c r="T369" s="867"/>
      <c r="U369" s="867"/>
      <c r="V369" s="867"/>
      <c r="W369" s="867"/>
      <c r="X369" s="867"/>
      <c r="Y369" s="867"/>
    </row>
    <row r="370" spans="1:25" x14ac:dyDescent="0.2">
      <c r="A370" s="1060"/>
      <c r="B370" s="8"/>
      <c r="C370" s="9"/>
      <c r="D370" s="9"/>
      <c r="M370" s="976"/>
      <c r="N370" s="867"/>
      <c r="O370" s="867"/>
      <c r="P370" s="867"/>
      <c r="Q370" s="867"/>
      <c r="R370" s="867"/>
      <c r="S370" s="867"/>
      <c r="T370" s="867"/>
      <c r="U370" s="867"/>
      <c r="V370" s="867"/>
      <c r="W370" s="867"/>
      <c r="X370" s="867"/>
      <c r="Y370" s="867"/>
    </row>
    <row r="371" spans="1:25" x14ac:dyDescent="0.2">
      <c r="A371" s="1060"/>
      <c r="B371" s="8"/>
      <c r="E371" s="9"/>
      <c r="F371" s="9"/>
      <c r="G371" s="9"/>
      <c r="H371" s="9"/>
      <c r="I371" s="9"/>
      <c r="J371" s="9"/>
      <c r="K371" s="9"/>
      <c r="L371" s="9"/>
      <c r="M371" s="976"/>
      <c r="N371" s="867"/>
      <c r="O371" s="867"/>
      <c r="P371" s="867"/>
      <c r="Q371" s="867"/>
      <c r="R371" s="867"/>
      <c r="S371" s="867"/>
      <c r="T371" s="867"/>
      <c r="U371" s="867"/>
      <c r="V371" s="867"/>
      <c r="W371" s="867"/>
      <c r="X371" s="867"/>
      <c r="Y371" s="867"/>
    </row>
    <row r="372" spans="1:25" x14ac:dyDescent="0.2">
      <c r="A372" s="1060"/>
      <c r="B372" s="8"/>
      <c r="E372" s="9"/>
      <c r="F372" s="9"/>
      <c r="G372" s="9"/>
      <c r="H372" s="9"/>
      <c r="I372" s="9"/>
      <c r="J372" s="9"/>
      <c r="K372" s="9"/>
      <c r="L372" s="9"/>
      <c r="M372" s="976"/>
      <c r="N372" s="867"/>
      <c r="O372" s="867"/>
      <c r="P372" s="867"/>
      <c r="Q372" s="867"/>
      <c r="R372" s="867"/>
      <c r="S372" s="867"/>
      <c r="T372" s="867"/>
      <c r="U372" s="867"/>
      <c r="V372" s="867"/>
      <c r="W372" s="867"/>
      <c r="X372" s="867"/>
      <c r="Y372" s="867"/>
    </row>
    <row r="373" spans="1:25" x14ac:dyDescent="0.2">
      <c r="A373" s="1060"/>
      <c r="B373" s="8"/>
      <c r="C373" s="9"/>
      <c r="D373" s="9"/>
      <c r="M373" s="976"/>
      <c r="N373" s="867"/>
      <c r="O373" s="867"/>
      <c r="P373" s="867"/>
      <c r="Q373" s="867"/>
      <c r="R373" s="867"/>
      <c r="S373" s="867"/>
      <c r="T373" s="867"/>
      <c r="U373" s="867"/>
      <c r="V373" s="867"/>
      <c r="W373" s="867"/>
      <c r="X373" s="867"/>
      <c r="Y373" s="867"/>
    </row>
    <row r="374" spans="1:25" x14ac:dyDescent="0.2">
      <c r="A374" s="1060"/>
      <c r="B374" s="8"/>
      <c r="E374" s="9"/>
      <c r="F374" s="9"/>
      <c r="G374" s="9"/>
      <c r="H374" s="9"/>
      <c r="I374" s="9"/>
      <c r="J374" s="9"/>
      <c r="K374" s="9"/>
      <c r="L374" s="9"/>
      <c r="M374" s="976"/>
      <c r="N374" s="867"/>
      <c r="O374" s="867"/>
      <c r="P374" s="867"/>
      <c r="Q374" s="867"/>
      <c r="R374" s="867"/>
      <c r="S374" s="867"/>
      <c r="T374" s="867"/>
      <c r="U374" s="867"/>
      <c r="V374" s="867"/>
      <c r="W374" s="867"/>
      <c r="X374" s="867"/>
      <c r="Y374" s="867"/>
    </row>
    <row r="375" spans="1:25" x14ac:dyDescent="0.2">
      <c r="A375" s="1060"/>
      <c r="B375" s="8"/>
      <c r="E375" s="9"/>
      <c r="F375" s="9"/>
      <c r="G375" s="9"/>
      <c r="H375" s="9"/>
      <c r="I375" s="9"/>
      <c r="J375" s="9"/>
      <c r="K375" s="9"/>
      <c r="L375" s="9"/>
      <c r="M375" s="976"/>
      <c r="N375" s="867"/>
      <c r="O375" s="867"/>
      <c r="P375" s="867"/>
      <c r="Q375" s="867"/>
      <c r="R375" s="867"/>
      <c r="S375" s="867"/>
      <c r="T375" s="867"/>
      <c r="U375" s="867"/>
      <c r="V375" s="867"/>
      <c r="W375" s="867"/>
      <c r="X375" s="867"/>
      <c r="Y375" s="867"/>
    </row>
    <row r="376" spans="1:25" x14ac:dyDescent="0.2">
      <c r="A376" s="1060"/>
      <c r="B376" s="8"/>
      <c r="E376" s="9"/>
      <c r="F376" s="9"/>
      <c r="G376" s="9"/>
      <c r="H376" s="9"/>
      <c r="I376" s="9"/>
      <c r="J376" s="9"/>
      <c r="K376" s="9"/>
      <c r="L376" s="9"/>
      <c r="M376" s="976"/>
      <c r="N376" s="867"/>
      <c r="O376" s="867"/>
      <c r="P376" s="867"/>
      <c r="Q376" s="867"/>
      <c r="R376" s="867"/>
      <c r="S376" s="867"/>
      <c r="T376" s="867"/>
      <c r="U376" s="867"/>
      <c r="V376" s="867"/>
      <c r="W376" s="867"/>
      <c r="X376" s="867"/>
      <c r="Y376" s="867"/>
    </row>
    <row r="377" spans="1:25" x14ac:dyDescent="0.2">
      <c r="A377" s="1060"/>
      <c r="B377" s="8"/>
      <c r="E377" s="9"/>
      <c r="F377" s="9"/>
      <c r="G377" s="9"/>
      <c r="H377" s="9"/>
      <c r="I377" s="9"/>
      <c r="J377" s="9"/>
      <c r="K377" s="9"/>
      <c r="L377" s="9"/>
      <c r="M377" s="976"/>
      <c r="N377" s="867"/>
      <c r="O377" s="867"/>
      <c r="P377" s="867"/>
      <c r="Q377" s="867"/>
      <c r="R377" s="867"/>
      <c r="S377" s="867"/>
      <c r="T377" s="867"/>
      <c r="U377" s="867"/>
      <c r="V377" s="867"/>
      <c r="W377" s="867"/>
      <c r="X377" s="867"/>
      <c r="Y377" s="867"/>
    </row>
    <row r="378" spans="1:25" x14ac:dyDescent="0.2">
      <c r="A378" s="1060"/>
      <c r="B378" s="8"/>
      <c r="E378" s="9"/>
      <c r="F378" s="9"/>
      <c r="G378" s="9"/>
      <c r="H378" s="9"/>
      <c r="I378" s="9"/>
      <c r="J378" s="9"/>
      <c r="K378" s="9"/>
      <c r="L378" s="9"/>
      <c r="M378" s="976"/>
      <c r="N378" s="867"/>
      <c r="O378" s="867"/>
      <c r="P378" s="867"/>
      <c r="Q378" s="867"/>
      <c r="R378" s="867"/>
      <c r="S378" s="867"/>
      <c r="T378" s="867"/>
      <c r="U378" s="867"/>
      <c r="V378" s="867"/>
      <c r="W378" s="867"/>
      <c r="X378" s="867"/>
      <c r="Y378" s="867"/>
    </row>
    <row r="379" spans="1:25" x14ac:dyDescent="0.2">
      <c r="A379" s="1060"/>
      <c r="B379" s="8"/>
      <c r="E379" s="9"/>
      <c r="F379" s="9"/>
      <c r="G379" s="9"/>
      <c r="H379" s="9"/>
      <c r="I379" s="9"/>
      <c r="J379" s="9"/>
      <c r="K379" s="9"/>
      <c r="L379" s="9"/>
      <c r="M379" s="976"/>
      <c r="N379" s="867"/>
      <c r="O379" s="867"/>
      <c r="P379" s="867"/>
      <c r="Q379" s="867"/>
      <c r="R379" s="867"/>
      <c r="S379" s="867"/>
      <c r="T379" s="867"/>
      <c r="U379" s="867"/>
      <c r="V379" s="867"/>
      <c r="W379" s="867"/>
      <c r="X379" s="867"/>
      <c r="Y379" s="867"/>
    </row>
    <row r="380" spans="1:25" x14ac:dyDescent="0.2">
      <c r="A380" s="1060"/>
      <c r="B380" s="8"/>
      <c r="E380" s="9"/>
      <c r="F380" s="9"/>
      <c r="G380" s="9"/>
      <c r="H380" s="9"/>
      <c r="I380" s="9"/>
      <c r="J380" s="9"/>
      <c r="K380" s="9"/>
      <c r="L380" s="9"/>
      <c r="M380" s="976"/>
      <c r="N380" s="867"/>
      <c r="O380" s="867"/>
      <c r="P380" s="867"/>
      <c r="Q380" s="867"/>
      <c r="R380" s="867"/>
      <c r="S380" s="867"/>
      <c r="T380" s="867"/>
      <c r="U380" s="867"/>
      <c r="V380" s="867"/>
      <c r="W380" s="867"/>
      <c r="X380" s="867"/>
      <c r="Y380" s="867"/>
    </row>
    <row r="381" spans="1:25" x14ac:dyDescent="0.2">
      <c r="A381" s="1060"/>
      <c r="B381" s="8"/>
      <c r="C381" s="9"/>
      <c r="D381" s="9"/>
      <c r="M381" s="976"/>
      <c r="N381" s="867"/>
      <c r="O381" s="867"/>
      <c r="P381" s="867"/>
      <c r="Q381" s="867"/>
      <c r="R381" s="867"/>
      <c r="S381" s="867"/>
      <c r="T381" s="867"/>
      <c r="U381" s="867"/>
      <c r="V381" s="867"/>
      <c r="W381" s="867"/>
      <c r="X381" s="867"/>
      <c r="Y381" s="867"/>
    </row>
    <row r="382" spans="1:25" x14ac:dyDescent="0.2">
      <c r="A382" s="1060"/>
      <c r="B382" s="8"/>
      <c r="C382" s="9"/>
      <c r="D382" s="9"/>
      <c r="M382" s="976"/>
      <c r="N382" s="867"/>
      <c r="O382" s="867"/>
      <c r="P382" s="867"/>
      <c r="Q382" s="867"/>
      <c r="R382" s="867"/>
      <c r="S382" s="867"/>
      <c r="T382" s="867"/>
      <c r="U382" s="867"/>
      <c r="V382" s="867"/>
      <c r="W382" s="867"/>
      <c r="X382" s="867"/>
      <c r="Y382" s="867"/>
    </row>
    <row r="383" spans="1:25" x14ac:dyDescent="0.2">
      <c r="A383" s="1060"/>
      <c r="B383" s="8"/>
      <c r="C383" s="9"/>
      <c r="D383" s="9"/>
      <c r="M383" s="976"/>
      <c r="N383" s="867"/>
      <c r="O383" s="867"/>
      <c r="P383" s="867"/>
      <c r="Q383" s="867"/>
      <c r="R383" s="867"/>
      <c r="S383" s="867"/>
      <c r="T383" s="867"/>
      <c r="U383" s="867"/>
      <c r="V383" s="867"/>
      <c r="W383" s="867"/>
      <c r="X383" s="867"/>
      <c r="Y383" s="867"/>
    </row>
    <row r="384" spans="1:25" x14ac:dyDescent="0.2">
      <c r="A384" s="1060"/>
      <c r="B384" s="8"/>
      <c r="C384" s="9"/>
      <c r="D384" s="9"/>
      <c r="M384" s="976"/>
      <c r="N384" s="867"/>
      <c r="O384" s="867"/>
      <c r="P384" s="867"/>
      <c r="Q384" s="867"/>
      <c r="R384" s="867"/>
      <c r="S384" s="867"/>
      <c r="T384" s="867"/>
      <c r="U384" s="867"/>
      <c r="V384" s="867"/>
      <c r="W384" s="867"/>
      <c r="X384" s="867"/>
      <c r="Y384" s="867"/>
    </row>
    <row r="385" spans="1:25" x14ac:dyDescent="0.2">
      <c r="A385" s="1060"/>
      <c r="B385" s="8"/>
      <c r="E385" s="9"/>
      <c r="F385" s="9"/>
      <c r="G385" s="9"/>
      <c r="H385" s="9"/>
      <c r="I385" s="9"/>
      <c r="J385" s="9"/>
      <c r="K385" s="9"/>
      <c r="L385" s="9"/>
      <c r="M385" s="976"/>
      <c r="N385" s="867"/>
      <c r="O385" s="867"/>
      <c r="P385" s="867"/>
      <c r="Q385" s="867"/>
      <c r="R385" s="867"/>
      <c r="S385" s="867"/>
      <c r="T385" s="867"/>
      <c r="U385" s="867"/>
      <c r="V385" s="867"/>
      <c r="W385" s="867"/>
      <c r="X385" s="867"/>
      <c r="Y385" s="867"/>
    </row>
    <row r="386" spans="1:25" x14ac:dyDescent="0.2">
      <c r="A386" s="1060"/>
      <c r="B386" s="8"/>
      <c r="E386" s="9"/>
      <c r="F386" s="9"/>
      <c r="G386" s="9"/>
      <c r="H386" s="9"/>
      <c r="I386" s="9"/>
      <c r="J386" s="9"/>
      <c r="K386" s="9"/>
      <c r="L386" s="9"/>
      <c r="M386" s="976"/>
      <c r="N386" s="867"/>
      <c r="O386" s="867"/>
      <c r="P386" s="867"/>
      <c r="Q386" s="867"/>
      <c r="R386" s="867"/>
      <c r="S386" s="867"/>
      <c r="T386" s="867"/>
      <c r="U386" s="867"/>
      <c r="V386" s="867"/>
      <c r="W386" s="867"/>
      <c r="X386" s="867"/>
      <c r="Y386" s="867"/>
    </row>
    <row r="387" spans="1:25" x14ac:dyDescent="0.2">
      <c r="A387" s="1060"/>
      <c r="B387" s="8"/>
      <c r="E387" s="9"/>
      <c r="F387" s="9"/>
      <c r="G387" s="9"/>
      <c r="H387" s="9"/>
      <c r="I387" s="9"/>
      <c r="J387" s="9"/>
      <c r="K387" s="9"/>
      <c r="L387" s="9"/>
      <c r="M387" s="976"/>
      <c r="N387" s="867"/>
      <c r="O387" s="867"/>
      <c r="P387" s="867"/>
      <c r="Q387" s="867"/>
      <c r="R387" s="867"/>
      <c r="S387" s="867"/>
      <c r="T387" s="867"/>
      <c r="U387" s="867"/>
      <c r="V387" s="867"/>
      <c r="W387" s="867"/>
      <c r="X387" s="867"/>
      <c r="Y387" s="867"/>
    </row>
    <row r="388" spans="1:25" x14ac:dyDescent="0.2">
      <c r="A388" s="1060"/>
      <c r="B388" s="8"/>
      <c r="E388" s="9"/>
      <c r="F388" s="9"/>
      <c r="G388" s="9"/>
      <c r="H388" s="9"/>
      <c r="I388" s="9"/>
      <c r="J388" s="9"/>
      <c r="K388" s="9"/>
      <c r="L388" s="9"/>
      <c r="M388" s="976"/>
      <c r="N388" s="867"/>
      <c r="O388" s="867"/>
      <c r="P388" s="867"/>
      <c r="Q388" s="867"/>
      <c r="R388" s="867"/>
      <c r="S388" s="867"/>
      <c r="T388" s="867"/>
      <c r="U388" s="867"/>
      <c r="V388" s="867"/>
      <c r="W388" s="867"/>
      <c r="X388" s="867"/>
      <c r="Y388" s="867"/>
    </row>
    <row r="389" spans="1:25" x14ac:dyDescent="0.2">
      <c r="A389" s="1060"/>
      <c r="B389" s="8"/>
      <c r="C389" s="9"/>
      <c r="D389" s="9"/>
      <c r="M389" s="976"/>
      <c r="N389" s="867"/>
      <c r="O389" s="867"/>
      <c r="P389" s="867"/>
      <c r="Q389" s="867"/>
      <c r="R389" s="867"/>
      <c r="S389" s="867"/>
      <c r="T389" s="867"/>
      <c r="U389" s="867"/>
      <c r="V389" s="867"/>
      <c r="W389" s="867"/>
      <c r="X389" s="867"/>
      <c r="Y389" s="867"/>
    </row>
    <row r="390" spans="1:25" x14ac:dyDescent="0.2">
      <c r="A390" s="1060"/>
      <c r="B390" s="8"/>
      <c r="E390" s="9"/>
      <c r="F390" s="9"/>
      <c r="G390" s="9"/>
      <c r="H390" s="9"/>
      <c r="I390" s="9"/>
      <c r="J390" s="9"/>
      <c r="K390" s="9"/>
      <c r="L390" s="9"/>
      <c r="M390" s="976"/>
      <c r="N390" s="867"/>
      <c r="O390" s="867"/>
      <c r="P390" s="867"/>
      <c r="Q390" s="867"/>
      <c r="R390" s="867"/>
      <c r="S390" s="867"/>
      <c r="T390" s="867"/>
      <c r="U390" s="867"/>
      <c r="V390" s="867"/>
      <c r="W390" s="867"/>
      <c r="X390" s="867"/>
      <c r="Y390" s="867"/>
    </row>
    <row r="391" spans="1:25" x14ac:dyDescent="0.2">
      <c r="A391" s="1060"/>
      <c r="B391" s="8"/>
      <c r="E391" s="9"/>
      <c r="F391" s="9"/>
      <c r="G391" s="9"/>
      <c r="H391" s="9"/>
      <c r="I391" s="9"/>
      <c r="J391" s="9"/>
      <c r="K391" s="9"/>
      <c r="L391" s="9"/>
      <c r="M391" s="976"/>
      <c r="N391" s="867"/>
      <c r="O391" s="867"/>
      <c r="P391" s="867"/>
      <c r="Q391" s="867"/>
      <c r="R391" s="867"/>
      <c r="S391" s="867"/>
      <c r="T391" s="867"/>
      <c r="U391" s="867"/>
      <c r="V391" s="867"/>
      <c r="W391" s="867"/>
      <c r="X391" s="867"/>
      <c r="Y391" s="867"/>
    </row>
    <row r="392" spans="1:25" x14ac:dyDescent="0.2">
      <c r="A392" s="1060"/>
      <c r="B392" s="8"/>
      <c r="E392" s="9"/>
      <c r="F392" s="9"/>
      <c r="G392" s="9"/>
      <c r="H392" s="9"/>
      <c r="I392" s="9"/>
      <c r="J392" s="9"/>
      <c r="K392" s="9"/>
      <c r="L392" s="9"/>
      <c r="M392" s="976"/>
      <c r="N392" s="867"/>
      <c r="O392" s="867"/>
      <c r="P392" s="867"/>
      <c r="Q392" s="867"/>
      <c r="R392" s="867"/>
      <c r="S392" s="867"/>
      <c r="T392" s="867"/>
      <c r="U392" s="867"/>
      <c r="V392" s="867"/>
      <c r="W392" s="867"/>
      <c r="X392" s="867"/>
      <c r="Y392" s="867"/>
    </row>
    <row r="393" spans="1:25" x14ac:dyDescent="0.2">
      <c r="A393" s="1060"/>
      <c r="B393" s="8"/>
      <c r="E393" s="9"/>
      <c r="F393" s="9"/>
      <c r="G393" s="9"/>
      <c r="H393" s="9"/>
      <c r="I393" s="9"/>
      <c r="J393" s="9"/>
      <c r="K393" s="9"/>
      <c r="L393" s="9"/>
      <c r="M393" s="976"/>
      <c r="N393" s="867"/>
      <c r="O393" s="867"/>
      <c r="P393" s="867"/>
      <c r="Q393" s="867"/>
      <c r="R393" s="867"/>
      <c r="S393" s="867"/>
      <c r="T393" s="867"/>
      <c r="U393" s="867"/>
      <c r="V393" s="867"/>
      <c r="W393" s="867"/>
      <c r="X393" s="867"/>
      <c r="Y393" s="867"/>
    </row>
    <row r="394" spans="1:25" x14ac:dyDescent="0.2">
      <c r="A394" s="1060"/>
      <c r="B394" s="8"/>
      <c r="E394" s="9"/>
      <c r="F394" s="9"/>
      <c r="G394" s="9"/>
      <c r="H394" s="9"/>
      <c r="I394" s="9"/>
      <c r="J394" s="9"/>
      <c r="K394" s="9"/>
      <c r="L394" s="9"/>
      <c r="M394" s="976"/>
      <c r="N394" s="867"/>
      <c r="O394" s="867"/>
      <c r="P394" s="867"/>
      <c r="Q394" s="867"/>
      <c r="R394" s="867"/>
      <c r="S394" s="867"/>
      <c r="T394" s="867"/>
      <c r="U394" s="867"/>
      <c r="V394" s="867"/>
      <c r="W394" s="867"/>
      <c r="X394" s="867"/>
      <c r="Y394" s="867"/>
    </row>
    <row r="395" spans="1:25" x14ac:dyDescent="0.2">
      <c r="A395" s="1060"/>
      <c r="B395" s="8"/>
      <c r="C395" s="9"/>
      <c r="D395" s="9"/>
      <c r="M395" s="976"/>
      <c r="N395" s="867"/>
      <c r="O395" s="867"/>
      <c r="P395" s="867"/>
      <c r="Q395" s="867"/>
      <c r="R395" s="867"/>
      <c r="S395" s="867"/>
      <c r="T395" s="867"/>
      <c r="U395" s="867"/>
      <c r="V395" s="867"/>
      <c r="W395" s="867"/>
      <c r="X395" s="867"/>
      <c r="Y395" s="867"/>
    </row>
    <row r="396" spans="1:25" x14ac:dyDescent="0.2">
      <c r="A396" s="1060"/>
      <c r="B396" s="8"/>
      <c r="C396" s="9"/>
      <c r="D396" s="9"/>
      <c r="M396" s="976"/>
      <c r="N396" s="867"/>
      <c r="O396" s="867"/>
      <c r="P396" s="867"/>
      <c r="Q396" s="867"/>
      <c r="R396" s="867"/>
      <c r="S396" s="867"/>
      <c r="T396" s="867"/>
      <c r="U396" s="867"/>
      <c r="V396" s="867"/>
      <c r="W396" s="867"/>
      <c r="X396" s="867"/>
      <c r="Y396" s="867"/>
    </row>
    <row r="397" spans="1:25" x14ac:dyDescent="0.2">
      <c r="A397" s="1060"/>
      <c r="B397" s="8"/>
      <c r="E397" s="9"/>
      <c r="F397" s="9"/>
      <c r="G397" s="9"/>
      <c r="H397" s="9"/>
      <c r="I397" s="9"/>
      <c r="J397" s="9"/>
      <c r="K397" s="9"/>
      <c r="L397" s="9"/>
      <c r="M397" s="976"/>
      <c r="N397" s="867"/>
      <c r="O397" s="867"/>
      <c r="P397" s="867"/>
      <c r="Q397" s="867"/>
      <c r="R397" s="867"/>
      <c r="S397" s="867"/>
      <c r="T397" s="867"/>
      <c r="U397" s="867"/>
      <c r="V397" s="867"/>
      <c r="W397" s="867"/>
      <c r="X397" s="867"/>
      <c r="Y397" s="867"/>
    </row>
    <row r="398" spans="1:25" x14ac:dyDescent="0.2">
      <c r="A398" s="1060"/>
      <c r="B398" s="8"/>
      <c r="E398" s="9"/>
      <c r="F398" s="9"/>
      <c r="G398" s="9"/>
      <c r="H398" s="9"/>
      <c r="I398" s="9"/>
      <c r="J398" s="9"/>
      <c r="K398" s="9"/>
      <c r="L398" s="9"/>
      <c r="M398" s="976"/>
      <c r="N398" s="867"/>
      <c r="O398" s="867"/>
      <c r="P398" s="867"/>
      <c r="Q398" s="867"/>
      <c r="R398" s="867"/>
      <c r="S398" s="867"/>
      <c r="T398" s="867"/>
      <c r="U398" s="867"/>
      <c r="V398" s="867"/>
      <c r="W398" s="867"/>
      <c r="X398" s="867"/>
      <c r="Y398" s="867"/>
    </row>
    <row r="399" spans="1:25" x14ac:dyDescent="0.2">
      <c r="A399" s="1060"/>
      <c r="B399" s="8"/>
      <c r="E399" s="9"/>
      <c r="F399" s="9"/>
      <c r="G399" s="9"/>
      <c r="H399" s="9"/>
      <c r="I399" s="9"/>
      <c r="J399" s="9"/>
      <c r="K399" s="9"/>
      <c r="L399" s="9"/>
      <c r="M399" s="976"/>
      <c r="N399" s="867"/>
      <c r="O399" s="867"/>
      <c r="P399" s="867"/>
      <c r="Q399" s="867"/>
      <c r="R399" s="867"/>
      <c r="S399" s="867"/>
      <c r="T399" s="867"/>
      <c r="U399" s="867"/>
      <c r="V399" s="867"/>
      <c r="W399" s="867"/>
      <c r="X399" s="867"/>
      <c r="Y399" s="867"/>
    </row>
    <row r="400" spans="1:25" x14ac:dyDescent="0.2">
      <c r="A400" s="1060"/>
      <c r="B400" s="10"/>
      <c r="C400" s="4"/>
      <c r="D400" s="4"/>
      <c r="M400" s="976"/>
      <c r="N400" s="867"/>
      <c r="O400" s="867"/>
      <c r="P400" s="867"/>
      <c r="Q400" s="867"/>
      <c r="R400" s="867"/>
      <c r="S400" s="867"/>
      <c r="T400" s="867"/>
      <c r="U400" s="867"/>
      <c r="V400" s="867"/>
      <c r="W400" s="867"/>
      <c r="X400" s="867"/>
      <c r="Y400" s="867"/>
    </row>
    <row r="401" spans="1:25" x14ac:dyDescent="0.2">
      <c r="A401" s="1060"/>
      <c r="B401" s="8"/>
      <c r="C401" s="9"/>
      <c r="D401" s="9"/>
      <c r="M401" s="976"/>
      <c r="N401" s="867"/>
      <c r="O401" s="867"/>
      <c r="P401" s="867"/>
      <c r="Q401" s="867"/>
      <c r="R401" s="867"/>
      <c r="S401" s="867"/>
      <c r="T401" s="867"/>
      <c r="U401" s="867"/>
      <c r="V401" s="867"/>
      <c r="W401" s="867"/>
      <c r="X401" s="867"/>
      <c r="Y401" s="867"/>
    </row>
    <row r="402" spans="1:25" x14ac:dyDescent="0.2">
      <c r="A402" s="1060"/>
      <c r="B402" s="8"/>
      <c r="C402" s="9"/>
      <c r="D402" s="9"/>
      <c r="M402" s="976"/>
      <c r="N402" s="867"/>
      <c r="O402" s="867"/>
      <c r="P402" s="867"/>
      <c r="Q402" s="867"/>
      <c r="R402" s="867"/>
      <c r="S402" s="867"/>
      <c r="T402" s="867"/>
      <c r="U402" s="867"/>
      <c r="V402" s="867"/>
      <c r="W402" s="867"/>
      <c r="X402" s="867"/>
      <c r="Y402" s="867"/>
    </row>
    <row r="403" spans="1:25" x14ac:dyDescent="0.2">
      <c r="A403" s="1060"/>
      <c r="B403" s="8"/>
      <c r="E403" s="9"/>
      <c r="F403" s="9"/>
      <c r="G403" s="9"/>
      <c r="H403" s="9"/>
      <c r="I403" s="9"/>
      <c r="J403" s="9"/>
      <c r="K403" s="9"/>
      <c r="L403" s="9"/>
      <c r="M403" s="976"/>
      <c r="N403" s="867"/>
      <c r="O403" s="867"/>
      <c r="P403" s="867"/>
      <c r="Q403" s="867"/>
      <c r="R403" s="867"/>
      <c r="S403" s="867"/>
      <c r="T403" s="867"/>
      <c r="U403" s="867"/>
      <c r="V403" s="867"/>
      <c r="W403" s="867"/>
      <c r="X403" s="867"/>
      <c r="Y403" s="867"/>
    </row>
    <row r="404" spans="1:25" x14ac:dyDescent="0.2">
      <c r="A404" s="1060"/>
      <c r="B404" s="8"/>
      <c r="E404" s="9"/>
      <c r="F404" s="9"/>
      <c r="G404" s="9"/>
      <c r="H404" s="9"/>
      <c r="I404" s="9"/>
      <c r="J404" s="9"/>
      <c r="K404" s="9"/>
      <c r="L404" s="9"/>
      <c r="M404" s="976"/>
      <c r="N404" s="867"/>
      <c r="O404" s="867"/>
      <c r="P404" s="867"/>
      <c r="Q404" s="867"/>
      <c r="R404" s="867"/>
      <c r="S404" s="867"/>
      <c r="T404" s="867"/>
      <c r="U404" s="867"/>
      <c r="V404" s="867"/>
      <c r="W404" s="867"/>
      <c r="X404" s="867"/>
      <c r="Y404" s="867"/>
    </row>
    <row r="405" spans="1:25" x14ac:dyDescent="0.2">
      <c r="A405" s="1060"/>
      <c r="B405" s="8"/>
      <c r="C405" s="9"/>
      <c r="D405" s="9"/>
      <c r="M405" s="976"/>
      <c r="N405" s="867"/>
      <c r="O405" s="867"/>
      <c r="P405" s="867"/>
      <c r="Q405" s="867"/>
      <c r="R405" s="867"/>
      <c r="S405" s="867"/>
      <c r="T405" s="867"/>
      <c r="U405" s="867"/>
      <c r="V405" s="867"/>
      <c r="W405" s="867"/>
      <c r="X405" s="867"/>
      <c r="Y405" s="867"/>
    </row>
    <row r="406" spans="1:25" x14ac:dyDescent="0.2">
      <c r="A406" s="1060"/>
      <c r="B406" s="8"/>
      <c r="C406" s="9"/>
      <c r="D406" s="9"/>
      <c r="M406" s="976"/>
      <c r="N406" s="867"/>
      <c r="O406" s="867"/>
      <c r="P406" s="867"/>
      <c r="Q406" s="867"/>
      <c r="R406" s="867"/>
      <c r="S406" s="867"/>
      <c r="T406" s="867"/>
      <c r="U406" s="867"/>
      <c r="V406" s="867"/>
      <c r="W406" s="867"/>
      <c r="X406" s="867"/>
      <c r="Y406" s="867"/>
    </row>
    <row r="407" spans="1:25" x14ac:dyDescent="0.2">
      <c r="A407" s="1060"/>
      <c r="B407" s="8"/>
      <c r="E407" s="9"/>
      <c r="F407" s="9"/>
      <c r="G407" s="9"/>
      <c r="H407" s="9"/>
      <c r="I407" s="9"/>
      <c r="J407" s="9"/>
      <c r="K407" s="9"/>
      <c r="L407" s="9"/>
      <c r="M407" s="976"/>
      <c r="N407" s="867"/>
      <c r="O407" s="867"/>
      <c r="P407" s="867"/>
      <c r="Q407" s="867"/>
      <c r="R407" s="867"/>
      <c r="S407" s="867"/>
      <c r="T407" s="867"/>
      <c r="U407" s="867"/>
      <c r="V407" s="867"/>
      <c r="W407" s="867"/>
      <c r="X407" s="867"/>
      <c r="Y407" s="867"/>
    </row>
    <row r="408" spans="1:25" x14ac:dyDescent="0.2">
      <c r="A408" s="1060"/>
      <c r="B408" s="8"/>
      <c r="E408" s="9"/>
      <c r="F408" s="9"/>
      <c r="G408" s="9"/>
      <c r="H408" s="9"/>
      <c r="I408" s="9"/>
      <c r="J408" s="9"/>
      <c r="K408" s="9"/>
      <c r="L408" s="9"/>
      <c r="M408" s="976"/>
      <c r="N408" s="867"/>
      <c r="O408" s="867"/>
      <c r="P408" s="867"/>
      <c r="Q408" s="867"/>
      <c r="R408" s="867"/>
      <c r="S408" s="867"/>
      <c r="T408" s="867"/>
      <c r="U408" s="867"/>
      <c r="V408" s="867"/>
      <c r="W408" s="867"/>
      <c r="X408" s="867"/>
      <c r="Y408" s="867"/>
    </row>
    <row r="409" spans="1:25" x14ac:dyDescent="0.2">
      <c r="A409" s="1060"/>
      <c r="B409" s="8"/>
      <c r="C409" s="9"/>
      <c r="D409" s="9"/>
      <c r="M409" s="976"/>
      <c r="N409" s="867"/>
      <c r="O409" s="867"/>
      <c r="P409" s="867"/>
      <c r="Q409" s="867"/>
      <c r="R409" s="867"/>
      <c r="S409" s="867"/>
      <c r="T409" s="867"/>
      <c r="U409" s="867"/>
      <c r="V409" s="867"/>
      <c r="W409" s="867"/>
      <c r="X409" s="867"/>
      <c r="Y409" s="867"/>
    </row>
    <row r="410" spans="1:25" x14ac:dyDescent="0.2">
      <c r="A410" s="1060"/>
      <c r="B410" s="10"/>
      <c r="C410" s="4"/>
      <c r="D410" s="4"/>
      <c r="M410" s="976"/>
      <c r="N410" s="867"/>
      <c r="O410" s="867"/>
      <c r="P410" s="867"/>
      <c r="Q410" s="867"/>
      <c r="R410" s="867"/>
      <c r="S410" s="867"/>
      <c r="T410" s="867"/>
      <c r="U410" s="867"/>
      <c r="V410" s="867"/>
      <c r="W410" s="867"/>
      <c r="X410" s="867"/>
      <c r="Y410" s="867"/>
    </row>
    <row r="411" spans="1:25" x14ac:dyDescent="0.2">
      <c r="A411" s="1060"/>
      <c r="B411" s="8"/>
      <c r="C411" s="9"/>
      <c r="D411" s="9"/>
      <c r="M411" s="976"/>
      <c r="N411" s="867"/>
      <c r="O411" s="867"/>
      <c r="P411" s="867"/>
      <c r="Q411" s="867"/>
      <c r="R411" s="867"/>
      <c r="S411" s="867"/>
      <c r="T411" s="867"/>
      <c r="U411" s="867"/>
      <c r="V411" s="867"/>
      <c r="W411" s="867"/>
      <c r="X411" s="867"/>
      <c r="Y411" s="867"/>
    </row>
    <row r="412" spans="1:25" x14ac:dyDescent="0.2">
      <c r="A412" s="1060"/>
      <c r="B412" s="8"/>
      <c r="C412" s="9"/>
      <c r="D412" s="9"/>
      <c r="M412" s="976"/>
      <c r="N412" s="867"/>
      <c r="O412" s="867"/>
      <c r="P412" s="867"/>
      <c r="Q412" s="867"/>
      <c r="R412" s="867"/>
      <c r="S412" s="867"/>
      <c r="T412" s="867"/>
      <c r="U412" s="867"/>
      <c r="V412" s="867"/>
      <c r="W412" s="867"/>
      <c r="X412" s="867"/>
      <c r="Y412" s="867"/>
    </row>
    <row r="413" spans="1:25" x14ac:dyDescent="0.2">
      <c r="A413" s="1060"/>
      <c r="B413" s="8"/>
      <c r="C413" s="9"/>
      <c r="D413" s="9"/>
      <c r="M413" s="976"/>
      <c r="N413" s="867"/>
      <c r="O413" s="867"/>
      <c r="P413" s="867"/>
      <c r="Q413" s="867"/>
      <c r="R413" s="867"/>
      <c r="S413" s="867"/>
      <c r="T413" s="867"/>
      <c r="U413" s="867"/>
      <c r="V413" s="867"/>
      <c r="W413" s="867"/>
      <c r="X413" s="867"/>
      <c r="Y413" s="867"/>
    </row>
    <row r="414" spans="1:25" x14ac:dyDescent="0.2">
      <c r="A414" s="1060"/>
      <c r="B414" s="8"/>
      <c r="C414" s="9"/>
      <c r="D414" s="9"/>
      <c r="M414" s="976"/>
      <c r="N414" s="867"/>
      <c r="O414" s="867"/>
      <c r="P414" s="867"/>
      <c r="Q414" s="867"/>
      <c r="R414" s="867"/>
      <c r="S414" s="867"/>
      <c r="T414" s="867"/>
      <c r="U414" s="867"/>
      <c r="V414" s="867"/>
      <c r="W414" s="867"/>
      <c r="X414" s="867"/>
      <c r="Y414" s="867"/>
    </row>
    <row r="415" spans="1:25" x14ac:dyDescent="0.2">
      <c r="A415" s="1060"/>
      <c r="B415" s="8"/>
      <c r="E415" s="9"/>
      <c r="F415" s="9"/>
      <c r="G415" s="9"/>
      <c r="H415" s="9"/>
      <c r="I415" s="9"/>
      <c r="J415" s="9"/>
      <c r="K415" s="9"/>
      <c r="L415" s="9"/>
      <c r="M415" s="976"/>
      <c r="N415" s="867"/>
      <c r="O415" s="867"/>
      <c r="P415" s="867"/>
      <c r="Q415" s="867"/>
      <c r="R415" s="867"/>
      <c r="S415" s="867"/>
      <c r="T415" s="867"/>
      <c r="U415" s="867"/>
      <c r="V415" s="867"/>
      <c r="W415" s="867"/>
      <c r="X415" s="867"/>
      <c r="Y415" s="867"/>
    </row>
    <row r="416" spans="1:25" x14ac:dyDescent="0.2">
      <c r="A416" s="1060"/>
      <c r="B416" s="8"/>
      <c r="E416" s="9"/>
      <c r="F416" s="9"/>
      <c r="G416" s="9"/>
      <c r="H416" s="9"/>
      <c r="I416" s="9"/>
      <c r="J416" s="9"/>
      <c r="K416" s="9"/>
      <c r="L416" s="9"/>
      <c r="M416" s="976"/>
      <c r="N416" s="867"/>
      <c r="O416" s="867"/>
      <c r="P416" s="867"/>
      <c r="Q416" s="867"/>
      <c r="R416" s="867"/>
      <c r="S416" s="867"/>
      <c r="T416" s="867"/>
      <c r="U416" s="867"/>
      <c r="V416" s="867"/>
      <c r="W416" s="867"/>
      <c r="X416" s="867"/>
      <c r="Y416" s="867"/>
    </row>
    <row r="417" spans="1:25" x14ac:dyDescent="0.2">
      <c r="A417" s="1060"/>
      <c r="B417" s="8"/>
      <c r="E417" s="9"/>
      <c r="F417" s="9"/>
      <c r="G417" s="9"/>
      <c r="H417" s="9"/>
      <c r="I417" s="9"/>
      <c r="J417" s="9"/>
      <c r="K417" s="9"/>
      <c r="L417" s="9"/>
      <c r="M417" s="976"/>
      <c r="N417" s="867"/>
      <c r="O417" s="867"/>
      <c r="P417" s="867"/>
      <c r="Q417" s="867"/>
      <c r="R417" s="867"/>
      <c r="S417" s="867"/>
      <c r="T417" s="867"/>
      <c r="U417" s="867"/>
      <c r="V417" s="867"/>
      <c r="W417" s="867"/>
      <c r="X417" s="867"/>
      <c r="Y417" s="867"/>
    </row>
    <row r="418" spans="1:25" x14ac:dyDescent="0.2">
      <c r="A418" s="1060"/>
      <c r="B418" s="8"/>
      <c r="E418" s="9"/>
      <c r="F418" s="9"/>
      <c r="G418" s="9"/>
      <c r="H418" s="9"/>
      <c r="I418" s="9"/>
      <c r="J418" s="9"/>
      <c r="K418" s="9"/>
      <c r="L418" s="9"/>
      <c r="M418" s="976"/>
      <c r="N418" s="867"/>
      <c r="O418" s="867"/>
      <c r="P418" s="867"/>
      <c r="Q418" s="867"/>
      <c r="R418" s="867"/>
      <c r="S418" s="867"/>
      <c r="T418" s="867"/>
      <c r="U418" s="867"/>
      <c r="V418" s="867"/>
      <c r="W418" s="867"/>
      <c r="X418" s="867"/>
      <c r="Y418" s="867"/>
    </row>
    <row r="419" spans="1:25" x14ac:dyDescent="0.2">
      <c r="A419" s="1060"/>
      <c r="B419" s="8"/>
      <c r="E419" s="9"/>
      <c r="F419" s="9"/>
      <c r="G419" s="9"/>
      <c r="H419" s="9"/>
      <c r="I419" s="9"/>
      <c r="J419" s="9"/>
      <c r="K419" s="9"/>
      <c r="L419" s="9"/>
      <c r="M419" s="976"/>
      <c r="N419" s="867"/>
      <c r="O419" s="867"/>
      <c r="P419" s="867"/>
      <c r="Q419" s="867"/>
      <c r="R419" s="867"/>
      <c r="S419" s="867"/>
      <c r="T419" s="867"/>
      <c r="U419" s="867"/>
      <c r="V419" s="867"/>
      <c r="W419" s="867"/>
      <c r="X419" s="867"/>
      <c r="Y419" s="867"/>
    </row>
    <row r="420" spans="1:25" x14ac:dyDescent="0.2">
      <c r="A420" s="1060"/>
      <c r="B420" s="8"/>
      <c r="E420" s="9"/>
      <c r="F420" s="9"/>
      <c r="G420" s="9"/>
      <c r="H420" s="9"/>
      <c r="I420" s="9"/>
      <c r="J420" s="9"/>
      <c r="K420" s="9"/>
      <c r="L420" s="9"/>
      <c r="M420" s="976"/>
      <c r="N420" s="867"/>
      <c r="O420" s="867"/>
      <c r="P420" s="867"/>
      <c r="Q420" s="867"/>
      <c r="R420" s="867"/>
      <c r="S420" s="867"/>
      <c r="T420" s="867"/>
      <c r="U420" s="867"/>
      <c r="V420" s="867"/>
      <c r="W420" s="867"/>
      <c r="X420" s="867"/>
      <c r="Y420" s="867"/>
    </row>
    <row r="421" spans="1:25" x14ac:dyDescent="0.2">
      <c r="A421" s="1060"/>
      <c r="B421" s="8"/>
      <c r="E421" s="9"/>
      <c r="F421" s="9"/>
      <c r="G421" s="9"/>
      <c r="H421" s="9"/>
      <c r="I421" s="9"/>
      <c r="J421" s="9"/>
      <c r="K421" s="9"/>
      <c r="L421" s="9"/>
      <c r="M421" s="976"/>
      <c r="N421" s="867"/>
      <c r="O421" s="867"/>
      <c r="P421" s="867"/>
      <c r="Q421" s="867"/>
      <c r="R421" s="867"/>
      <c r="S421" s="867"/>
      <c r="T421" s="867"/>
      <c r="U421" s="867"/>
      <c r="V421" s="867"/>
      <c r="W421" s="867"/>
      <c r="X421" s="867"/>
      <c r="Y421" s="867"/>
    </row>
    <row r="422" spans="1:25" x14ac:dyDescent="0.2">
      <c r="A422" s="1060"/>
      <c r="B422" s="8"/>
      <c r="E422" s="9"/>
      <c r="F422" s="9"/>
      <c r="G422" s="9"/>
      <c r="H422" s="9"/>
      <c r="I422" s="9"/>
      <c r="J422" s="9"/>
      <c r="K422" s="9"/>
      <c r="L422" s="9"/>
      <c r="M422" s="976"/>
      <c r="N422" s="867"/>
      <c r="O422" s="867"/>
      <c r="P422" s="867"/>
      <c r="Q422" s="867"/>
      <c r="R422" s="867"/>
      <c r="S422" s="867"/>
      <c r="T422" s="867"/>
      <c r="U422" s="867"/>
      <c r="V422" s="867"/>
      <c r="W422" s="867"/>
      <c r="X422" s="867"/>
      <c r="Y422" s="867"/>
    </row>
    <row r="423" spans="1:25" x14ac:dyDescent="0.2">
      <c r="A423" s="1060"/>
      <c r="B423" s="8"/>
      <c r="E423" s="9"/>
      <c r="F423" s="9"/>
      <c r="G423" s="9"/>
      <c r="H423" s="9"/>
      <c r="I423" s="9"/>
      <c r="J423" s="9"/>
      <c r="K423" s="9"/>
      <c r="L423" s="9"/>
      <c r="M423" s="976"/>
      <c r="N423" s="867"/>
      <c r="O423" s="867"/>
      <c r="P423" s="867"/>
      <c r="Q423" s="867"/>
      <c r="R423" s="867"/>
      <c r="S423" s="867"/>
      <c r="T423" s="867"/>
      <c r="U423" s="867"/>
      <c r="V423" s="867"/>
      <c r="W423" s="867"/>
      <c r="X423" s="867"/>
      <c r="Y423" s="867"/>
    </row>
    <row r="424" spans="1:25" x14ac:dyDescent="0.2">
      <c r="A424" s="1060"/>
      <c r="B424" s="8"/>
      <c r="C424" s="9"/>
      <c r="D424" s="9"/>
      <c r="M424" s="976"/>
      <c r="N424" s="867"/>
      <c r="O424" s="867"/>
      <c r="P424" s="867"/>
      <c r="Q424" s="867"/>
      <c r="R424" s="867"/>
      <c r="S424" s="867"/>
      <c r="T424" s="867"/>
      <c r="U424" s="867"/>
      <c r="V424" s="867"/>
      <c r="W424" s="867"/>
      <c r="X424" s="867"/>
      <c r="Y424" s="867"/>
    </row>
    <row r="425" spans="1:25" x14ac:dyDescent="0.2">
      <c r="A425" s="1060"/>
      <c r="B425" s="8"/>
      <c r="E425" s="9"/>
      <c r="F425" s="9"/>
      <c r="G425" s="9"/>
      <c r="H425" s="9"/>
      <c r="I425" s="9"/>
      <c r="J425" s="9"/>
      <c r="K425" s="9"/>
      <c r="L425" s="9"/>
      <c r="M425" s="976"/>
      <c r="N425" s="867"/>
      <c r="O425" s="867"/>
      <c r="P425" s="867"/>
      <c r="Q425" s="867"/>
      <c r="R425" s="867"/>
      <c r="S425" s="867"/>
      <c r="T425" s="867"/>
      <c r="U425" s="867"/>
      <c r="V425" s="867"/>
      <c r="W425" s="867"/>
      <c r="X425" s="867"/>
      <c r="Y425" s="867"/>
    </row>
    <row r="426" spans="1:25" x14ac:dyDescent="0.2">
      <c r="A426" s="1060"/>
      <c r="B426" s="8"/>
      <c r="E426" s="9"/>
      <c r="F426" s="9"/>
      <c r="G426" s="9"/>
      <c r="H426" s="9"/>
      <c r="I426" s="9"/>
      <c r="J426" s="9"/>
      <c r="K426" s="9"/>
      <c r="L426" s="9"/>
      <c r="M426" s="976"/>
      <c r="N426" s="867"/>
      <c r="O426" s="867"/>
      <c r="P426" s="867"/>
      <c r="Q426" s="867"/>
      <c r="R426" s="867"/>
      <c r="S426" s="867"/>
      <c r="T426" s="867"/>
      <c r="U426" s="867"/>
      <c r="V426" s="867"/>
      <c r="W426" s="867"/>
      <c r="X426" s="867"/>
      <c r="Y426" s="867"/>
    </row>
    <row r="427" spans="1:25" x14ac:dyDescent="0.2">
      <c r="A427" s="1060"/>
      <c r="B427" s="8"/>
      <c r="E427" s="9"/>
      <c r="F427" s="9"/>
      <c r="G427" s="9"/>
      <c r="H427" s="9"/>
      <c r="I427" s="9"/>
      <c r="J427" s="9"/>
      <c r="K427" s="9"/>
      <c r="L427" s="9"/>
      <c r="M427" s="976"/>
      <c r="N427" s="867"/>
      <c r="O427" s="867"/>
      <c r="P427" s="867"/>
      <c r="Q427" s="867"/>
      <c r="R427" s="867"/>
      <c r="S427" s="867"/>
      <c r="T427" s="867"/>
      <c r="U427" s="867"/>
      <c r="V427" s="867"/>
      <c r="W427" s="867"/>
      <c r="X427" s="867"/>
      <c r="Y427" s="867"/>
    </row>
    <row r="428" spans="1:25" x14ac:dyDescent="0.2">
      <c r="A428" s="1060"/>
      <c r="B428" s="8"/>
      <c r="E428" s="9"/>
      <c r="F428" s="9"/>
      <c r="G428" s="9"/>
      <c r="H428" s="9"/>
      <c r="I428" s="9"/>
      <c r="J428" s="9"/>
      <c r="K428" s="9"/>
      <c r="L428" s="9"/>
      <c r="M428" s="976"/>
      <c r="N428" s="867"/>
      <c r="O428" s="867"/>
      <c r="P428" s="867"/>
      <c r="Q428" s="867"/>
      <c r="R428" s="867"/>
      <c r="S428" s="867"/>
      <c r="T428" s="867"/>
      <c r="U428" s="867"/>
      <c r="V428" s="867"/>
      <c r="W428" s="867"/>
      <c r="X428" s="867"/>
      <c r="Y428" s="867"/>
    </row>
    <row r="429" spans="1:25" x14ac:dyDescent="0.2">
      <c r="A429" s="1060"/>
      <c r="B429" s="8"/>
      <c r="E429" s="9"/>
      <c r="F429" s="9"/>
      <c r="G429" s="9"/>
      <c r="H429" s="9"/>
      <c r="I429" s="9"/>
      <c r="J429" s="9"/>
      <c r="K429" s="9"/>
      <c r="L429" s="9"/>
      <c r="M429" s="976"/>
      <c r="N429" s="867"/>
      <c r="O429" s="867"/>
      <c r="P429" s="867"/>
      <c r="Q429" s="867"/>
      <c r="R429" s="867"/>
      <c r="S429" s="867"/>
      <c r="T429" s="867"/>
      <c r="U429" s="867"/>
      <c r="V429" s="867"/>
      <c r="W429" s="867"/>
      <c r="X429" s="867"/>
      <c r="Y429" s="867"/>
    </row>
    <row r="430" spans="1:25" x14ac:dyDescent="0.2">
      <c r="A430" s="1060"/>
      <c r="B430" s="8"/>
      <c r="E430" s="9"/>
      <c r="F430" s="9"/>
      <c r="G430" s="9"/>
      <c r="H430" s="9"/>
      <c r="I430" s="9"/>
      <c r="J430" s="9"/>
      <c r="K430" s="9"/>
      <c r="L430" s="9"/>
      <c r="M430" s="976"/>
      <c r="N430" s="867"/>
      <c r="O430" s="867"/>
      <c r="P430" s="867"/>
      <c r="Q430" s="867"/>
      <c r="R430" s="867"/>
      <c r="S430" s="867"/>
      <c r="T430" s="867"/>
      <c r="U430" s="867"/>
      <c r="V430" s="867"/>
      <c r="W430" s="867"/>
      <c r="X430" s="867"/>
      <c r="Y430" s="867"/>
    </row>
    <row r="431" spans="1:25" x14ac:dyDescent="0.2">
      <c r="A431" s="1060"/>
      <c r="B431" s="8"/>
      <c r="E431" s="9"/>
      <c r="F431" s="9"/>
      <c r="G431" s="9"/>
      <c r="H431" s="9"/>
      <c r="I431" s="9"/>
      <c r="J431" s="9"/>
      <c r="K431" s="9"/>
      <c r="L431" s="9"/>
      <c r="M431" s="976"/>
      <c r="N431" s="867"/>
      <c r="O431" s="867"/>
      <c r="P431" s="867"/>
      <c r="Q431" s="867"/>
      <c r="R431" s="867"/>
      <c r="S431" s="867"/>
      <c r="T431" s="867"/>
      <c r="U431" s="867"/>
      <c r="V431" s="867"/>
      <c r="W431" s="867"/>
      <c r="X431" s="867"/>
      <c r="Y431" s="867"/>
    </row>
    <row r="432" spans="1:25" x14ac:dyDescent="0.2">
      <c r="A432" s="1060"/>
      <c r="B432" s="8"/>
      <c r="E432" s="9"/>
      <c r="F432" s="9"/>
      <c r="G432" s="9"/>
      <c r="H432" s="9"/>
      <c r="I432" s="9"/>
      <c r="J432" s="9"/>
      <c r="K432" s="9"/>
      <c r="L432" s="9"/>
      <c r="M432" s="976"/>
      <c r="N432" s="867"/>
      <c r="O432" s="867"/>
      <c r="P432" s="867"/>
      <c r="Q432" s="867"/>
      <c r="R432" s="867"/>
      <c r="S432" s="867"/>
      <c r="T432" s="867"/>
      <c r="U432" s="867"/>
      <c r="V432" s="867"/>
      <c r="W432" s="867"/>
      <c r="X432" s="867"/>
      <c r="Y432" s="867"/>
    </row>
    <row r="433" spans="1:25" x14ac:dyDescent="0.2">
      <c r="A433" s="1060"/>
      <c r="B433" s="8"/>
      <c r="E433" s="9"/>
      <c r="F433" s="9"/>
      <c r="G433" s="9"/>
      <c r="H433" s="9"/>
      <c r="I433" s="9"/>
      <c r="J433" s="9"/>
      <c r="K433" s="9"/>
      <c r="L433" s="9"/>
      <c r="M433" s="976"/>
      <c r="N433" s="867"/>
      <c r="O433" s="867"/>
      <c r="P433" s="867"/>
      <c r="Q433" s="867"/>
      <c r="R433" s="867"/>
      <c r="S433" s="867"/>
      <c r="T433" s="867"/>
      <c r="U433" s="867"/>
      <c r="V433" s="867"/>
      <c r="W433" s="867"/>
      <c r="X433" s="867"/>
      <c r="Y433" s="867"/>
    </row>
    <row r="434" spans="1:25" x14ac:dyDescent="0.2">
      <c r="A434" s="1060"/>
      <c r="B434" s="8"/>
      <c r="E434" s="9"/>
      <c r="F434" s="9"/>
      <c r="G434" s="9"/>
      <c r="H434" s="9"/>
      <c r="I434" s="9"/>
      <c r="J434" s="9"/>
      <c r="K434" s="9"/>
      <c r="L434" s="9"/>
      <c r="M434" s="976"/>
      <c r="N434" s="867"/>
      <c r="O434" s="867"/>
      <c r="P434" s="867"/>
      <c r="Q434" s="867"/>
      <c r="R434" s="867"/>
      <c r="S434" s="867"/>
      <c r="T434" s="867"/>
      <c r="U434" s="867"/>
      <c r="V434" s="867"/>
      <c r="W434" s="867"/>
      <c r="X434" s="867"/>
      <c r="Y434" s="867"/>
    </row>
    <row r="435" spans="1:25" x14ac:dyDescent="0.2">
      <c r="A435" s="1060"/>
      <c r="B435" s="8"/>
      <c r="E435" s="9"/>
      <c r="F435" s="9"/>
      <c r="G435" s="9"/>
      <c r="H435" s="9"/>
      <c r="I435" s="9"/>
      <c r="J435" s="9"/>
      <c r="K435" s="9"/>
      <c r="L435" s="9"/>
      <c r="M435" s="976"/>
      <c r="N435" s="867"/>
      <c r="O435" s="867"/>
      <c r="P435" s="867"/>
      <c r="Q435" s="867"/>
      <c r="R435" s="867"/>
      <c r="S435" s="867"/>
      <c r="T435" s="867"/>
      <c r="U435" s="867"/>
      <c r="V435" s="867"/>
      <c r="W435" s="867"/>
      <c r="X435" s="867"/>
      <c r="Y435" s="867"/>
    </row>
    <row r="436" spans="1:25" x14ac:dyDescent="0.2">
      <c r="A436" s="1060"/>
      <c r="B436" s="10"/>
      <c r="C436" s="4"/>
      <c r="D436" s="4"/>
      <c r="M436" s="976"/>
      <c r="N436" s="867"/>
      <c r="O436" s="867"/>
      <c r="P436" s="867"/>
      <c r="Q436" s="867"/>
      <c r="R436" s="867"/>
      <c r="S436" s="867"/>
      <c r="T436" s="867"/>
      <c r="U436" s="867"/>
      <c r="V436" s="867"/>
      <c r="W436" s="867"/>
      <c r="X436" s="867"/>
      <c r="Y436" s="867"/>
    </row>
    <row r="437" spans="1:25" x14ac:dyDescent="0.2">
      <c r="A437" s="1060"/>
      <c r="B437" s="8"/>
      <c r="C437" s="9"/>
      <c r="D437" s="9"/>
      <c r="M437" s="976"/>
      <c r="N437" s="867"/>
      <c r="O437" s="867"/>
      <c r="P437" s="867"/>
      <c r="Q437" s="867"/>
      <c r="R437" s="867"/>
      <c r="S437" s="867"/>
      <c r="T437" s="867"/>
      <c r="U437" s="867"/>
      <c r="V437" s="867"/>
      <c r="W437" s="867"/>
      <c r="X437" s="867"/>
      <c r="Y437" s="867"/>
    </row>
    <row r="438" spans="1:25" x14ac:dyDescent="0.2">
      <c r="A438" s="1060"/>
      <c r="B438" s="8"/>
      <c r="C438" s="9"/>
      <c r="D438" s="9"/>
      <c r="M438" s="976"/>
      <c r="N438" s="867"/>
      <c r="O438" s="867"/>
      <c r="P438" s="867"/>
      <c r="Q438" s="867"/>
      <c r="R438" s="867"/>
      <c r="S438" s="867"/>
      <c r="T438" s="867"/>
      <c r="U438" s="867"/>
      <c r="V438" s="867"/>
      <c r="W438" s="867"/>
      <c r="X438" s="867"/>
      <c r="Y438" s="867"/>
    </row>
    <row r="439" spans="1:25" x14ac:dyDescent="0.2">
      <c r="A439" s="1060"/>
      <c r="B439" s="8"/>
      <c r="C439" s="9"/>
      <c r="D439" s="9"/>
      <c r="M439" s="976"/>
      <c r="N439" s="867"/>
      <c r="O439" s="867"/>
      <c r="P439" s="867"/>
      <c r="Q439" s="867"/>
      <c r="R439" s="867"/>
      <c r="S439" s="867"/>
      <c r="T439" s="867"/>
      <c r="U439" s="867"/>
      <c r="V439" s="867"/>
      <c r="W439" s="867"/>
      <c r="X439" s="867"/>
      <c r="Y439" s="867"/>
    </row>
    <row r="440" spans="1:25" x14ac:dyDescent="0.2">
      <c r="A440" s="1060"/>
      <c r="B440" s="8"/>
      <c r="C440" s="9"/>
      <c r="D440" s="9"/>
      <c r="M440" s="976"/>
      <c r="N440" s="867"/>
      <c r="O440" s="867"/>
      <c r="P440" s="867"/>
      <c r="Q440" s="867"/>
      <c r="R440" s="867"/>
      <c r="S440" s="867"/>
      <c r="T440" s="867"/>
      <c r="U440" s="867"/>
      <c r="V440" s="867"/>
      <c r="W440" s="867"/>
      <c r="X440" s="867"/>
      <c r="Y440" s="867"/>
    </row>
    <row r="441" spans="1:25" x14ac:dyDescent="0.2">
      <c r="A441" s="1060"/>
      <c r="B441" s="8"/>
      <c r="E441" s="9"/>
      <c r="F441" s="9"/>
      <c r="G441" s="9"/>
      <c r="H441" s="9"/>
      <c r="I441" s="9"/>
      <c r="J441" s="9"/>
      <c r="K441" s="9"/>
      <c r="L441" s="9"/>
      <c r="M441" s="976"/>
      <c r="N441" s="867"/>
      <c r="O441" s="867"/>
      <c r="P441" s="867"/>
      <c r="Q441" s="867"/>
      <c r="R441" s="867"/>
      <c r="S441" s="867"/>
      <c r="T441" s="867"/>
      <c r="U441" s="867"/>
      <c r="V441" s="867"/>
      <c r="W441" s="867"/>
      <c r="X441" s="867"/>
      <c r="Y441" s="867"/>
    </row>
    <row r="442" spans="1:25" x14ac:dyDescent="0.2">
      <c r="A442" s="1060"/>
      <c r="B442" s="8"/>
      <c r="E442" s="9"/>
      <c r="F442" s="9"/>
      <c r="G442" s="9"/>
      <c r="H442" s="9"/>
      <c r="I442" s="9"/>
      <c r="J442" s="9"/>
      <c r="K442" s="9"/>
      <c r="L442" s="9"/>
      <c r="M442" s="976"/>
      <c r="N442" s="867"/>
      <c r="O442" s="867"/>
      <c r="P442" s="867"/>
      <c r="Q442" s="867"/>
      <c r="R442" s="867"/>
      <c r="S442" s="867"/>
      <c r="T442" s="867"/>
      <c r="U442" s="867"/>
      <c r="V442" s="867"/>
      <c r="W442" s="867"/>
      <c r="X442" s="867"/>
      <c r="Y442" s="867"/>
    </row>
    <row r="443" spans="1:25" x14ac:dyDescent="0.2">
      <c r="A443" s="1060"/>
      <c r="B443" s="8"/>
      <c r="E443" s="9"/>
      <c r="F443" s="9"/>
      <c r="G443" s="9"/>
      <c r="H443" s="9"/>
      <c r="I443" s="9"/>
      <c r="J443" s="9"/>
      <c r="K443" s="9"/>
      <c r="L443" s="9"/>
      <c r="M443" s="976"/>
      <c r="N443" s="867"/>
      <c r="O443" s="867"/>
      <c r="P443" s="867"/>
      <c r="Q443" s="867"/>
      <c r="R443" s="867"/>
      <c r="S443" s="867"/>
      <c r="T443" s="867"/>
      <c r="U443" s="867"/>
      <c r="V443" s="867"/>
      <c r="W443" s="867"/>
      <c r="X443" s="867"/>
      <c r="Y443" s="867"/>
    </row>
    <row r="444" spans="1:25" x14ac:dyDescent="0.2">
      <c r="A444" s="1060"/>
      <c r="B444" s="8"/>
      <c r="E444" s="9"/>
      <c r="F444" s="9"/>
      <c r="G444" s="9"/>
      <c r="H444" s="9"/>
      <c r="I444" s="9"/>
      <c r="J444" s="9"/>
      <c r="K444" s="9"/>
      <c r="L444" s="9"/>
      <c r="M444" s="976"/>
      <c r="N444" s="867"/>
      <c r="O444" s="867"/>
      <c r="P444" s="867"/>
      <c r="Q444" s="867"/>
      <c r="R444" s="867"/>
      <c r="S444" s="867"/>
      <c r="T444" s="867"/>
      <c r="U444" s="867"/>
      <c r="V444" s="867"/>
      <c r="W444" s="867"/>
      <c r="X444" s="867"/>
      <c r="Y444" s="867"/>
    </row>
    <row r="445" spans="1:25" x14ac:dyDescent="0.2">
      <c r="A445" s="1060"/>
      <c r="B445" s="8"/>
      <c r="E445" s="9"/>
      <c r="F445" s="9"/>
      <c r="G445" s="9"/>
      <c r="H445" s="9"/>
      <c r="I445" s="9"/>
      <c r="J445" s="9"/>
      <c r="K445" s="9"/>
      <c r="L445" s="9"/>
      <c r="M445" s="976"/>
      <c r="N445" s="867"/>
      <c r="O445" s="867"/>
      <c r="P445" s="867"/>
      <c r="Q445" s="867"/>
      <c r="R445" s="867"/>
      <c r="S445" s="867"/>
      <c r="T445" s="867"/>
      <c r="U445" s="867"/>
      <c r="V445" s="867"/>
      <c r="W445" s="867"/>
      <c r="X445" s="867"/>
      <c r="Y445" s="867"/>
    </row>
    <row r="446" spans="1:25" x14ac:dyDescent="0.2">
      <c r="A446" s="1060"/>
      <c r="B446" s="8"/>
      <c r="E446" s="9"/>
      <c r="F446" s="9"/>
      <c r="G446" s="9"/>
      <c r="H446" s="9"/>
      <c r="I446" s="9"/>
      <c r="J446" s="9"/>
      <c r="K446" s="9"/>
      <c r="L446" s="9"/>
      <c r="M446" s="976"/>
      <c r="N446" s="867"/>
      <c r="O446" s="867"/>
      <c r="P446" s="867"/>
      <c r="Q446" s="867"/>
      <c r="R446" s="867"/>
      <c r="S446" s="867"/>
      <c r="T446" s="867"/>
      <c r="U446" s="867"/>
      <c r="V446" s="867"/>
      <c r="W446" s="867"/>
      <c r="X446" s="867"/>
      <c r="Y446" s="867"/>
    </row>
    <row r="447" spans="1:25" x14ac:dyDescent="0.2">
      <c r="A447" s="1060"/>
      <c r="B447" s="8"/>
      <c r="E447" s="9"/>
      <c r="F447" s="9"/>
      <c r="G447" s="9"/>
      <c r="H447" s="9"/>
      <c r="I447" s="9"/>
      <c r="J447" s="9"/>
      <c r="K447" s="9"/>
      <c r="L447" s="9"/>
      <c r="M447" s="976"/>
      <c r="N447" s="867"/>
      <c r="O447" s="867"/>
      <c r="P447" s="867"/>
      <c r="Q447" s="867"/>
      <c r="R447" s="867"/>
      <c r="S447" s="867"/>
      <c r="T447" s="867"/>
      <c r="U447" s="867"/>
      <c r="V447" s="867"/>
      <c r="W447" s="867"/>
      <c r="X447" s="867"/>
      <c r="Y447" s="867"/>
    </row>
    <row r="448" spans="1:25" x14ac:dyDescent="0.2">
      <c r="A448" s="1060"/>
      <c r="B448" s="8"/>
      <c r="E448" s="9"/>
      <c r="F448" s="9"/>
      <c r="G448" s="9"/>
      <c r="H448" s="9"/>
      <c r="I448" s="9"/>
      <c r="J448" s="9"/>
      <c r="K448" s="9"/>
      <c r="L448" s="9"/>
      <c r="M448" s="976"/>
      <c r="N448" s="867"/>
      <c r="O448" s="867"/>
      <c r="P448" s="867"/>
      <c r="Q448" s="867"/>
      <c r="R448" s="867"/>
      <c r="S448" s="867"/>
      <c r="T448" s="867"/>
      <c r="U448" s="867"/>
      <c r="V448" s="867"/>
      <c r="W448" s="867"/>
      <c r="X448" s="867"/>
      <c r="Y448" s="867"/>
    </row>
    <row r="449" spans="1:25" x14ac:dyDescent="0.2">
      <c r="A449" s="1060"/>
      <c r="B449" s="8"/>
      <c r="E449" s="9"/>
      <c r="F449" s="9"/>
      <c r="G449" s="9"/>
      <c r="H449" s="9"/>
      <c r="I449" s="9"/>
      <c r="J449" s="9"/>
      <c r="K449" s="9"/>
      <c r="L449" s="9"/>
      <c r="M449" s="976"/>
      <c r="N449" s="867"/>
      <c r="O449" s="867"/>
      <c r="P449" s="867"/>
      <c r="Q449" s="867"/>
      <c r="R449" s="867"/>
      <c r="S449" s="867"/>
      <c r="T449" s="867"/>
      <c r="U449" s="867"/>
      <c r="V449" s="867"/>
      <c r="W449" s="867"/>
      <c r="X449" s="867"/>
      <c r="Y449" s="867"/>
    </row>
    <row r="450" spans="1:25" x14ac:dyDescent="0.2">
      <c r="A450" s="1060"/>
      <c r="B450" s="8"/>
      <c r="C450" s="9"/>
      <c r="D450" s="9"/>
      <c r="M450" s="976"/>
      <c r="N450" s="867"/>
      <c r="O450" s="867"/>
      <c r="P450" s="867"/>
      <c r="Q450" s="867"/>
      <c r="R450" s="867"/>
      <c r="S450" s="867"/>
      <c r="T450" s="867"/>
      <c r="U450" s="867"/>
      <c r="V450" s="867"/>
      <c r="W450" s="867"/>
      <c r="X450" s="867"/>
      <c r="Y450" s="867"/>
    </row>
    <row r="451" spans="1:25" x14ac:dyDescent="0.2">
      <c r="A451" s="1060"/>
      <c r="B451" s="8"/>
      <c r="E451" s="9"/>
      <c r="F451" s="9"/>
      <c r="G451" s="9"/>
      <c r="H451" s="9"/>
      <c r="I451" s="9"/>
      <c r="J451" s="9"/>
      <c r="K451" s="9"/>
      <c r="L451" s="9"/>
      <c r="M451" s="976"/>
      <c r="N451" s="867"/>
      <c r="O451" s="867"/>
      <c r="P451" s="867"/>
      <c r="Q451" s="867"/>
      <c r="R451" s="867"/>
      <c r="S451" s="867"/>
      <c r="T451" s="867"/>
      <c r="U451" s="867"/>
      <c r="V451" s="867"/>
      <c r="W451" s="867"/>
      <c r="X451" s="867"/>
      <c r="Y451" s="867"/>
    </row>
    <row r="452" spans="1:25" x14ac:dyDescent="0.2">
      <c r="A452" s="1060"/>
      <c r="B452" s="8"/>
      <c r="E452" s="9"/>
      <c r="F452" s="9"/>
      <c r="G452" s="9"/>
      <c r="H452" s="9"/>
      <c r="I452" s="9"/>
      <c r="J452" s="9"/>
      <c r="K452" s="9"/>
      <c r="L452" s="9"/>
      <c r="M452" s="976"/>
      <c r="N452" s="867"/>
      <c r="O452" s="867"/>
      <c r="P452" s="867"/>
      <c r="Q452" s="867"/>
      <c r="R452" s="867"/>
      <c r="S452" s="867"/>
      <c r="T452" s="867"/>
      <c r="U452" s="867"/>
      <c r="V452" s="867"/>
      <c r="W452" s="867"/>
      <c r="X452" s="867"/>
      <c r="Y452" s="867"/>
    </row>
    <row r="453" spans="1:25" x14ac:dyDescent="0.2">
      <c r="A453" s="1060"/>
      <c r="B453" s="8"/>
      <c r="E453" s="9"/>
      <c r="F453" s="9"/>
      <c r="G453" s="9"/>
      <c r="H453" s="9"/>
      <c r="I453" s="9"/>
      <c r="J453" s="9"/>
      <c r="K453" s="9"/>
      <c r="L453" s="9"/>
      <c r="M453" s="976"/>
      <c r="N453" s="867"/>
      <c r="O453" s="867"/>
      <c r="P453" s="867"/>
      <c r="Q453" s="867"/>
      <c r="R453" s="867"/>
      <c r="S453" s="867"/>
      <c r="T453" s="867"/>
      <c r="U453" s="867"/>
      <c r="V453" s="867"/>
      <c r="W453" s="867"/>
      <c r="X453" s="867"/>
      <c r="Y453" s="867"/>
    </row>
    <row r="454" spans="1:25" x14ac:dyDescent="0.2">
      <c r="A454" s="1060"/>
      <c r="B454" s="8"/>
      <c r="E454" s="9"/>
      <c r="F454" s="9"/>
      <c r="G454" s="9"/>
      <c r="H454" s="9"/>
      <c r="I454" s="9"/>
      <c r="J454" s="9"/>
      <c r="K454" s="9"/>
      <c r="L454" s="9"/>
      <c r="M454" s="976"/>
      <c r="N454" s="867"/>
      <c r="O454" s="867"/>
      <c r="P454" s="867"/>
      <c r="Q454" s="867"/>
      <c r="R454" s="867"/>
      <c r="S454" s="867"/>
      <c r="T454" s="867"/>
      <c r="U454" s="867"/>
      <c r="V454" s="867"/>
      <c r="W454" s="867"/>
      <c r="X454" s="867"/>
      <c r="Y454" s="867"/>
    </row>
    <row r="455" spans="1:25" x14ac:dyDescent="0.2">
      <c r="A455" s="1060"/>
      <c r="B455" s="8"/>
      <c r="E455" s="9"/>
      <c r="F455" s="9"/>
      <c r="G455" s="9"/>
      <c r="H455" s="9"/>
      <c r="I455" s="9"/>
      <c r="J455" s="9"/>
      <c r="K455" s="9"/>
      <c r="L455" s="9"/>
      <c r="M455" s="976"/>
      <c r="N455" s="867"/>
      <c r="O455" s="867"/>
      <c r="P455" s="867"/>
      <c r="Q455" s="867"/>
      <c r="R455" s="867"/>
      <c r="S455" s="867"/>
      <c r="T455" s="867"/>
      <c r="U455" s="867"/>
      <c r="V455" s="867"/>
      <c r="W455" s="867"/>
      <c r="X455" s="867"/>
      <c r="Y455" s="867"/>
    </row>
    <row r="456" spans="1:25" x14ac:dyDescent="0.2">
      <c r="A456" s="1060"/>
      <c r="B456" s="8"/>
      <c r="E456" s="9"/>
      <c r="F456" s="9"/>
      <c r="G456" s="9"/>
      <c r="H456" s="9"/>
      <c r="I456" s="9"/>
      <c r="J456" s="9"/>
      <c r="K456" s="9"/>
      <c r="L456" s="9"/>
      <c r="M456" s="976"/>
      <c r="N456" s="867"/>
      <c r="O456" s="867"/>
      <c r="P456" s="867"/>
      <c r="Q456" s="867"/>
      <c r="R456" s="867"/>
      <c r="S456" s="867"/>
      <c r="T456" s="867"/>
      <c r="U456" s="867"/>
      <c r="V456" s="867"/>
      <c r="W456" s="867"/>
      <c r="X456" s="867"/>
      <c r="Y456" s="867"/>
    </row>
    <row r="457" spans="1:25" x14ac:dyDescent="0.2">
      <c r="A457" s="1060"/>
      <c r="B457" s="8"/>
      <c r="E457" s="9"/>
      <c r="F457" s="9"/>
      <c r="G457" s="9"/>
      <c r="H457" s="9"/>
      <c r="I457" s="9"/>
      <c r="J457" s="9"/>
      <c r="K457" s="9"/>
      <c r="L457" s="9"/>
      <c r="M457" s="976"/>
      <c r="N457" s="867"/>
      <c r="O457" s="867"/>
      <c r="P457" s="867"/>
      <c r="Q457" s="867"/>
      <c r="R457" s="867"/>
      <c r="S457" s="867"/>
      <c r="T457" s="867"/>
      <c r="U457" s="867"/>
      <c r="V457" s="867"/>
      <c r="W457" s="867"/>
      <c r="X457" s="867"/>
      <c r="Y457" s="867"/>
    </row>
    <row r="458" spans="1:25" x14ac:dyDescent="0.2">
      <c r="A458" s="1060"/>
      <c r="B458" s="8"/>
      <c r="E458" s="9"/>
      <c r="F458" s="9"/>
      <c r="G458" s="9"/>
      <c r="H458" s="9"/>
      <c r="I458" s="9"/>
      <c r="J458" s="9"/>
      <c r="K458" s="9"/>
      <c r="L458" s="9"/>
      <c r="M458" s="976"/>
      <c r="N458" s="867"/>
      <c r="O458" s="867"/>
      <c r="P458" s="867"/>
      <c r="Q458" s="867"/>
      <c r="R458" s="867"/>
      <c r="S458" s="867"/>
      <c r="T458" s="867"/>
      <c r="U458" s="867"/>
      <c r="V458" s="867"/>
      <c r="W458" s="867"/>
      <c r="X458" s="867"/>
      <c r="Y458" s="867"/>
    </row>
    <row r="459" spans="1:25" x14ac:dyDescent="0.2">
      <c r="A459" s="1060"/>
      <c r="B459" s="8"/>
      <c r="E459" s="9"/>
      <c r="F459" s="9"/>
      <c r="G459" s="9"/>
      <c r="H459" s="9"/>
      <c r="I459" s="9"/>
      <c r="J459" s="9"/>
      <c r="K459" s="9"/>
      <c r="L459" s="9"/>
      <c r="M459" s="976"/>
      <c r="N459" s="867"/>
      <c r="O459" s="867"/>
      <c r="P459" s="867"/>
      <c r="Q459" s="867"/>
      <c r="R459" s="867"/>
      <c r="S459" s="867"/>
      <c r="T459" s="867"/>
      <c r="U459" s="867"/>
      <c r="V459" s="867"/>
      <c r="W459" s="867"/>
      <c r="X459" s="867"/>
      <c r="Y459" s="867"/>
    </row>
    <row r="460" spans="1:25" x14ac:dyDescent="0.2">
      <c r="A460" s="1060"/>
      <c r="B460" s="8"/>
      <c r="E460" s="9"/>
      <c r="F460" s="9"/>
      <c r="G460" s="9"/>
      <c r="H460" s="9"/>
      <c r="I460" s="9"/>
      <c r="J460" s="9"/>
      <c r="K460" s="9"/>
      <c r="L460" s="9"/>
      <c r="M460" s="976"/>
      <c r="N460" s="867"/>
      <c r="O460" s="867"/>
      <c r="P460" s="867"/>
      <c r="Q460" s="867"/>
      <c r="R460" s="867"/>
      <c r="S460" s="867"/>
      <c r="T460" s="867"/>
      <c r="U460" s="867"/>
      <c r="V460" s="867"/>
      <c r="W460" s="867"/>
      <c r="X460" s="867"/>
      <c r="Y460" s="867"/>
    </row>
    <row r="461" spans="1:25" x14ac:dyDescent="0.2">
      <c r="A461" s="1060"/>
      <c r="B461" s="8"/>
      <c r="E461" s="9"/>
      <c r="F461" s="9"/>
      <c r="G461" s="9"/>
      <c r="H461" s="9"/>
      <c r="I461" s="9"/>
      <c r="J461" s="9"/>
      <c r="K461" s="9"/>
      <c r="L461" s="9"/>
      <c r="M461" s="976"/>
      <c r="N461" s="867"/>
      <c r="O461" s="867"/>
      <c r="P461" s="867"/>
      <c r="Q461" s="867"/>
      <c r="R461" s="867"/>
      <c r="S461" s="867"/>
      <c r="T461" s="867"/>
      <c r="U461" s="867"/>
      <c r="V461" s="867"/>
      <c r="W461" s="867"/>
      <c r="X461" s="867"/>
      <c r="Y461" s="867"/>
    </row>
    <row r="462" spans="1:25" x14ac:dyDescent="0.2">
      <c r="A462" s="1060"/>
      <c r="B462" s="10"/>
      <c r="C462" s="4"/>
      <c r="D462" s="4"/>
      <c r="M462" s="976"/>
      <c r="N462" s="867"/>
      <c r="O462" s="867"/>
      <c r="P462" s="867"/>
      <c r="Q462" s="867"/>
      <c r="R462" s="867"/>
      <c r="S462" s="867"/>
      <c r="T462" s="867"/>
      <c r="U462" s="867"/>
      <c r="V462" s="867"/>
      <c r="W462" s="867"/>
      <c r="X462" s="867"/>
      <c r="Y462" s="867"/>
    </row>
    <row r="463" spans="1:25" ht="13.5" x14ac:dyDescent="0.2">
      <c r="A463" s="1060"/>
      <c r="B463" s="1061"/>
      <c r="C463" s="1062"/>
      <c r="D463" s="1062"/>
      <c r="M463" s="976"/>
      <c r="N463" s="867"/>
      <c r="O463" s="867"/>
      <c r="P463" s="867"/>
      <c r="Q463" s="867"/>
      <c r="R463" s="867"/>
      <c r="S463" s="867"/>
      <c r="T463" s="867"/>
      <c r="U463" s="867"/>
      <c r="V463" s="867"/>
      <c r="W463" s="867"/>
      <c r="X463" s="867"/>
      <c r="Y463" s="867"/>
    </row>
    <row r="464" spans="1:25" x14ac:dyDescent="0.2">
      <c r="A464" s="1060"/>
      <c r="B464" s="11"/>
      <c r="C464" s="7"/>
      <c r="D464" s="7"/>
      <c r="E464" s="874"/>
      <c r="F464" s="874"/>
      <c r="G464" s="874"/>
      <c r="H464" s="874"/>
      <c r="I464" s="874"/>
      <c r="J464" s="874"/>
      <c r="K464" s="874"/>
      <c r="L464" s="874"/>
      <c r="M464" s="976"/>
      <c r="N464" s="867"/>
      <c r="O464" s="867"/>
      <c r="P464" s="867"/>
      <c r="Q464" s="867"/>
      <c r="R464" s="867"/>
      <c r="S464" s="867"/>
      <c r="T464" s="867"/>
      <c r="U464" s="867"/>
      <c r="V464" s="867"/>
      <c r="W464" s="867"/>
      <c r="X464" s="867"/>
      <c r="Y464" s="867"/>
    </row>
    <row r="465" spans="1:25" x14ac:dyDescent="0.2">
      <c r="A465" s="1060"/>
      <c r="B465" s="8"/>
      <c r="C465" s="9"/>
      <c r="D465" s="9"/>
      <c r="M465" s="976"/>
      <c r="N465" s="867"/>
      <c r="O465" s="867"/>
      <c r="P465" s="867"/>
      <c r="Q465" s="867"/>
      <c r="R465" s="867"/>
      <c r="S465" s="867"/>
      <c r="T465" s="867"/>
      <c r="U465" s="867"/>
      <c r="V465" s="867"/>
      <c r="W465" s="867"/>
      <c r="X465" s="867"/>
      <c r="Y465" s="867"/>
    </row>
    <row r="466" spans="1:25" x14ac:dyDescent="0.2">
      <c r="A466" s="1060"/>
      <c r="B466" s="8"/>
      <c r="C466" s="9"/>
      <c r="D466" s="9"/>
      <c r="M466" s="976"/>
      <c r="N466" s="867"/>
      <c r="O466" s="867"/>
      <c r="P466" s="867"/>
      <c r="Q466" s="867"/>
      <c r="R466" s="867"/>
      <c r="S466" s="867"/>
      <c r="T466" s="867"/>
      <c r="U466" s="867"/>
      <c r="V466" s="867"/>
      <c r="W466" s="867"/>
      <c r="X466" s="867"/>
      <c r="Y466" s="867"/>
    </row>
    <row r="467" spans="1:25" x14ac:dyDescent="0.2">
      <c r="A467" s="1060"/>
      <c r="B467" s="8"/>
      <c r="C467" s="9"/>
      <c r="D467" s="9"/>
      <c r="M467" s="976"/>
      <c r="N467" s="867"/>
      <c r="O467" s="867"/>
      <c r="P467" s="867"/>
      <c r="Q467" s="867"/>
      <c r="R467" s="867"/>
      <c r="S467" s="867"/>
      <c r="T467" s="867"/>
      <c r="U467" s="867"/>
      <c r="V467" s="867"/>
      <c r="W467" s="867"/>
      <c r="X467" s="867"/>
      <c r="Y467" s="867"/>
    </row>
    <row r="468" spans="1:25" x14ac:dyDescent="0.2">
      <c r="A468" s="1060"/>
      <c r="B468" s="11"/>
      <c r="C468" s="7"/>
      <c r="D468" s="7"/>
      <c r="E468" s="874"/>
      <c r="F468" s="874"/>
      <c r="G468" s="874"/>
      <c r="H468" s="874"/>
      <c r="I468" s="874"/>
      <c r="J468" s="874"/>
      <c r="K468" s="874"/>
      <c r="L468" s="874"/>
      <c r="M468" s="976"/>
      <c r="N468" s="867"/>
      <c r="O468" s="867"/>
      <c r="P468" s="867"/>
      <c r="Q468" s="867"/>
      <c r="R468" s="867"/>
      <c r="S468" s="867"/>
      <c r="T468" s="867"/>
      <c r="U468" s="867"/>
      <c r="V468" s="867"/>
      <c r="W468" s="867"/>
      <c r="X468" s="867"/>
      <c r="Y468" s="867"/>
    </row>
    <row r="469" spans="1:25" x14ac:dyDescent="0.2">
      <c r="A469" s="1060"/>
      <c r="B469" s="8"/>
      <c r="C469" s="9"/>
      <c r="D469" s="9"/>
      <c r="M469" s="976"/>
      <c r="N469" s="867"/>
      <c r="O469" s="867"/>
      <c r="P469" s="867"/>
      <c r="Q469" s="867"/>
      <c r="R469" s="867"/>
      <c r="S469" s="867"/>
      <c r="T469" s="867"/>
      <c r="U469" s="867"/>
      <c r="V469" s="867"/>
      <c r="W469" s="867"/>
      <c r="X469" s="867"/>
      <c r="Y469" s="867"/>
    </row>
    <row r="470" spans="1:25" x14ac:dyDescent="0.2">
      <c r="A470" s="1060"/>
      <c r="B470" s="8"/>
      <c r="E470" s="9"/>
      <c r="F470" s="9"/>
      <c r="G470" s="9"/>
      <c r="H470" s="9"/>
      <c r="I470" s="9"/>
      <c r="J470" s="9"/>
      <c r="K470" s="9"/>
      <c r="L470" s="9"/>
    </row>
    <row r="471" spans="1:25" x14ac:dyDescent="0.2">
      <c r="A471" s="1060"/>
      <c r="B471" s="8"/>
      <c r="E471" s="9"/>
      <c r="F471" s="9"/>
      <c r="G471" s="9"/>
      <c r="H471" s="9"/>
      <c r="I471" s="9"/>
      <c r="J471" s="9"/>
      <c r="K471" s="9"/>
      <c r="L471" s="9"/>
    </row>
    <row r="472" spans="1:25" x14ac:dyDescent="0.2">
      <c r="A472" s="1060"/>
      <c r="B472" s="8"/>
      <c r="E472" s="9"/>
      <c r="F472" s="9"/>
      <c r="G472" s="9"/>
      <c r="H472" s="9"/>
      <c r="I472" s="9"/>
      <c r="J472" s="9"/>
      <c r="K472" s="9"/>
      <c r="L472" s="9"/>
    </row>
    <row r="473" spans="1:25" x14ac:dyDescent="0.2">
      <c r="A473" s="1060"/>
      <c r="B473" s="8"/>
      <c r="E473" s="9"/>
      <c r="F473" s="9"/>
      <c r="G473" s="9"/>
      <c r="H473" s="9"/>
      <c r="I473" s="9"/>
      <c r="J473" s="9"/>
      <c r="K473" s="9"/>
      <c r="L473" s="9"/>
    </row>
    <row r="474" spans="1:25" x14ac:dyDescent="0.2">
      <c r="A474" s="1060"/>
      <c r="B474" s="8"/>
      <c r="E474" s="9"/>
      <c r="F474" s="9"/>
      <c r="G474" s="9"/>
      <c r="H474" s="9"/>
      <c r="I474" s="9"/>
      <c r="J474" s="9"/>
      <c r="K474" s="9"/>
      <c r="L474" s="9"/>
    </row>
    <row r="475" spans="1:25" x14ac:dyDescent="0.2">
      <c r="A475" s="1060"/>
      <c r="B475" s="8"/>
      <c r="E475" s="9"/>
      <c r="F475" s="9"/>
      <c r="G475" s="9"/>
      <c r="H475" s="9"/>
      <c r="I475" s="9"/>
      <c r="J475" s="9"/>
      <c r="K475" s="9"/>
      <c r="L475" s="9"/>
    </row>
    <row r="476" spans="1:25" x14ac:dyDescent="0.2">
      <c r="A476" s="1060"/>
      <c r="B476" s="11"/>
      <c r="C476" s="7"/>
      <c r="D476" s="7"/>
      <c r="E476" s="874"/>
      <c r="F476" s="874"/>
      <c r="G476" s="874"/>
      <c r="H476" s="874"/>
      <c r="I476" s="874"/>
      <c r="J476" s="874"/>
      <c r="K476" s="874"/>
      <c r="L476" s="874"/>
    </row>
    <row r="477" spans="1:25" x14ac:dyDescent="0.2">
      <c r="A477" s="1060"/>
      <c r="B477" s="8"/>
      <c r="C477" s="9"/>
      <c r="D477" s="9"/>
    </row>
    <row r="478" spans="1:25" x14ac:dyDescent="0.2">
      <c r="A478" s="1060"/>
      <c r="B478" s="8"/>
      <c r="C478" s="9"/>
      <c r="D478" s="9"/>
    </row>
    <row r="479" spans="1:25" x14ac:dyDescent="0.2">
      <c r="A479" s="1060"/>
      <c r="B479" s="8"/>
      <c r="C479" s="9"/>
      <c r="D479" s="9"/>
    </row>
    <row r="480" spans="1:25" x14ac:dyDescent="0.2">
      <c r="B480" s="8"/>
      <c r="C480" s="9"/>
      <c r="D480" s="9"/>
      <c r="M480" s="977"/>
      <c r="N480" s="897"/>
      <c r="O480" s="897"/>
      <c r="P480" s="897"/>
      <c r="Q480" s="897"/>
      <c r="R480" s="897"/>
      <c r="S480" s="897"/>
      <c r="T480" s="897"/>
      <c r="U480" s="897"/>
      <c r="V480" s="897"/>
      <c r="W480" s="897"/>
      <c r="X480" s="897"/>
      <c r="Y480" s="897"/>
    </row>
    <row r="481" spans="1:25" s="5" customFormat="1" x14ac:dyDescent="0.25">
      <c r="A481" s="20"/>
      <c r="B481" s="8"/>
      <c r="C481" s="9"/>
      <c r="D481" s="9"/>
      <c r="M481" s="896"/>
    </row>
    <row r="482" spans="1:25" s="5" customFormat="1" ht="13.5" x14ac:dyDescent="0.25">
      <c r="A482" s="20"/>
      <c r="B482" s="1061"/>
      <c r="C482" s="1062"/>
      <c r="D482" s="1062"/>
      <c r="M482" s="896"/>
    </row>
    <row r="483" spans="1:25" s="5" customFormat="1" x14ac:dyDescent="0.25">
      <c r="A483" s="20"/>
      <c r="B483" s="8"/>
      <c r="C483" s="9"/>
      <c r="D483" s="9"/>
      <c r="M483" s="896"/>
    </row>
    <row r="484" spans="1:25" s="5" customFormat="1" x14ac:dyDescent="0.25">
      <c r="A484" s="20"/>
      <c r="B484" s="8"/>
      <c r="C484" s="9"/>
      <c r="D484" s="9"/>
      <c r="M484" s="896"/>
    </row>
    <row r="485" spans="1:25" s="5" customFormat="1" x14ac:dyDescent="0.25">
      <c r="A485" s="20"/>
      <c r="B485" s="8"/>
      <c r="C485" s="9"/>
      <c r="D485" s="9"/>
      <c r="M485" s="896"/>
    </row>
    <row r="486" spans="1:25" s="5" customFormat="1" x14ac:dyDescent="0.25">
      <c r="A486" s="20"/>
      <c r="B486" s="8"/>
      <c r="C486" s="9"/>
      <c r="D486" s="9"/>
      <c r="M486" s="896"/>
    </row>
    <row r="487" spans="1:25" s="5" customFormat="1" x14ac:dyDescent="0.25">
      <c r="A487" s="20"/>
      <c r="B487" s="8"/>
      <c r="C487" s="9"/>
      <c r="D487" s="9"/>
      <c r="M487" s="896"/>
    </row>
    <row r="488" spans="1:25" s="5" customFormat="1" x14ac:dyDescent="0.25">
      <c r="A488" s="20"/>
      <c r="B488" s="8"/>
      <c r="C488" s="9"/>
      <c r="D488" s="9"/>
      <c r="M488" s="896"/>
    </row>
    <row r="489" spans="1:25" x14ac:dyDescent="0.2">
      <c r="A489" s="1060"/>
      <c r="B489" s="897"/>
      <c r="C489" s="897"/>
      <c r="D489" s="897"/>
      <c r="E489" s="897"/>
      <c r="F489" s="897"/>
      <c r="G489" s="897"/>
      <c r="H489" s="897"/>
      <c r="I489" s="897"/>
      <c r="J489" s="897"/>
      <c r="K489" s="897"/>
      <c r="L489" s="897"/>
      <c r="M489" s="977"/>
      <c r="N489" s="897"/>
      <c r="O489" s="897"/>
      <c r="P489" s="897"/>
      <c r="Q489" s="897"/>
      <c r="R489" s="897"/>
      <c r="S489" s="897"/>
      <c r="T489" s="897"/>
      <c r="U489" s="897"/>
      <c r="V489" s="897"/>
      <c r="W489" s="897"/>
      <c r="X489" s="897"/>
      <c r="Y489" s="897"/>
    </row>
    <row r="490" spans="1:25" x14ac:dyDescent="0.2">
      <c r="A490" s="1060"/>
      <c r="B490" s="897"/>
      <c r="C490" s="897"/>
      <c r="D490" s="897"/>
      <c r="E490" s="897"/>
      <c r="F490" s="897"/>
      <c r="G490" s="897"/>
      <c r="H490" s="897"/>
      <c r="I490" s="897"/>
      <c r="J490" s="897"/>
      <c r="K490" s="897"/>
      <c r="L490" s="897"/>
      <c r="M490" s="977"/>
      <c r="N490" s="897"/>
      <c r="O490" s="897"/>
      <c r="P490" s="897"/>
      <c r="Q490" s="897"/>
      <c r="R490" s="897"/>
      <c r="S490" s="897"/>
      <c r="T490" s="897"/>
      <c r="U490" s="897"/>
      <c r="V490" s="897"/>
      <c r="W490" s="897"/>
      <c r="X490" s="897"/>
      <c r="Y490" s="897"/>
    </row>
    <row r="491" spans="1:25" x14ac:dyDescent="0.2">
      <c r="A491" s="1060"/>
      <c r="B491" s="897"/>
      <c r="C491" s="897"/>
      <c r="D491" s="897"/>
      <c r="E491" s="897"/>
      <c r="F491" s="897"/>
      <c r="G491" s="897"/>
      <c r="H491" s="897"/>
      <c r="I491" s="897"/>
      <c r="J491" s="897"/>
      <c r="K491" s="897"/>
      <c r="L491" s="897"/>
      <c r="M491" s="977"/>
      <c r="N491" s="897"/>
      <c r="O491" s="897"/>
      <c r="P491" s="897"/>
      <c r="Q491" s="897"/>
      <c r="R491" s="897"/>
      <c r="S491" s="897"/>
      <c r="T491" s="897"/>
      <c r="U491" s="897"/>
      <c r="V491" s="897"/>
      <c r="W491" s="897"/>
      <c r="X491" s="897"/>
      <c r="Y491" s="897"/>
    </row>
    <row r="492" spans="1:25" x14ac:dyDescent="0.2">
      <c r="A492" s="1060"/>
      <c r="B492" s="897"/>
      <c r="C492" s="897"/>
      <c r="D492" s="897"/>
      <c r="E492" s="897"/>
      <c r="F492" s="897"/>
      <c r="G492" s="897"/>
      <c r="H492" s="897"/>
      <c r="I492" s="897"/>
      <c r="J492" s="897"/>
      <c r="K492" s="897"/>
      <c r="L492" s="897"/>
      <c r="M492" s="977"/>
      <c r="N492" s="897"/>
      <c r="O492" s="897"/>
      <c r="P492" s="897"/>
      <c r="Q492" s="897"/>
      <c r="R492" s="897"/>
      <c r="S492" s="897"/>
      <c r="T492" s="897"/>
      <c r="U492" s="897"/>
      <c r="V492" s="897"/>
      <c r="W492" s="897"/>
      <c r="X492" s="897"/>
      <c r="Y492" s="897"/>
    </row>
    <row r="493" spans="1:25" x14ac:dyDescent="0.2">
      <c r="A493" s="1060"/>
      <c r="B493" s="897"/>
      <c r="C493" s="897"/>
      <c r="D493" s="897"/>
      <c r="E493" s="897"/>
      <c r="F493" s="897"/>
      <c r="G493" s="897"/>
      <c r="H493" s="897"/>
      <c r="I493" s="897"/>
      <c r="J493" s="897"/>
      <c r="K493" s="897"/>
      <c r="L493" s="897"/>
      <c r="M493" s="977"/>
      <c r="N493" s="897"/>
      <c r="O493" s="897"/>
      <c r="P493" s="897"/>
      <c r="Q493" s="897"/>
      <c r="R493" s="897"/>
      <c r="S493" s="897"/>
      <c r="T493" s="897"/>
      <c r="U493" s="897"/>
      <c r="V493" s="897"/>
      <c r="W493" s="897"/>
      <c r="X493" s="897"/>
      <c r="Y493" s="897"/>
    </row>
    <row r="494" spans="1:25" x14ac:dyDescent="0.2">
      <c r="A494" s="1060"/>
      <c r="B494" s="897"/>
      <c r="C494" s="897"/>
      <c r="D494" s="897"/>
      <c r="E494" s="897"/>
      <c r="F494" s="897"/>
      <c r="G494" s="897"/>
      <c r="H494" s="897"/>
      <c r="I494" s="897"/>
      <c r="J494" s="897"/>
      <c r="K494" s="897"/>
      <c r="L494" s="897"/>
      <c r="M494" s="977"/>
      <c r="N494" s="897"/>
      <c r="O494" s="897"/>
      <c r="P494" s="897"/>
      <c r="Q494" s="897"/>
      <c r="R494" s="897"/>
      <c r="S494" s="897"/>
      <c r="T494" s="897"/>
      <c r="U494" s="897"/>
      <c r="V494" s="897"/>
      <c r="W494" s="897"/>
      <c r="X494" s="897"/>
      <c r="Y494" s="897"/>
    </row>
    <row r="495" spans="1:25" x14ac:dyDescent="0.2">
      <c r="A495" s="1060"/>
      <c r="B495" s="897"/>
      <c r="C495" s="897"/>
      <c r="D495" s="897"/>
      <c r="E495" s="897"/>
      <c r="F495" s="897"/>
      <c r="G495" s="897"/>
      <c r="H495" s="897"/>
      <c r="I495" s="897"/>
      <c r="J495" s="897"/>
      <c r="K495" s="897"/>
      <c r="L495" s="897"/>
      <c r="M495" s="977"/>
      <c r="N495" s="897"/>
      <c r="O495" s="897"/>
      <c r="P495" s="897"/>
      <c r="Q495" s="897"/>
      <c r="R495" s="897"/>
      <c r="S495" s="897"/>
      <c r="T495" s="897"/>
      <c r="U495" s="897"/>
      <c r="V495" s="897"/>
      <c r="W495" s="897"/>
      <c r="X495" s="897"/>
      <c r="Y495" s="897"/>
    </row>
    <row r="496" spans="1:25" x14ac:dyDescent="0.2">
      <c r="A496" s="1060"/>
      <c r="B496" s="897"/>
      <c r="C496" s="897"/>
      <c r="D496" s="897"/>
      <c r="E496" s="897"/>
      <c r="F496" s="897"/>
      <c r="G496" s="897"/>
      <c r="H496" s="897"/>
      <c r="I496" s="897"/>
      <c r="J496" s="897"/>
      <c r="K496" s="897"/>
      <c r="L496" s="897"/>
      <c r="M496" s="977"/>
      <c r="N496" s="897"/>
      <c r="O496" s="897"/>
      <c r="P496" s="897"/>
      <c r="Q496" s="897"/>
      <c r="R496" s="897"/>
      <c r="S496" s="897"/>
      <c r="T496" s="897"/>
      <c r="U496" s="897"/>
      <c r="V496" s="897"/>
      <c r="W496" s="897"/>
      <c r="X496" s="897"/>
      <c r="Y496" s="897"/>
    </row>
    <row r="497" spans="1:25" x14ac:dyDescent="0.2">
      <c r="A497" s="1060"/>
      <c r="B497" s="897"/>
      <c r="C497" s="897"/>
      <c r="D497" s="897"/>
      <c r="E497" s="897"/>
      <c r="F497" s="897"/>
      <c r="G497" s="897"/>
      <c r="H497" s="897"/>
      <c r="I497" s="897"/>
      <c r="J497" s="897"/>
      <c r="K497" s="897"/>
      <c r="L497" s="897"/>
      <c r="M497" s="977"/>
      <c r="N497" s="897"/>
      <c r="O497" s="897"/>
      <c r="P497" s="897"/>
      <c r="Q497" s="897"/>
      <c r="R497" s="897"/>
      <c r="S497" s="897"/>
      <c r="T497" s="897"/>
      <c r="U497" s="897"/>
      <c r="V497" s="897"/>
      <c r="W497" s="897"/>
      <c r="X497" s="897"/>
      <c r="Y497" s="897"/>
    </row>
    <row r="498" spans="1:25" x14ac:dyDescent="0.2">
      <c r="A498" s="1060"/>
      <c r="B498" s="897"/>
      <c r="C498" s="897"/>
      <c r="D498" s="897"/>
      <c r="E498" s="897"/>
      <c r="F498" s="897"/>
      <c r="G498" s="897"/>
      <c r="H498" s="897"/>
      <c r="I498" s="897"/>
      <c r="J498" s="897"/>
      <c r="K498" s="897"/>
      <c r="L498" s="897"/>
      <c r="M498" s="977"/>
      <c r="N498" s="897"/>
      <c r="O498" s="897"/>
      <c r="P498" s="897"/>
      <c r="Q498" s="897"/>
      <c r="R498" s="897"/>
      <c r="S498" s="897"/>
      <c r="T498" s="897"/>
      <c r="U498" s="897"/>
      <c r="V498" s="897"/>
      <c r="W498" s="897"/>
      <c r="X498" s="897"/>
      <c r="Y498" s="897"/>
    </row>
    <row r="499" spans="1:25" x14ac:dyDescent="0.2">
      <c r="A499" s="1060"/>
      <c r="B499" s="897"/>
      <c r="C499" s="897"/>
      <c r="D499" s="897"/>
      <c r="E499" s="897"/>
      <c r="F499" s="897"/>
      <c r="G499" s="897"/>
      <c r="H499" s="897"/>
      <c r="I499" s="897"/>
      <c r="J499" s="897"/>
      <c r="K499" s="897"/>
      <c r="L499" s="897"/>
      <c r="M499" s="977"/>
      <c r="N499" s="897"/>
      <c r="O499" s="897"/>
      <c r="P499" s="897"/>
      <c r="Q499" s="897"/>
      <c r="R499" s="897"/>
      <c r="S499" s="897"/>
      <c r="T499" s="897"/>
      <c r="U499" s="897"/>
      <c r="V499" s="897"/>
      <c r="W499" s="897"/>
      <c r="X499" s="897"/>
      <c r="Y499" s="897"/>
    </row>
    <row r="500" spans="1:25" x14ac:dyDescent="0.2">
      <c r="A500" s="1060"/>
      <c r="B500" s="897"/>
      <c r="C500" s="897"/>
      <c r="D500" s="897"/>
      <c r="E500" s="897"/>
      <c r="F500" s="897"/>
      <c r="G500" s="897"/>
      <c r="H500" s="897"/>
      <c r="I500" s="897"/>
      <c r="J500" s="897"/>
      <c r="K500" s="897"/>
      <c r="L500" s="897"/>
      <c r="M500" s="977"/>
      <c r="N500" s="897"/>
      <c r="O500" s="897"/>
      <c r="P500" s="897"/>
      <c r="Q500" s="897"/>
      <c r="R500" s="897"/>
      <c r="S500" s="897"/>
      <c r="T500" s="897"/>
      <c r="U500" s="897"/>
      <c r="V500" s="897"/>
      <c r="W500" s="897"/>
      <c r="X500" s="897"/>
      <c r="Y500" s="897"/>
    </row>
    <row r="501" spans="1:25" x14ac:dyDescent="0.2">
      <c r="A501" s="1060"/>
      <c r="B501" s="897"/>
      <c r="C501" s="897"/>
      <c r="D501" s="897"/>
      <c r="E501" s="897"/>
      <c r="F501" s="897"/>
      <c r="G501" s="897"/>
      <c r="H501" s="897"/>
      <c r="I501" s="897"/>
      <c r="J501" s="897"/>
      <c r="K501" s="897"/>
      <c r="L501" s="897"/>
      <c r="M501" s="977"/>
      <c r="N501" s="897"/>
      <c r="O501" s="897"/>
      <c r="P501" s="897"/>
      <c r="Q501" s="897"/>
      <c r="R501" s="897"/>
      <c r="S501" s="897"/>
      <c r="T501" s="897"/>
      <c r="U501" s="897"/>
      <c r="V501" s="897"/>
      <c r="W501" s="897"/>
      <c r="X501" s="897"/>
      <c r="Y501" s="897"/>
    </row>
    <row r="502" spans="1:25" x14ac:dyDescent="0.2">
      <c r="A502" s="1060"/>
      <c r="B502" s="897"/>
      <c r="C502" s="897"/>
      <c r="D502" s="897"/>
      <c r="E502" s="897"/>
      <c r="F502" s="897"/>
      <c r="G502" s="897"/>
      <c r="H502" s="897"/>
      <c r="I502" s="897"/>
      <c r="J502" s="897"/>
      <c r="K502" s="897"/>
      <c r="L502" s="897"/>
      <c r="M502" s="977"/>
      <c r="N502" s="897"/>
      <c r="O502" s="897"/>
      <c r="P502" s="897"/>
      <c r="Q502" s="897"/>
      <c r="R502" s="897"/>
      <c r="S502" s="897"/>
      <c r="T502" s="897"/>
      <c r="U502" s="897"/>
      <c r="V502" s="897"/>
      <c r="W502" s="897"/>
      <c r="X502" s="897"/>
      <c r="Y502" s="897"/>
    </row>
    <row r="503" spans="1:25" x14ac:dyDescent="0.2">
      <c r="A503" s="1060"/>
      <c r="B503" s="897"/>
      <c r="C503" s="897"/>
      <c r="D503" s="897"/>
      <c r="E503" s="897"/>
      <c r="F503" s="897"/>
      <c r="G503" s="897"/>
      <c r="H503" s="897"/>
      <c r="I503" s="897"/>
      <c r="J503" s="897"/>
      <c r="K503" s="897"/>
      <c r="L503" s="897"/>
      <c r="M503" s="977"/>
      <c r="N503" s="897"/>
      <c r="O503" s="897"/>
      <c r="P503" s="897"/>
      <c r="Q503" s="897"/>
      <c r="R503" s="897"/>
      <c r="S503" s="897"/>
      <c r="T503" s="897"/>
      <c r="U503" s="897"/>
      <c r="V503" s="897"/>
      <c r="W503" s="897"/>
      <c r="X503" s="897"/>
      <c r="Y503" s="897"/>
    </row>
    <row r="504" spans="1:25" x14ac:dyDescent="0.2">
      <c r="A504" s="1060"/>
      <c r="B504" s="897"/>
      <c r="C504" s="897"/>
      <c r="D504" s="897"/>
      <c r="E504" s="897"/>
      <c r="F504" s="897"/>
      <c r="G504" s="897"/>
      <c r="H504" s="897"/>
      <c r="I504" s="897"/>
      <c r="J504" s="897"/>
      <c r="K504" s="897"/>
      <c r="L504" s="897"/>
      <c r="M504" s="977"/>
      <c r="N504" s="897"/>
      <c r="O504" s="897"/>
      <c r="P504" s="897"/>
      <c r="Q504" s="897"/>
      <c r="R504" s="897"/>
      <c r="S504" s="897"/>
      <c r="T504" s="897"/>
      <c r="U504" s="897"/>
      <c r="V504" s="897"/>
      <c r="W504" s="897"/>
      <c r="X504" s="897"/>
      <c r="Y504" s="897"/>
    </row>
    <row r="505" spans="1:25" x14ac:dyDescent="0.2">
      <c r="A505" s="1060"/>
      <c r="B505" s="897"/>
      <c r="C505" s="897"/>
      <c r="D505" s="897"/>
      <c r="E505" s="897"/>
      <c r="F505" s="897"/>
      <c r="G505" s="897"/>
      <c r="H505" s="897"/>
      <c r="I505" s="897"/>
      <c r="J505" s="897"/>
      <c r="K505" s="897"/>
      <c r="L505" s="897"/>
      <c r="M505" s="977"/>
      <c r="N505" s="897"/>
      <c r="O505" s="897"/>
      <c r="P505" s="897"/>
      <c r="Q505" s="897"/>
      <c r="R505" s="897"/>
      <c r="S505" s="897"/>
      <c r="T505" s="897"/>
      <c r="U505" s="897"/>
      <c r="V505" s="897"/>
      <c r="W505" s="897"/>
      <c r="X505" s="897"/>
      <c r="Y505" s="897"/>
    </row>
    <row r="506" spans="1:25" x14ac:dyDescent="0.2">
      <c r="A506" s="1060"/>
      <c r="B506" s="897"/>
      <c r="C506" s="897"/>
      <c r="D506" s="897"/>
      <c r="E506" s="897"/>
      <c r="F506" s="897"/>
      <c r="G506" s="897"/>
      <c r="H506" s="897"/>
      <c r="I506" s="897"/>
      <c r="J506" s="897"/>
      <c r="K506" s="897"/>
      <c r="L506" s="897"/>
      <c r="M506" s="977"/>
      <c r="N506" s="897"/>
      <c r="O506" s="897"/>
      <c r="P506" s="897"/>
      <c r="Q506" s="897"/>
      <c r="R506" s="897"/>
      <c r="S506" s="897"/>
      <c r="T506" s="897"/>
      <c r="U506" s="897"/>
      <c r="V506" s="897"/>
      <c r="W506" s="897"/>
      <c r="X506" s="897"/>
      <c r="Y506" s="897"/>
    </row>
    <row r="507" spans="1:25" x14ac:dyDescent="0.2">
      <c r="A507" s="1060"/>
      <c r="B507" s="897"/>
      <c r="C507" s="897"/>
      <c r="D507" s="897"/>
      <c r="E507" s="897"/>
      <c r="F507" s="897"/>
      <c r="G507" s="897"/>
      <c r="H507" s="897"/>
      <c r="I507" s="897"/>
      <c r="J507" s="897"/>
      <c r="K507" s="897"/>
      <c r="L507" s="897"/>
      <c r="M507" s="977"/>
      <c r="N507" s="897"/>
      <c r="O507" s="897"/>
      <c r="P507" s="897"/>
      <c r="Q507" s="897"/>
      <c r="R507" s="897"/>
      <c r="S507" s="897"/>
      <c r="T507" s="897"/>
      <c r="U507" s="897"/>
      <c r="V507" s="897"/>
      <c r="W507" s="897"/>
      <c r="X507" s="897"/>
      <c r="Y507" s="897"/>
    </row>
    <row r="508" spans="1:25" x14ac:dyDescent="0.2">
      <c r="A508" s="1060"/>
      <c r="B508" s="897"/>
      <c r="C508" s="897"/>
      <c r="D508" s="897"/>
      <c r="E508" s="897"/>
      <c r="F508" s="897"/>
      <c r="G508" s="897"/>
      <c r="H508" s="897"/>
      <c r="I508" s="897"/>
      <c r="J508" s="897"/>
      <c r="K508" s="897"/>
      <c r="L508" s="897"/>
      <c r="M508" s="977"/>
      <c r="N508" s="897"/>
      <c r="O508" s="897"/>
      <c r="P508" s="897"/>
      <c r="Q508" s="897"/>
      <c r="R508" s="897"/>
      <c r="S508" s="897"/>
      <c r="T508" s="897"/>
      <c r="U508" s="897"/>
      <c r="V508" s="897"/>
      <c r="W508" s="897"/>
      <c r="X508" s="897"/>
      <c r="Y508" s="897"/>
    </row>
    <row r="509" spans="1:25" x14ac:dyDescent="0.2">
      <c r="A509" s="1060"/>
      <c r="B509" s="897"/>
      <c r="C509" s="897"/>
      <c r="D509" s="897"/>
      <c r="E509" s="897"/>
      <c r="F509" s="897"/>
      <c r="G509" s="897"/>
      <c r="H509" s="897"/>
      <c r="I509" s="897"/>
      <c r="J509" s="897"/>
      <c r="K509" s="897"/>
      <c r="L509" s="897"/>
      <c r="M509" s="977"/>
      <c r="N509" s="897"/>
      <c r="O509" s="897"/>
      <c r="P509" s="897"/>
      <c r="Q509" s="897"/>
      <c r="R509" s="897"/>
      <c r="S509" s="897"/>
      <c r="T509" s="897"/>
      <c r="U509" s="897"/>
      <c r="V509" s="897"/>
      <c r="W509" s="897"/>
      <c r="X509" s="897"/>
      <c r="Y509" s="897"/>
    </row>
    <row r="510" spans="1:25" x14ac:dyDescent="0.2">
      <c r="A510" s="1060"/>
      <c r="B510" s="897"/>
      <c r="C510" s="897"/>
      <c r="D510" s="897"/>
      <c r="E510" s="897"/>
      <c r="F510" s="897"/>
      <c r="G510" s="897"/>
      <c r="H510" s="897"/>
      <c r="I510" s="897"/>
      <c r="J510" s="897"/>
      <c r="K510" s="897"/>
      <c r="L510" s="897"/>
      <c r="M510" s="977"/>
      <c r="N510" s="897"/>
      <c r="O510" s="897"/>
      <c r="P510" s="897"/>
      <c r="Q510" s="897"/>
      <c r="R510" s="897"/>
      <c r="S510" s="897"/>
      <c r="T510" s="897"/>
      <c r="U510" s="897"/>
      <c r="V510" s="897"/>
      <c r="W510" s="897"/>
      <c r="X510" s="897"/>
      <c r="Y510" s="897"/>
    </row>
    <row r="511" spans="1:25" x14ac:dyDescent="0.2">
      <c r="A511" s="1060"/>
      <c r="B511" s="897"/>
      <c r="C511" s="897"/>
      <c r="D511" s="897"/>
      <c r="E511" s="897"/>
      <c r="F511" s="897"/>
      <c r="G511" s="897"/>
      <c r="H511" s="897"/>
      <c r="I511" s="897"/>
      <c r="J511" s="897"/>
      <c r="K511" s="897"/>
      <c r="L511" s="897"/>
      <c r="M511" s="977"/>
      <c r="N511" s="897"/>
      <c r="O511" s="897"/>
      <c r="P511" s="897"/>
      <c r="Q511" s="897"/>
      <c r="R511" s="897"/>
      <c r="S511" s="897"/>
      <c r="T511" s="897"/>
      <c r="U511" s="897"/>
      <c r="V511" s="897"/>
      <c r="W511" s="897"/>
      <c r="X511" s="897"/>
      <c r="Y511" s="897"/>
    </row>
    <row r="512" spans="1:25" x14ac:dyDescent="0.2">
      <c r="A512" s="1060"/>
      <c r="B512" s="897"/>
      <c r="C512" s="897"/>
      <c r="D512" s="897"/>
      <c r="E512" s="897"/>
      <c r="F512" s="897"/>
      <c r="G512" s="897"/>
      <c r="H512" s="897"/>
      <c r="I512" s="897"/>
      <c r="J512" s="897"/>
      <c r="K512" s="897"/>
      <c r="L512" s="897"/>
      <c r="M512" s="977"/>
      <c r="N512" s="897"/>
      <c r="O512" s="897"/>
      <c r="P512" s="897"/>
      <c r="Q512" s="897"/>
      <c r="R512" s="897"/>
      <c r="S512" s="897"/>
      <c r="T512" s="897"/>
      <c r="U512" s="897"/>
      <c r="V512" s="897"/>
      <c r="W512" s="897"/>
      <c r="X512" s="897"/>
      <c r="Y512" s="897"/>
    </row>
    <row r="513" spans="1:25" x14ac:dyDescent="0.2">
      <c r="A513" s="1060"/>
      <c r="B513" s="897"/>
      <c r="C513" s="897"/>
      <c r="D513" s="897"/>
      <c r="E513" s="897"/>
      <c r="F513" s="897"/>
      <c r="G513" s="897"/>
      <c r="H513" s="897"/>
      <c r="I513" s="897"/>
      <c r="J513" s="897"/>
      <c r="K513" s="897"/>
      <c r="L513" s="897"/>
      <c r="M513" s="977"/>
      <c r="N513" s="897"/>
      <c r="O513" s="897"/>
      <c r="P513" s="897"/>
      <c r="Q513" s="897"/>
      <c r="R513" s="897"/>
      <c r="S513" s="897"/>
      <c r="T513" s="897"/>
      <c r="U513" s="897"/>
      <c r="V513" s="897"/>
      <c r="W513" s="897"/>
      <c r="X513" s="897"/>
      <c r="Y513" s="897"/>
    </row>
    <row r="514" spans="1:25" x14ac:dyDescent="0.2">
      <c r="A514" s="1060"/>
      <c r="B514" s="897"/>
      <c r="C514" s="897"/>
      <c r="D514" s="897"/>
      <c r="E514" s="897"/>
      <c r="F514" s="897"/>
      <c r="G514" s="897"/>
      <c r="H514" s="897"/>
      <c r="I514" s="897"/>
      <c r="J514" s="897"/>
      <c r="K514" s="897"/>
      <c r="L514" s="897"/>
      <c r="M514" s="977"/>
      <c r="N514" s="897"/>
      <c r="O514" s="897"/>
      <c r="P514" s="897"/>
      <c r="Q514" s="897"/>
      <c r="R514" s="897"/>
      <c r="S514" s="897"/>
      <c r="T514" s="897"/>
      <c r="U514" s="897"/>
      <c r="V514" s="897"/>
      <c r="W514" s="897"/>
      <c r="X514" s="897"/>
      <c r="Y514" s="897"/>
    </row>
    <row r="515" spans="1:25" x14ac:dyDescent="0.2">
      <c r="A515" s="1060"/>
      <c r="B515" s="897"/>
      <c r="C515" s="897"/>
      <c r="D515" s="897"/>
      <c r="E515" s="897"/>
      <c r="F515" s="897"/>
      <c r="G515" s="897"/>
      <c r="H515" s="897"/>
      <c r="I515" s="897"/>
      <c r="J515" s="897"/>
      <c r="K515" s="897"/>
      <c r="L515" s="897"/>
      <c r="M515" s="977"/>
      <c r="N515" s="897"/>
      <c r="O515" s="897"/>
      <c r="P515" s="897"/>
      <c r="Q515" s="897"/>
      <c r="R515" s="897"/>
      <c r="S515" s="897"/>
      <c r="T515" s="897"/>
      <c r="U515" s="897"/>
      <c r="V515" s="897"/>
      <c r="W515" s="897"/>
      <c r="X515" s="897"/>
      <c r="Y515" s="897"/>
    </row>
    <row r="516" spans="1:25" x14ac:dyDescent="0.2">
      <c r="A516" s="1060"/>
      <c r="B516" s="897"/>
      <c r="C516" s="897"/>
      <c r="D516" s="897"/>
      <c r="E516" s="897"/>
      <c r="F516" s="897"/>
      <c r="G516" s="897"/>
      <c r="H516" s="897"/>
      <c r="I516" s="897"/>
      <c r="J516" s="897"/>
      <c r="K516" s="897"/>
      <c r="L516" s="897"/>
      <c r="M516" s="977"/>
      <c r="N516" s="897"/>
      <c r="O516" s="897"/>
      <c r="P516" s="897"/>
      <c r="Q516" s="897"/>
      <c r="R516" s="897"/>
      <c r="S516" s="897"/>
      <c r="T516" s="897"/>
      <c r="U516" s="897"/>
      <c r="V516" s="897"/>
      <c r="W516" s="897"/>
      <c r="X516" s="897"/>
      <c r="Y516" s="897"/>
    </row>
    <row r="517" spans="1:25" x14ac:dyDescent="0.2">
      <c r="A517" s="1060"/>
      <c r="B517" s="897"/>
      <c r="C517" s="897"/>
      <c r="D517" s="897"/>
      <c r="E517" s="897"/>
      <c r="F517" s="897"/>
      <c r="G517" s="897"/>
      <c r="H517" s="897"/>
      <c r="I517" s="897"/>
      <c r="J517" s="897"/>
      <c r="K517" s="897"/>
      <c r="L517" s="897"/>
      <c r="M517" s="977"/>
      <c r="N517" s="897"/>
      <c r="O517" s="897"/>
      <c r="P517" s="897"/>
      <c r="Q517" s="897"/>
      <c r="R517" s="897"/>
      <c r="S517" s="897"/>
      <c r="T517" s="897"/>
      <c r="U517" s="897"/>
      <c r="V517" s="897"/>
      <c r="W517" s="897"/>
      <c r="X517" s="897"/>
      <c r="Y517" s="897"/>
    </row>
    <row r="518" spans="1:25" x14ac:dyDescent="0.2">
      <c r="A518" s="1060"/>
      <c r="B518" s="897"/>
      <c r="C518" s="897"/>
      <c r="D518" s="897"/>
      <c r="E518" s="897"/>
      <c r="F518" s="897"/>
      <c r="G518" s="897"/>
      <c r="H518" s="897"/>
      <c r="I518" s="897"/>
      <c r="J518" s="897"/>
      <c r="K518" s="897"/>
      <c r="L518" s="897"/>
      <c r="M518" s="977"/>
      <c r="N518" s="897"/>
      <c r="O518" s="897"/>
      <c r="P518" s="897"/>
      <c r="Q518" s="897"/>
      <c r="R518" s="897"/>
      <c r="S518" s="897"/>
      <c r="T518" s="897"/>
      <c r="U518" s="897"/>
      <c r="V518" s="897"/>
      <c r="W518" s="897"/>
      <c r="X518" s="897"/>
      <c r="Y518" s="897"/>
    </row>
    <row r="519" spans="1:25" x14ac:dyDescent="0.2">
      <c r="A519" s="1060"/>
      <c r="B519" s="897"/>
      <c r="C519" s="897"/>
      <c r="D519" s="897"/>
      <c r="E519" s="897"/>
      <c r="F519" s="897"/>
      <c r="G519" s="897"/>
      <c r="H519" s="897"/>
      <c r="I519" s="897"/>
      <c r="J519" s="897"/>
      <c r="K519" s="897"/>
      <c r="L519" s="897"/>
      <c r="M519" s="977"/>
      <c r="N519" s="897"/>
      <c r="O519" s="897"/>
      <c r="P519" s="897"/>
      <c r="Q519" s="897"/>
      <c r="R519" s="897"/>
      <c r="S519" s="897"/>
      <c r="T519" s="897"/>
      <c r="U519" s="897"/>
      <c r="V519" s="897"/>
      <c r="W519" s="897"/>
      <c r="X519" s="897"/>
      <c r="Y519" s="897"/>
    </row>
    <row r="520" spans="1:25" x14ac:dyDescent="0.2">
      <c r="A520" s="1060"/>
      <c r="B520" s="897"/>
      <c r="C520" s="897"/>
      <c r="D520" s="897"/>
      <c r="E520" s="897"/>
      <c r="F520" s="897"/>
      <c r="G520" s="897"/>
      <c r="H520" s="897"/>
      <c r="I520" s="897"/>
      <c r="J520" s="897"/>
      <c r="K520" s="897"/>
      <c r="L520" s="897"/>
      <c r="M520" s="977"/>
      <c r="N520" s="897"/>
      <c r="O520" s="897"/>
      <c r="P520" s="897"/>
      <c r="Q520" s="897"/>
      <c r="R520" s="897"/>
      <c r="S520" s="897"/>
      <c r="T520" s="897"/>
      <c r="U520" s="897"/>
      <c r="V520" s="897"/>
      <c r="W520" s="897"/>
      <c r="X520" s="897"/>
      <c r="Y520" s="897"/>
    </row>
    <row r="521" spans="1:25" x14ac:dyDescent="0.2">
      <c r="A521" s="1060"/>
      <c r="B521" s="897"/>
      <c r="C521" s="897"/>
      <c r="D521" s="897"/>
      <c r="E521" s="897"/>
      <c r="F521" s="897"/>
      <c r="G521" s="897"/>
      <c r="H521" s="897"/>
      <c r="I521" s="897"/>
      <c r="J521" s="897"/>
      <c r="K521" s="897"/>
      <c r="L521" s="897"/>
      <c r="M521" s="977"/>
      <c r="N521" s="897"/>
      <c r="O521" s="897"/>
      <c r="P521" s="897"/>
      <c r="Q521" s="897"/>
      <c r="R521" s="897"/>
      <c r="S521" s="897"/>
      <c r="T521" s="897"/>
      <c r="U521" s="897"/>
      <c r="V521" s="897"/>
      <c r="W521" s="897"/>
      <c r="X521" s="897"/>
      <c r="Y521" s="897"/>
    </row>
    <row r="522" spans="1:25" x14ac:dyDescent="0.2">
      <c r="A522" s="1060"/>
      <c r="B522" s="897"/>
      <c r="C522" s="897"/>
      <c r="D522" s="897"/>
      <c r="E522" s="897"/>
      <c r="F522" s="897"/>
      <c r="G522" s="897"/>
      <c r="H522" s="897"/>
      <c r="I522" s="897"/>
      <c r="J522" s="897"/>
      <c r="K522" s="897"/>
      <c r="L522" s="897"/>
      <c r="M522" s="977"/>
      <c r="N522" s="897"/>
      <c r="O522" s="897"/>
      <c r="P522" s="897"/>
      <c r="Q522" s="897"/>
      <c r="R522" s="897"/>
      <c r="S522" s="897"/>
      <c r="T522" s="897"/>
      <c r="U522" s="897"/>
      <c r="V522" s="897"/>
      <c r="W522" s="897"/>
      <c r="X522" s="897"/>
      <c r="Y522" s="897"/>
    </row>
    <row r="523" spans="1:25" x14ac:dyDescent="0.2">
      <c r="A523" s="1060"/>
      <c r="B523" s="897"/>
      <c r="C523" s="897"/>
      <c r="D523" s="897"/>
      <c r="E523" s="897"/>
      <c r="F523" s="897"/>
      <c r="G523" s="897"/>
      <c r="H523" s="897"/>
      <c r="I523" s="897"/>
      <c r="J523" s="897"/>
      <c r="K523" s="897"/>
      <c r="L523" s="897"/>
      <c r="M523" s="977"/>
      <c r="N523" s="897"/>
      <c r="O523" s="897"/>
      <c r="P523" s="897"/>
      <c r="Q523" s="897"/>
      <c r="R523" s="897"/>
      <c r="S523" s="897"/>
      <c r="T523" s="897"/>
      <c r="U523" s="897"/>
      <c r="V523" s="897"/>
      <c r="W523" s="897"/>
      <c r="X523" s="897"/>
      <c r="Y523" s="897"/>
    </row>
    <row r="524" spans="1:25" x14ac:dyDescent="0.2">
      <c r="A524" s="1060"/>
      <c r="B524" s="897"/>
      <c r="C524" s="897"/>
      <c r="D524" s="897"/>
      <c r="E524" s="897"/>
      <c r="F524" s="897"/>
      <c r="G524" s="897"/>
      <c r="H524" s="897"/>
      <c r="I524" s="897"/>
      <c r="J524" s="897"/>
      <c r="K524" s="897"/>
      <c r="L524" s="897"/>
      <c r="M524" s="977"/>
      <c r="N524" s="897"/>
      <c r="O524" s="897"/>
      <c r="P524" s="897"/>
      <c r="Q524" s="897"/>
      <c r="R524" s="897"/>
      <c r="S524" s="897"/>
      <c r="T524" s="897"/>
      <c r="U524" s="897"/>
      <c r="V524" s="897"/>
      <c r="W524" s="897"/>
      <c r="X524" s="897"/>
      <c r="Y524" s="897"/>
    </row>
    <row r="525" spans="1:25" x14ac:dyDescent="0.2">
      <c r="A525" s="1060"/>
      <c r="B525" s="897"/>
      <c r="C525" s="897"/>
      <c r="D525" s="897"/>
      <c r="E525" s="897"/>
      <c r="F525" s="897"/>
      <c r="G525" s="897"/>
      <c r="H525" s="897"/>
      <c r="I525" s="897"/>
      <c r="J525" s="897"/>
      <c r="K525" s="897"/>
      <c r="L525" s="897"/>
      <c r="M525" s="977"/>
      <c r="N525" s="897"/>
      <c r="O525" s="897"/>
      <c r="P525" s="897"/>
      <c r="Q525" s="897"/>
      <c r="R525" s="897"/>
      <c r="S525" s="897"/>
      <c r="T525" s="897"/>
      <c r="U525" s="897"/>
      <c r="V525" s="897"/>
      <c r="W525" s="897"/>
      <c r="X525" s="897"/>
      <c r="Y525" s="897"/>
    </row>
    <row r="526" spans="1:25" x14ac:dyDescent="0.2">
      <c r="A526" s="1060"/>
      <c r="B526" s="897"/>
      <c r="C526" s="897"/>
      <c r="D526" s="897"/>
      <c r="E526" s="897"/>
      <c r="F526" s="897"/>
      <c r="G526" s="897"/>
      <c r="H526" s="897"/>
      <c r="I526" s="897"/>
      <c r="J526" s="897"/>
      <c r="K526" s="897"/>
      <c r="L526" s="897"/>
      <c r="M526" s="977"/>
      <c r="N526" s="897"/>
      <c r="O526" s="897"/>
      <c r="P526" s="897"/>
      <c r="Q526" s="897"/>
      <c r="R526" s="897"/>
      <c r="S526" s="897"/>
      <c r="T526" s="897"/>
      <c r="U526" s="897"/>
      <c r="V526" s="897"/>
      <c r="W526" s="897"/>
      <c r="X526" s="897"/>
      <c r="Y526" s="897"/>
    </row>
    <row r="527" spans="1:25" x14ac:dyDescent="0.2">
      <c r="A527" s="1060"/>
      <c r="B527" s="897"/>
      <c r="C527" s="897"/>
      <c r="D527" s="897"/>
      <c r="E527" s="897"/>
      <c r="F527" s="897"/>
      <c r="G527" s="897"/>
      <c r="H527" s="897"/>
      <c r="I527" s="897"/>
      <c r="J527" s="897"/>
      <c r="K527" s="897"/>
      <c r="L527" s="897"/>
      <c r="M527" s="977"/>
      <c r="N527" s="897"/>
      <c r="O527" s="897"/>
      <c r="P527" s="897"/>
      <c r="Q527" s="897"/>
      <c r="R527" s="897"/>
      <c r="S527" s="897"/>
      <c r="T527" s="897"/>
      <c r="U527" s="897"/>
      <c r="V527" s="897"/>
      <c r="W527" s="897"/>
      <c r="X527" s="897"/>
      <c r="Y527" s="897"/>
    </row>
    <row r="528" spans="1:25" x14ac:dyDescent="0.2">
      <c r="A528" s="1060"/>
      <c r="B528" s="897"/>
      <c r="C528" s="897"/>
      <c r="D528" s="897"/>
      <c r="E528" s="897"/>
      <c r="F528" s="897"/>
      <c r="G528" s="897"/>
      <c r="H528" s="897"/>
      <c r="I528" s="897"/>
      <c r="J528" s="897"/>
      <c r="K528" s="897"/>
      <c r="L528" s="897"/>
      <c r="M528" s="977"/>
      <c r="N528" s="897"/>
      <c r="O528" s="897"/>
      <c r="P528" s="897"/>
      <c r="Q528" s="897"/>
      <c r="R528" s="897"/>
      <c r="S528" s="897"/>
      <c r="T528" s="897"/>
      <c r="U528" s="897"/>
      <c r="V528" s="897"/>
      <c r="W528" s="897"/>
      <c r="X528" s="897"/>
      <c r="Y528" s="897"/>
    </row>
    <row r="529" spans="1:25" x14ac:dyDescent="0.2">
      <c r="A529" s="1060"/>
      <c r="B529" s="897"/>
      <c r="C529" s="897"/>
      <c r="D529" s="897"/>
      <c r="E529" s="897"/>
      <c r="F529" s="897"/>
      <c r="G529" s="897"/>
      <c r="H529" s="897"/>
      <c r="I529" s="897"/>
      <c r="J529" s="897"/>
      <c r="K529" s="897"/>
      <c r="L529" s="897"/>
      <c r="M529" s="977"/>
      <c r="N529" s="897"/>
      <c r="O529" s="897"/>
      <c r="P529" s="897"/>
      <c r="Q529" s="897"/>
      <c r="R529" s="897"/>
      <c r="S529" s="897"/>
      <c r="T529" s="897"/>
      <c r="U529" s="897"/>
      <c r="V529" s="897"/>
      <c r="W529" s="897"/>
      <c r="X529" s="897"/>
      <c r="Y529" s="897"/>
    </row>
    <row r="530" spans="1:25" x14ac:dyDescent="0.2">
      <c r="A530" s="1060"/>
      <c r="B530" s="897"/>
      <c r="C530" s="897"/>
      <c r="D530" s="897"/>
      <c r="E530" s="897"/>
      <c r="F530" s="897"/>
      <c r="G530" s="897"/>
      <c r="H530" s="897"/>
      <c r="I530" s="897"/>
      <c r="J530" s="897"/>
      <c r="K530" s="897"/>
      <c r="L530" s="897"/>
      <c r="M530" s="977"/>
      <c r="N530" s="897"/>
      <c r="O530" s="897"/>
      <c r="P530" s="897"/>
      <c r="Q530" s="897"/>
      <c r="R530" s="897"/>
      <c r="S530" s="897"/>
      <c r="T530" s="897"/>
      <c r="U530" s="897"/>
      <c r="V530" s="897"/>
      <c r="W530" s="897"/>
      <c r="X530" s="897"/>
      <c r="Y530" s="897"/>
    </row>
    <row r="531" spans="1:25" x14ac:dyDescent="0.2">
      <c r="A531" s="1060"/>
      <c r="B531" s="897"/>
      <c r="C531" s="897"/>
      <c r="D531" s="897"/>
      <c r="E531" s="897"/>
      <c r="F531" s="897"/>
      <c r="G531" s="897"/>
      <c r="H531" s="897"/>
      <c r="I531" s="897"/>
      <c r="J531" s="897"/>
      <c r="K531" s="897"/>
      <c r="L531" s="897"/>
      <c r="M531" s="977"/>
      <c r="N531" s="897"/>
      <c r="O531" s="897"/>
      <c r="P531" s="897"/>
      <c r="Q531" s="897"/>
      <c r="R531" s="897"/>
      <c r="S531" s="897"/>
      <c r="T531" s="897"/>
      <c r="U531" s="897"/>
      <c r="V531" s="897"/>
      <c r="W531" s="897"/>
      <c r="X531" s="897"/>
      <c r="Y531" s="897"/>
    </row>
    <row r="532" spans="1:25" x14ac:dyDescent="0.2">
      <c r="A532" s="1060"/>
      <c r="B532" s="897"/>
      <c r="C532" s="897"/>
      <c r="D532" s="897"/>
      <c r="E532" s="897"/>
      <c r="F532" s="897"/>
      <c r="G532" s="897"/>
      <c r="H532" s="897"/>
      <c r="I532" s="897"/>
      <c r="J532" s="897"/>
      <c r="K532" s="897"/>
      <c r="L532" s="897"/>
      <c r="M532" s="977"/>
      <c r="N532" s="897"/>
      <c r="O532" s="897"/>
      <c r="P532" s="897"/>
      <c r="Q532" s="897"/>
      <c r="R532" s="897"/>
      <c r="S532" s="897"/>
      <c r="T532" s="897"/>
      <c r="U532" s="897"/>
      <c r="V532" s="897"/>
      <c r="W532" s="897"/>
      <c r="X532" s="897"/>
      <c r="Y532" s="897"/>
    </row>
    <row r="533" spans="1:25" x14ac:dyDescent="0.2">
      <c r="A533" s="1060"/>
      <c r="B533" s="897"/>
      <c r="C533" s="897"/>
      <c r="D533" s="897"/>
      <c r="E533" s="897"/>
      <c r="F533" s="897"/>
      <c r="G533" s="897"/>
      <c r="H533" s="897"/>
      <c r="I533" s="897"/>
      <c r="J533" s="897"/>
      <c r="K533" s="897"/>
      <c r="L533" s="897"/>
      <c r="M533" s="977"/>
      <c r="N533" s="897"/>
      <c r="O533" s="897"/>
      <c r="P533" s="897"/>
      <c r="Q533" s="897"/>
      <c r="R533" s="897"/>
      <c r="S533" s="897"/>
      <c r="T533" s="897"/>
      <c r="U533" s="897"/>
      <c r="V533" s="897"/>
      <c r="W533" s="897"/>
      <c r="X533" s="897"/>
      <c r="Y533" s="897"/>
    </row>
    <row r="534" spans="1:25" x14ac:dyDescent="0.2">
      <c r="A534" s="1060"/>
      <c r="B534" s="897"/>
      <c r="C534" s="897"/>
      <c r="D534" s="897"/>
      <c r="E534" s="897"/>
      <c r="F534" s="897"/>
      <c r="G534" s="897"/>
      <c r="H534" s="897"/>
      <c r="I534" s="897"/>
      <c r="J534" s="897"/>
      <c r="K534" s="897"/>
      <c r="L534" s="897"/>
      <c r="M534" s="977"/>
      <c r="N534" s="897"/>
      <c r="O534" s="897"/>
      <c r="P534" s="897"/>
      <c r="Q534" s="897"/>
      <c r="R534" s="897"/>
      <c r="S534" s="897"/>
      <c r="T534" s="897"/>
      <c r="U534" s="897"/>
      <c r="V534" s="897"/>
      <c r="W534" s="897"/>
      <c r="X534" s="897"/>
      <c r="Y534" s="897"/>
    </row>
    <row r="535" spans="1:25" x14ac:dyDescent="0.2">
      <c r="A535" s="1060"/>
      <c r="B535" s="897"/>
      <c r="C535" s="897"/>
      <c r="D535" s="897"/>
      <c r="E535" s="897"/>
      <c r="F535" s="897"/>
      <c r="G535" s="897"/>
      <c r="H535" s="897"/>
      <c r="I535" s="897"/>
      <c r="J535" s="897"/>
      <c r="K535" s="897"/>
      <c r="L535" s="897"/>
      <c r="M535" s="977"/>
      <c r="N535" s="897"/>
      <c r="O535" s="897"/>
      <c r="P535" s="897"/>
      <c r="Q535" s="897"/>
      <c r="R535" s="897"/>
      <c r="S535" s="897"/>
      <c r="T535" s="897"/>
      <c r="U535" s="897"/>
      <c r="V535" s="897"/>
      <c r="W535" s="897"/>
      <c r="X535" s="897"/>
      <c r="Y535" s="897"/>
    </row>
    <row r="536" spans="1:25" x14ac:dyDescent="0.2">
      <c r="A536" s="1060"/>
      <c r="B536" s="897"/>
      <c r="C536" s="897"/>
      <c r="D536" s="897"/>
      <c r="E536" s="897"/>
      <c r="F536" s="897"/>
      <c r="G536" s="897"/>
      <c r="H536" s="897"/>
      <c r="I536" s="897"/>
      <c r="J536" s="897"/>
      <c r="K536" s="897"/>
      <c r="L536" s="897"/>
      <c r="M536" s="977"/>
      <c r="N536" s="897"/>
      <c r="O536" s="897"/>
      <c r="P536" s="897"/>
      <c r="Q536" s="897"/>
      <c r="R536" s="897"/>
      <c r="S536" s="897"/>
      <c r="T536" s="897"/>
      <c r="U536" s="897"/>
      <c r="V536" s="897"/>
      <c r="W536" s="897"/>
      <c r="X536" s="897"/>
      <c r="Y536" s="897"/>
    </row>
    <row r="537" spans="1:25" x14ac:dyDescent="0.2">
      <c r="A537" s="1060"/>
      <c r="B537" s="897"/>
      <c r="C537" s="897"/>
      <c r="D537" s="897"/>
      <c r="E537" s="897"/>
      <c r="F537" s="897"/>
      <c r="G537" s="897"/>
      <c r="H537" s="897"/>
      <c r="I537" s="897"/>
      <c r="J537" s="897"/>
      <c r="K537" s="897"/>
      <c r="L537" s="897"/>
      <c r="M537" s="977"/>
      <c r="N537" s="897"/>
      <c r="O537" s="897"/>
      <c r="P537" s="897"/>
      <c r="Q537" s="897"/>
      <c r="R537" s="897"/>
      <c r="S537" s="897"/>
      <c r="T537" s="897"/>
      <c r="U537" s="897"/>
      <c r="V537" s="897"/>
      <c r="W537" s="897"/>
      <c r="X537" s="897"/>
      <c r="Y537" s="897"/>
    </row>
    <row r="538" spans="1:25" x14ac:dyDescent="0.2">
      <c r="A538" s="1060"/>
      <c r="B538" s="897"/>
      <c r="C538" s="897"/>
      <c r="D538" s="897"/>
      <c r="E538" s="897"/>
      <c r="F538" s="897"/>
      <c r="G538" s="897"/>
      <c r="H538" s="897"/>
      <c r="I538" s="897"/>
      <c r="J538" s="897"/>
      <c r="K538" s="897"/>
      <c r="L538" s="897"/>
      <c r="M538" s="977"/>
      <c r="N538" s="897"/>
      <c r="O538" s="897"/>
      <c r="P538" s="897"/>
      <c r="Q538" s="897"/>
      <c r="R538" s="897"/>
      <c r="S538" s="897"/>
      <c r="T538" s="897"/>
      <c r="U538" s="897"/>
      <c r="V538" s="897"/>
      <c r="W538" s="897"/>
      <c r="X538" s="897"/>
      <c r="Y538" s="897"/>
    </row>
    <row r="539" spans="1:25" x14ac:dyDescent="0.2">
      <c r="A539" s="1060"/>
      <c r="B539" s="897"/>
      <c r="C539" s="897"/>
      <c r="D539" s="897"/>
      <c r="E539" s="897"/>
      <c r="F539" s="897"/>
      <c r="G539" s="897"/>
      <c r="H539" s="897"/>
      <c r="I539" s="897"/>
      <c r="J539" s="897"/>
      <c r="K539" s="897"/>
      <c r="L539" s="897"/>
      <c r="M539" s="977"/>
      <c r="N539" s="897"/>
      <c r="O539" s="897"/>
      <c r="P539" s="897"/>
      <c r="Q539" s="897"/>
      <c r="R539" s="897"/>
      <c r="S539" s="897"/>
      <c r="T539" s="897"/>
      <c r="U539" s="897"/>
      <c r="V539" s="897"/>
      <c r="W539" s="897"/>
      <c r="X539" s="897"/>
      <c r="Y539" s="897"/>
    </row>
    <row r="540" spans="1:25" x14ac:dyDescent="0.2">
      <c r="A540" s="1060"/>
      <c r="B540" s="897"/>
      <c r="C540" s="897"/>
      <c r="D540" s="897"/>
      <c r="E540" s="897"/>
      <c r="F540" s="897"/>
      <c r="G540" s="897"/>
      <c r="H540" s="897"/>
      <c r="I540" s="897"/>
      <c r="J540" s="897"/>
      <c r="K540" s="897"/>
      <c r="L540" s="897"/>
      <c r="M540" s="977"/>
      <c r="N540" s="897"/>
      <c r="O540" s="897"/>
      <c r="P540" s="897"/>
      <c r="Q540" s="897"/>
      <c r="R540" s="897"/>
      <c r="S540" s="897"/>
      <c r="T540" s="897"/>
      <c r="U540" s="897"/>
      <c r="V540" s="897"/>
      <c r="W540" s="897"/>
      <c r="X540" s="897"/>
      <c r="Y540" s="897"/>
    </row>
    <row r="541" spans="1:25" x14ac:dyDescent="0.2">
      <c r="A541" s="1060"/>
      <c r="B541" s="897"/>
      <c r="C541" s="897"/>
      <c r="D541" s="897"/>
      <c r="E541" s="897"/>
      <c r="F541" s="897"/>
      <c r="G541" s="897"/>
      <c r="H541" s="897"/>
      <c r="I541" s="897"/>
      <c r="J541" s="897"/>
      <c r="K541" s="897"/>
      <c r="L541" s="897"/>
      <c r="M541" s="977"/>
      <c r="N541" s="897"/>
      <c r="O541" s="897"/>
      <c r="P541" s="897"/>
      <c r="Q541" s="897"/>
      <c r="R541" s="897"/>
      <c r="S541" s="897"/>
      <c r="T541" s="897"/>
      <c r="U541" s="897"/>
      <c r="V541" s="897"/>
      <c r="W541" s="897"/>
      <c r="X541" s="897"/>
      <c r="Y541" s="897"/>
    </row>
    <row r="542" spans="1:25" x14ac:dyDescent="0.2">
      <c r="A542" s="1060"/>
      <c r="B542" s="897"/>
      <c r="C542" s="897"/>
      <c r="D542" s="897"/>
      <c r="E542" s="897"/>
      <c r="F542" s="897"/>
      <c r="G542" s="897"/>
      <c r="H542" s="897"/>
      <c r="I542" s="897"/>
      <c r="J542" s="897"/>
      <c r="K542" s="897"/>
      <c r="L542" s="897"/>
      <c r="M542" s="977"/>
      <c r="N542" s="897"/>
      <c r="O542" s="897"/>
      <c r="P542" s="897"/>
      <c r="Q542" s="897"/>
      <c r="R542" s="897"/>
      <c r="S542" s="897"/>
      <c r="T542" s="897"/>
      <c r="U542" s="897"/>
      <c r="V542" s="897"/>
      <c r="W542" s="897"/>
      <c r="X542" s="897"/>
      <c r="Y542" s="897"/>
    </row>
    <row r="543" spans="1:25" x14ac:dyDescent="0.2">
      <c r="A543" s="1060"/>
      <c r="B543" s="897"/>
      <c r="C543" s="897"/>
      <c r="D543" s="897"/>
      <c r="E543" s="897"/>
      <c r="F543" s="897"/>
      <c r="G543" s="897"/>
      <c r="H543" s="897"/>
      <c r="I543" s="897"/>
      <c r="J543" s="897"/>
      <c r="K543" s="897"/>
      <c r="L543" s="897"/>
      <c r="M543" s="977"/>
      <c r="N543" s="897"/>
      <c r="O543" s="897"/>
      <c r="P543" s="897"/>
      <c r="Q543" s="897"/>
      <c r="R543" s="897"/>
      <c r="S543" s="897"/>
      <c r="T543" s="897"/>
      <c r="U543" s="897"/>
      <c r="V543" s="897"/>
      <c r="W543" s="897"/>
      <c r="X543" s="897"/>
      <c r="Y543" s="897"/>
    </row>
    <row r="544" spans="1:25" x14ac:dyDescent="0.2">
      <c r="A544" s="1060"/>
      <c r="B544" s="897"/>
      <c r="C544" s="897"/>
      <c r="D544" s="897"/>
      <c r="E544" s="897"/>
      <c r="F544" s="897"/>
      <c r="G544" s="897"/>
      <c r="H544" s="897"/>
      <c r="I544" s="897"/>
      <c r="J544" s="897"/>
      <c r="K544" s="897"/>
      <c r="L544" s="897"/>
      <c r="M544" s="977"/>
      <c r="N544" s="897"/>
      <c r="O544" s="897"/>
      <c r="P544" s="897"/>
      <c r="Q544" s="897"/>
      <c r="R544" s="897"/>
      <c r="S544" s="897"/>
      <c r="T544" s="897"/>
      <c r="U544" s="897"/>
      <c r="V544" s="897"/>
      <c r="W544" s="897"/>
      <c r="X544" s="897"/>
      <c r="Y544" s="897"/>
    </row>
    <row r="545" spans="1:25" x14ac:dyDescent="0.2">
      <c r="A545" s="1060"/>
      <c r="B545" s="897"/>
      <c r="C545" s="897"/>
      <c r="D545" s="897"/>
      <c r="E545" s="897"/>
      <c r="F545" s="897"/>
      <c r="G545" s="897"/>
      <c r="H545" s="897"/>
      <c r="I545" s="897"/>
      <c r="J545" s="897"/>
      <c r="K545" s="897"/>
      <c r="L545" s="897"/>
      <c r="M545" s="977"/>
      <c r="N545" s="897"/>
      <c r="O545" s="897"/>
      <c r="P545" s="897"/>
      <c r="Q545" s="897"/>
      <c r="R545" s="897"/>
      <c r="S545" s="897"/>
      <c r="T545" s="897"/>
      <c r="U545" s="897"/>
      <c r="V545" s="897"/>
      <c r="W545" s="897"/>
      <c r="X545" s="897"/>
      <c r="Y545" s="897"/>
    </row>
    <row r="546" spans="1:25" x14ac:dyDescent="0.2">
      <c r="A546" s="1060"/>
      <c r="B546" s="897"/>
      <c r="C546" s="897"/>
      <c r="D546" s="897"/>
      <c r="E546" s="897"/>
      <c r="F546" s="897"/>
      <c r="G546" s="897"/>
      <c r="H546" s="897"/>
      <c r="I546" s="897"/>
      <c r="J546" s="897"/>
      <c r="K546" s="897"/>
      <c r="L546" s="897"/>
      <c r="M546" s="977"/>
      <c r="N546" s="897"/>
      <c r="O546" s="897"/>
      <c r="P546" s="897"/>
      <c r="Q546" s="897"/>
      <c r="R546" s="897"/>
      <c r="S546" s="897"/>
      <c r="T546" s="897"/>
      <c r="U546" s="897"/>
      <c r="V546" s="897"/>
      <c r="W546" s="897"/>
      <c r="X546" s="897"/>
      <c r="Y546" s="897"/>
    </row>
    <row r="547" spans="1:25" x14ac:dyDescent="0.2">
      <c r="A547" s="1060"/>
      <c r="B547" s="897"/>
      <c r="C547" s="897"/>
      <c r="D547" s="897"/>
      <c r="E547" s="897"/>
      <c r="F547" s="897"/>
      <c r="G547" s="897"/>
      <c r="H547" s="897"/>
      <c r="I547" s="897"/>
      <c r="J547" s="897"/>
      <c r="K547" s="897"/>
      <c r="L547" s="897"/>
      <c r="M547" s="977"/>
      <c r="N547" s="897"/>
      <c r="O547" s="897"/>
      <c r="P547" s="897"/>
      <c r="Q547" s="897"/>
      <c r="R547" s="897"/>
      <c r="S547" s="897"/>
      <c r="T547" s="897"/>
      <c r="U547" s="897"/>
      <c r="V547" s="897"/>
      <c r="W547" s="897"/>
      <c r="X547" s="897"/>
      <c r="Y547" s="897"/>
    </row>
    <row r="548" spans="1:25" x14ac:dyDescent="0.2">
      <c r="A548" s="1060"/>
      <c r="B548" s="897"/>
      <c r="C548" s="897"/>
      <c r="D548" s="897"/>
      <c r="E548" s="897"/>
      <c r="F548" s="897"/>
      <c r="G548" s="897"/>
      <c r="H548" s="897"/>
      <c r="I548" s="897"/>
      <c r="J548" s="897"/>
      <c r="K548" s="897"/>
      <c r="L548" s="897"/>
      <c r="M548" s="977"/>
      <c r="N548" s="897"/>
      <c r="O548" s="897"/>
      <c r="P548" s="897"/>
      <c r="Q548" s="897"/>
      <c r="R548" s="897"/>
      <c r="S548" s="897"/>
      <c r="T548" s="897"/>
      <c r="U548" s="897"/>
      <c r="V548" s="897"/>
      <c r="W548" s="897"/>
      <c r="X548" s="897"/>
      <c r="Y548" s="897"/>
    </row>
    <row r="549" spans="1:25" x14ac:dyDescent="0.2">
      <c r="A549" s="1060"/>
      <c r="B549" s="897"/>
      <c r="C549" s="897"/>
      <c r="D549" s="897"/>
      <c r="E549" s="897"/>
      <c r="F549" s="897"/>
      <c r="G549" s="897"/>
      <c r="H549" s="897"/>
      <c r="I549" s="897"/>
      <c r="J549" s="897"/>
      <c r="K549" s="897"/>
      <c r="L549" s="897"/>
      <c r="M549" s="977"/>
      <c r="N549" s="897"/>
      <c r="O549" s="897"/>
      <c r="P549" s="897"/>
      <c r="Q549" s="897"/>
      <c r="R549" s="897"/>
      <c r="S549" s="897"/>
      <c r="T549" s="897"/>
      <c r="U549" s="897"/>
      <c r="V549" s="897"/>
      <c r="W549" s="897"/>
      <c r="X549" s="897"/>
      <c r="Y549" s="897"/>
    </row>
    <row r="550" spans="1:25" x14ac:dyDescent="0.2">
      <c r="A550" s="1060"/>
      <c r="B550" s="897"/>
      <c r="C550" s="897"/>
      <c r="D550" s="897"/>
      <c r="E550" s="897"/>
      <c r="F550" s="897"/>
      <c r="G550" s="897"/>
      <c r="H550" s="897"/>
      <c r="I550" s="897"/>
      <c r="J550" s="897"/>
      <c r="K550" s="897"/>
      <c r="L550" s="897"/>
      <c r="M550" s="977"/>
      <c r="N550" s="897"/>
      <c r="O550" s="897"/>
      <c r="P550" s="897"/>
      <c r="Q550" s="897"/>
      <c r="R550" s="897"/>
      <c r="S550" s="897"/>
      <c r="T550" s="897"/>
      <c r="U550" s="897"/>
      <c r="V550" s="897"/>
      <c r="W550" s="897"/>
      <c r="X550" s="897"/>
      <c r="Y550" s="897"/>
    </row>
    <row r="551" spans="1:25" x14ac:dyDescent="0.2">
      <c r="A551" s="1060"/>
      <c r="B551" s="897"/>
      <c r="C551" s="897"/>
      <c r="D551" s="897"/>
      <c r="E551" s="897"/>
      <c r="F551" s="897"/>
      <c r="G551" s="897"/>
      <c r="H551" s="897"/>
      <c r="I551" s="897"/>
      <c r="J551" s="897"/>
      <c r="K551" s="897"/>
      <c r="L551" s="897"/>
      <c r="M551" s="977"/>
      <c r="N551" s="897"/>
      <c r="O551" s="897"/>
      <c r="P551" s="897"/>
      <c r="Q551" s="897"/>
      <c r="R551" s="897"/>
      <c r="S551" s="897"/>
      <c r="T551" s="897"/>
      <c r="U551" s="897"/>
      <c r="V551" s="897"/>
      <c r="W551" s="897"/>
      <c r="X551" s="897"/>
      <c r="Y551" s="897"/>
    </row>
    <row r="552" spans="1:25" x14ac:dyDescent="0.2">
      <c r="A552" s="1060"/>
      <c r="B552" s="897"/>
      <c r="C552" s="897"/>
      <c r="D552" s="897"/>
      <c r="E552" s="897"/>
      <c r="F552" s="897"/>
      <c r="G552" s="897"/>
      <c r="H552" s="897"/>
      <c r="I552" s="897"/>
      <c r="J552" s="897"/>
      <c r="K552" s="897"/>
      <c r="L552" s="897"/>
      <c r="M552" s="977"/>
      <c r="N552" s="897"/>
      <c r="O552" s="897"/>
      <c r="P552" s="897"/>
      <c r="Q552" s="897"/>
      <c r="R552" s="897"/>
      <c r="S552" s="897"/>
      <c r="T552" s="897"/>
      <c r="U552" s="897"/>
      <c r="V552" s="897"/>
      <c r="W552" s="897"/>
      <c r="X552" s="897"/>
      <c r="Y552" s="897"/>
    </row>
    <row r="553" spans="1:25" x14ac:dyDescent="0.2">
      <c r="A553" s="1060"/>
      <c r="B553" s="897"/>
      <c r="C553" s="897"/>
      <c r="D553" s="897"/>
      <c r="E553" s="897"/>
      <c r="F553" s="897"/>
      <c r="G553" s="897"/>
      <c r="H553" s="897"/>
      <c r="I553" s="897"/>
      <c r="J553" s="897"/>
      <c r="K553" s="897"/>
      <c r="L553" s="897"/>
      <c r="M553" s="977"/>
      <c r="N553" s="897"/>
      <c r="O553" s="897"/>
      <c r="P553" s="897"/>
      <c r="Q553" s="897"/>
      <c r="R553" s="897"/>
      <c r="S553" s="897"/>
      <c r="T553" s="897"/>
      <c r="U553" s="897"/>
      <c r="V553" s="897"/>
      <c r="W553" s="897"/>
      <c r="X553" s="897"/>
      <c r="Y553" s="897"/>
    </row>
    <row r="554" spans="1:25" x14ac:dyDescent="0.2">
      <c r="A554" s="1060"/>
      <c r="B554" s="897"/>
      <c r="C554" s="897"/>
      <c r="D554" s="897"/>
      <c r="E554" s="897"/>
      <c r="F554" s="897"/>
      <c r="G554" s="897"/>
      <c r="H554" s="897"/>
      <c r="I554" s="897"/>
      <c r="J554" s="897"/>
      <c r="K554" s="897"/>
      <c r="L554" s="897"/>
      <c r="M554" s="977"/>
      <c r="N554" s="897"/>
      <c r="O554" s="897"/>
      <c r="P554" s="897"/>
      <c r="Q554" s="897"/>
      <c r="R554" s="897"/>
      <c r="S554" s="897"/>
      <c r="T554" s="897"/>
      <c r="U554" s="897"/>
      <c r="V554" s="897"/>
      <c r="W554" s="897"/>
      <c r="X554" s="897"/>
      <c r="Y554" s="897"/>
    </row>
    <row r="555" spans="1:25" x14ac:dyDescent="0.2">
      <c r="A555" s="1060"/>
      <c r="B555" s="897"/>
      <c r="C555" s="897"/>
      <c r="D555" s="897"/>
      <c r="E555" s="897"/>
      <c r="F555" s="897"/>
      <c r="G555" s="897"/>
      <c r="H555" s="897"/>
      <c r="I555" s="897"/>
      <c r="J555" s="897"/>
      <c r="K555" s="897"/>
      <c r="L555" s="897"/>
      <c r="M555" s="977"/>
      <c r="N555" s="897"/>
      <c r="O555" s="897"/>
      <c r="P555" s="897"/>
      <c r="Q555" s="897"/>
      <c r="R555" s="897"/>
      <c r="S555" s="897"/>
      <c r="T555" s="897"/>
      <c r="U555" s="897"/>
      <c r="V555" s="897"/>
      <c r="W555" s="897"/>
      <c r="X555" s="897"/>
      <c r="Y555" s="897"/>
    </row>
    <row r="556" spans="1:25" x14ac:dyDescent="0.2">
      <c r="A556" s="1060"/>
      <c r="B556" s="897"/>
      <c r="C556" s="897"/>
      <c r="D556" s="897"/>
      <c r="E556" s="897"/>
      <c r="F556" s="897"/>
      <c r="G556" s="897"/>
      <c r="H556" s="897"/>
      <c r="I556" s="897"/>
      <c r="J556" s="897"/>
      <c r="K556" s="897"/>
      <c r="L556" s="897"/>
      <c r="M556" s="977"/>
      <c r="N556" s="897"/>
      <c r="O556" s="897"/>
      <c r="P556" s="897"/>
      <c r="Q556" s="897"/>
      <c r="R556" s="897"/>
      <c r="S556" s="897"/>
      <c r="T556" s="897"/>
      <c r="U556" s="897"/>
      <c r="V556" s="897"/>
      <c r="W556" s="897"/>
      <c r="X556" s="897"/>
      <c r="Y556" s="897"/>
    </row>
    <row r="557" spans="1:25" x14ac:dyDescent="0.2">
      <c r="A557" s="1060"/>
      <c r="B557" s="897"/>
      <c r="C557" s="897"/>
      <c r="D557" s="897"/>
      <c r="E557" s="897"/>
      <c r="F557" s="897"/>
      <c r="G557" s="897"/>
      <c r="H557" s="897"/>
      <c r="I557" s="897"/>
      <c r="J557" s="897"/>
      <c r="K557" s="897"/>
      <c r="L557" s="897"/>
      <c r="M557" s="977"/>
      <c r="N557" s="897"/>
      <c r="O557" s="897"/>
      <c r="P557" s="897"/>
      <c r="Q557" s="897"/>
      <c r="R557" s="897"/>
      <c r="S557" s="897"/>
      <c r="T557" s="897"/>
      <c r="U557" s="897"/>
      <c r="V557" s="897"/>
      <c r="W557" s="897"/>
      <c r="X557" s="897"/>
      <c r="Y557" s="897"/>
    </row>
    <row r="558" spans="1:25" x14ac:dyDescent="0.2">
      <c r="A558" s="1060"/>
      <c r="B558" s="897"/>
      <c r="C558" s="897"/>
      <c r="D558" s="897"/>
      <c r="E558" s="897"/>
      <c r="F558" s="897"/>
      <c r="G558" s="897"/>
      <c r="H558" s="897"/>
      <c r="I558" s="897"/>
      <c r="J558" s="897"/>
      <c r="K558" s="897"/>
      <c r="L558" s="897"/>
      <c r="M558" s="977"/>
      <c r="N558" s="897"/>
      <c r="O558" s="897"/>
      <c r="P558" s="897"/>
      <c r="Q558" s="897"/>
      <c r="R558" s="897"/>
      <c r="S558" s="897"/>
      <c r="T558" s="897"/>
      <c r="U558" s="897"/>
      <c r="V558" s="897"/>
      <c r="W558" s="897"/>
      <c r="X558" s="897"/>
      <c r="Y558" s="897"/>
    </row>
    <row r="559" spans="1:25" x14ac:dyDescent="0.2">
      <c r="A559" s="1060"/>
      <c r="B559" s="897"/>
      <c r="C559" s="897"/>
      <c r="D559" s="897"/>
      <c r="E559" s="897"/>
      <c r="F559" s="897"/>
      <c r="G559" s="897"/>
      <c r="H559" s="897"/>
      <c r="I559" s="897"/>
      <c r="J559" s="897"/>
      <c r="K559" s="897"/>
      <c r="L559" s="897"/>
      <c r="M559" s="977"/>
      <c r="N559" s="897"/>
      <c r="O559" s="897"/>
      <c r="P559" s="897"/>
      <c r="Q559" s="897"/>
      <c r="R559" s="897"/>
      <c r="S559" s="897"/>
      <c r="T559" s="897"/>
      <c r="U559" s="897"/>
      <c r="V559" s="897"/>
      <c r="W559" s="897"/>
      <c r="X559" s="897"/>
      <c r="Y559" s="897"/>
    </row>
    <row r="560" spans="1:25" x14ac:dyDescent="0.2">
      <c r="A560" s="1060"/>
      <c r="B560" s="897"/>
      <c r="C560" s="897"/>
      <c r="D560" s="897"/>
      <c r="E560" s="897"/>
      <c r="F560" s="897"/>
      <c r="G560" s="897"/>
      <c r="H560" s="897"/>
      <c r="I560" s="897"/>
      <c r="J560" s="897"/>
      <c r="K560" s="897"/>
      <c r="L560" s="897"/>
      <c r="M560" s="977"/>
      <c r="N560" s="897"/>
      <c r="O560" s="897"/>
      <c r="P560" s="897"/>
      <c r="Q560" s="897"/>
      <c r="R560" s="897"/>
      <c r="S560" s="897"/>
      <c r="T560" s="897"/>
      <c r="U560" s="897"/>
      <c r="V560" s="897"/>
      <c r="W560" s="897"/>
      <c r="X560" s="897"/>
      <c r="Y560" s="897"/>
    </row>
    <row r="561" spans="1:25" x14ac:dyDescent="0.2">
      <c r="A561" s="1060"/>
      <c r="B561" s="897"/>
      <c r="C561" s="897"/>
      <c r="D561" s="897"/>
      <c r="E561" s="897"/>
      <c r="F561" s="897"/>
      <c r="G561" s="897"/>
      <c r="H561" s="897"/>
      <c r="I561" s="897"/>
      <c r="J561" s="897"/>
      <c r="K561" s="897"/>
      <c r="L561" s="897"/>
      <c r="M561" s="977"/>
      <c r="N561" s="897"/>
      <c r="O561" s="897"/>
      <c r="P561" s="897"/>
      <c r="Q561" s="897"/>
      <c r="R561" s="897"/>
      <c r="S561" s="897"/>
      <c r="T561" s="897"/>
      <c r="U561" s="897"/>
      <c r="V561" s="897"/>
      <c r="W561" s="897"/>
      <c r="X561" s="897"/>
      <c r="Y561" s="897"/>
    </row>
    <row r="562" spans="1:25" x14ac:dyDescent="0.2">
      <c r="A562" s="1060"/>
      <c r="B562" s="897"/>
      <c r="C562" s="897"/>
      <c r="D562" s="897"/>
      <c r="E562" s="897"/>
      <c r="F562" s="897"/>
      <c r="G562" s="897"/>
      <c r="H562" s="897"/>
      <c r="I562" s="897"/>
      <c r="J562" s="897"/>
      <c r="K562" s="897"/>
      <c r="L562" s="897"/>
      <c r="M562" s="977"/>
      <c r="N562" s="897"/>
      <c r="O562" s="897"/>
      <c r="P562" s="897"/>
      <c r="Q562" s="897"/>
      <c r="R562" s="897"/>
      <c r="S562" s="897"/>
      <c r="T562" s="897"/>
      <c r="U562" s="897"/>
      <c r="V562" s="897"/>
      <c r="W562" s="897"/>
      <c r="X562" s="897"/>
      <c r="Y562" s="897"/>
    </row>
    <row r="563" spans="1:25" x14ac:dyDescent="0.2">
      <c r="A563" s="1060"/>
      <c r="B563" s="897"/>
      <c r="C563" s="897"/>
      <c r="D563" s="897"/>
      <c r="E563" s="897"/>
      <c r="F563" s="897"/>
      <c r="G563" s="897"/>
      <c r="H563" s="897"/>
      <c r="I563" s="897"/>
      <c r="J563" s="897"/>
      <c r="K563" s="897"/>
      <c r="L563" s="897"/>
      <c r="M563" s="977"/>
      <c r="N563" s="897"/>
      <c r="O563" s="897"/>
      <c r="P563" s="897"/>
      <c r="Q563" s="897"/>
      <c r="R563" s="897"/>
      <c r="S563" s="897"/>
      <c r="T563" s="897"/>
      <c r="U563" s="897"/>
      <c r="V563" s="897"/>
      <c r="W563" s="897"/>
      <c r="X563" s="897"/>
      <c r="Y563" s="897"/>
    </row>
    <row r="564" spans="1:25" x14ac:dyDescent="0.2">
      <c r="A564" s="1060"/>
      <c r="B564" s="897"/>
      <c r="C564" s="897"/>
      <c r="D564" s="897"/>
      <c r="E564" s="897"/>
      <c r="F564" s="897"/>
      <c r="G564" s="897"/>
      <c r="H564" s="897"/>
      <c r="I564" s="897"/>
      <c r="J564" s="897"/>
      <c r="K564" s="897"/>
      <c r="L564" s="897"/>
      <c r="M564" s="977"/>
      <c r="N564" s="897"/>
      <c r="O564" s="897"/>
      <c r="P564" s="897"/>
      <c r="Q564" s="897"/>
      <c r="R564" s="897"/>
      <c r="S564" s="897"/>
      <c r="T564" s="897"/>
      <c r="U564" s="897"/>
      <c r="V564" s="897"/>
      <c r="W564" s="897"/>
      <c r="X564" s="897"/>
      <c r="Y564" s="897"/>
    </row>
    <row r="565" spans="1:25" x14ac:dyDescent="0.2">
      <c r="A565" s="1060"/>
      <c r="B565" s="897"/>
      <c r="C565" s="897"/>
      <c r="D565" s="897"/>
      <c r="E565" s="897"/>
      <c r="F565" s="897"/>
      <c r="G565" s="897"/>
      <c r="H565" s="897"/>
      <c r="I565" s="897"/>
      <c r="J565" s="897"/>
      <c r="K565" s="897"/>
      <c r="L565" s="897"/>
      <c r="M565" s="977"/>
      <c r="N565" s="897"/>
      <c r="O565" s="897"/>
      <c r="P565" s="897"/>
      <c r="Q565" s="897"/>
      <c r="R565" s="897"/>
      <c r="S565" s="897"/>
      <c r="T565" s="897"/>
      <c r="U565" s="897"/>
      <c r="V565" s="897"/>
      <c r="W565" s="897"/>
      <c r="X565" s="897"/>
      <c r="Y565" s="897"/>
    </row>
    <row r="566" spans="1:25" x14ac:dyDescent="0.2">
      <c r="A566" s="1060"/>
      <c r="B566" s="897"/>
      <c r="C566" s="897"/>
      <c r="D566" s="897"/>
      <c r="E566" s="897"/>
      <c r="F566" s="897"/>
      <c r="G566" s="897"/>
      <c r="H566" s="897"/>
      <c r="I566" s="897"/>
      <c r="J566" s="897"/>
      <c r="K566" s="897"/>
      <c r="L566" s="897"/>
      <c r="M566" s="977"/>
      <c r="N566" s="897"/>
      <c r="O566" s="897"/>
      <c r="P566" s="897"/>
      <c r="Q566" s="897"/>
      <c r="R566" s="897"/>
      <c r="S566" s="897"/>
      <c r="T566" s="897"/>
      <c r="U566" s="897"/>
      <c r="V566" s="897"/>
      <c r="W566" s="897"/>
      <c r="X566" s="897"/>
      <c r="Y566" s="897"/>
    </row>
    <row r="567" spans="1:25" x14ac:dyDescent="0.2">
      <c r="A567" s="1060"/>
      <c r="B567" s="897"/>
      <c r="C567" s="897"/>
      <c r="D567" s="897"/>
      <c r="E567" s="897"/>
      <c r="F567" s="897"/>
      <c r="G567" s="897"/>
      <c r="H567" s="897"/>
      <c r="I567" s="897"/>
      <c r="J567" s="897"/>
      <c r="K567" s="897"/>
      <c r="L567" s="897"/>
      <c r="M567" s="977"/>
      <c r="N567" s="897"/>
      <c r="O567" s="897"/>
      <c r="P567" s="897"/>
      <c r="Q567" s="897"/>
      <c r="R567" s="897"/>
      <c r="S567" s="897"/>
      <c r="T567" s="897"/>
      <c r="U567" s="897"/>
      <c r="V567" s="897"/>
      <c r="W567" s="897"/>
      <c r="X567" s="897"/>
      <c r="Y567" s="897"/>
    </row>
    <row r="568" spans="1:25" x14ac:dyDescent="0.2">
      <c r="A568" s="1060"/>
      <c r="B568" s="897"/>
      <c r="C568" s="897"/>
      <c r="D568" s="897"/>
      <c r="E568" s="897"/>
      <c r="F568" s="897"/>
      <c r="G568" s="897"/>
      <c r="H568" s="897"/>
      <c r="I568" s="897"/>
      <c r="J568" s="897"/>
      <c r="K568" s="897"/>
      <c r="L568" s="897"/>
      <c r="M568" s="977"/>
      <c r="N568" s="897"/>
      <c r="O568" s="897"/>
      <c r="P568" s="897"/>
      <c r="Q568" s="897"/>
      <c r="R568" s="897"/>
      <c r="S568" s="897"/>
      <c r="T568" s="897"/>
      <c r="U568" s="897"/>
      <c r="V568" s="897"/>
      <c r="W568" s="897"/>
      <c r="X568" s="897"/>
      <c r="Y568" s="897"/>
    </row>
    <row r="569" spans="1:25" x14ac:dyDescent="0.2">
      <c r="A569" s="1060"/>
      <c r="B569" s="897"/>
      <c r="C569" s="897"/>
      <c r="D569" s="897"/>
      <c r="E569" s="897"/>
      <c r="F569" s="897"/>
      <c r="G569" s="897"/>
      <c r="H569" s="897"/>
      <c r="I569" s="897"/>
      <c r="J569" s="897"/>
      <c r="K569" s="897"/>
      <c r="L569" s="897"/>
      <c r="M569" s="977"/>
      <c r="N569" s="897"/>
      <c r="O569" s="897"/>
      <c r="P569" s="897"/>
      <c r="Q569" s="897"/>
      <c r="R569" s="897"/>
      <c r="S569" s="897"/>
      <c r="T569" s="897"/>
      <c r="U569" s="897"/>
      <c r="V569" s="897"/>
      <c r="W569" s="897"/>
      <c r="X569" s="897"/>
      <c r="Y569" s="897"/>
    </row>
    <row r="570" spans="1:25" x14ac:dyDescent="0.2">
      <c r="A570" s="1060"/>
      <c r="B570" s="897"/>
      <c r="C570" s="897"/>
      <c r="D570" s="897"/>
      <c r="E570" s="897"/>
      <c r="F570" s="897"/>
      <c r="G570" s="897"/>
      <c r="H570" s="897"/>
      <c r="I570" s="897"/>
      <c r="J570" s="897"/>
      <c r="K570" s="897"/>
      <c r="L570" s="897"/>
      <c r="M570" s="977"/>
      <c r="N570" s="897"/>
      <c r="O570" s="897"/>
      <c r="P570" s="897"/>
      <c r="Q570" s="897"/>
      <c r="R570" s="897"/>
      <c r="S570" s="897"/>
      <c r="T570" s="897"/>
      <c r="U570" s="897"/>
      <c r="V570" s="897"/>
      <c r="W570" s="897"/>
      <c r="X570" s="897"/>
      <c r="Y570" s="897"/>
    </row>
    <row r="571" spans="1:25" x14ac:dyDescent="0.2">
      <c r="A571" s="1060"/>
      <c r="B571" s="897"/>
      <c r="C571" s="897"/>
      <c r="D571" s="897"/>
      <c r="E571" s="897"/>
      <c r="F571" s="897"/>
      <c r="G571" s="897"/>
      <c r="H571" s="897"/>
      <c r="I571" s="897"/>
      <c r="J571" s="897"/>
      <c r="K571" s="897"/>
      <c r="L571" s="897"/>
      <c r="M571" s="977"/>
      <c r="N571" s="897"/>
      <c r="O571" s="897"/>
      <c r="P571" s="897"/>
      <c r="Q571" s="897"/>
      <c r="R571" s="897"/>
      <c r="S571" s="897"/>
      <c r="T571" s="897"/>
      <c r="U571" s="897"/>
      <c r="V571" s="897"/>
      <c r="W571" s="897"/>
      <c r="X571" s="897"/>
      <c r="Y571" s="897"/>
    </row>
    <row r="572" spans="1:25" x14ac:dyDescent="0.2">
      <c r="A572" s="1060"/>
      <c r="B572" s="897"/>
      <c r="C572" s="897"/>
      <c r="D572" s="897"/>
      <c r="E572" s="897"/>
      <c r="F572" s="897"/>
      <c r="G572" s="897"/>
      <c r="H572" s="897"/>
      <c r="I572" s="897"/>
      <c r="J572" s="897"/>
      <c r="K572" s="897"/>
      <c r="L572" s="897"/>
      <c r="M572" s="977"/>
      <c r="N572" s="897"/>
      <c r="O572" s="897"/>
      <c r="P572" s="897"/>
      <c r="Q572" s="897"/>
      <c r="R572" s="897"/>
      <c r="S572" s="897"/>
      <c r="T572" s="897"/>
      <c r="U572" s="897"/>
      <c r="V572" s="897"/>
      <c r="W572" s="897"/>
      <c r="X572" s="897"/>
      <c r="Y572" s="897"/>
    </row>
    <row r="573" spans="1:25" x14ac:dyDescent="0.2">
      <c r="A573" s="1060"/>
      <c r="B573" s="897"/>
      <c r="C573" s="897"/>
      <c r="D573" s="897"/>
      <c r="E573" s="897"/>
      <c r="F573" s="897"/>
      <c r="G573" s="897"/>
      <c r="H573" s="897"/>
      <c r="I573" s="897"/>
      <c r="J573" s="897"/>
      <c r="K573" s="897"/>
      <c r="L573" s="897"/>
      <c r="M573" s="977"/>
      <c r="N573" s="897"/>
      <c r="O573" s="897"/>
      <c r="P573" s="897"/>
      <c r="Q573" s="897"/>
      <c r="R573" s="897"/>
      <c r="S573" s="897"/>
      <c r="T573" s="897"/>
      <c r="U573" s="897"/>
      <c r="V573" s="897"/>
      <c r="W573" s="897"/>
      <c r="X573" s="897"/>
      <c r="Y573" s="897"/>
    </row>
    <row r="574" spans="1:25" x14ac:dyDescent="0.2">
      <c r="A574" s="1060"/>
      <c r="B574" s="897"/>
      <c r="C574" s="897"/>
      <c r="D574" s="897"/>
      <c r="E574" s="897"/>
      <c r="F574" s="897"/>
      <c r="G574" s="897"/>
      <c r="H574" s="897"/>
      <c r="I574" s="897"/>
      <c r="J574" s="897"/>
      <c r="K574" s="897"/>
      <c r="L574" s="897"/>
      <c r="M574" s="977"/>
      <c r="N574" s="897"/>
      <c r="O574" s="897"/>
      <c r="P574" s="897"/>
      <c r="Q574" s="897"/>
      <c r="R574" s="897"/>
      <c r="S574" s="897"/>
      <c r="T574" s="897"/>
      <c r="U574" s="897"/>
      <c r="V574" s="897"/>
      <c r="W574" s="897"/>
      <c r="X574" s="897"/>
      <c r="Y574" s="897"/>
    </row>
    <row r="575" spans="1:25" x14ac:dyDescent="0.2">
      <c r="A575" s="1060"/>
      <c r="B575" s="897"/>
      <c r="C575" s="897"/>
      <c r="D575" s="897"/>
      <c r="E575" s="897"/>
      <c r="F575" s="897"/>
      <c r="G575" s="897"/>
      <c r="H575" s="897"/>
      <c r="I575" s="897"/>
      <c r="J575" s="897"/>
      <c r="K575" s="897"/>
      <c r="L575" s="897"/>
      <c r="M575" s="977"/>
      <c r="N575" s="897"/>
      <c r="O575" s="897"/>
      <c r="P575" s="897"/>
      <c r="Q575" s="897"/>
      <c r="R575" s="897"/>
      <c r="S575" s="897"/>
      <c r="T575" s="897"/>
      <c r="U575" s="897"/>
      <c r="V575" s="897"/>
      <c r="W575" s="897"/>
      <c r="X575" s="897"/>
      <c r="Y575" s="897"/>
    </row>
    <row r="576" spans="1:25" x14ac:dyDescent="0.2">
      <c r="A576" s="1060"/>
      <c r="B576" s="897"/>
      <c r="C576" s="897"/>
      <c r="D576" s="897"/>
      <c r="E576" s="897"/>
      <c r="F576" s="897"/>
      <c r="G576" s="897"/>
      <c r="H576" s="897"/>
      <c r="I576" s="897"/>
      <c r="J576" s="897"/>
      <c r="K576" s="897"/>
      <c r="L576" s="897"/>
      <c r="M576" s="977"/>
      <c r="N576" s="897"/>
      <c r="O576" s="897"/>
      <c r="P576" s="897"/>
      <c r="Q576" s="897"/>
      <c r="R576" s="897"/>
      <c r="S576" s="897"/>
      <c r="T576" s="897"/>
      <c r="U576" s="897"/>
      <c r="V576" s="897"/>
      <c r="W576" s="897"/>
      <c r="X576" s="897"/>
      <c r="Y576" s="897"/>
    </row>
    <row r="577" spans="1:25" x14ac:dyDescent="0.2">
      <c r="A577" s="1060"/>
      <c r="B577" s="897"/>
      <c r="C577" s="897"/>
      <c r="D577" s="897"/>
      <c r="E577" s="897"/>
      <c r="F577" s="897"/>
      <c r="G577" s="897"/>
      <c r="H577" s="897"/>
      <c r="I577" s="897"/>
      <c r="J577" s="897"/>
      <c r="K577" s="897"/>
      <c r="L577" s="897"/>
      <c r="M577" s="977"/>
      <c r="N577" s="897"/>
      <c r="O577" s="897"/>
      <c r="P577" s="897"/>
      <c r="Q577" s="897"/>
      <c r="R577" s="897"/>
      <c r="S577" s="897"/>
      <c r="T577" s="897"/>
      <c r="U577" s="897"/>
      <c r="V577" s="897"/>
      <c r="W577" s="897"/>
      <c r="X577" s="897"/>
      <c r="Y577" s="897"/>
    </row>
    <row r="578" spans="1:25" x14ac:dyDescent="0.2">
      <c r="A578" s="1060"/>
      <c r="B578" s="897"/>
      <c r="C578" s="897"/>
      <c r="D578" s="897"/>
      <c r="E578" s="897"/>
      <c r="F578" s="897"/>
      <c r="G578" s="897"/>
      <c r="H578" s="897"/>
      <c r="I578" s="897"/>
      <c r="J578" s="897"/>
      <c r="K578" s="897"/>
      <c r="L578" s="897"/>
      <c r="M578" s="977"/>
      <c r="N578" s="897"/>
      <c r="O578" s="897"/>
      <c r="P578" s="897"/>
      <c r="Q578" s="897"/>
      <c r="R578" s="897"/>
      <c r="S578" s="897"/>
      <c r="T578" s="897"/>
      <c r="U578" s="897"/>
      <c r="V578" s="897"/>
      <c r="W578" s="897"/>
      <c r="X578" s="897"/>
      <c r="Y578" s="897"/>
    </row>
    <row r="579" spans="1:25" x14ac:dyDescent="0.2">
      <c r="A579" s="1060"/>
      <c r="B579" s="897"/>
      <c r="C579" s="897"/>
      <c r="D579" s="897"/>
      <c r="E579" s="897"/>
      <c r="F579" s="897"/>
      <c r="G579" s="897"/>
      <c r="H579" s="897"/>
      <c r="I579" s="897"/>
      <c r="J579" s="897"/>
      <c r="K579" s="897"/>
      <c r="L579" s="897"/>
      <c r="M579" s="977"/>
      <c r="N579" s="897"/>
      <c r="O579" s="897"/>
      <c r="P579" s="897"/>
      <c r="Q579" s="897"/>
      <c r="R579" s="897"/>
      <c r="S579" s="897"/>
      <c r="T579" s="897"/>
      <c r="U579" s="897"/>
      <c r="V579" s="897"/>
      <c r="W579" s="897"/>
      <c r="X579" s="897"/>
      <c r="Y579" s="897"/>
    </row>
    <row r="580" spans="1:25" x14ac:dyDescent="0.2">
      <c r="A580" s="1060"/>
      <c r="B580" s="897"/>
      <c r="C580" s="897"/>
      <c r="D580" s="897"/>
      <c r="E580" s="897"/>
      <c r="F580" s="897"/>
      <c r="G580" s="897"/>
      <c r="H580" s="897"/>
      <c r="I580" s="897"/>
      <c r="J580" s="897"/>
      <c r="K580" s="897"/>
      <c r="L580" s="897"/>
      <c r="M580" s="977"/>
      <c r="N580" s="897"/>
      <c r="O580" s="897"/>
      <c r="P580" s="897"/>
      <c r="Q580" s="897"/>
      <c r="R580" s="897"/>
      <c r="S580" s="897"/>
      <c r="T580" s="897"/>
      <c r="U580" s="897"/>
      <c r="V580" s="897"/>
      <c r="W580" s="897"/>
      <c r="X580" s="897"/>
      <c r="Y580" s="897"/>
    </row>
    <row r="581" spans="1:25" x14ac:dyDescent="0.2">
      <c r="A581" s="1060"/>
      <c r="B581" s="897"/>
      <c r="C581" s="897"/>
      <c r="D581" s="897"/>
      <c r="E581" s="897"/>
      <c r="F581" s="897"/>
      <c r="G581" s="897"/>
      <c r="H581" s="897"/>
      <c r="I581" s="897"/>
      <c r="J581" s="897"/>
      <c r="K581" s="897"/>
      <c r="L581" s="897"/>
      <c r="M581" s="977"/>
      <c r="N581" s="897"/>
      <c r="O581" s="897"/>
      <c r="P581" s="897"/>
      <c r="Q581" s="897"/>
      <c r="R581" s="897"/>
      <c r="S581" s="897"/>
      <c r="T581" s="897"/>
      <c r="U581" s="897"/>
      <c r="V581" s="897"/>
      <c r="W581" s="897"/>
      <c r="X581" s="897"/>
      <c r="Y581" s="897"/>
    </row>
    <row r="582" spans="1:25" x14ac:dyDescent="0.2">
      <c r="A582" s="1060"/>
      <c r="B582" s="897"/>
      <c r="C582" s="897"/>
      <c r="D582" s="897"/>
      <c r="E582" s="897"/>
      <c r="F582" s="897"/>
      <c r="G582" s="897"/>
      <c r="H582" s="897"/>
      <c r="I582" s="897"/>
      <c r="J582" s="897"/>
      <c r="K582" s="897"/>
      <c r="L582" s="897"/>
      <c r="M582" s="977"/>
      <c r="N582" s="897"/>
      <c r="O582" s="897"/>
      <c r="P582" s="897"/>
      <c r="Q582" s="897"/>
      <c r="R582" s="897"/>
      <c r="S582" s="897"/>
      <c r="T582" s="897"/>
      <c r="U582" s="897"/>
      <c r="V582" s="897"/>
      <c r="W582" s="897"/>
      <c r="X582" s="897"/>
      <c r="Y582" s="897"/>
    </row>
    <row r="583" spans="1:25" x14ac:dyDescent="0.2">
      <c r="A583" s="1060"/>
      <c r="B583" s="897"/>
      <c r="C583" s="897"/>
      <c r="D583" s="897"/>
      <c r="E583" s="897"/>
      <c r="F583" s="897"/>
      <c r="G583" s="897"/>
      <c r="H583" s="897"/>
      <c r="I583" s="897"/>
      <c r="J583" s="897"/>
      <c r="K583" s="897"/>
      <c r="L583" s="897"/>
      <c r="M583" s="977"/>
      <c r="N583" s="897"/>
      <c r="O583" s="897"/>
      <c r="P583" s="897"/>
      <c r="Q583" s="897"/>
      <c r="R583" s="897"/>
      <c r="S583" s="897"/>
      <c r="T583" s="897"/>
      <c r="U583" s="897"/>
      <c r="V583" s="897"/>
      <c r="W583" s="897"/>
      <c r="X583" s="897"/>
      <c r="Y583" s="897"/>
    </row>
    <row r="584" spans="1:25" x14ac:dyDescent="0.2">
      <c r="A584" s="1060"/>
      <c r="B584" s="897"/>
      <c r="C584" s="897"/>
      <c r="D584" s="897"/>
      <c r="E584" s="897"/>
      <c r="F584" s="897"/>
      <c r="G584" s="897"/>
      <c r="H584" s="897"/>
      <c r="I584" s="897"/>
      <c r="J584" s="897"/>
      <c r="K584" s="897"/>
      <c r="L584" s="897"/>
      <c r="M584" s="977"/>
      <c r="N584" s="897"/>
      <c r="O584" s="897"/>
      <c r="P584" s="897"/>
      <c r="Q584" s="897"/>
      <c r="R584" s="897"/>
      <c r="S584" s="897"/>
      <c r="T584" s="897"/>
      <c r="U584" s="897"/>
      <c r="V584" s="897"/>
      <c r="W584" s="897"/>
      <c r="X584" s="897"/>
      <c r="Y584" s="897"/>
    </row>
    <row r="585" spans="1:25" x14ac:dyDescent="0.2">
      <c r="A585" s="1060"/>
      <c r="B585" s="897"/>
      <c r="C585" s="897"/>
      <c r="D585" s="897"/>
      <c r="E585" s="897"/>
      <c r="F585" s="897"/>
      <c r="G585" s="897"/>
      <c r="H585" s="897"/>
      <c r="I585" s="897"/>
      <c r="J585" s="897"/>
      <c r="K585" s="897"/>
      <c r="L585" s="897"/>
      <c r="M585" s="977"/>
      <c r="N585" s="897"/>
      <c r="O585" s="897"/>
      <c r="P585" s="897"/>
      <c r="Q585" s="897"/>
      <c r="R585" s="897"/>
      <c r="S585" s="897"/>
      <c r="T585" s="897"/>
      <c r="U585" s="897"/>
      <c r="V585" s="897"/>
      <c r="W585" s="897"/>
      <c r="X585" s="897"/>
      <c r="Y585" s="897"/>
    </row>
    <row r="586" spans="1:25" x14ac:dyDescent="0.2">
      <c r="A586" s="1060"/>
      <c r="B586" s="897"/>
      <c r="C586" s="897"/>
      <c r="D586" s="897"/>
      <c r="E586" s="897"/>
      <c r="F586" s="897"/>
      <c r="G586" s="897"/>
      <c r="H586" s="897"/>
      <c r="I586" s="897"/>
      <c r="J586" s="897"/>
      <c r="K586" s="897"/>
      <c r="L586" s="897"/>
      <c r="M586" s="977"/>
      <c r="N586" s="897"/>
      <c r="O586" s="897"/>
      <c r="P586" s="897"/>
      <c r="Q586" s="897"/>
      <c r="R586" s="897"/>
      <c r="S586" s="897"/>
      <c r="T586" s="897"/>
      <c r="U586" s="897"/>
      <c r="V586" s="897"/>
      <c r="W586" s="897"/>
      <c r="X586" s="897"/>
      <c r="Y586" s="897"/>
    </row>
    <row r="587" spans="1:25" x14ac:dyDescent="0.2">
      <c r="A587" s="1060"/>
      <c r="B587" s="897"/>
      <c r="C587" s="897"/>
      <c r="D587" s="897"/>
      <c r="E587" s="897"/>
      <c r="F587" s="897"/>
      <c r="G587" s="897"/>
      <c r="H587" s="897"/>
      <c r="I587" s="897"/>
      <c r="J587" s="897"/>
      <c r="K587" s="897"/>
      <c r="L587" s="897"/>
      <c r="M587" s="977"/>
      <c r="N587" s="897"/>
      <c r="O587" s="897"/>
      <c r="P587" s="897"/>
      <c r="Q587" s="897"/>
      <c r="R587" s="897"/>
      <c r="S587" s="897"/>
      <c r="T587" s="897"/>
      <c r="U587" s="897"/>
      <c r="V587" s="897"/>
      <c r="W587" s="897"/>
      <c r="X587" s="897"/>
      <c r="Y587" s="897"/>
    </row>
    <row r="588" spans="1:25" x14ac:dyDescent="0.2">
      <c r="A588" s="1060"/>
      <c r="B588" s="897"/>
      <c r="C588" s="897"/>
      <c r="D588" s="897"/>
      <c r="E588" s="897"/>
      <c r="F588" s="897"/>
      <c r="G588" s="897"/>
      <c r="H588" s="897"/>
      <c r="I588" s="897"/>
      <c r="J588" s="897"/>
      <c r="K588" s="897"/>
      <c r="L588" s="897"/>
      <c r="M588" s="977"/>
      <c r="N588" s="897"/>
      <c r="O588" s="897"/>
      <c r="P588" s="897"/>
      <c r="Q588" s="897"/>
      <c r="R588" s="897"/>
      <c r="S588" s="897"/>
      <c r="T588" s="897"/>
      <c r="U588" s="897"/>
      <c r="V588" s="897"/>
      <c r="W588" s="897"/>
      <c r="X588" s="897"/>
      <c r="Y588" s="897"/>
    </row>
    <row r="589" spans="1:25" x14ac:dyDescent="0.2">
      <c r="A589" s="1060"/>
      <c r="B589" s="897"/>
      <c r="C589" s="897"/>
      <c r="D589" s="897"/>
      <c r="E589" s="897"/>
      <c r="F589" s="897"/>
      <c r="G589" s="897"/>
      <c r="H589" s="897"/>
      <c r="I589" s="897"/>
      <c r="J589" s="897"/>
      <c r="K589" s="897"/>
      <c r="L589" s="897"/>
      <c r="M589" s="977"/>
      <c r="N589" s="897"/>
      <c r="O589" s="897"/>
      <c r="P589" s="897"/>
      <c r="Q589" s="897"/>
      <c r="R589" s="897"/>
      <c r="S589" s="897"/>
      <c r="T589" s="897"/>
      <c r="U589" s="897"/>
      <c r="V589" s="897"/>
      <c r="W589" s="897"/>
      <c r="X589" s="897"/>
      <c r="Y589" s="897"/>
    </row>
    <row r="590" spans="1:25" x14ac:dyDescent="0.2">
      <c r="A590" s="1060"/>
      <c r="B590" s="897"/>
      <c r="C590" s="897"/>
      <c r="D590" s="897"/>
      <c r="E590" s="897"/>
      <c r="F590" s="897"/>
      <c r="G590" s="897"/>
      <c r="H590" s="897"/>
      <c r="I590" s="897"/>
      <c r="J590" s="897"/>
      <c r="K590" s="897"/>
      <c r="L590" s="897"/>
      <c r="M590" s="977"/>
      <c r="N590" s="897"/>
      <c r="O590" s="897"/>
      <c r="P590" s="897"/>
      <c r="Q590" s="897"/>
      <c r="R590" s="897"/>
      <c r="S590" s="897"/>
      <c r="T590" s="897"/>
      <c r="U590" s="897"/>
      <c r="V590" s="897"/>
      <c r="W590" s="897"/>
      <c r="X590" s="897"/>
      <c r="Y590" s="897"/>
    </row>
    <row r="591" spans="1:25" x14ac:dyDescent="0.2">
      <c r="A591" s="1060"/>
      <c r="B591" s="897"/>
      <c r="C591" s="897"/>
      <c r="D591" s="897"/>
      <c r="E591" s="897"/>
      <c r="F591" s="897"/>
      <c r="G591" s="897"/>
      <c r="H591" s="897"/>
      <c r="I591" s="897"/>
      <c r="J591" s="897"/>
      <c r="K591" s="897"/>
      <c r="L591" s="897"/>
      <c r="M591" s="977"/>
      <c r="N591" s="897"/>
      <c r="O591" s="897"/>
      <c r="P591" s="897"/>
      <c r="Q591" s="897"/>
      <c r="R591" s="897"/>
      <c r="S591" s="897"/>
      <c r="T591" s="897"/>
      <c r="U591" s="897"/>
      <c r="V591" s="897"/>
      <c r="W591" s="897"/>
      <c r="X591" s="897"/>
      <c r="Y591" s="897"/>
    </row>
    <row r="592" spans="1:25" x14ac:dyDescent="0.2">
      <c r="A592" s="1060"/>
      <c r="B592" s="897"/>
      <c r="C592" s="897"/>
      <c r="D592" s="897"/>
      <c r="E592" s="897"/>
      <c r="F592" s="897"/>
      <c r="G592" s="897"/>
      <c r="H592" s="897"/>
      <c r="I592" s="897"/>
      <c r="J592" s="897"/>
      <c r="K592" s="897"/>
      <c r="L592" s="897"/>
      <c r="M592" s="977"/>
      <c r="N592" s="897"/>
      <c r="O592" s="897"/>
      <c r="P592" s="897"/>
      <c r="Q592" s="897"/>
      <c r="R592" s="897"/>
      <c r="S592" s="897"/>
      <c r="T592" s="897"/>
      <c r="U592" s="897"/>
      <c r="V592" s="897"/>
      <c r="W592" s="897"/>
      <c r="X592" s="897"/>
      <c r="Y592" s="897"/>
    </row>
    <row r="593" spans="1:25" x14ac:dyDescent="0.2">
      <c r="A593" s="1060"/>
      <c r="B593" s="897"/>
      <c r="C593" s="897"/>
      <c r="D593" s="897"/>
      <c r="E593" s="897"/>
      <c r="F593" s="897"/>
      <c r="G593" s="897"/>
      <c r="H593" s="897"/>
      <c r="I593" s="897"/>
      <c r="J593" s="897"/>
      <c r="K593" s="897"/>
      <c r="L593" s="897"/>
      <c r="M593" s="977"/>
      <c r="N593" s="897"/>
      <c r="O593" s="897"/>
      <c r="P593" s="897"/>
      <c r="Q593" s="897"/>
      <c r="R593" s="897"/>
      <c r="S593" s="897"/>
      <c r="T593" s="897"/>
      <c r="U593" s="897"/>
      <c r="V593" s="897"/>
      <c r="W593" s="897"/>
      <c r="X593" s="897"/>
      <c r="Y593" s="897"/>
    </row>
    <row r="594" spans="1:25" x14ac:dyDescent="0.2">
      <c r="A594" s="1060"/>
      <c r="B594" s="897"/>
      <c r="C594" s="897"/>
      <c r="D594" s="897"/>
      <c r="E594" s="897"/>
      <c r="F594" s="897"/>
      <c r="G594" s="897"/>
      <c r="H594" s="897"/>
      <c r="I594" s="897"/>
      <c r="J594" s="897"/>
      <c r="K594" s="897"/>
      <c r="L594" s="897"/>
      <c r="M594" s="977"/>
      <c r="N594" s="897"/>
      <c r="O594" s="897"/>
      <c r="P594" s="897"/>
      <c r="Q594" s="897"/>
      <c r="R594" s="897"/>
      <c r="S594" s="897"/>
      <c r="T594" s="897"/>
      <c r="U594" s="897"/>
      <c r="V594" s="897"/>
      <c r="W594" s="897"/>
      <c r="X594" s="897"/>
      <c r="Y594" s="897"/>
    </row>
    <row r="595" spans="1:25" x14ac:dyDescent="0.2">
      <c r="A595" s="1060"/>
      <c r="B595" s="897"/>
      <c r="C595" s="897"/>
      <c r="D595" s="897"/>
      <c r="E595" s="897"/>
      <c r="F595" s="897"/>
      <c r="G595" s="897"/>
      <c r="H595" s="897"/>
      <c r="I595" s="897"/>
      <c r="J595" s="897"/>
      <c r="K595" s="897"/>
      <c r="L595" s="897"/>
      <c r="M595" s="977"/>
      <c r="N595" s="897"/>
      <c r="O595" s="897"/>
      <c r="P595" s="897"/>
      <c r="Q595" s="897"/>
      <c r="R595" s="897"/>
      <c r="S595" s="897"/>
      <c r="T595" s="897"/>
      <c r="U595" s="897"/>
      <c r="V595" s="897"/>
      <c r="W595" s="897"/>
      <c r="X595" s="897"/>
      <c r="Y595" s="897"/>
    </row>
    <row r="596" spans="1:25" x14ac:dyDescent="0.2">
      <c r="A596" s="1060"/>
      <c r="B596" s="897"/>
      <c r="C596" s="897"/>
      <c r="D596" s="897"/>
      <c r="E596" s="897"/>
      <c r="F596" s="897"/>
      <c r="G596" s="897"/>
      <c r="H596" s="897"/>
      <c r="I596" s="897"/>
      <c r="J596" s="897"/>
      <c r="K596" s="897"/>
      <c r="L596" s="897"/>
      <c r="M596" s="977"/>
      <c r="N596" s="897"/>
      <c r="O596" s="897"/>
      <c r="P596" s="897"/>
      <c r="Q596" s="897"/>
      <c r="R596" s="897"/>
      <c r="S596" s="897"/>
      <c r="T596" s="897"/>
      <c r="U596" s="897"/>
      <c r="V596" s="897"/>
      <c r="W596" s="897"/>
      <c r="X596" s="897"/>
      <c r="Y596" s="897"/>
    </row>
    <row r="597" spans="1:25" x14ac:dyDescent="0.2">
      <c r="A597" s="1060"/>
      <c r="B597" s="897"/>
      <c r="C597" s="897"/>
      <c r="D597" s="897"/>
      <c r="E597" s="897"/>
      <c r="F597" s="897"/>
      <c r="G597" s="897"/>
      <c r="H597" s="897"/>
      <c r="I597" s="897"/>
      <c r="J597" s="897"/>
      <c r="K597" s="897"/>
      <c r="L597" s="897"/>
      <c r="M597" s="977"/>
      <c r="N597" s="897"/>
      <c r="O597" s="897"/>
      <c r="P597" s="897"/>
      <c r="Q597" s="897"/>
      <c r="R597" s="897"/>
      <c r="S597" s="897"/>
      <c r="T597" s="897"/>
      <c r="U597" s="897"/>
      <c r="V597" s="897"/>
      <c r="W597" s="897"/>
      <c r="X597" s="897"/>
      <c r="Y597" s="897"/>
    </row>
    <row r="598" spans="1:25" x14ac:dyDescent="0.2">
      <c r="A598" s="1060"/>
      <c r="B598" s="897"/>
      <c r="C598" s="897"/>
      <c r="D598" s="897"/>
      <c r="E598" s="897"/>
      <c r="F598" s="897"/>
      <c r="G598" s="897"/>
      <c r="H598" s="897"/>
      <c r="I598" s="897"/>
      <c r="J598" s="897"/>
      <c r="K598" s="897"/>
      <c r="L598" s="897"/>
      <c r="M598" s="977"/>
      <c r="N598" s="897"/>
      <c r="O598" s="897"/>
      <c r="P598" s="897"/>
      <c r="Q598" s="897"/>
      <c r="R598" s="897"/>
      <c r="S598" s="897"/>
      <c r="T598" s="897"/>
      <c r="U598" s="897"/>
      <c r="V598" s="897"/>
      <c r="W598" s="897"/>
      <c r="X598" s="897"/>
      <c r="Y598" s="897"/>
    </row>
    <row r="599" spans="1:25" x14ac:dyDescent="0.2">
      <c r="A599" s="1060"/>
      <c r="B599" s="897"/>
      <c r="C599" s="897"/>
      <c r="D599" s="897"/>
      <c r="E599" s="897"/>
      <c r="F599" s="897"/>
      <c r="G599" s="897"/>
      <c r="H599" s="897"/>
      <c r="I599" s="897"/>
      <c r="J599" s="897"/>
      <c r="K599" s="897"/>
      <c r="L599" s="897"/>
      <c r="M599" s="977"/>
      <c r="N599" s="897"/>
      <c r="O599" s="897"/>
      <c r="P599" s="897"/>
      <c r="Q599" s="897"/>
      <c r="R599" s="897"/>
      <c r="S599" s="897"/>
      <c r="T599" s="897"/>
      <c r="U599" s="897"/>
      <c r="V599" s="897"/>
      <c r="W599" s="897"/>
      <c r="X599" s="897"/>
      <c r="Y599" s="897"/>
    </row>
    <row r="600" spans="1:25" x14ac:dyDescent="0.2">
      <c r="A600" s="1060"/>
      <c r="B600" s="897"/>
      <c r="C600" s="897"/>
      <c r="D600" s="897"/>
      <c r="E600" s="897"/>
      <c r="F600" s="897"/>
      <c r="G600" s="897"/>
      <c r="H600" s="897"/>
      <c r="I600" s="897"/>
      <c r="J600" s="897"/>
      <c r="K600" s="897"/>
      <c r="L600" s="897"/>
      <c r="M600" s="977"/>
      <c r="N600" s="897"/>
      <c r="O600" s="897"/>
      <c r="P600" s="897"/>
      <c r="Q600" s="897"/>
      <c r="R600" s="897"/>
      <c r="S600" s="897"/>
      <c r="T600" s="897"/>
      <c r="U600" s="897"/>
      <c r="V600" s="897"/>
      <c r="W600" s="897"/>
      <c r="X600" s="897"/>
      <c r="Y600" s="897"/>
    </row>
    <row r="601" spans="1:25" x14ac:dyDescent="0.2">
      <c r="A601" s="1060"/>
      <c r="B601" s="897"/>
      <c r="C601" s="897"/>
      <c r="D601" s="897"/>
      <c r="E601" s="897"/>
      <c r="F601" s="897"/>
      <c r="G601" s="897"/>
      <c r="H601" s="897"/>
      <c r="I601" s="897"/>
      <c r="J601" s="897"/>
      <c r="K601" s="897"/>
      <c r="L601" s="897"/>
      <c r="M601" s="977"/>
      <c r="N601" s="897"/>
      <c r="O601" s="897"/>
      <c r="P601" s="897"/>
      <c r="Q601" s="897"/>
      <c r="R601" s="897"/>
      <c r="S601" s="897"/>
      <c r="T601" s="897"/>
      <c r="U601" s="897"/>
      <c r="V601" s="897"/>
      <c r="W601" s="897"/>
      <c r="X601" s="897"/>
      <c r="Y601" s="897"/>
    </row>
    <row r="602" spans="1:25" x14ac:dyDescent="0.2">
      <c r="A602" s="1060"/>
      <c r="B602" s="897"/>
      <c r="C602" s="897"/>
      <c r="D602" s="897"/>
      <c r="E602" s="897"/>
      <c r="F602" s="897"/>
      <c r="G602" s="897"/>
      <c r="H602" s="897"/>
      <c r="I602" s="897"/>
      <c r="J602" s="897"/>
      <c r="K602" s="897"/>
      <c r="L602" s="897"/>
      <c r="M602" s="977"/>
      <c r="N602" s="897"/>
      <c r="O602" s="897"/>
      <c r="P602" s="897"/>
      <c r="Q602" s="897"/>
      <c r="R602" s="897"/>
      <c r="S602" s="897"/>
      <c r="T602" s="897"/>
      <c r="U602" s="897"/>
      <c r="V602" s="897"/>
      <c r="W602" s="897"/>
      <c r="X602" s="897"/>
      <c r="Y602" s="897"/>
    </row>
    <row r="603" spans="1:25" x14ac:dyDescent="0.2">
      <c r="A603" s="1060"/>
      <c r="B603" s="897"/>
      <c r="C603" s="897"/>
      <c r="D603" s="897"/>
      <c r="E603" s="897"/>
      <c r="F603" s="897"/>
      <c r="G603" s="897"/>
      <c r="H603" s="897"/>
      <c r="I603" s="897"/>
      <c r="J603" s="897"/>
      <c r="K603" s="897"/>
      <c r="L603" s="897"/>
      <c r="M603" s="977"/>
      <c r="N603" s="897"/>
      <c r="O603" s="897"/>
      <c r="P603" s="897"/>
      <c r="Q603" s="897"/>
      <c r="R603" s="897"/>
      <c r="S603" s="897"/>
      <c r="T603" s="897"/>
      <c r="U603" s="897"/>
      <c r="V603" s="897"/>
      <c r="W603" s="897"/>
      <c r="X603" s="897"/>
      <c r="Y603" s="897"/>
    </row>
    <row r="604" spans="1:25" x14ac:dyDescent="0.2">
      <c r="A604" s="1060"/>
      <c r="B604" s="897"/>
      <c r="C604" s="897"/>
      <c r="D604" s="897"/>
      <c r="E604" s="897"/>
      <c r="F604" s="897"/>
      <c r="G604" s="897"/>
      <c r="H604" s="897"/>
      <c r="I604" s="897"/>
      <c r="J604" s="897"/>
      <c r="K604" s="897"/>
      <c r="L604" s="897"/>
      <c r="M604" s="977"/>
      <c r="N604" s="897"/>
      <c r="O604" s="897"/>
      <c r="P604" s="897"/>
      <c r="Q604" s="897"/>
      <c r="R604" s="897"/>
      <c r="S604" s="897"/>
      <c r="T604" s="897"/>
      <c r="U604" s="897"/>
      <c r="V604" s="897"/>
      <c r="W604" s="897"/>
      <c r="X604" s="897"/>
      <c r="Y604" s="897"/>
    </row>
    <row r="605" spans="1:25" x14ac:dyDescent="0.2">
      <c r="A605" s="1060"/>
      <c r="B605" s="897"/>
      <c r="C605" s="897"/>
      <c r="D605" s="897"/>
      <c r="E605" s="897"/>
      <c r="F605" s="897"/>
      <c r="G605" s="897"/>
      <c r="H605" s="897"/>
      <c r="I605" s="897"/>
      <c r="J605" s="897"/>
      <c r="K605" s="897"/>
      <c r="L605" s="897"/>
      <c r="M605" s="977"/>
      <c r="N605" s="897"/>
      <c r="O605" s="897"/>
      <c r="P605" s="897"/>
      <c r="Q605" s="897"/>
      <c r="R605" s="897"/>
      <c r="S605" s="897"/>
      <c r="T605" s="897"/>
      <c r="U605" s="897"/>
      <c r="V605" s="897"/>
      <c r="W605" s="897"/>
      <c r="X605" s="897"/>
      <c r="Y605" s="897"/>
    </row>
    <row r="606" spans="1:25" x14ac:dyDescent="0.2">
      <c r="A606" s="1060"/>
      <c r="B606" s="897"/>
      <c r="C606" s="897"/>
      <c r="D606" s="897"/>
      <c r="E606" s="897"/>
      <c r="F606" s="897"/>
      <c r="G606" s="897"/>
      <c r="H606" s="897"/>
      <c r="I606" s="897"/>
      <c r="J606" s="897"/>
      <c r="K606" s="897"/>
      <c r="L606" s="897"/>
      <c r="M606" s="977"/>
      <c r="N606" s="897"/>
      <c r="O606" s="897"/>
      <c r="P606" s="897"/>
      <c r="Q606" s="897"/>
      <c r="R606" s="897"/>
      <c r="S606" s="897"/>
      <c r="T606" s="897"/>
      <c r="U606" s="897"/>
      <c r="V606" s="897"/>
      <c r="W606" s="897"/>
      <c r="X606" s="897"/>
      <c r="Y606" s="897"/>
    </row>
    <row r="607" spans="1:25" x14ac:dyDescent="0.2">
      <c r="A607" s="1060"/>
      <c r="B607" s="897"/>
      <c r="C607" s="897"/>
      <c r="D607" s="897"/>
      <c r="E607" s="897"/>
      <c r="F607" s="897"/>
      <c r="G607" s="897"/>
      <c r="H607" s="897"/>
      <c r="I607" s="897"/>
      <c r="J607" s="897"/>
      <c r="K607" s="897"/>
      <c r="L607" s="897"/>
      <c r="M607" s="977"/>
      <c r="N607" s="897"/>
      <c r="O607" s="897"/>
      <c r="P607" s="897"/>
      <c r="Q607" s="897"/>
      <c r="R607" s="897"/>
      <c r="S607" s="897"/>
      <c r="T607" s="897"/>
      <c r="U607" s="897"/>
      <c r="V607" s="897"/>
      <c r="W607" s="897"/>
      <c r="X607" s="897"/>
      <c r="Y607" s="897"/>
    </row>
    <row r="608" spans="1:25" x14ac:dyDescent="0.2">
      <c r="A608" s="1060"/>
      <c r="B608" s="897"/>
      <c r="C608" s="897"/>
      <c r="D608" s="897"/>
      <c r="E608" s="897"/>
      <c r="F608" s="897"/>
      <c r="G608" s="897"/>
      <c r="H608" s="897"/>
      <c r="I608" s="897"/>
      <c r="J608" s="897"/>
      <c r="K608" s="897"/>
      <c r="L608" s="897"/>
      <c r="M608" s="977"/>
      <c r="N608" s="897"/>
      <c r="O608" s="897"/>
      <c r="P608" s="897"/>
      <c r="Q608" s="897"/>
      <c r="R608" s="897"/>
      <c r="S608" s="897"/>
      <c r="T608" s="897"/>
      <c r="U608" s="897"/>
      <c r="V608" s="897"/>
      <c r="W608" s="897"/>
      <c r="X608" s="897"/>
      <c r="Y608" s="897"/>
    </row>
    <row r="609" spans="1:25" x14ac:dyDescent="0.2">
      <c r="A609" s="1060"/>
      <c r="B609" s="897"/>
      <c r="C609" s="897"/>
      <c r="D609" s="897"/>
      <c r="E609" s="897"/>
      <c r="F609" s="897"/>
      <c r="G609" s="897"/>
      <c r="H609" s="897"/>
      <c r="I609" s="897"/>
      <c r="J609" s="897"/>
      <c r="K609" s="897"/>
      <c r="L609" s="897"/>
      <c r="M609" s="977"/>
      <c r="N609" s="897"/>
      <c r="O609" s="897"/>
      <c r="P609" s="897"/>
      <c r="Q609" s="897"/>
      <c r="R609" s="897"/>
      <c r="S609" s="897"/>
      <c r="T609" s="897"/>
      <c r="U609" s="897"/>
      <c r="V609" s="897"/>
      <c r="W609" s="897"/>
      <c r="X609" s="897"/>
      <c r="Y609" s="897"/>
    </row>
    <row r="610" spans="1:25" x14ac:dyDescent="0.2">
      <c r="A610" s="1060"/>
      <c r="B610" s="897"/>
      <c r="C610" s="897"/>
      <c r="D610" s="897"/>
      <c r="E610" s="897"/>
      <c r="F610" s="897"/>
      <c r="G610" s="897"/>
      <c r="H610" s="897"/>
      <c r="I610" s="897"/>
      <c r="J610" s="897"/>
      <c r="K610" s="897"/>
      <c r="L610" s="897"/>
      <c r="M610" s="977"/>
      <c r="N610" s="897"/>
      <c r="O610" s="897"/>
      <c r="P610" s="897"/>
      <c r="Q610" s="897"/>
      <c r="R610" s="897"/>
      <c r="S610" s="897"/>
      <c r="T610" s="897"/>
      <c r="U610" s="897"/>
      <c r="V610" s="897"/>
      <c r="W610" s="897"/>
      <c r="X610" s="897"/>
      <c r="Y610" s="897"/>
    </row>
    <row r="611" spans="1:25" x14ac:dyDescent="0.2">
      <c r="A611" s="1060"/>
      <c r="B611" s="897"/>
      <c r="C611" s="897"/>
      <c r="D611" s="897"/>
      <c r="E611" s="897"/>
      <c r="F611" s="897"/>
      <c r="G611" s="897"/>
      <c r="H611" s="897"/>
      <c r="I611" s="897"/>
      <c r="J611" s="897"/>
      <c r="K611" s="897"/>
      <c r="L611" s="897"/>
      <c r="M611" s="977"/>
      <c r="N611" s="897"/>
      <c r="O611" s="897"/>
      <c r="P611" s="897"/>
      <c r="Q611" s="897"/>
      <c r="R611" s="897"/>
      <c r="S611" s="897"/>
      <c r="T611" s="897"/>
      <c r="U611" s="897"/>
      <c r="V611" s="897"/>
      <c r="W611" s="897"/>
      <c r="X611" s="897"/>
      <c r="Y611" s="897"/>
    </row>
    <row r="612" spans="1:25" x14ac:dyDescent="0.2">
      <c r="A612" s="1060"/>
      <c r="B612" s="897"/>
      <c r="C612" s="897"/>
      <c r="D612" s="897"/>
      <c r="E612" s="897"/>
      <c r="F612" s="897"/>
      <c r="G612" s="897"/>
      <c r="H612" s="897"/>
      <c r="I612" s="897"/>
      <c r="J612" s="897"/>
      <c r="K612" s="897"/>
      <c r="L612" s="897"/>
      <c r="M612" s="977"/>
      <c r="N612" s="897"/>
      <c r="O612" s="897"/>
      <c r="P612" s="897"/>
      <c r="Q612" s="897"/>
      <c r="R612" s="897"/>
      <c r="S612" s="897"/>
      <c r="T612" s="897"/>
      <c r="U612" s="897"/>
      <c r="V612" s="897"/>
      <c r="W612" s="897"/>
      <c r="X612" s="897"/>
      <c r="Y612" s="897"/>
    </row>
    <row r="613" spans="1:25" x14ac:dyDescent="0.2">
      <c r="A613" s="1060"/>
      <c r="B613" s="897"/>
      <c r="C613" s="897"/>
      <c r="D613" s="897"/>
      <c r="E613" s="897"/>
      <c r="F613" s="897"/>
      <c r="G613" s="897"/>
      <c r="H613" s="897"/>
      <c r="I613" s="897"/>
      <c r="J613" s="897"/>
      <c r="K613" s="897"/>
      <c r="L613" s="897"/>
      <c r="M613" s="977"/>
      <c r="N613" s="897"/>
      <c r="O613" s="897"/>
      <c r="P613" s="897"/>
      <c r="Q613" s="897"/>
      <c r="R613" s="897"/>
      <c r="S613" s="897"/>
      <c r="T613" s="897"/>
      <c r="U613" s="897"/>
      <c r="V613" s="897"/>
      <c r="W613" s="897"/>
      <c r="X613" s="897"/>
      <c r="Y613" s="897"/>
    </row>
    <row r="614" spans="1:25" x14ac:dyDescent="0.2">
      <c r="A614" s="1060"/>
      <c r="B614" s="897"/>
      <c r="C614" s="897"/>
      <c r="D614" s="897"/>
      <c r="E614" s="897"/>
      <c r="F614" s="897"/>
      <c r="G614" s="897"/>
      <c r="H614" s="897"/>
      <c r="I614" s="897"/>
      <c r="J614" s="897"/>
      <c r="K614" s="897"/>
      <c r="L614" s="897"/>
      <c r="M614" s="977"/>
      <c r="N614" s="897"/>
      <c r="O614" s="897"/>
      <c r="P614" s="897"/>
      <c r="Q614" s="897"/>
      <c r="R614" s="897"/>
      <c r="S614" s="897"/>
      <c r="T614" s="897"/>
      <c r="U614" s="897"/>
      <c r="V614" s="897"/>
      <c r="W614" s="897"/>
      <c r="X614" s="897"/>
      <c r="Y614" s="897"/>
    </row>
    <row r="615" spans="1:25" x14ac:dyDescent="0.2">
      <c r="A615" s="1060"/>
      <c r="B615" s="897"/>
      <c r="C615" s="897"/>
      <c r="D615" s="897"/>
      <c r="E615" s="897"/>
      <c r="F615" s="897"/>
      <c r="G615" s="897"/>
      <c r="H615" s="897"/>
      <c r="I615" s="897"/>
      <c r="J615" s="897"/>
      <c r="K615" s="897"/>
      <c r="L615" s="897"/>
      <c r="M615" s="977"/>
      <c r="N615" s="897"/>
      <c r="O615" s="897"/>
      <c r="P615" s="897"/>
      <c r="Q615" s="897"/>
      <c r="R615" s="897"/>
      <c r="S615" s="897"/>
      <c r="T615" s="897"/>
      <c r="U615" s="897"/>
      <c r="V615" s="897"/>
      <c r="W615" s="897"/>
      <c r="X615" s="897"/>
      <c r="Y615" s="897"/>
    </row>
    <row r="616" spans="1:25" x14ac:dyDescent="0.2">
      <c r="A616" s="1060"/>
      <c r="B616" s="897"/>
      <c r="C616" s="897"/>
      <c r="D616" s="897"/>
      <c r="E616" s="897"/>
      <c r="F616" s="897"/>
      <c r="G616" s="897"/>
      <c r="H616" s="897"/>
      <c r="I616" s="897"/>
      <c r="J616" s="897"/>
      <c r="K616" s="897"/>
      <c r="L616" s="897"/>
      <c r="M616" s="977"/>
      <c r="N616" s="897"/>
      <c r="O616" s="897"/>
      <c r="P616" s="897"/>
      <c r="Q616" s="897"/>
      <c r="R616" s="897"/>
      <c r="S616" s="897"/>
      <c r="T616" s="897"/>
      <c r="U616" s="897"/>
      <c r="V616" s="897"/>
      <c r="W616" s="897"/>
      <c r="X616" s="897"/>
      <c r="Y616" s="897"/>
    </row>
    <row r="617" spans="1:25" x14ac:dyDescent="0.2">
      <c r="A617" s="1060"/>
      <c r="B617" s="897"/>
      <c r="C617" s="897"/>
      <c r="D617" s="897"/>
      <c r="E617" s="897"/>
      <c r="F617" s="897"/>
      <c r="G617" s="897"/>
      <c r="H617" s="897"/>
      <c r="I617" s="897"/>
      <c r="J617" s="897"/>
      <c r="K617" s="897"/>
      <c r="L617" s="897"/>
      <c r="M617" s="977"/>
      <c r="N617" s="897"/>
      <c r="O617" s="897"/>
      <c r="P617" s="897"/>
      <c r="Q617" s="897"/>
      <c r="R617" s="897"/>
      <c r="S617" s="897"/>
      <c r="T617" s="897"/>
      <c r="U617" s="897"/>
      <c r="V617" s="897"/>
      <c r="W617" s="897"/>
      <c r="X617" s="897"/>
      <c r="Y617" s="897"/>
    </row>
    <row r="618" spans="1:25" x14ac:dyDescent="0.2">
      <c r="A618" s="1060"/>
      <c r="B618" s="897"/>
      <c r="C618" s="897"/>
      <c r="D618" s="897"/>
      <c r="E618" s="897"/>
      <c r="F618" s="897"/>
      <c r="G618" s="897"/>
      <c r="H618" s="897"/>
      <c r="I618" s="897"/>
      <c r="J618" s="897"/>
      <c r="K618" s="897"/>
      <c r="L618" s="897"/>
      <c r="M618" s="977"/>
      <c r="N618" s="897"/>
      <c r="O618" s="897"/>
      <c r="P618" s="897"/>
      <c r="Q618" s="897"/>
      <c r="R618" s="897"/>
      <c r="S618" s="897"/>
      <c r="T618" s="897"/>
      <c r="U618" s="897"/>
      <c r="V618" s="897"/>
      <c r="W618" s="897"/>
      <c r="X618" s="897"/>
      <c r="Y618" s="897"/>
    </row>
    <row r="619" spans="1:25" x14ac:dyDescent="0.2">
      <c r="A619" s="1060"/>
      <c r="B619" s="897"/>
      <c r="C619" s="897"/>
      <c r="D619" s="897"/>
      <c r="E619" s="897"/>
      <c r="F619" s="897"/>
      <c r="G619" s="897"/>
      <c r="H619" s="897"/>
      <c r="I619" s="897"/>
      <c r="J619" s="897"/>
      <c r="K619" s="897"/>
      <c r="L619" s="897"/>
      <c r="M619" s="977"/>
      <c r="N619" s="897"/>
      <c r="O619" s="897"/>
      <c r="P619" s="897"/>
      <c r="Q619" s="897"/>
      <c r="R619" s="897"/>
      <c r="S619" s="897"/>
      <c r="T619" s="897"/>
      <c r="U619" s="897"/>
      <c r="V619" s="897"/>
      <c r="W619" s="897"/>
      <c r="X619" s="897"/>
      <c r="Y619" s="897"/>
    </row>
    <row r="620" spans="1:25" x14ac:dyDescent="0.2">
      <c r="A620" s="1060"/>
      <c r="B620" s="897"/>
      <c r="C620" s="897"/>
      <c r="D620" s="897"/>
      <c r="E620" s="897"/>
      <c r="F620" s="897"/>
      <c r="G620" s="897"/>
      <c r="H620" s="897"/>
      <c r="I620" s="897"/>
      <c r="J620" s="897"/>
      <c r="K620" s="897"/>
      <c r="L620" s="897"/>
      <c r="M620" s="977"/>
      <c r="N620" s="897"/>
      <c r="O620" s="897"/>
      <c r="P620" s="897"/>
      <c r="Q620" s="897"/>
      <c r="R620" s="897"/>
      <c r="S620" s="897"/>
      <c r="T620" s="897"/>
      <c r="U620" s="897"/>
      <c r="V620" s="897"/>
      <c r="W620" s="897"/>
      <c r="X620" s="897"/>
      <c r="Y620" s="897"/>
    </row>
    <row r="621" spans="1:25" x14ac:dyDescent="0.2">
      <c r="A621" s="1060"/>
      <c r="B621" s="897"/>
      <c r="C621" s="897"/>
      <c r="D621" s="897"/>
      <c r="E621" s="897"/>
      <c r="F621" s="897"/>
      <c r="G621" s="897"/>
      <c r="H621" s="897"/>
      <c r="I621" s="897"/>
      <c r="J621" s="897"/>
      <c r="K621" s="897"/>
      <c r="L621" s="897"/>
      <c r="M621" s="977"/>
      <c r="N621" s="897"/>
      <c r="O621" s="897"/>
      <c r="P621" s="897"/>
      <c r="Q621" s="897"/>
      <c r="R621" s="897"/>
      <c r="S621" s="897"/>
      <c r="T621" s="897"/>
      <c r="U621" s="897"/>
      <c r="V621" s="897"/>
      <c r="W621" s="897"/>
      <c r="X621" s="897"/>
      <c r="Y621" s="897"/>
    </row>
    <row r="622" spans="1:25" x14ac:dyDescent="0.2">
      <c r="A622" s="1060"/>
      <c r="B622" s="897"/>
      <c r="C622" s="897"/>
      <c r="D622" s="897"/>
      <c r="E622" s="897"/>
      <c r="F622" s="897"/>
      <c r="G622" s="897"/>
      <c r="H622" s="897"/>
      <c r="I622" s="897"/>
      <c r="J622" s="897"/>
      <c r="K622" s="897"/>
      <c r="L622" s="897"/>
      <c r="M622" s="977"/>
      <c r="N622" s="897"/>
      <c r="O622" s="897"/>
      <c r="P622" s="897"/>
      <c r="Q622" s="897"/>
      <c r="R622" s="897"/>
      <c r="S622" s="897"/>
      <c r="T622" s="897"/>
      <c r="U622" s="897"/>
      <c r="V622" s="897"/>
      <c r="W622" s="897"/>
      <c r="X622" s="897"/>
      <c r="Y622" s="897"/>
    </row>
    <row r="623" spans="1:25" x14ac:dyDescent="0.2">
      <c r="A623" s="1060"/>
      <c r="B623" s="897"/>
      <c r="C623" s="897"/>
      <c r="D623" s="897"/>
      <c r="E623" s="897"/>
      <c r="F623" s="897"/>
      <c r="G623" s="897"/>
      <c r="H623" s="897"/>
      <c r="I623" s="897"/>
      <c r="J623" s="897"/>
      <c r="K623" s="897"/>
      <c r="L623" s="897"/>
      <c r="M623" s="977"/>
      <c r="N623" s="897"/>
      <c r="O623" s="897"/>
      <c r="P623" s="897"/>
      <c r="Q623" s="897"/>
      <c r="R623" s="897"/>
      <c r="S623" s="897"/>
      <c r="T623" s="897"/>
      <c r="U623" s="897"/>
      <c r="V623" s="897"/>
      <c r="W623" s="897"/>
      <c r="X623" s="897"/>
      <c r="Y623" s="897"/>
    </row>
    <row r="624" spans="1:25" x14ac:dyDescent="0.2">
      <c r="A624" s="1060"/>
      <c r="B624" s="897"/>
      <c r="C624" s="897"/>
      <c r="D624" s="897"/>
      <c r="E624" s="897"/>
      <c r="F624" s="897"/>
      <c r="G624" s="897"/>
      <c r="H624" s="897"/>
      <c r="I624" s="897"/>
      <c r="J624" s="897"/>
      <c r="K624" s="897"/>
      <c r="L624" s="897"/>
      <c r="M624" s="977"/>
      <c r="N624" s="897"/>
      <c r="O624" s="897"/>
      <c r="P624" s="897"/>
      <c r="Q624" s="897"/>
      <c r="R624" s="897"/>
      <c r="S624" s="897"/>
      <c r="T624" s="897"/>
      <c r="U624" s="897"/>
      <c r="V624" s="897"/>
      <c r="W624" s="897"/>
      <c r="X624" s="897"/>
      <c r="Y624" s="897"/>
    </row>
    <row r="625" spans="1:25" x14ac:dyDescent="0.2">
      <c r="A625" s="1060"/>
      <c r="B625" s="897"/>
      <c r="C625" s="897"/>
      <c r="D625" s="897"/>
      <c r="E625" s="897"/>
      <c r="F625" s="897"/>
      <c r="G625" s="897"/>
      <c r="H625" s="897"/>
      <c r="I625" s="897"/>
      <c r="J625" s="897"/>
      <c r="K625" s="897"/>
      <c r="L625" s="897"/>
      <c r="M625" s="977"/>
      <c r="N625" s="897"/>
      <c r="O625" s="897"/>
      <c r="P625" s="897"/>
      <c r="Q625" s="897"/>
      <c r="R625" s="897"/>
      <c r="S625" s="897"/>
      <c r="T625" s="897"/>
      <c r="U625" s="897"/>
      <c r="V625" s="897"/>
      <c r="W625" s="897"/>
      <c r="X625" s="897"/>
      <c r="Y625" s="897"/>
    </row>
    <row r="626" spans="1:25" x14ac:dyDescent="0.2">
      <c r="A626" s="1060"/>
      <c r="B626" s="897"/>
      <c r="C626" s="897"/>
      <c r="D626" s="897"/>
      <c r="E626" s="897"/>
      <c r="F626" s="897"/>
      <c r="G626" s="897"/>
      <c r="H626" s="897"/>
      <c r="I626" s="897"/>
      <c r="J626" s="897"/>
      <c r="K626" s="897"/>
      <c r="L626" s="897"/>
      <c r="M626" s="977"/>
      <c r="N626" s="897"/>
      <c r="O626" s="897"/>
      <c r="P626" s="897"/>
      <c r="Q626" s="897"/>
      <c r="R626" s="897"/>
      <c r="S626" s="897"/>
      <c r="T626" s="897"/>
      <c r="U626" s="897"/>
      <c r="V626" s="897"/>
      <c r="W626" s="897"/>
      <c r="X626" s="897"/>
      <c r="Y626" s="897"/>
    </row>
    <row r="627" spans="1:25" x14ac:dyDescent="0.2">
      <c r="A627" s="1060"/>
      <c r="B627" s="897"/>
      <c r="C627" s="897"/>
      <c r="D627" s="897"/>
      <c r="E627" s="897"/>
      <c r="F627" s="897"/>
      <c r="G627" s="897"/>
      <c r="H627" s="897"/>
      <c r="I627" s="897"/>
      <c r="J627" s="897"/>
      <c r="K627" s="897"/>
      <c r="L627" s="897"/>
      <c r="M627" s="977"/>
      <c r="N627" s="897"/>
      <c r="O627" s="897"/>
      <c r="P627" s="897"/>
      <c r="Q627" s="897"/>
      <c r="R627" s="897"/>
      <c r="S627" s="897"/>
      <c r="T627" s="897"/>
      <c r="U627" s="897"/>
      <c r="V627" s="897"/>
      <c r="W627" s="897"/>
      <c r="X627" s="897"/>
      <c r="Y627" s="897"/>
    </row>
    <row r="628" spans="1:25" x14ac:dyDescent="0.2">
      <c r="A628" s="1060"/>
      <c r="B628" s="897"/>
      <c r="C628" s="897"/>
      <c r="D628" s="897"/>
      <c r="E628" s="897"/>
      <c r="F628" s="897"/>
      <c r="G628" s="897"/>
      <c r="H628" s="897"/>
      <c r="I628" s="897"/>
      <c r="J628" s="897"/>
      <c r="K628" s="897"/>
      <c r="L628" s="897"/>
      <c r="M628" s="977"/>
      <c r="N628" s="897"/>
      <c r="O628" s="897"/>
      <c r="P628" s="897"/>
      <c r="Q628" s="897"/>
      <c r="R628" s="897"/>
      <c r="S628" s="897"/>
      <c r="T628" s="897"/>
      <c r="U628" s="897"/>
      <c r="V628" s="897"/>
      <c r="W628" s="897"/>
      <c r="X628" s="897"/>
      <c r="Y628" s="897"/>
    </row>
    <row r="629" spans="1:25" x14ac:dyDescent="0.2">
      <c r="A629" s="1060"/>
      <c r="B629" s="897"/>
      <c r="C629" s="897"/>
      <c r="D629" s="897"/>
      <c r="E629" s="897"/>
      <c r="F629" s="897"/>
      <c r="G629" s="897"/>
      <c r="H629" s="897"/>
      <c r="I629" s="897"/>
      <c r="J629" s="897"/>
      <c r="K629" s="897"/>
      <c r="L629" s="897"/>
      <c r="M629" s="977"/>
      <c r="N629" s="897"/>
      <c r="O629" s="897"/>
      <c r="P629" s="897"/>
      <c r="Q629" s="897"/>
      <c r="R629" s="897"/>
      <c r="S629" s="897"/>
      <c r="T629" s="897"/>
      <c r="U629" s="897"/>
      <c r="V629" s="897"/>
      <c r="W629" s="897"/>
      <c r="X629" s="897"/>
      <c r="Y629" s="897"/>
    </row>
    <row r="630" spans="1:25" x14ac:dyDescent="0.2">
      <c r="A630" s="1060"/>
      <c r="B630" s="897"/>
      <c r="C630" s="897"/>
      <c r="D630" s="897"/>
      <c r="E630" s="897"/>
      <c r="F630" s="897"/>
      <c r="G630" s="897"/>
      <c r="H630" s="897"/>
      <c r="I630" s="897"/>
      <c r="J630" s="897"/>
      <c r="K630" s="897"/>
      <c r="L630" s="897"/>
      <c r="M630" s="977"/>
      <c r="N630" s="897"/>
      <c r="O630" s="897"/>
      <c r="P630" s="897"/>
      <c r="Q630" s="897"/>
      <c r="R630" s="897"/>
      <c r="S630" s="897"/>
      <c r="T630" s="897"/>
      <c r="U630" s="897"/>
      <c r="V630" s="897"/>
      <c r="W630" s="897"/>
      <c r="X630" s="897"/>
      <c r="Y630" s="897"/>
    </row>
    <row r="631" spans="1:25" x14ac:dyDescent="0.2">
      <c r="A631" s="1060"/>
      <c r="B631" s="897"/>
      <c r="C631" s="897"/>
      <c r="D631" s="897"/>
      <c r="E631" s="897"/>
      <c r="F631" s="897"/>
      <c r="G631" s="897"/>
      <c r="H631" s="897"/>
      <c r="I631" s="897"/>
      <c r="J631" s="897"/>
      <c r="K631" s="897"/>
      <c r="L631" s="897"/>
      <c r="M631" s="977"/>
      <c r="N631" s="897"/>
      <c r="O631" s="897"/>
      <c r="P631" s="897"/>
      <c r="Q631" s="897"/>
      <c r="R631" s="897"/>
      <c r="S631" s="897"/>
      <c r="T631" s="897"/>
      <c r="U631" s="897"/>
      <c r="V631" s="897"/>
      <c r="W631" s="897"/>
      <c r="X631" s="897"/>
      <c r="Y631" s="897"/>
    </row>
    <row r="632" spans="1:25" x14ac:dyDescent="0.2">
      <c r="A632" s="1060"/>
      <c r="B632" s="897"/>
      <c r="C632" s="897"/>
      <c r="D632" s="897"/>
      <c r="E632" s="897"/>
      <c r="F632" s="897"/>
      <c r="G632" s="897"/>
      <c r="H632" s="897"/>
      <c r="I632" s="897"/>
      <c r="J632" s="897"/>
      <c r="K632" s="897"/>
      <c r="L632" s="897"/>
      <c r="M632" s="977"/>
      <c r="N632" s="897"/>
      <c r="O632" s="897"/>
      <c r="P632" s="897"/>
      <c r="Q632" s="897"/>
      <c r="R632" s="897"/>
      <c r="S632" s="897"/>
      <c r="T632" s="897"/>
      <c r="U632" s="897"/>
      <c r="V632" s="897"/>
      <c r="W632" s="897"/>
      <c r="X632" s="897"/>
      <c r="Y632" s="897"/>
    </row>
    <row r="633" spans="1:25" x14ac:dyDescent="0.2">
      <c r="A633" s="1060"/>
      <c r="B633" s="897"/>
      <c r="C633" s="897"/>
      <c r="D633" s="897"/>
      <c r="E633" s="897"/>
      <c r="F633" s="897"/>
      <c r="G633" s="897"/>
      <c r="H633" s="897"/>
      <c r="I633" s="897"/>
      <c r="J633" s="897"/>
      <c r="K633" s="897"/>
      <c r="L633" s="897"/>
      <c r="M633" s="977"/>
      <c r="N633" s="897"/>
      <c r="O633" s="897"/>
      <c r="P633" s="897"/>
      <c r="Q633" s="897"/>
      <c r="R633" s="897"/>
      <c r="S633" s="897"/>
      <c r="T633" s="897"/>
      <c r="U633" s="897"/>
      <c r="V633" s="897"/>
      <c r="W633" s="897"/>
      <c r="X633" s="897"/>
      <c r="Y633" s="897"/>
    </row>
    <row r="634" spans="1:25" x14ac:dyDescent="0.2">
      <c r="A634" s="1060"/>
      <c r="B634" s="897"/>
      <c r="C634" s="897"/>
      <c r="D634" s="897"/>
      <c r="E634" s="897"/>
      <c r="F634" s="897"/>
      <c r="G634" s="897"/>
      <c r="H634" s="897"/>
      <c r="I634" s="897"/>
      <c r="J634" s="897"/>
      <c r="K634" s="897"/>
      <c r="L634" s="897"/>
      <c r="M634" s="977"/>
      <c r="N634" s="897"/>
      <c r="O634" s="897"/>
      <c r="P634" s="897"/>
      <c r="Q634" s="897"/>
      <c r="R634" s="897"/>
      <c r="S634" s="897"/>
      <c r="T634" s="897"/>
      <c r="U634" s="897"/>
      <c r="V634" s="897"/>
      <c r="W634" s="897"/>
      <c r="X634" s="897"/>
      <c r="Y634" s="897"/>
    </row>
    <row r="635" spans="1:25" x14ac:dyDescent="0.2">
      <c r="A635" s="1060"/>
      <c r="B635" s="897"/>
      <c r="C635" s="897"/>
      <c r="D635" s="897"/>
      <c r="E635" s="897"/>
      <c r="F635" s="897"/>
      <c r="G635" s="897"/>
      <c r="H635" s="897"/>
      <c r="I635" s="897"/>
      <c r="J635" s="897"/>
      <c r="K635" s="897"/>
      <c r="L635" s="897"/>
      <c r="M635" s="977"/>
      <c r="N635" s="897"/>
      <c r="O635" s="897"/>
      <c r="P635" s="897"/>
      <c r="Q635" s="897"/>
      <c r="R635" s="897"/>
      <c r="S635" s="897"/>
      <c r="T635" s="897"/>
      <c r="U635" s="897"/>
      <c r="V635" s="897"/>
      <c r="W635" s="897"/>
      <c r="X635" s="897"/>
      <c r="Y635" s="897"/>
    </row>
    <row r="636" spans="1:25" x14ac:dyDescent="0.2">
      <c r="A636" s="1060"/>
      <c r="B636" s="897"/>
      <c r="C636" s="897"/>
      <c r="D636" s="897"/>
      <c r="E636" s="897"/>
      <c r="F636" s="897"/>
      <c r="G636" s="897"/>
      <c r="H636" s="897"/>
      <c r="I636" s="897"/>
      <c r="J636" s="897"/>
      <c r="K636" s="897"/>
      <c r="L636" s="897"/>
      <c r="M636" s="977"/>
      <c r="N636" s="897"/>
      <c r="O636" s="897"/>
      <c r="P636" s="897"/>
      <c r="Q636" s="897"/>
      <c r="R636" s="897"/>
      <c r="S636" s="897"/>
      <c r="T636" s="897"/>
      <c r="U636" s="897"/>
      <c r="V636" s="897"/>
      <c r="W636" s="897"/>
      <c r="X636" s="897"/>
      <c r="Y636" s="897"/>
    </row>
    <row r="637" spans="1:25" x14ac:dyDescent="0.2">
      <c r="A637" s="1060"/>
      <c r="B637" s="897"/>
      <c r="C637" s="897"/>
      <c r="D637" s="897"/>
      <c r="E637" s="897"/>
      <c r="F637" s="897"/>
      <c r="G637" s="897"/>
      <c r="H637" s="897"/>
      <c r="I637" s="897"/>
      <c r="J637" s="897"/>
      <c r="K637" s="897"/>
      <c r="L637" s="897"/>
      <c r="M637" s="977"/>
      <c r="N637" s="897"/>
      <c r="O637" s="897"/>
      <c r="P637" s="897"/>
      <c r="Q637" s="897"/>
      <c r="R637" s="897"/>
      <c r="S637" s="897"/>
      <c r="T637" s="897"/>
      <c r="U637" s="897"/>
      <c r="V637" s="897"/>
      <c r="W637" s="897"/>
      <c r="X637" s="897"/>
      <c r="Y637" s="897"/>
    </row>
    <row r="638" spans="1:25" x14ac:dyDescent="0.2">
      <c r="A638" s="1060"/>
      <c r="B638" s="897"/>
      <c r="C638" s="897"/>
      <c r="D638" s="897"/>
      <c r="E638" s="897"/>
      <c r="F638" s="897"/>
      <c r="G638" s="897"/>
      <c r="H638" s="897"/>
      <c r="I638" s="897"/>
      <c r="J638" s="897"/>
      <c r="K638" s="897"/>
      <c r="L638" s="897"/>
      <c r="M638" s="977"/>
      <c r="N638" s="897"/>
      <c r="O638" s="897"/>
      <c r="P638" s="897"/>
      <c r="Q638" s="897"/>
      <c r="R638" s="897"/>
      <c r="S638" s="897"/>
      <c r="T638" s="897"/>
      <c r="U638" s="897"/>
      <c r="V638" s="897"/>
      <c r="W638" s="897"/>
      <c r="X638" s="897"/>
      <c r="Y638" s="897"/>
    </row>
    <row r="639" spans="1:25" x14ac:dyDescent="0.2">
      <c r="A639" s="1060"/>
      <c r="B639" s="897"/>
      <c r="C639" s="897"/>
      <c r="D639" s="897"/>
      <c r="E639" s="897"/>
      <c r="F639" s="897"/>
      <c r="G639" s="897"/>
      <c r="H639" s="897"/>
      <c r="I639" s="897"/>
      <c r="J639" s="897"/>
      <c r="K639" s="897"/>
      <c r="L639" s="897"/>
      <c r="M639" s="977"/>
      <c r="N639" s="897"/>
      <c r="O639" s="897"/>
      <c r="P639" s="897"/>
      <c r="Q639" s="897"/>
      <c r="R639" s="897"/>
      <c r="S639" s="897"/>
      <c r="T639" s="897"/>
      <c r="U639" s="897"/>
      <c r="V639" s="897"/>
      <c r="W639" s="897"/>
      <c r="X639" s="897"/>
      <c r="Y639" s="897"/>
    </row>
    <row r="640" spans="1:25" x14ac:dyDescent="0.2">
      <c r="A640" s="1060"/>
      <c r="B640" s="897"/>
      <c r="C640" s="897"/>
      <c r="D640" s="897"/>
      <c r="E640" s="897"/>
      <c r="F640" s="897"/>
      <c r="G640" s="897"/>
      <c r="H640" s="897"/>
      <c r="I640" s="897"/>
      <c r="J640" s="897"/>
      <c r="K640" s="897"/>
      <c r="L640" s="897"/>
      <c r="M640" s="977"/>
      <c r="N640" s="897"/>
      <c r="O640" s="897"/>
      <c r="P640" s="897"/>
      <c r="Q640" s="897"/>
      <c r="R640" s="897"/>
      <c r="S640" s="897"/>
      <c r="T640" s="897"/>
      <c r="U640" s="897"/>
      <c r="V640" s="897"/>
      <c r="W640" s="897"/>
      <c r="X640" s="897"/>
      <c r="Y640" s="897"/>
    </row>
    <row r="641" spans="1:25" x14ac:dyDescent="0.2">
      <c r="A641" s="1060"/>
      <c r="B641" s="897"/>
      <c r="C641" s="897"/>
      <c r="D641" s="897"/>
      <c r="E641" s="897"/>
      <c r="F641" s="897"/>
      <c r="G641" s="897"/>
      <c r="H641" s="897"/>
      <c r="I641" s="897"/>
      <c r="J641" s="897"/>
      <c r="K641" s="897"/>
      <c r="L641" s="897"/>
      <c r="M641" s="977"/>
      <c r="N641" s="897"/>
      <c r="O641" s="897"/>
      <c r="P641" s="897"/>
      <c r="Q641" s="897"/>
      <c r="R641" s="897"/>
      <c r="S641" s="897"/>
      <c r="T641" s="897"/>
      <c r="U641" s="897"/>
      <c r="V641" s="897"/>
      <c r="W641" s="897"/>
      <c r="X641" s="897"/>
      <c r="Y641" s="897"/>
    </row>
    <row r="642" spans="1:25" x14ac:dyDescent="0.2">
      <c r="A642" s="1060"/>
      <c r="B642" s="897"/>
      <c r="C642" s="897"/>
      <c r="D642" s="897"/>
      <c r="E642" s="897"/>
      <c r="F642" s="897"/>
      <c r="G642" s="897"/>
      <c r="H642" s="897"/>
      <c r="I642" s="897"/>
      <c r="J642" s="897"/>
      <c r="K642" s="897"/>
      <c r="L642" s="897"/>
      <c r="M642" s="977"/>
      <c r="N642" s="897"/>
      <c r="O642" s="897"/>
      <c r="P642" s="897"/>
      <c r="Q642" s="897"/>
      <c r="R642" s="897"/>
      <c r="S642" s="897"/>
      <c r="T642" s="897"/>
      <c r="U642" s="897"/>
      <c r="V642" s="897"/>
      <c r="W642" s="897"/>
      <c r="X642" s="897"/>
      <c r="Y642" s="897"/>
    </row>
    <row r="643" spans="1:25" x14ac:dyDescent="0.2">
      <c r="A643" s="1060"/>
      <c r="B643" s="897"/>
      <c r="C643" s="897"/>
      <c r="D643" s="897"/>
      <c r="E643" s="897"/>
      <c r="F643" s="897"/>
      <c r="G643" s="897"/>
      <c r="H643" s="897"/>
      <c r="I643" s="897"/>
      <c r="J643" s="897"/>
      <c r="K643" s="897"/>
      <c r="L643" s="897"/>
      <c r="M643" s="977"/>
      <c r="N643" s="897"/>
      <c r="O643" s="897"/>
      <c r="P643" s="897"/>
      <c r="Q643" s="897"/>
      <c r="R643" s="897"/>
      <c r="S643" s="897"/>
      <c r="T643" s="897"/>
      <c r="U643" s="897"/>
      <c r="V643" s="897"/>
      <c r="W643" s="897"/>
      <c r="X643" s="897"/>
      <c r="Y643" s="897"/>
    </row>
    <row r="644" spans="1:25" x14ac:dyDescent="0.2">
      <c r="A644" s="1060"/>
      <c r="B644" s="897"/>
      <c r="C644" s="897"/>
      <c r="D644" s="897"/>
      <c r="E644" s="897"/>
      <c r="F644" s="897"/>
      <c r="G644" s="897"/>
      <c r="H644" s="897"/>
      <c r="I644" s="897"/>
      <c r="J644" s="897"/>
      <c r="K644" s="897"/>
      <c r="L644" s="897"/>
      <c r="M644" s="977"/>
      <c r="N644" s="897"/>
      <c r="O644" s="897"/>
      <c r="P644" s="897"/>
      <c r="Q644" s="897"/>
      <c r="R644" s="897"/>
      <c r="S644" s="897"/>
      <c r="T644" s="897"/>
      <c r="U644" s="897"/>
      <c r="V644" s="897"/>
      <c r="W644" s="897"/>
      <c r="X644" s="897"/>
      <c r="Y644" s="897"/>
    </row>
    <row r="645" spans="1:25" x14ac:dyDescent="0.2">
      <c r="A645" s="1060"/>
      <c r="B645" s="897"/>
      <c r="C645" s="897"/>
      <c r="D645" s="897"/>
      <c r="E645" s="897"/>
      <c r="F645" s="897"/>
      <c r="G645" s="897"/>
      <c r="H645" s="897"/>
      <c r="I645" s="897"/>
      <c r="J645" s="897"/>
      <c r="K645" s="897"/>
      <c r="L645" s="897"/>
      <c r="M645" s="977"/>
      <c r="N645" s="897"/>
      <c r="O645" s="897"/>
      <c r="P645" s="897"/>
      <c r="Q645" s="897"/>
      <c r="R645" s="897"/>
      <c r="S645" s="897"/>
      <c r="T645" s="897"/>
      <c r="U645" s="897"/>
      <c r="V645" s="897"/>
      <c r="W645" s="897"/>
      <c r="X645" s="897"/>
      <c r="Y645" s="897"/>
    </row>
    <row r="646" spans="1:25" x14ac:dyDescent="0.2">
      <c r="A646" s="1060"/>
      <c r="B646" s="897"/>
      <c r="C646" s="897"/>
      <c r="D646" s="897"/>
      <c r="E646" s="897"/>
      <c r="F646" s="897"/>
      <c r="G646" s="897"/>
      <c r="H646" s="897"/>
      <c r="I646" s="897"/>
      <c r="J646" s="897"/>
      <c r="K646" s="897"/>
      <c r="L646" s="897"/>
      <c r="M646" s="977"/>
      <c r="N646" s="897"/>
      <c r="O646" s="897"/>
      <c r="P646" s="897"/>
      <c r="Q646" s="897"/>
      <c r="R646" s="897"/>
      <c r="S646" s="897"/>
      <c r="T646" s="897"/>
      <c r="U646" s="897"/>
      <c r="V646" s="897"/>
      <c r="W646" s="897"/>
      <c r="X646" s="897"/>
      <c r="Y646" s="897"/>
    </row>
    <row r="647" spans="1:25" x14ac:dyDescent="0.2">
      <c r="A647" s="1060"/>
      <c r="B647" s="897"/>
      <c r="C647" s="897"/>
      <c r="D647" s="897"/>
      <c r="E647" s="897"/>
      <c r="F647" s="897"/>
      <c r="G647" s="897"/>
      <c r="H647" s="897"/>
      <c r="I647" s="897"/>
      <c r="J647" s="897"/>
      <c r="K647" s="897"/>
      <c r="L647" s="897"/>
      <c r="M647" s="977"/>
      <c r="N647" s="897"/>
      <c r="O647" s="897"/>
      <c r="P647" s="897"/>
      <c r="Q647" s="897"/>
      <c r="R647" s="897"/>
      <c r="S647" s="897"/>
      <c r="T647" s="897"/>
      <c r="U647" s="897"/>
      <c r="V647" s="897"/>
      <c r="W647" s="897"/>
      <c r="X647" s="897"/>
      <c r="Y647" s="897"/>
    </row>
    <row r="648" spans="1:25" x14ac:dyDescent="0.2">
      <c r="A648" s="1060"/>
      <c r="B648" s="897"/>
      <c r="C648" s="897"/>
      <c r="D648" s="897"/>
      <c r="E648" s="897"/>
      <c r="F648" s="897"/>
      <c r="G648" s="897"/>
      <c r="H648" s="897"/>
      <c r="I648" s="897"/>
      <c r="J648" s="897"/>
      <c r="K648" s="897"/>
      <c r="L648" s="897"/>
      <c r="M648" s="977"/>
      <c r="N648" s="897"/>
      <c r="O648" s="897"/>
      <c r="P648" s="897"/>
      <c r="Q648" s="897"/>
      <c r="R648" s="897"/>
      <c r="S648" s="897"/>
      <c r="T648" s="897"/>
      <c r="U648" s="897"/>
      <c r="V648" s="897"/>
      <c r="W648" s="897"/>
      <c r="X648" s="897"/>
      <c r="Y648" s="897"/>
    </row>
    <row r="649" spans="1:25" x14ac:dyDescent="0.2">
      <c r="A649" s="1060"/>
      <c r="B649" s="897"/>
      <c r="C649" s="897"/>
      <c r="D649" s="897"/>
      <c r="E649" s="897"/>
      <c r="F649" s="897"/>
      <c r="G649" s="897"/>
      <c r="H649" s="897"/>
      <c r="I649" s="897"/>
      <c r="J649" s="897"/>
      <c r="K649" s="897"/>
      <c r="L649" s="897"/>
      <c r="M649" s="977"/>
      <c r="N649" s="897"/>
      <c r="O649" s="897"/>
      <c r="P649" s="897"/>
      <c r="Q649" s="897"/>
      <c r="R649" s="897"/>
      <c r="S649" s="897"/>
      <c r="T649" s="897"/>
      <c r="U649" s="897"/>
      <c r="V649" s="897"/>
      <c r="W649" s="897"/>
      <c r="X649" s="897"/>
      <c r="Y649" s="897"/>
    </row>
    <row r="650" spans="1:25" x14ac:dyDescent="0.2">
      <c r="A650" s="1060"/>
      <c r="B650" s="897"/>
      <c r="C650" s="897"/>
      <c r="D650" s="897"/>
      <c r="E650" s="897"/>
      <c r="F650" s="897"/>
      <c r="G650" s="897"/>
      <c r="H650" s="897"/>
      <c r="I650" s="897"/>
      <c r="J650" s="897"/>
      <c r="K650" s="897"/>
      <c r="L650" s="897"/>
      <c r="M650" s="977"/>
      <c r="N650" s="897"/>
      <c r="O650" s="897"/>
      <c r="P650" s="897"/>
      <c r="Q650" s="897"/>
      <c r="R650" s="897"/>
      <c r="S650" s="897"/>
      <c r="T650" s="897"/>
      <c r="U650" s="897"/>
      <c r="V650" s="897"/>
      <c r="W650" s="897"/>
      <c r="X650" s="897"/>
      <c r="Y650" s="897"/>
    </row>
    <row r="651" spans="1:25" x14ac:dyDescent="0.2">
      <c r="A651" s="1060"/>
      <c r="B651" s="897"/>
      <c r="C651" s="897"/>
      <c r="D651" s="897"/>
      <c r="E651" s="897"/>
      <c r="F651" s="897"/>
      <c r="G651" s="897"/>
      <c r="H651" s="897"/>
      <c r="I651" s="897"/>
      <c r="J651" s="897"/>
      <c r="K651" s="897"/>
      <c r="L651" s="897"/>
      <c r="M651" s="977"/>
      <c r="N651" s="897"/>
      <c r="O651" s="897"/>
      <c r="P651" s="897"/>
      <c r="Q651" s="897"/>
      <c r="R651" s="897"/>
      <c r="S651" s="897"/>
      <c r="T651" s="897"/>
      <c r="U651" s="897"/>
      <c r="V651" s="897"/>
      <c r="W651" s="897"/>
      <c r="X651" s="897"/>
      <c r="Y651" s="897"/>
    </row>
    <row r="652" spans="1:25" x14ac:dyDescent="0.2">
      <c r="A652" s="1060"/>
      <c r="B652" s="897"/>
      <c r="C652" s="897"/>
      <c r="D652" s="897"/>
      <c r="E652" s="897"/>
      <c r="F652" s="897"/>
      <c r="G652" s="897"/>
      <c r="H652" s="897"/>
      <c r="I652" s="897"/>
      <c r="J652" s="897"/>
      <c r="K652" s="897"/>
      <c r="L652" s="897"/>
      <c r="M652" s="977"/>
      <c r="N652" s="897"/>
      <c r="O652" s="897"/>
      <c r="P652" s="897"/>
      <c r="Q652" s="897"/>
      <c r="R652" s="897"/>
      <c r="S652" s="897"/>
      <c r="T652" s="897"/>
      <c r="U652" s="897"/>
      <c r="V652" s="897"/>
      <c r="W652" s="897"/>
      <c r="X652" s="897"/>
      <c r="Y652" s="897"/>
    </row>
    <row r="653" spans="1:25" x14ac:dyDescent="0.2">
      <c r="A653" s="1060"/>
      <c r="B653" s="897"/>
      <c r="C653" s="897"/>
      <c r="D653" s="897"/>
      <c r="E653" s="897"/>
      <c r="F653" s="897"/>
      <c r="G653" s="897"/>
      <c r="H653" s="897"/>
      <c r="I653" s="897"/>
      <c r="J653" s="897"/>
      <c r="K653" s="897"/>
      <c r="L653" s="897"/>
      <c r="M653" s="977"/>
      <c r="N653" s="897"/>
      <c r="O653" s="897"/>
      <c r="P653" s="897"/>
      <c r="Q653" s="897"/>
      <c r="R653" s="897"/>
      <c r="S653" s="897"/>
      <c r="T653" s="897"/>
      <c r="U653" s="897"/>
      <c r="V653" s="897"/>
      <c r="W653" s="897"/>
      <c r="X653" s="897"/>
      <c r="Y653" s="897"/>
    </row>
    <row r="654" spans="1:25" x14ac:dyDescent="0.2">
      <c r="A654" s="1060"/>
      <c r="B654" s="897"/>
      <c r="C654" s="897"/>
      <c r="D654" s="897"/>
      <c r="E654" s="897"/>
      <c r="F654" s="897"/>
      <c r="G654" s="897"/>
      <c r="H654" s="897"/>
      <c r="I654" s="897"/>
      <c r="J654" s="897"/>
      <c r="K654" s="897"/>
      <c r="L654" s="897"/>
      <c r="M654" s="977"/>
      <c r="N654" s="897"/>
      <c r="O654" s="897"/>
      <c r="P654" s="897"/>
      <c r="Q654" s="897"/>
      <c r="R654" s="897"/>
      <c r="S654" s="897"/>
      <c r="T654" s="897"/>
      <c r="U654" s="897"/>
      <c r="V654" s="897"/>
      <c r="W654" s="897"/>
      <c r="X654" s="897"/>
      <c r="Y654" s="897"/>
    </row>
    <row r="655" spans="1:25" x14ac:dyDescent="0.2">
      <c r="A655" s="1060"/>
      <c r="B655" s="897"/>
      <c r="C655" s="897"/>
      <c r="D655" s="897"/>
      <c r="E655" s="897"/>
      <c r="F655" s="897"/>
      <c r="G655" s="897"/>
      <c r="H655" s="897"/>
      <c r="I655" s="897"/>
      <c r="J655" s="897"/>
      <c r="K655" s="897"/>
      <c r="L655" s="897"/>
      <c r="M655" s="977"/>
      <c r="N655" s="897"/>
      <c r="O655" s="897"/>
      <c r="P655" s="897"/>
      <c r="Q655" s="897"/>
      <c r="R655" s="897"/>
      <c r="S655" s="897"/>
      <c r="T655" s="897"/>
      <c r="U655" s="897"/>
      <c r="V655" s="897"/>
      <c r="W655" s="897"/>
      <c r="X655" s="897"/>
      <c r="Y655" s="897"/>
    </row>
    <row r="656" spans="1:25" x14ac:dyDescent="0.2">
      <c r="A656" s="1060"/>
      <c r="B656" s="897"/>
      <c r="C656" s="897"/>
      <c r="D656" s="897"/>
      <c r="E656" s="897"/>
      <c r="F656" s="897"/>
      <c r="G656" s="897"/>
      <c r="H656" s="897"/>
      <c r="I656" s="897"/>
      <c r="J656" s="897"/>
      <c r="K656" s="897"/>
      <c r="L656" s="897"/>
      <c r="M656" s="977"/>
      <c r="N656" s="897"/>
      <c r="O656" s="897"/>
      <c r="P656" s="897"/>
      <c r="Q656" s="897"/>
      <c r="R656" s="897"/>
      <c r="S656" s="897"/>
      <c r="T656" s="897"/>
      <c r="U656" s="897"/>
      <c r="V656" s="897"/>
      <c r="W656" s="897"/>
      <c r="X656" s="897"/>
      <c r="Y656" s="897"/>
    </row>
    <row r="657" spans="1:25" x14ac:dyDescent="0.2">
      <c r="A657" s="1060"/>
      <c r="B657" s="897"/>
      <c r="C657" s="897"/>
      <c r="D657" s="897"/>
      <c r="E657" s="897"/>
      <c r="F657" s="897"/>
      <c r="G657" s="897"/>
      <c r="H657" s="897"/>
      <c r="I657" s="897"/>
      <c r="J657" s="897"/>
      <c r="K657" s="897"/>
      <c r="L657" s="897"/>
      <c r="M657" s="977"/>
      <c r="N657" s="897"/>
      <c r="O657" s="897"/>
      <c r="P657" s="897"/>
      <c r="Q657" s="897"/>
      <c r="R657" s="897"/>
      <c r="S657" s="897"/>
      <c r="T657" s="897"/>
      <c r="U657" s="897"/>
      <c r="V657" s="897"/>
      <c r="W657" s="897"/>
      <c r="X657" s="897"/>
      <c r="Y657" s="897"/>
    </row>
    <row r="658" spans="1:25" x14ac:dyDescent="0.2">
      <c r="A658" s="1060"/>
      <c r="B658" s="897"/>
      <c r="C658" s="897"/>
      <c r="D658" s="897"/>
      <c r="E658" s="897"/>
      <c r="F658" s="897"/>
      <c r="G658" s="897"/>
      <c r="H658" s="897"/>
      <c r="I658" s="897"/>
      <c r="J658" s="897"/>
      <c r="K658" s="897"/>
      <c r="L658" s="897"/>
      <c r="M658" s="977"/>
      <c r="N658" s="897"/>
      <c r="O658" s="897"/>
      <c r="P658" s="897"/>
      <c r="Q658" s="897"/>
      <c r="R658" s="897"/>
      <c r="S658" s="897"/>
      <c r="T658" s="897"/>
      <c r="U658" s="897"/>
      <c r="V658" s="897"/>
      <c r="W658" s="897"/>
      <c r="X658" s="897"/>
      <c r="Y658" s="897"/>
    </row>
    <row r="659" spans="1:25" x14ac:dyDescent="0.2">
      <c r="A659" s="1060"/>
      <c r="B659" s="897"/>
      <c r="C659" s="897"/>
      <c r="D659" s="897"/>
      <c r="E659" s="897"/>
      <c r="F659" s="897"/>
      <c r="G659" s="897"/>
      <c r="H659" s="897"/>
      <c r="I659" s="897"/>
      <c r="J659" s="897"/>
      <c r="K659" s="897"/>
      <c r="L659" s="897"/>
      <c r="M659" s="977"/>
      <c r="N659" s="897"/>
      <c r="O659" s="897"/>
      <c r="P659" s="897"/>
      <c r="Q659" s="897"/>
      <c r="R659" s="897"/>
      <c r="S659" s="897"/>
      <c r="T659" s="897"/>
      <c r="U659" s="897"/>
      <c r="V659" s="897"/>
      <c r="W659" s="897"/>
      <c r="X659" s="897"/>
      <c r="Y659" s="897"/>
    </row>
    <row r="660" spans="1:25" x14ac:dyDescent="0.2">
      <c r="A660" s="1060"/>
      <c r="B660" s="897"/>
      <c r="C660" s="897"/>
      <c r="D660" s="897"/>
      <c r="E660" s="897"/>
      <c r="F660" s="897"/>
      <c r="G660" s="897"/>
      <c r="H660" s="897"/>
      <c r="I660" s="897"/>
      <c r="J660" s="897"/>
      <c r="K660" s="897"/>
      <c r="L660" s="897"/>
      <c r="M660" s="977"/>
      <c r="N660" s="897"/>
      <c r="O660" s="897"/>
      <c r="P660" s="897"/>
      <c r="Q660" s="897"/>
      <c r="R660" s="897"/>
      <c r="S660" s="897"/>
      <c r="T660" s="897"/>
      <c r="U660" s="897"/>
      <c r="V660" s="897"/>
      <c r="W660" s="897"/>
      <c r="X660" s="897"/>
      <c r="Y660" s="897"/>
    </row>
    <row r="661" spans="1:25" x14ac:dyDescent="0.2">
      <c r="A661" s="1060"/>
      <c r="B661" s="897"/>
      <c r="C661" s="897"/>
      <c r="D661" s="897"/>
      <c r="E661" s="897"/>
      <c r="F661" s="897"/>
      <c r="G661" s="897"/>
      <c r="H661" s="897"/>
      <c r="I661" s="897"/>
      <c r="J661" s="897"/>
      <c r="K661" s="897"/>
      <c r="L661" s="897"/>
      <c r="M661" s="977"/>
      <c r="N661" s="897"/>
      <c r="O661" s="897"/>
      <c r="P661" s="897"/>
      <c r="Q661" s="897"/>
      <c r="R661" s="897"/>
      <c r="S661" s="897"/>
      <c r="T661" s="897"/>
      <c r="U661" s="897"/>
      <c r="V661" s="897"/>
      <c r="W661" s="897"/>
      <c r="X661" s="897"/>
      <c r="Y661" s="897"/>
    </row>
    <row r="662" spans="1:25" x14ac:dyDescent="0.2">
      <c r="A662" s="1060"/>
      <c r="B662" s="897"/>
      <c r="C662" s="897"/>
      <c r="D662" s="897"/>
      <c r="E662" s="897"/>
      <c r="F662" s="897"/>
      <c r="G662" s="897"/>
      <c r="H662" s="897"/>
      <c r="I662" s="897"/>
      <c r="J662" s="897"/>
      <c r="K662" s="897"/>
      <c r="L662" s="897"/>
      <c r="M662" s="977"/>
      <c r="N662" s="897"/>
      <c r="O662" s="897"/>
      <c r="P662" s="897"/>
      <c r="Q662" s="897"/>
      <c r="R662" s="897"/>
      <c r="S662" s="897"/>
      <c r="T662" s="897"/>
      <c r="U662" s="897"/>
      <c r="V662" s="897"/>
      <c r="W662" s="897"/>
      <c r="X662" s="897"/>
      <c r="Y662" s="897"/>
    </row>
    <row r="663" spans="1:25" x14ac:dyDescent="0.2">
      <c r="A663" s="1060"/>
      <c r="B663" s="897"/>
      <c r="C663" s="897"/>
      <c r="D663" s="897"/>
      <c r="E663" s="897"/>
      <c r="F663" s="897"/>
      <c r="G663" s="897"/>
      <c r="H663" s="897"/>
      <c r="I663" s="897"/>
      <c r="J663" s="897"/>
      <c r="K663" s="897"/>
      <c r="L663" s="897"/>
      <c r="M663" s="977"/>
      <c r="N663" s="897"/>
      <c r="O663" s="897"/>
      <c r="P663" s="897"/>
      <c r="Q663" s="897"/>
      <c r="R663" s="897"/>
      <c r="S663" s="897"/>
      <c r="T663" s="897"/>
      <c r="U663" s="897"/>
      <c r="V663" s="897"/>
      <c r="W663" s="897"/>
      <c r="X663" s="897"/>
      <c r="Y663" s="897"/>
    </row>
    <row r="664" spans="1:25" x14ac:dyDescent="0.2">
      <c r="A664" s="1060"/>
      <c r="B664" s="897"/>
      <c r="C664" s="897"/>
      <c r="D664" s="897"/>
      <c r="E664" s="897"/>
      <c r="F664" s="897"/>
      <c r="G664" s="897"/>
      <c r="H664" s="897"/>
      <c r="I664" s="897"/>
      <c r="J664" s="897"/>
      <c r="K664" s="897"/>
      <c r="L664" s="897"/>
      <c r="M664" s="977"/>
      <c r="N664" s="897"/>
      <c r="O664" s="897"/>
      <c r="P664" s="897"/>
      <c r="Q664" s="897"/>
      <c r="R664" s="897"/>
      <c r="S664" s="897"/>
      <c r="T664" s="897"/>
      <c r="U664" s="897"/>
      <c r="V664" s="897"/>
      <c r="W664" s="897"/>
      <c r="X664" s="897"/>
      <c r="Y664" s="897"/>
    </row>
    <row r="665" spans="1:25" x14ac:dyDescent="0.2">
      <c r="A665" s="1060"/>
      <c r="B665" s="897"/>
      <c r="C665" s="897"/>
      <c r="D665" s="897"/>
      <c r="E665" s="897"/>
      <c r="F665" s="897"/>
      <c r="G665" s="897"/>
      <c r="H665" s="897"/>
      <c r="I665" s="897"/>
      <c r="J665" s="897"/>
      <c r="K665" s="897"/>
      <c r="L665" s="897"/>
      <c r="M665" s="977"/>
      <c r="N665" s="897"/>
      <c r="O665" s="897"/>
      <c r="P665" s="897"/>
      <c r="Q665" s="897"/>
      <c r="R665" s="897"/>
      <c r="S665" s="897"/>
      <c r="T665" s="897"/>
      <c r="U665" s="897"/>
      <c r="V665" s="897"/>
      <c r="W665" s="897"/>
      <c r="X665" s="897"/>
      <c r="Y665" s="897"/>
    </row>
    <row r="666" spans="1:25" x14ac:dyDescent="0.2">
      <c r="A666" s="1060"/>
      <c r="B666" s="897"/>
      <c r="C666" s="897"/>
      <c r="D666" s="897"/>
      <c r="E666" s="897"/>
      <c r="F666" s="897"/>
      <c r="G666" s="897"/>
      <c r="H666" s="897"/>
      <c r="I666" s="897"/>
      <c r="J666" s="897"/>
      <c r="K666" s="897"/>
      <c r="L666" s="897"/>
      <c r="M666" s="977"/>
      <c r="N666" s="897"/>
      <c r="O666" s="897"/>
      <c r="P666" s="897"/>
      <c r="Q666" s="897"/>
      <c r="R666" s="897"/>
      <c r="S666" s="897"/>
      <c r="T666" s="897"/>
      <c r="U666" s="897"/>
      <c r="V666" s="897"/>
      <c r="W666" s="897"/>
      <c r="X666" s="897"/>
      <c r="Y666" s="897"/>
    </row>
    <row r="667" spans="1:25" x14ac:dyDescent="0.2">
      <c r="A667" s="1060"/>
      <c r="B667" s="897"/>
      <c r="C667" s="897"/>
      <c r="D667" s="897"/>
      <c r="E667" s="897"/>
      <c r="F667" s="897"/>
      <c r="G667" s="897"/>
      <c r="H667" s="897"/>
      <c r="I667" s="897"/>
      <c r="J667" s="897"/>
      <c r="K667" s="897"/>
      <c r="L667" s="897"/>
      <c r="M667" s="977"/>
      <c r="N667" s="897"/>
      <c r="O667" s="897"/>
      <c r="P667" s="897"/>
      <c r="Q667" s="897"/>
      <c r="R667" s="897"/>
      <c r="S667" s="897"/>
      <c r="T667" s="897"/>
      <c r="U667" s="897"/>
      <c r="V667" s="897"/>
      <c r="W667" s="897"/>
      <c r="X667" s="897"/>
      <c r="Y667" s="897"/>
    </row>
    <row r="668" spans="1:25" x14ac:dyDescent="0.2">
      <c r="A668" s="1060"/>
      <c r="B668" s="897"/>
      <c r="C668" s="897"/>
      <c r="D668" s="897"/>
      <c r="E668" s="897"/>
      <c r="F668" s="897"/>
      <c r="G668" s="897"/>
      <c r="H668" s="897"/>
      <c r="I668" s="897"/>
      <c r="J668" s="897"/>
      <c r="K668" s="897"/>
      <c r="L668" s="897"/>
      <c r="M668" s="977"/>
      <c r="N668" s="897"/>
      <c r="O668" s="897"/>
      <c r="P668" s="897"/>
      <c r="Q668" s="897"/>
      <c r="R668" s="897"/>
      <c r="S668" s="897"/>
      <c r="T668" s="897"/>
      <c r="U668" s="897"/>
      <c r="V668" s="897"/>
      <c r="W668" s="897"/>
      <c r="X668" s="897"/>
      <c r="Y668" s="897"/>
    </row>
    <row r="669" spans="1:25" x14ac:dyDescent="0.2">
      <c r="A669" s="1060"/>
      <c r="B669" s="897"/>
      <c r="C669" s="897"/>
      <c r="D669" s="897"/>
      <c r="E669" s="897"/>
      <c r="F669" s="897"/>
      <c r="G669" s="897"/>
      <c r="H669" s="897"/>
      <c r="I669" s="897"/>
      <c r="J669" s="897"/>
      <c r="K669" s="897"/>
      <c r="L669" s="897"/>
      <c r="M669" s="977"/>
      <c r="N669" s="897"/>
      <c r="O669" s="897"/>
      <c r="P669" s="897"/>
      <c r="Q669" s="897"/>
      <c r="R669" s="897"/>
      <c r="S669" s="897"/>
      <c r="T669" s="897"/>
      <c r="U669" s="897"/>
      <c r="V669" s="897"/>
      <c r="W669" s="897"/>
      <c r="X669" s="897"/>
      <c r="Y669" s="897"/>
    </row>
    <row r="670" spans="1:25" x14ac:dyDescent="0.2">
      <c r="A670" s="1060"/>
      <c r="B670" s="897"/>
      <c r="C670" s="897"/>
      <c r="D670" s="897"/>
      <c r="E670" s="897"/>
      <c r="F670" s="897"/>
      <c r="G670" s="897"/>
      <c r="H670" s="897"/>
      <c r="I670" s="897"/>
      <c r="J670" s="897"/>
      <c r="K670" s="897"/>
      <c r="L670" s="897"/>
      <c r="M670" s="977"/>
      <c r="N670" s="897"/>
      <c r="O670" s="897"/>
      <c r="P670" s="897"/>
      <c r="Q670" s="897"/>
      <c r="R670" s="897"/>
      <c r="S670" s="897"/>
      <c r="T670" s="897"/>
      <c r="U670" s="897"/>
      <c r="V670" s="897"/>
      <c r="W670" s="897"/>
      <c r="X670" s="897"/>
      <c r="Y670" s="897"/>
    </row>
    <row r="671" spans="1:25" x14ac:dyDescent="0.2">
      <c r="A671" s="1060"/>
      <c r="B671" s="897"/>
      <c r="C671" s="897"/>
      <c r="D671" s="897"/>
      <c r="E671" s="897"/>
      <c r="F671" s="897"/>
      <c r="G671" s="897"/>
      <c r="H671" s="897"/>
      <c r="I671" s="897"/>
      <c r="J671" s="897"/>
      <c r="K671" s="897"/>
      <c r="L671" s="897"/>
      <c r="M671" s="977"/>
      <c r="N671" s="897"/>
      <c r="O671" s="897"/>
      <c r="P671" s="897"/>
      <c r="Q671" s="897"/>
      <c r="R671" s="897"/>
      <c r="S671" s="897"/>
      <c r="T671" s="897"/>
      <c r="U671" s="897"/>
      <c r="V671" s="897"/>
      <c r="W671" s="897"/>
      <c r="X671" s="897"/>
      <c r="Y671" s="897"/>
    </row>
    <row r="672" spans="1:25" x14ac:dyDescent="0.2">
      <c r="A672" s="1060"/>
      <c r="B672" s="897"/>
      <c r="C672" s="897"/>
      <c r="D672" s="897"/>
      <c r="E672" s="897"/>
      <c r="F672" s="897"/>
      <c r="G672" s="897"/>
      <c r="H672" s="897"/>
      <c r="I672" s="897"/>
      <c r="J672" s="897"/>
      <c r="K672" s="897"/>
      <c r="L672" s="897"/>
      <c r="M672" s="977"/>
      <c r="N672" s="897"/>
      <c r="O672" s="897"/>
      <c r="P672" s="897"/>
      <c r="Q672" s="897"/>
      <c r="R672" s="897"/>
      <c r="S672" s="897"/>
      <c r="T672" s="897"/>
      <c r="U672" s="897"/>
      <c r="V672" s="897"/>
      <c r="W672" s="897"/>
      <c r="X672" s="897"/>
      <c r="Y672" s="897"/>
    </row>
    <row r="673" spans="1:25" x14ac:dyDescent="0.2">
      <c r="A673" s="1060"/>
      <c r="B673" s="897"/>
      <c r="C673" s="897"/>
      <c r="D673" s="897"/>
      <c r="E673" s="897"/>
      <c r="F673" s="897"/>
      <c r="G673" s="897"/>
      <c r="H673" s="897"/>
      <c r="I673" s="897"/>
      <c r="J673" s="897"/>
      <c r="K673" s="897"/>
      <c r="L673" s="897"/>
      <c r="M673" s="977"/>
      <c r="N673" s="897"/>
      <c r="O673" s="897"/>
      <c r="P673" s="897"/>
      <c r="Q673" s="897"/>
      <c r="R673" s="897"/>
      <c r="S673" s="897"/>
      <c r="T673" s="897"/>
      <c r="U673" s="897"/>
      <c r="V673" s="897"/>
      <c r="W673" s="897"/>
      <c r="X673" s="897"/>
      <c r="Y673" s="897"/>
    </row>
    <row r="674" spans="1:25" x14ac:dyDescent="0.2">
      <c r="A674" s="1060"/>
      <c r="B674" s="897"/>
      <c r="C674" s="897"/>
      <c r="D674" s="897"/>
      <c r="E674" s="897"/>
      <c r="F674" s="897"/>
      <c r="G674" s="897"/>
      <c r="H674" s="897"/>
      <c r="I674" s="897"/>
      <c r="J674" s="897"/>
      <c r="K674" s="897"/>
      <c r="L674" s="897"/>
      <c r="M674" s="977"/>
      <c r="N674" s="897"/>
      <c r="O674" s="897"/>
      <c r="P674" s="897"/>
      <c r="Q674" s="897"/>
      <c r="R674" s="897"/>
      <c r="S674" s="897"/>
      <c r="T674" s="897"/>
      <c r="U674" s="897"/>
      <c r="V674" s="897"/>
      <c r="W674" s="897"/>
      <c r="X674" s="897"/>
      <c r="Y674" s="897"/>
    </row>
    <row r="675" spans="1:25" x14ac:dyDescent="0.2">
      <c r="A675" s="1060"/>
      <c r="B675" s="897"/>
      <c r="C675" s="897"/>
      <c r="D675" s="897"/>
      <c r="E675" s="897"/>
      <c r="F675" s="897"/>
      <c r="G675" s="897"/>
      <c r="H675" s="897"/>
      <c r="I675" s="897"/>
      <c r="J675" s="897"/>
      <c r="K675" s="897"/>
      <c r="L675" s="897"/>
      <c r="M675" s="977"/>
      <c r="N675" s="897"/>
      <c r="O675" s="897"/>
      <c r="P675" s="897"/>
      <c r="Q675" s="897"/>
      <c r="R675" s="897"/>
      <c r="S675" s="897"/>
      <c r="T675" s="897"/>
      <c r="U675" s="897"/>
      <c r="V675" s="897"/>
      <c r="W675" s="897"/>
      <c r="X675" s="897"/>
      <c r="Y675" s="897"/>
    </row>
    <row r="676" spans="1:25" x14ac:dyDescent="0.2">
      <c r="A676" s="1060"/>
      <c r="B676" s="897"/>
      <c r="C676" s="897"/>
      <c r="D676" s="897"/>
      <c r="E676" s="897"/>
      <c r="F676" s="897"/>
      <c r="G676" s="897"/>
      <c r="H676" s="897"/>
      <c r="I676" s="897"/>
      <c r="J676" s="897"/>
      <c r="K676" s="897"/>
      <c r="L676" s="897"/>
      <c r="M676" s="977"/>
      <c r="N676" s="897"/>
      <c r="O676" s="897"/>
      <c r="P676" s="897"/>
      <c r="Q676" s="897"/>
      <c r="R676" s="897"/>
      <c r="S676" s="897"/>
      <c r="T676" s="897"/>
      <c r="U676" s="897"/>
      <c r="V676" s="897"/>
      <c r="W676" s="897"/>
      <c r="X676" s="897"/>
      <c r="Y676" s="897"/>
    </row>
    <row r="677" spans="1:25" x14ac:dyDescent="0.2">
      <c r="A677" s="1060"/>
      <c r="B677" s="897"/>
      <c r="C677" s="897"/>
      <c r="D677" s="897"/>
      <c r="E677" s="897"/>
      <c r="F677" s="897"/>
      <c r="G677" s="897"/>
      <c r="H677" s="897"/>
      <c r="I677" s="897"/>
      <c r="J677" s="897"/>
      <c r="K677" s="897"/>
      <c r="L677" s="897"/>
      <c r="M677" s="977"/>
      <c r="N677" s="897"/>
      <c r="O677" s="897"/>
      <c r="P677" s="897"/>
      <c r="Q677" s="897"/>
      <c r="R677" s="897"/>
      <c r="S677" s="897"/>
      <c r="T677" s="897"/>
      <c r="U677" s="897"/>
      <c r="V677" s="897"/>
      <c r="W677" s="897"/>
      <c r="X677" s="897"/>
      <c r="Y677" s="897"/>
    </row>
    <row r="678" spans="1:25" x14ac:dyDescent="0.2">
      <c r="A678" s="1060"/>
      <c r="B678" s="897"/>
      <c r="C678" s="897"/>
      <c r="D678" s="897"/>
      <c r="E678" s="897"/>
      <c r="F678" s="897"/>
      <c r="G678" s="897"/>
      <c r="H678" s="897"/>
      <c r="I678" s="897"/>
      <c r="J678" s="897"/>
      <c r="K678" s="897"/>
      <c r="L678" s="897"/>
      <c r="M678" s="977"/>
      <c r="N678" s="897"/>
      <c r="O678" s="897"/>
      <c r="P678" s="897"/>
      <c r="Q678" s="897"/>
      <c r="R678" s="897"/>
      <c r="S678" s="897"/>
      <c r="T678" s="897"/>
      <c r="U678" s="897"/>
      <c r="V678" s="897"/>
      <c r="W678" s="897"/>
      <c r="X678" s="897"/>
      <c r="Y678" s="897"/>
    </row>
    <row r="679" spans="1:25" x14ac:dyDescent="0.2">
      <c r="A679" s="1060"/>
      <c r="B679" s="897"/>
      <c r="C679" s="897"/>
      <c r="D679" s="897"/>
      <c r="E679" s="897"/>
      <c r="F679" s="897"/>
      <c r="G679" s="897"/>
      <c r="H679" s="897"/>
      <c r="I679" s="897"/>
      <c r="J679" s="897"/>
      <c r="K679" s="897"/>
      <c r="L679" s="897"/>
      <c r="M679" s="977"/>
      <c r="N679" s="897"/>
      <c r="O679" s="897"/>
      <c r="P679" s="897"/>
      <c r="Q679" s="897"/>
      <c r="R679" s="897"/>
      <c r="S679" s="897"/>
      <c r="T679" s="897"/>
      <c r="U679" s="897"/>
      <c r="V679" s="897"/>
      <c r="W679" s="897"/>
      <c r="X679" s="897"/>
      <c r="Y679" s="897"/>
    </row>
    <row r="680" spans="1:25" x14ac:dyDescent="0.2">
      <c r="A680" s="1060"/>
      <c r="B680" s="897"/>
      <c r="C680" s="897"/>
      <c r="D680" s="897"/>
      <c r="E680" s="897"/>
      <c r="F680" s="897"/>
      <c r="G680" s="897"/>
      <c r="H680" s="897"/>
      <c r="I680" s="897"/>
      <c r="J680" s="897"/>
      <c r="K680" s="897"/>
      <c r="L680" s="897"/>
      <c r="M680" s="977"/>
      <c r="N680" s="897"/>
      <c r="O680" s="897"/>
      <c r="P680" s="897"/>
      <c r="Q680" s="897"/>
      <c r="R680" s="897"/>
      <c r="S680" s="897"/>
      <c r="T680" s="897"/>
      <c r="U680" s="897"/>
      <c r="V680" s="897"/>
      <c r="W680" s="897"/>
      <c r="X680" s="897"/>
      <c r="Y680" s="897"/>
    </row>
    <row r="681" spans="1:25" x14ac:dyDescent="0.2">
      <c r="A681" s="1060"/>
      <c r="B681" s="897"/>
      <c r="C681" s="897"/>
      <c r="D681" s="897"/>
      <c r="E681" s="897"/>
      <c r="F681" s="897"/>
      <c r="G681" s="897"/>
      <c r="H681" s="897"/>
      <c r="I681" s="897"/>
      <c r="J681" s="897"/>
      <c r="K681" s="897"/>
      <c r="L681" s="897"/>
      <c r="M681" s="977"/>
      <c r="N681" s="897"/>
      <c r="O681" s="897"/>
      <c r="P681" s="897"/>
      <c r="Q681" s="897"/>
      <c r="R681" s="897"/>
      <c r="S681" s="897"/>
      <c r="T681" s="897"/>
      <c r="U681" s="897"/>
      <c r="V681" s="897"/>
      <c r="W681" s="897"/>
      <c r="X681" s="897"/>
      <c r="Y681" s="897"/>
    </row>
    <row r="682" spans="1:25" x14ac:dyDescent="0.2">
      <c r="A682" s="1060"/>
      <c r="B682" s="897"/>
      <c r="C682" s="897"/>
      <c r="D682" s="897"/>
      <c r="E682" s="897"/>
      <c r="F682" s="897"/>
      <c r="G682" s="897"/>
      <c r="H682" s="897"/>
      <c r="I682" s="897"/>
      <c r="J682" s="897"/>
      <c r="K682" s="897"/>
      <c r="L682" s="897"/>
      <c r="M682" s="977"/>
      <c r="N682" s="897"/>
      <c r="O682" s="897"/>
      <c r="P682" s="897"/>
      <c r="Q682" s="897"/>
      <c r="R682" s="897"/>
      <c r="S682" s="897"/>
      <c r="T682" s="897"/>
      <c r="U682" s="897"/>
      <c r="V682" s="897"/>
      <c r="W682" s="897"/>
      <c r="X682" s="897"/>
      <c r="Y682" s="897"/>
    </row>
    <row r="683" spans="1:25" x14ac:dyDescent="0.2">
      <c r="A683" s="1060"/>
      <c r="B683" s="897"/>
      <c r="C683" s="897"/>
      <c r="D683" s="897"/>
      <c r="E683" s="897"/>
      <c r="F683" s="897"/>
      <c r="G683" s="897"/>
      <c r="H683" s="897"/>
      <c r="I683" s="897"/>
      <c r="J683" s="897"/>
      <c r="K683" s="897"/>
      <c r="L683" s="897"/>
      <c r="M683" s="977"/>
      <c r="N683" s="897"/>
      <c r="O683" s="897"/>
      <c r="P683" s="897"/>
      <c r="Q683" s="897"/>
      <c r="R683" s="897"/>
      <c r="S683" s="897"/>
      <c r="T683" s="897"/>
      <c r="U683" s="897"/>
      <c r="V683" s="897"/>
      <c r="W683" s="897"/>
      <c r="X683" s="897"/>
      <c r="Y683" s="897"/>
    </row>
    <row r="684" spans="1:25" x14ac:dyDescent="0.2">
      <c r="A684" s="1060"/>
      <c r="B684" s="897"/>
      <c r="C684" s="897"/>
      <c r="D684" s="897"/>
      <c r="E684" s="897"/>
      <c r="F684" s="897"/>
      <c r="G684" s="897"/>
      <c r="H684" s="897"/>
      <c r="I684" s="897"/>
      <c r="J684" s="897"/>
      <c r="K684" s="897"/>
      <c r="L684" s="897"/>
      <c r="M684" s="977"/>
      <c r="N684" s="897"/>
      <c r="O684" s="897"/>
      <c r="P684" s="897"/>
      <c r="Q684" s="897"/>
      <c r="R684" s="897"/>
      <c r="S684" s="897"/>
      <c r="T684" s="897"/>
      <c r="U684" s="897"/>
      <c r="V684" s="897"/>
      <c r="W684" s="897"/>
      <c r="X684" s="897"/>
      <c r="Y684" s="897"/>
    </row>
    <row r="685" spans="1:25" x14ac:dyDescent="0.2">
      <c r="A685" s="1060"/>
      <c r="B685" s="897"/>
      <c r="C685" s="897"/>
      <c r="D685" s="897"/>
      <c r="E685" s="897"/>
      <c r="F685" s="897"/>
      <c r="G685" s="897"/>
      <c r="H685" s="897"/>
      <c r="I685" s="897"/>
      <c r="J685" s="897"/>
      <c r="K685" s="897"/>
      <c r="L685" s="897"/>
      <c r="M685" s="977"/>
      <c r="N685" s="897"/>
      <c r="O685" s="897"/>
      <c r="P685" s="897"/>
      <c r="Q685" s="897"/>
      <c r="R685" s="897"/>
      <c r="S685" s="897"/>
      <c r="T685" s="897"/>
      <c r="U685" s="897"/>
      <c r="V685" s="897"/>
      <c r="W685" s="897"/>
      <c r="X685" s="897"/>
      <c r="Y685" s="897"/>
    </row>
    <row r="686" spans="1:25" x14ac:dyDescent="0.2">
      <c r="A686" s="1060"/>
      <c r="B686" s="897"/>
      <c r="C686" s="897"/>
      <c r="D686" s="897"/>
      <c r="E686" s="897"/>
      <c r="F686" s="897"/>
      <c r="G686" s="897"/>
      <c r="H686" s="897"/>
      <c r="I686" s="897"/>
      <c r="J686" s="897"/>
      <c r="K686" s="897"/>
      <c r="L686" s="897"/>
      <c r="M686" s="977"/>
      <c r="N686" s="897"/>
      <c r="O686" s="897"/>
      <c r="P686" s="897"/>
      <c r="Q686" s="897"/>
      <c r="R686" s="897"/>
      <c r="S686" s="897"/>
      <c r="T686" s="897"/>
      <c r="U686" s="897"/>
      <c r="V686" s="897"/>
      <c r="W686" s="897"/>
      <c r="X686" s="897"/>
      <c r="Y686" s="897"/>
    </row>
    <row r="687" spans="1:25" x14ac:dyDescent="0.2">
      <c r="A687" s="1060"/>
      <c r="B687" s="897"/>
      <c r="C687" s="897"/>
      <c r="D687" s="897"/>
      <c r="E687" s="897"/>
      <c r="F687" s="897"/>
      <c r="G687" s="897"/>
      <c r="H687" s="897"/>
      <c r="I687" s="897"/>
      <c r="J687" s="897"/>
      <c r="K687" s="897"/>
      <c r="L687" s="897"/>
      <c r="M687" s="977"/>
      <c r="N687" s="897"/>
      <c r="O687" s="897"/>
      <c r="P687" s="897"/>
      <c r="Q687" s="897"/>
      <c r="R687" s="897"/>
      <c r="S687" s="897"/>
      <c r="T687" s="897"/>
      <c r="U687" s="897"/>
      <c r="V687" s="897"/>
      <c r="W687" s="897"/>
      <c r="X687" s="897"/>
      <c r="Y687" s="897"/>
    </row>
    <row r="688" spans="1:25" x14ac:dyDescent="0.2">
      <c r="A688" s="1060"/>
      <c r="B688" s="897"/>
      <c r="C688" s="897"/>
      <c r="D688" s="897"/>
      <c r="E688" s="897"/>
      <c r="F688" s="897"/>
      <c r="G688" s="897"/>
      <c r="H688" s="897"/>
      <c r="I688" s="897"/>
      <c r="J688" s="897"/>
      <c r="K688" s="897"/>
      <c r="L688" s="897"/>
      <c r="M688" s="977"/>
      <c r="N688" s="897"/>
      <c r="O688" s="897"/>
      <c r="P688" s="897"/>
      <c r="Q688" s="897"/>
      <c r="R688" s="897"/>
      <c r="S688" s="897"/>
      <c r="T688" s="897"/>
      <c r="U688" s="897"/>
      <c r="V688" s="897"/>
      <c r="W688" s="897"/>
      <c r="X688" s="897"/>
      <c r="Y688" s="897"/>
    </row>
    <row r="689" spans="1:25" x14ac:dyDescent="0.2">
      <c r="A689" s="1060"/>
      <c r="B689" s="897"/>
      <c r="C689" s="897"/>
      <c r="D689" s="897"/>
      <c r="E689" s="897"/>
      <c r="F689" s="897"/>
      <c r="G689" s="897"/>
      <c r="H689" s="897"/>
      <c r="I689" s="897"/>
      <c r="J689" s="897"/>
      <c r="K689" s="897"/>
      <c r="L689" s="897"/>
      <c r="M689" s="977"/>
      <c r="N689" s="897"/>
      <c r="O689" s="897"/>
      <c r="P689" s="897"/>
      <c r="Q689" s="897"/>
      <c r="R689" s="897"/>
      <c r="S689" s="897"/>
      <c r="T689" s="897"/>
      <c r="U689" s="897"/>
      <c r="V689" s="897"/>
      <c r="W689" s="897"/>
      <c r="X689" s="897"/>
      <c r="Y689" s="897"/>
    </row>
    <row r="690" spans="1:25" x14ac:dyDescent="0.2">
      <c r="A690" s="1060"/>
      <c r="B690" s="897"/>
      <c r="C690" s="897"/>
      <c r="D690" s="897"/>
      <c r="E690" s="897"/>
      <c r="F690" s="897"/>
      <c r="G690" s="897"/>
      <c r="H690" s="897"/>
      <c r="I690" s="897"/>
      <c r="J690" s="897"/>
      <c r="K690" s="897"/>
      <c r="L690" s="897"/>
      <c r="M690" s="977"/>
      <c r="N690" s="897"/>
      <c r="O690" s="897"/>
      <c r="P690" s="897"/>
      <c r="Q690" s="897"/>
      <c r="R690" s="897"/>
      <c r="S690" s="897"/>
      <c r="T690" s="897"/>
      <c r="U690" s="897"/>
      <c r="V690" s="897"/>
      <c r="W690" s="897"/>
      <c r="X690" s="897"/>
      <c r="Y690" s="897"/>
    </row>
    <row r="691" spans="1:25" x14ac:dyDescent="0.2">
      <c r="A691" s="1060"/>
      <c r="B691" s="897"/>
      <c r="C691" s="897"/>
      <c r="D691" s="897"/>
      <c r="E691" s="897"/>
      <c r="F691" s="897"/>
      <c r="G691" s="897"/>
      <c r="H691" s="897"/>
      <c r="I691" s="897"/>
      <c r="J691" s="897"/>
      <c r="K691" s="897"/>
      <c r="L691" s="897"/>
      <c r="M691" s="977"/>
      <c r="N691" s="897"/>
      <c r="O691" s="897"/>
      <c r="P691" s="897"/>
      <c r="Q691" s="897"/>
      <c r="R691" s="897"/>
      <c r="S691" s="897"/>
      <c r="T691" s="897"/>
      <c r="U691" s="897"/>
      <c r="V691" s="897"/>
      <c r="W691" s="897"/>
      <c r="X691" s="897"/>
      <c r="Y691" s="897"/>
    </row>
    <row r="692" spans="1:25" x14ac:dyDescent="0.2">
      <c r="A692" s="1060"/>
      <c r="B692" s="897"/>
      <c r="C692" s="897"/>
      <c r="D692" s="897"/>
      <c r="E692" s="897"/>
      <c r="F692" s="897"/>
      <c r="G692" s="897"/>
      <c r="H692" s="897"/>
      <c r="I692" s="897"/>
      <c r="J692" s="897"/>
      <c r="K692" s="897"/>
      <c r="L692" s="897"/>
      <c r="M692" s="977"/>
      <c r="N692" s="897"/>
      <c r="O692" s="897"/>
      <c r="P692" s="897"/>
      <c r="Q692" s="897"/>
      <c r="R692" s="897"/>
      <c r="S692" s="897"/>
      <c r="T692" s="897"/>
      <c r="U692" s="897"/>
      <c r="V692" s="897"/>
      <c r="W692" s="897"/>
      <c r="X692" s="897"/>
      <c r="Y692" s="897"/>
    </row>
    <row r="693" spans="1:25" x14ac:dyDescent="0.2">
      <c r="A693" s="1060"/>
      <c r="B693" s="897"/>
      <c r="C693" s="897"/>
      <c r="D693" s="897"/>
      <c r="E693" s="897"/>
      <c r="F693" s="897"/>
      <c r="G693" s="897"/>
      <c r="H693" s="897"/>
      <c r="I693" s="897"/>
      <c r="J693" s="897"/>
      <c r="K693" s="897"/>
      <c r="L693" s="897"/>
      <c r="M693" s="977"/>
      <c r="N693" s="897"/>
      <c r="O693" s="897"/>
      <c r="P693" s="897"/>
      <c r="Q693" s="897"/>
      <c r="R693" s="897"/>
      <c r="S693" s="897"/>
      <c r="T693" s="897"/>
      <c r="U693" s="897"/>
      <c r="V693" s="897"/>
      <c r="W693" s="897"/>
      <c r="X693" s="897"/>
      <c r="Y693" s="897"/>
    </row>
    <row r="694" spans="1:25" x14ac:dyDescent="0.2">
      <c r="A694" s="1060"/>
      <c r="B694" s="897"/>
      <c r="C694" s="897"/>
      <c r="D694" s="897"/>
      <c r="E694" s="897"/>
      <c r="F694" s="897"/>
      <c r="G694" s="897"/>
      <c r="H694" s="897"/>
      <c r="I694" s="897"/>
      <c r="J694" s="897"/>
      <c r="K694" s="897"/>
      <c r="L694" s="897"/>
      <c r="M694" s="977"/>
      <c r="N694" s="897"/>
      <c r="O694" s="897"/>
      <c r="P694" s="897"/>
      <c r="Q694" s="897"/>
      <c r="R694" s="897"/>
      <c r="S694" s="897"/>
      <c r="T694" s="897"/>
      <c r="U694" s="897"/>
      <c r="V694" s="897"/>
      <c r="W694" s="897"/>
      <c r="X694" s="897"/>
      <c r="Y694" s="897"/>
    </row>
    <row r="695" spans="1:25" x14ac:dyDescent="0.2">
      <c r="A695" s="1060"/>
      <c r="B695" s="897"/>
      <c r="C695" s="897"/>
      <c r="D695" s="897"/>
      <c r="E695" s="897"/>
      <c r="F695" s="897"/>
      <c r="G695" s="897"/>
      <c r="H695" s="897"/>
      <c r="I695" s="897"/>
      <c r="J695" s="897"/>
      <c r="K695" s="897"/>
      <c r="L695" s="897"/>
      <c r="M695" s="977"/>
      <c r="N695" s="897"/>
      <c r="O695" s="897"/>
      <c r="P695" s="897"/>
      <c r="Q695" s="897"/>
      <c r="R695" s="897"/>
      <c r="S695" s="897"/>
      <c r="T695" s="897"/>
      <c r="U695" s="897"/>
      <c r="V695" s="897"/>
      <c r="W695" s="897"/>
      <c r="X695" s="897"/>
      <c r="Y695" s="897"/>
    </row>
    <row r="696" spans="1:25" x14ac:dyDescent="0.2">
      <c r="A696" s="1060"/>
      <c r="B696" s="897"/>
      <c r="C696" s="897"/>
      <c r="D696" s="897"/>
      <c r="E696" s="897"/>
      <c r="F696" s="897"/>
      <c r="G696" s="897"/>
      <c r="H696" s="897"/>
      <c r="I696" s="897"/>
      <c r="J696" s="897"/>
      <c r="K696" s="897"/>
      <c r="L696" s="897"/>
      <c r="M696" s="977"/>
      <c r="N696" s="897"/>
      <c r="O696" s="897"/>
      <c r="P696" s="897"/>
      <c r="Q696" s="897"/>
      <c r="R696" s="897"/>
      <c r="S696" s="897"/>
      <c r="T696" s="897"/>
      <c r="U696" s="897"/>
      <c r="V696" s="897"/>
      <c r="W696" s="897"/>
      <c r="X696" s="897"/>
      <c r="Y696" s="897"/>
    </row>
    <row r="697" spans="1:25" x14ac:dyDescent="0.2">
      <c r="A697" s="1060"/>
      <c r="B697" s="897"/>
      <c r="C697" s="897"/>
      <c r="D697" s="897"/>
      <c r="E697" s="897"/>
      <c r="F697" s="897"/>
      <c r="G697" s="897"/>
      <c r="H697" s="897"/>
      <c r="I697" s="897"/>
      <c r="J697" s="897"/>
      <c r="K697" s="897"/>
      <c r="L697" s="897"/>
      <c r="M697" s="977"/>
      <c r="N697" s="897"/>
      <c r="O697" s="897"/>
      <c r="P697" s="897"/>
      <c r="Q697" s="897"/>
      <c r="R697" s="897"/>
      <c r="S697" s="897"/>
      <c r="T697" s="897"/>
      <c r="U697" s="897"/>
      <c r="V697" s="897"/>
      <c r="W697" s="897"/>
      <c r="X697" s="897"/>
      <c r="Y697" s="897"/>
    </row>
    <row r="698" spans="1:25" x14ac:dyDescent="0.2">
      <c r="A698" s="1060"/>
      <c r="B698" s="897"/>
      <c r="C698" s="897"/>
      <c r="D698" s="897"/>
      <c r="E698" s="897"/>
      <c r="F698" s="897"/>
      <c r="G698" s="897"/>
      <c r="H698" s="897"/>
      <c r="I698" s="897"/>
      <c r="J698" s="897"/>
      <c r="K698" s="897"/>
      <c r="L698" s="897"/>
      <c r="M698" s="977"/>
      <c r="N698" s="897"/>
      <c r="O698" s="897"/>
      <c r="P698" s="897"/>
      <c r="Q698" s="897"/>
      <c r="R698" s="897"/>
      <c r="S698" s="897"/>
      <c r="T698" s="897"/>
      <c r="U698" s="897"/>
      <c r="V698" s="897"/>
      <c r="W698" s="897"/>
      <c r="X698" s="897"/>
      <c r="Y698" s="897"/>
    </row>
    <row r="699" spans="1:25" x14ac:dyDescent="0.2">
      <c r="A699" s="1060"/>
      <c r="B699" s="897"/>
      <c r="C699" s="897"/>
      <c r="D699" s="897"/>
      <c r="E699" s="897"/>
      <c r="F699" s="897"/>
      <c r="G699" s="897"/>
      <c r="H699" s="897"/>
      <c r="I699" s="897"/>
      <c r="J699" s="897"/>
      <c r="K699" s="897"/>
      <c r="L699" s="897"/>
      <c r="M699" s="977"/>
      <c r="N699" s="897"/>
      <c r="O699" s="897"/>
      <c r="P699" s="897"/>
      <c r="Q699" s="897"/>
      <c r="R699" s="897"/>
      <c r="S699" s="897"/>
      <c r="T699" s="897"/>
      <c r="U699" s="897"/>
      <c r="V699" s="897"/>
      <c r="W699" s="897"/>
      <c r="X699" s="897"/>
      <c r="Y699" s="897"/>
    </row>
    <row r="700" spans="1:25" x14ac:dyDescent="0.2">
      <c r="A700" s="1060"/>
      <c r="B700" s="897"/>
      <c r="C700" s="897"/>
      <c r="D700" s="897"/>
      <c r="E700" s="897"/>
      <c r="F700" s="897"/>
      <c r="G700" s="897"/>
      <c r="H700" s="897"/>
      <c r="I700" s="897"/>
      <c r="J700" s="897"/>
      <c r="K700" s="897"/>
      <c r="L700" s="897"/>
      <c r="M700" s="977"/>
      <c r="N700" s="897"/>
      <c r="O700" s="897"/>
      <c r="P700" s="897"/>
      <c r="Q700" s="897"/>
      <c r="R700" s="897"/>
      <c r="S700" s="897"/>
      <c r="T700" s="897"/>
      <c r="U700" s="897"/>
      <c r="V700" s="897"/>
      <c r="W700" s="897"/>
      <c r="X700" s="897"/>
      <c r="Y700" s="897"/>
    </row>
    <row r="701" spans="1:25" x14ac:dyDescent="0.2">
      <c r="A701" s="1060"/>
      <c r="B701" s="897"/>
      <c r="C701" s="897"/>
      <c r="D701" s="897"/>
      <c r="E701" s="897"/>
      <c r="F701" s="897"/>
      <c r="G701" s="897"/>
      <c r="H701" s="897"/>
      <c r="I701" s="897"/>
      <c r="J701" s="897"/>
      <c r="K701" s="897"/>
      <c r="L701" s="897"/>
      <c r="M701" s="977"/>
      <c r="N701" s="897"/>
      <c r="O701" s="897"/>
      <c r="P701" s="897"/>
      <c r="Q701" s="897"/>
      <c r="R701" s="897"/>
      <c r="S701" s="897"/>
      <c r="T701" s="897"/>
      <c r="U701" s="897"/>
      <c r="V701" s="897"/>
      <c r="W701" s="897"/>
      <c r="X701" s="897"/>
      <c r="Y701" s="897"/>
    </row>
    <row r="702" spans="1:25" x14ac:dyDescent="0.2">
      <c r="A702" s="1060"/>
      <c r="B702" s="897"/>
      <c r="C702" s="897"/>
      <c r="D702" s="897"/>
      <c r="E702" s="897"/>
      <c r="F702" s="897"/>
      <c r="G702" s="897"/>
      <c r="H702" s="897"/>
      <c r="I702" s="897"/>
      <c r="J702" s="897"/>
      <c r="K702" s="897"/>
      <c r="L702" s="897"/>
      <c r="M702" s="977"/>
      <c r="N702" s="897"/>
      <c r="O702" s="897"/>
      <c r="P702" s="897"/>
      <c r="Q702" s="897"/>
      <c r="R702" s="897"/>
      <c r="S702" s="897"/>
      <c r="T702" s="897"/>
      <c r="U702" s="897"/>
      <c r="V702" s="897"/>
      <c r="W702" s="897"/>
      <c r="X702" s="897"/>
      <c r="Y702" s="897"/>
    </row>
    <row r="703" spans="1:25" x14ac:dyDescent="0.2">
      <c r="A703" s="1060"/>
      <c r="B703" s="897"/>
      <c r="C703" s="897"/>
      <c r="D703" s="897"/>
      <c r="E703" s="897"/>
      <c r="F703" s="897"/>
      <c r="G703" s="897"/>
      <c r="H703" s="897"/>
      <c r="I703" s="897"/>
      <c r="J703" s="897"/>
      <c r="K703" s="897"/>
      <c r="L703" s="897"/>
      <c r="M703" s="977"/>
      <c r="N703" s="897"/>
      <c r="O703" s="897"/>
      <c r="P703" s="897"/>
      <c r="Q703" s="897"/>
      <c r="R703" s="897"/>
      <c r="S703" s="897"/>
      <c r="T703" s="897"/>
      <c r="U703" s="897"/>
      <c r="V703" s="897"/>
      <c r="W703" s="897"/>
      <c r="X703" s="897"/>
      <c r="Y703" s="897"/>
    </row>
    <row r="704" spans="1:25" x14ac:dyDescent="0.2">
      <c r="A704" s="1060"/>
      <c r="B704" s="897"/>
      <c r="C704" s="897"/>
      <c r="D704" s="897"/>
      <c r="E704" s="897"/>
      <c r="F704" s="897"/>
      <c r="G704" s="897"/>
      <c r="H704" s="897"/>
      <c r="I704" s="897"/>
      <c r="J704" s="897"/>
      <c r="K704" s="897"/>
      <c r="L704" s="897"/>
      <c r="M704" s="977"/>
      <c r="N704" s="897"/>
      <c r="O704" s="897"/>
      <c r="P704" s="897"/>
      <c r="Q704" s="897"/>
      <c r="R704" s="897"/>
      <c r="S704" s="897"/>
      <c r="T704" s="897"/>
      <c r="U704" s="897"/>
      <c r="V704" s="897"/>
      <c r="W704" s="897"/>
      <c r="X704" s="897"/>
      <c r="Y704" s="897"/>
    </row>
    <row r="705" spans="1:25" x14ac:dyDescent="0.2">
      <c r="A705" s="1060"/>
      <c r="B705" s="897"/>
      <c r="C705" s="897"/>
      <c r="D705" s="897"/>
      <c r="E705" s="897"/>
      <c r="F705" s="897"/>
      <c r="G705" s="897"/>
      <c r="H705" s="897"/>
      <c r="I705" s="897"/>
      <c r="J705" s="897"/>
      <c r="K705" s="897"/>
      <c r="L705" s="897"/>
      <c r="M705" s="977"/>
      <c r="N705" s="897"/>
      <c r="O705" s="897"/>
      <c r="P705" s="897"/>
      <c r="Q705" s="897"/>
      <c r="R705" s="897"/>
      <c r="S705" s="897"/>
      <c r="T705" s="897"/>
      <c r="U705" s="897"/>
      <c r="V705" s="897"/>
      <c r="W705" s="897"/>
      <c r="X705" s="897"/>
      <c r="Y705" s="897"/>
    </row>
    <row r="706" spans="1:25" x14ac:dyDescent="0.2">
      <c r="A706" s="1060"/>
      <c r="B706" s="897"/>
      <c r="C706" s="897"/>
      <c r="D706" s="897"/>
      <c r="E706" s="897"/>
      <c r="F706" s="897"/>
      <c r="G706" s="897"/>
      <c r="H706" s="897"/>
      <c r="I706" s="897"/>
      <c r="J706" s="897"/>
      <c r="K706" s="897"/>
      <c r="L706" s="897"/>
      <c r="M706" s="977"/>
      <c r="N706" s="897"/>
      <c r="O706" s="897"/>
      <c r="P706" s="897"/>
      <c r="Q706" s="897"/>
      <c r="R706" s="897"/>
      <c r="S706" s="897"/>
      <c r="T706" s="897"/>
      <c r="U706" s="897"/>
      <c r="V706" s="897"/>
      <c r="W706" s="897"/>
      <c r="X706" s="897"/>
      <c r="Y706" s="897"/>
    </row>
    <row r="707" spans="1:25" x14ac:dyDescent="0.2">
      <c r="A707" s="1060"/>
      <c r="B707" s="897"/>
      <c r="C707" s="897"/>
      <c r="D707" s="897"/>
      <c r="E707" s="897"/>
      <c r="F707" s="897"/>
      <c r="G707" s="897"/>
      <c r="H707" s="897"/>
      <c r="I707" s="897"/>
      <c r="J707" s="897"/>
      <c r="K707" s="897"/>
      <c r="L707" s="897"/>
      <c r="M707" s="977"/>
      <c r="N707" s="897"/>
      <c r="O707" s="897"/>
      <c r="P707" s="897"/>
      <c r="Q707" s="897"/>
      <c r="R707" s="897"/>
      <c r="S707" s="897"/>
      <c r="T707" s="897"/>
      <c r="U707" s="897"/>
      <c r="V707" s="897"/>
      <c r="W707" s="897"/>
      <c r="X707" s="897"/>
      <c r="Y707" s="897"/>
    </row>
    <row r="708" spans="1:25" x14ac:dyDescent="0.2">
      <c r="A708" s="1060"/>
      <c r="B708" s="897"/>
      <c r="C708" s="897"/>
      <c r="D708" s="897"/>
      <c r="E708" s="897"/>
      <c r="F708" s="897"/>
      <c r="G708" s="897"/>
      <c r="H708" s="897"/>
      <c r="I708" s="897"/>
      <c r="J708" s="897"/>
      <c r="K708" s="897"/>
      <c r="L708" s="897"/>
      <c r="M708" s="977"/>
      <c r="N708" s="897"/>
      <c r="O708" s="897"/>
      <c r="P708" s="897"/>
      <c r="Q708" s="897"/>
      <c r="R708" s="897"/>
      <c r="S708" s="897"/>
      <c r="T708" s="897"/>
      <c r="U708" s="897"/>
      <c r="V708" s="897"/>
      <c r="W708" s="897"/>
      <c r="X708" s="897"/>
      <c r="Y708" s="897"/>
    </row>
    <row r="709" spans="1:25" x14ac:dyDescent="0.2">
      <c r="A709" s="1060"/>
      <c r="B709" s="897"/>
      <c r="C709" s="897"/>
      <c r="D709" s="897"/>
      <c r="E709" s="897"/>
      <c r="F709" s="897"/>
      <c r="G709" s="897"/>
      <c r="H709" s="897"/>
      <c r="I709" s="897"/>
      <c r="J709" s="897"/>
      <c r="K709" s="897"/>
      <c r="L709" s="897"/>
      <c r="M709" s="977"/>
      <c r="N709" s="897"/>
      <c r="O709" s="897"/>
      <c r="P709" s="897"/>
      <c r="Q709" s="897"/>
      <c r="R709" s="897"/>
      <c r="S709" s="897"/>
      <c r="T709" s="897"/>
      <c r="U709" s="897"/>
      <c r="V709" s="897"/>
      <c r="W709" s="897"/>
      <c r="X709" s="897"/>
      <c r="Y709" s="897"/>
    </row>
    <row r="710" spans="1:25" x14ac:dyDescent="0.2">
      <c r="A710" s="1060"/>
      <c r="B710" s="897"/>
      <c r="C710" s="897"/>
      <c r="D710" s="897"/>
      <c r="E710" s="897"/>
      <c r="F710" s="897"/>
      <c r="G710" s="897"/>
      <c r="H710" s="897"/>
      <c r="I710" s="897"/>
      <c r="J710" s="897"/>
      <c r="K710" s="897"/>
      <c r="L710" s="897"/>
      <c r="M710" s="977"/>
      <c r="N710" s="897"/>
      <c r="O710" s="897"/>
      <c r="P710" s="897"/>
      <c r="Q710" s="897"/>
      <c r="R710" s="897"/>
      <c r="S710" s="897"/>
      <c r="T710" s="897"/>
      <c r="U710" s="897"/>
      <c r="V710" s="897"/>
      <c r="W710" s="897"/>
      <c r="X710" s="897"/>
      <c r="Y710" s="897"/>
    </row>
    <row r="711" spans="1:25" x14ac:dyDescent="0.2">
      <c r="A711" s="1060"/>
      <c r="B711" s="897"/>
      <c r="C711" s="897"/>
      <c r="D711" s="897"/>
      <c r="E711" s="897"/>
      <c r="F711" s="897"/>
      <c r="G711" s="897"/>
      <c r="H711" s="897"/>
      <c r="I711" s="897"/>
      <c r="J711" s="897"/>
      <c r="K711" s="897"/>
      <c r="L711" s="897"/>
      <c r="M711" s="977"/>
      <c r="N711" s="897"/>
      <c r="O711" s="897"/>
      <c r="P711" s="897"/>
      <c r="Q711" s="897"/>
      <c r="R711" s="897"/>
      <c r="S711" s="897"/>
      <c r="T711" s="897"/>
      <c r="U711" s="897"/>
      <c r="V711" s="897"/>
      <c r="W711" s="897"/>
      <c r="X711" s="897"/>
      <c r="Y711" s="897"/>
    </row>
    <row r="712" spans="1:25" x14ac:dyDescent="0.2">
      <c r="A712" s="1060"/>
      <c r="B712" s="897"/>
      <c r="C712" s="897"/>
      <c r="D712" s="897"/>
      <c r="E712" s="897"/>
      <c r="F712" s="897"/>
      <c r="G712" s="897"/>
      <c r="H712" s="897"/>
      <c r="I712" s="897"/>
      <c r="J712" s="897"/>
      <c r="K712" s="897"/>
      <c r="L712" s="897"/>
      <c r="M712" s="977"/>
      <c r="N712" s="897"/>
      <c r="O712" s="897"/>
      <c r="P712" s="897"/>
      <c r="Q712" s="897"/>
      <c r="R712" s="897"/>
      <c r="S712" s="897"/>
      <c r="T712" s="897"/>
      <c r="U712" s="897"/>
      <c r="V712" s="897"/>
      <c r="W712" s="897"/>
      <c r="X712" s="897"/>
      <c r="Y712" s="897"/>
    </row>
    <row r="713" spans="1:25" x14ac:dyDescent="0.2">
      <c r="A713" s="1060"/>
      <c r="B713" s="897"/>
      <c r="C713" s="897"/>
      <c r="D713" s="897"/>
      <c r="E713" s="897"/>
      <c r="F713" s="897"/>
      <c r="G713" s="897"/>
      <c r="H713" s="897"/>
      <c r="I713" s="897"/>
      <c r="J713" s="897"/>
      <c r="K713" s="897"/>
      <c r="L713" s="897"/>
      <c r="M713" s="977"/>
      <c r="N713" s="897"/>
      <c r="O713" s="897"/>
      <c r="P713" s="897"/>
      <c r="Q713" s="897"/>
      <c r="R713" s="897"/>
      <c r="S713" s="897"/>
      <c r="T713" s="897"/>
      <c r="U713" s="897"/>
      <c r="V713" s="897"/>
      <c r="W713" s="897"/>
      <c r="X713" s="897"/>
      <c r="Y713" s="897"/>
    </row>
    <row r="714" spans="1:25" x14ac:dyDescent="0.2">
      <c r="A714" s="1060"/>
      <c r="B714" s="897"/>
      <c r="C714" s="897"/>
      <c r="D714" s="897"/>
      <c r="E714" s="897"/>
      <c r="F714" s="897"/>
      <c r="G714" s="897"/>
      <c r="H714" s="897"/>
      <c r="I714" s="897"/>
      <c r="J714" s="897"/>
      <c r="K714" s="897"/>
      <c r="L714" s="897"/>
      <c r="M714" s="977"/>
      <c r="N714" s="897"/>
      <c r="O714" s="897"/>
      <c r="P714" s="897"/>
      <c r="Q714" s="897"/>
      <c r="R714" s="897"/>
      <c r="S714" s="897"/>
      <c r="T714" s="897"/>
      <c r="U714" s="897"/>
      <c r="V714" s="897"/>
      <c r="W714" s="897"/>
      <c r="X714" s="897"/>
      <c r="Y714" s="897"/>
    </row>
    <row r="715" spans="1:25" x14ac:dyDescent="0.2">
      <c r="A715" s="1060"/>
      <c r="B715" s="897"/>
      <c r="C715" s="897"/>
      <c r="D715" s="897"/>
      <c r="E715" s="897"/>
      <c r="F715" s="897"/>
      <c r="G715" s="897"/>
      <c r="H715" s="897"/>
      <c r="I715" s="897"/>
      <c r="J715" s="897"/>
      <c r="K715" s="897"/>
      <c r="L715" s="897"/>
      <c r="M715" s="977"/>
      <c r="N715" s="897"/>
      <c r="O715" s="897"/>
      <c r="P715" s="897"/>
      <c r="Q715" s="897"/>
      <c r="R715" s="897"/>
      <c r="S715" s="897"/>
      <c r="T715" s="897"/>
      <c r="U715" s="897"/>
      <c r="V715" s="897"/>
      <c r="W715" s="897"/>
      <c r="X715" s="897"/>
      <c r="Y715" s="897"/>
    </row>
    <row r="716" spans="1:25" x14ac:dyDescent="0.2">
      <c r="A716" s="1060"/>
      <c r="B716" s="897"/>
      <c r="C716" s="897"/>
      <c r="D716" s="897"/>
      <c r="E716" s="897"/>
      <c r="F716" s="897"/>
      <c r="G716" s="897"/>
      <c r="H716" s="897"/>
      <c r="I716" s="897"/>
      <c r="J716" s="897"/>
      <c r="K716" s="897"/>
      <c r="L716" s="897"/>
      <c r="M716" s="977"/>
      <c r="N716" s="897"/>
      <c r="O716" s="897"/>
      <c r="P716" s="897"/>
      <c r="Q716" s="897"/>
      <c r="R716" s="897"/>
      <c r="S716" s="897"/>
      <c r="T716" s="897"/>
      <c r="U716" s="897"/>
      <c r="V716" s="897"/>
      <c r="W716" s="897"/>
      <c r="X716" s="897"/>
      <c r="Y716" s="897"/>
    </row>
    <row r="717" spans="1:25" x14ac:dyDescent="0.2">
      <c r="A717" s="1060"/>
      <c r="B717" s="897"/>
      <c r="C717" s="897"/>
      <c r="D717" s="897"/>
      <c r="E717" s="897"/>
      <c r="F717" s="897"/>
      <c r="G717" s="897"/>
      <c r="H717" s="897"/>
      <c r="I717" s="897"/>
      <c r="J717" s="897"/>
      <c r="K717" s="897"/>
      <c r="L717" s="897"/>
      <c r="M717" s="977"/>
      <c r="N717" s="897"/>
      <c r="O717" s="897"/>
      <c r="P717" s="897"/>
      <c r="Q717" s="897"/>
      <c r="R717" s="897"/>
      <c r="S717" s="897"/>
      <c r="T717" s="897"/>
      <c r="U717" s="897"/>
      <c r="V717" s="897"/>
      <c r="W717" s="897"/>
      <c r="X717" s="897"/>
      <c r="Y717" s="897"/>
    </row>
    <row r="718" spans="1:25" x14ac:dyDescent="0.2">
      <c r="A718" s="1060"/>
      <c r="B718" s="897"/>
      <c r="C718" s="897"/>
      <c r="D718" s="897"/>
      <c r="E718" s="897"/>
      <c r="F718" s="897"/>
      <c r="G718" s="897"/>
      <c r="H718" s="897"/>
      <c r="I718" s="897"/>
      <c r="J718" s="897"/>
      <c r="K718" s="897"/>
      <c r="L718" s="897"/>
      <c r="M718" s="977"/>
      <c r="N718" s="897"/>
      <c r="O718" s="897"/>
      <c r="P718" s="897"/>
      <c r="Q718" s="897"/>
      <c r="R718" s="897"/>
      <c r="S718" s="897"/>
      <c r="T718" s="897"/>
      <c r="U718" s="897"/>
      <c r="V718" s="897"/>
      <c r="W718" s="897"/>
      <c r="X718" s="897"/>
      <c r="Y718" s="897"/>
    </row>
    <row r="719" spans="1:25" x14ac:dyDescent="0.2">
      <c r="A719" s="1060"/>
      <c r="B719" s="897"/>
      <c r="C719" s="897"/>
      <c r="D719" s="897"/>
      <c r="E719" s="897"/>
      <c r="F719" s="897"/>
      <c r="G719" s="897"/>
      <c r="H719" s="897"/>
      <c r="I719" s="897"/>
      <c r="J719" s="897"/>
      <c r="K719" s="897"/>
      <c r="L719" s="897"/>
      <c r="M719" s="977"/>
      <c r="N719" s="897"/>
      <c r="O719" s="897"/>
      <c r="P719" s="897"/>
      <c r="Q719" s="897"/>
      <c r="R719" s="897"/>
      <c r="S719" s="897"/>
      <c r="T719" s="897"/>
      <c r="U719" s="897"/>
      <c r="V719" s="897"/>
      <c r="W719" s="897"/>
      <c r="X719" s="897"/>
      <c r="Y719" s="897"/>
    </row>
    <row r="720" spans="1:25" x14ac:dyDescent="0.2">
      <c r="A720" s="1060"/>
      <c r="B720" s="897"/>
      <c r="C720" s="897"/>
      <c r="D720" s="897"/>
      <c r="E720" s="897"/>
      <c r="F720" s="897"/>
      <c r="G720" s="897"/>
      <c r="H720" s="897"/>
      <c r="I720" s="897"/>
      <c r="J720" s="897"/>
      <c r="K720" s="897"/>
      <c r="L720" s="897"/>
      <c r="M720" s="977"/>
      <c r="N720" s="897"/>
      <c r="O720" s="897"/>
      <c r="P720" s="897"/>
      <c r="Q720" s="897"/>
      <c r="R720" s="897"/>
      <c r="S720" s="897"/>
      <c r="T720" s="897"/>
      <c r="U720" s="897"/>
      <c r="V720" s="897"/>
      <c r="W720" s="897"/>
      <c r="X720" s="897"/>
      <c r="Y720" s="897"/>
    </row>
    <row r="721" spans="1:25" x14ac:dyDescent="0.2">
      <c r="A721" s="1060"/>
      <c r="B721" s="897"/>
      <c r="C721" s="897"/>
      <c r="D721" s="897"/>
      <c r="E721" s="897"/>
      <c r="F721" s="897"/>
      <c r="G721" s="897"/>
      <c r="H721" s="897"/>
      <c r="I721" s="897"/>
      <c r="J721" s="897"/>
      <c r="K721" s="897"/>
      <c r="L721" s="897"/>
      <c r="M721" s="977"/>
      <c r="N721" s="897"/>
      <c r="O721" s="897"/>
      <c r="P721" s="897"/>
      <c r="Q721" s="897"/>
      <c r="R721" s="897"/>
      <c r="S721" s="897"/>
      <c r="T721" s="897"/>
      <c r="U721" s="897"/>
      <c r="V721" s="897"/>
      <c r="W721" s="897"/>
      <c r="X721" s="897"/>
      <c r="Y721" s="897"/>
    </row>
  </sheetData>
  <mergeCells count="248">
    <mergeCell ref="B257:E257"/>
    <mergeCell ref="E2:L2"/>
    <mergeCell ref="C251:E251"/>
    <mergeCell ref="C252:E252"/>
    <mergeCell ref="C253:E253"/>
    <mergeCell ref="C254:E254"/>
    <mergeCell ref="C255:E255"/>
    <mergeCell ref="C256:E256"/>
    <mergeCell ref="C245:E245"/>
    <mergeCell ref="C246:E246"/>
    <mergeCell ref="D247:E247"/>
    <mergeCell ref="D248:E248"/>
    <mergeCell ref="C249:E249"/>
    <mergeCell ref="C250:E250"/>
    <mergeCell ref="D239:E239"/>
    <mergeCell ref="C240:E240"/>
    <mergeCell ref="C241:E241"/>
    <mergeCell ref="C242:E242"/>
    <mergeCell ref="C243:E243"/>
    <mergeCell ref="C244:E244"/>
    <mergeCell ref="C233:E233"/>
    <mergeCell ref="D234:E234"/>
    <mergeCell ref="D235:E235"/>
    <mergeCell ref="D236:E236"/>
    <mergeCell ref="D237:E237"/>
    <mergeCell ref="D238:E238"/>
    <mergeCell ref="C227:E227"/>
    <mergeCell ref="C228:E228"/>
    <mergeCell ref="C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D226:E226"/>
    <mergeCell ref="C215:E215"/>
    <mergeCell ref="C216:E216"/>
    <mergeCell ref="D217:E217"/>
    <mergeCell ref="D218:E218"/>
    <mergeCell ref="D219:E219"/>
    <mergeCell ref="D220:E220"/>
    <mergeCell ref="D209:E209"/>
    <mergeCell ref="D210:E210"/>
    <mergeCell ref="D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C202:E202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C188:E188"/>
    <mergeCell ref="D189:E189"/>
    <mergeCell ref="D190:E190"/>
    <mergeCell ref="D179:E179"/>
    <mergeCell ref="D180:E180"/>
    <mergeCell ref="D181:E181"/>
    <mergeCell ref="D182:E182"/>
    <mergeCell ref="D183:E183"/>
    <mergeCell ref="D184:E184"/>
    <mergeCell ref="D173:E173"/>
    <mergeCell ref="D174:E174"/>
    <mergeCell ref="D175:E175"/>
    <mergeCell ref="D176:E176"/>
    <mergeCell ref="C177:E177"/>
    <mergeCell ref="D178:E178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C163:E163"/>
    <mergeCell ref="C164:E164"/>
    <mergeCell ref="C165:E165"/>
    <mergeCell ref="C166:E166"/>
    <mergeCell ref="C155:E155"/>
    <mergeCell ref="C156:E156"/>
    <mergeCell ref="C157:E157"/>
    <mergeCell ref="C158:E158"/>
    <mergeCell ref="C159:E159"/>
    <mergeCell ref="C160:E160"/>
    <mergeCell ref="C149:E149"/>
    <mergeCell ref="C150:E150"/>
    <mergeCell ref="C151:E151"/>
    <mergeCell ref="D152:E152"/>
    <mergeCell ref="D153:E153"/>
    <mergeCell ref="C154:E154"/>
    <mergeCell ref="D143:E143"/>
    <mergeCell ref="D144:E144"/>
    <mergeCell ref="D145:E145"/>
    <mergeCell ref="D146:E146"/>
    <mergeCell ref="D147:E147"/>
    <mergeCell ref="C148:E148"/>
    <mergeCell ref="C137:E137"/>
    <mergeCell ref="D138:E138"/>
    <mergeCell ref="D139:E139"/>
    <mergeCell ref="D140:E140"/>
    <mergeCell ref="D141:E141"/>
    <mergeCell ref="D142:E142"/>
    <mergeCell ref="D131:E131"/>
    <mergeCell ref="D132:E132"/>
    <mergeCell ref="D133:E133"/>
    <mergeCell ref="C134:E134"/>
    <mergeCell ref="C135:E135"/>
    <mergeCell ref="C136:E136"/>
    <mergeCell ref="D125:E125"/>
    <mergeCell ref="D126:E126"/>
    <mergeCell ref="D127:E127"/>
    <mergeCell ref="D128:E128"/>
    <mergeCell ref="D129:E129"/>
    <mergeCell ref="D130:E130"/>
    <mergeCell ref="C119:E119"/>
    <mergeCell ref="D120:E120"/>
    <mergeCell ref="D121:E121"/>
    <mergeCell ref="C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8:E68"/>
    <mergeCell ref="D69:E69"/>
    <mergeCell ref="D70:E70"/>
    <mergeCell ref="D71:E71"/>
    <mergeCell ref="C72:E72"/>
    <mergeCell ref="D73:E73"/>
    <mergeCell ref="C61:E61"/>
    <mergeCell ref="C62:E62"/>
    <mergeCell ref="C64:E64"/>
    <mergeCell ref="C65:E65"/>
    <mergeCell ref="C66:E66"/>
    <mergeCell ref="C67:E67"/>
    <mergeCell ref="C55:E55"/>
    <mergeCell ref="C56:E56"/>
    <mergeCell ref="C57:E57"/>
    <mergeCell ref="C58:E58"/>
    <mergeCell ref="C59:E59"/>
    <mergeCell ref="C60:E60"/>
    <mergeCell ref="C49:E49"/>
    <mergeCell ref="C50:E50"/>
    <mergeCell ref="C51:E51"/>
    <mergeCell ref="C52:E52"/>
    <mergeCell ref="C53:E53"/>
    <mergeCell ref="C54:E54"/>
    <mergeCell ref="C43:E43"/>
    <mergeCell ref="C44:E44"/>
    <mergeCell ref="C45:E45"/>
    <mergeCell ref="C46:E46"/>
    <mergeCell ref="D47:E47"/>
    <mergeCell ref="D48:E48"/>
    <mergeCell ref="C37:E37"/>
    <mergeCell ref="C38:E38"/>
    <mergeCell ref="C39:E39"/>
    <mergeCell ref="C40:E40"/>
    <mergeCell ref="C41:E41"/>
    <mergeCell ref="C42:E42"/>
    <mergeCell ref="C31:E31"/>
    <mergeCell ref="C32:E32"/>
    <mergeCell ref="C33:E33"/>
    <mergeCell ref="C34:E34"/>
    <mergeCell ref="C35:E35"/>
    <mergeCell ref="C36:E36"/>
    <mergeCell ref="C25:E25"/>
    <mergeCell ref="C26:E26"/>
    <mergeCell ref="C27:E27"/>
    <mergeCell ref="C28:E28"/>
    <mergeCell ref="C29:E29"/>
    <mergeCell ref="C30:E30"/>
    <mergeCell ref="C6:E6"/>
    <mergeCell ref="C7:E7"/>
    <mergeCell ref="C21:E21"/>
    <mergeCell ref="C22:E22"/>
    <mergeCell ref="C23:E23"/>
    <mergeCell ref="C24:E24"/>
    <mergeCell ref="N3:U4"/>
    <mergeCell ref="V3:Y4"/>
    <mergeCell ref="J4:J5"/>
    <mergeCell ref="K4:K5"/>
    <mergeCell ref="L4:L5"/>
    <mergeCell ref="M4:M5"/>
    <mergeCell ref="B3:E5"/>
    <mergeCell ref="F3:F5"/>
    <mergeCell ref="G3:G5"/>
    <mergeCell ref="H3:H5"/>
    <mergeCell ref="I3:I5"/>
    <mergeCell ref="J3:M3"/>
  </mergeCells>
  <pageMargins left="0.7" right="0.7" top="0.75" bottom="0.75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201AF-9029-4B8A-8025-C5FCABA3DE5A}">
  <sheetPr>
    <pageSetUpPr fitToPage="1"/>
  </sheetPr>
  <dimension ref="A1:XFB721"/>
  <sheetViews>
    <sheetView topLeftCell="B1" workbookViewId="0">
      <selection activeCell="L4" sqref="L4:L5"/>
    </sheetView>
  </sheetViews>
  <sheetFormatPr defaultColWidth="9.140625" defaultRowHeight="12.75" x14ac:dyDescent="0.2"/>
  <cols>
    <col min="1" max="1" width="8.42578125" style="18" hidden="1" customWidth="1"/>
    <col min="2" max="2" width="6.85546875" style="20" bestFit="1" customWidth="1"/>
    <col min="3" max="4" width="3.28515625" style="5" customWidth="1"/>
    <col min="5" max="5" width="48.85546875" style="5" customWidth="1"/>
    <col min="6" max="8" width="12" style="5" hidden="1" customWidth="1"/>
    <col min="9" max="9" width="14.7109375" style="5" hidden="1" customWidth="1"/>
    <col min="10" max="10" width="16.140625" style="5" customWidth="1"/>
    <col min="11" max="11" width="14.5703125" style="5" customWidth="1"/>
    <col min="12" max="12" width="14" style="5" customWidth="1"/>
    <col min="13" max="13" width="16.5703125" style="896" customWidth="1"/>
    <col min="14" max="14" width="11.42578125" style="5" hidden="1" customWidth="1"/>
    <col min="15" max="16" width="11" style="5" hidden="1" customWidth="1"/>
    <col min="17" max="17" width="12" style="5" hidden="1" customWidth="1"/>
    <col min="18" max="18" width="11" style="5" hidden="1" customWidth="1"/>
    <col min="19" max="20" width="11.28515625" style="5" hidden="1" customWidth="1"/>
    <col min="21" max="23" width="11" style="5" hidden="1" customWidth="1"/>
    <col min="24" max="24" width="10.85546875" style="5" hidden="1" customWidth="1"/>
    <col min="25" max="25" width="12.5703125" style="5" hidden="1" customWidth="1"/>
    <col min="26" max="27" width="9.140625" style="897"/>
    <col min="28" max="28" width="20.42578125" style="897" bestFit="1" customWidth="1"/>
    <col min="29" max="30" width="9.140625" style="897"/>
    <col min="31" max="31" width="10.5703125" style="897" bestFit="1" customWidth="1"/>
    <col min="32" max="36" width="9.140625" style="897"/>
    <col min="37" max="37" width="8.42578125" style="897" customWidth="1"/>
    <col min="38" max="16384" width="9.140625" style="897"/>
  </cols>
  <sheetData>
    <row r="1" spans="1:28" s="1192" customFormat="1" ht="15" x14ac:dyDescent="0.25">
      <c r="A1" s="1190"/>
      <c r="B1" s="1191" t="s">
        <v>1243</v>
      </c>
      <c r="C1" s="1126"/>
      <c r="D1" s="1126"/>
      <c r="E1" s="1126"/>
      <c r="F1" s="1126"/>
      <c r="G1" s="1126"/>
      <c r="H1" s="1126"/>
      <c r="I1" s="1126"/>
      <c r="J1" s="1126"/>
      <c r="K1" s="1126"/>
      <c r="L1" s="1126"/>
      <c r="M1" s="1126"/>
      <c r="N1" s="1126"/>
      <c r="O1" s="1126"/>
      <c r="P1" s="1126"/>
      <c r="Q1" s="1126"/>
      <c r="R1" s="1126"/>
      <c r="S1" s="1126"/>
      <c r="T1" s="1126"/>
      <c r="U1" s="1126"/>
      <c r="V1" s="1126"/>
      <c r="W1" s="1126"/>
      <c r="X1" s="1126"/>
      <c r="Y1" s="1126"/>
    </row>
    <row r="2" spans="1:28" s="1" customFormat="1" ht="15.75" thickBot="1" x14ac:dyDescent="0.3">
      <c r="A2" s="389"/>
      <c r="B2" s="1124"/>
      <c r="C2" s="1125"/>
      <c r="D2" s="1125"/>
      <c r="E2" s="1387" t="s">
        <v>1227</v>
      </c>
      <c r="F2" s="1387"/>
      <c r="G2" s="1387"/>
      <c r="H2" s="1387"/>
      <c r="I2" s="1387"/>
      <c r="J2" s="1387"/>
      <c r="K2" s="1387"/>
      <c r="L2" s="1387"/>
      <c r="M2" s="1126"/>
      <c r="N2" s="1125"/>
      <c r="O2" s="1125"/>
      <c r="P2" s="1125"/>
      <c r="Q2" s="1125"/>
      <c r="R2" s="1125"/>
      <c r="S2" s="1125"/>
      <c r="T2" s="1125"/>
      <c r="U2" s="1125"/>
      <c r="V2" s="1125"/>
      <c r="W2" s="1125"/>
      <c r="X2" s="1125"/>
      <c r="Y2" s="22" t="s">
        <v>2</v>
      </c>
    </row>
    <row r="3" spans="1:28" ht="15" customHeight="1" x14ac:dyDescent="0.2">
      <c r="B3" s="1324" t="s">
        <v>0</v>
      </c>
      <c r="C3" s="1312"/>
      <c r="D3" s="1312"/>
      <c r="E3" s="1312"/>
      <c r="F3" s="1313" t="s">
        <v>902</v>
      </c>
      <c r="G3" s="1313" t="s">
        <v>903</v>
      </c>
      <c r="H3" s="1313" t="s">
        <v>904</v>
      </c>
      <c r="I3" s="1313" t="s">
        <v>905</v>
      </c>
      <c r="J3" s="1331" t="s">
        <v>1250</v>
      </c>
      <c r="K3" s="1332"/>
      <c r="L3" s="1332"/>
      <c r="M3" s="1333"/>
      <c r="N3" s="1312" t="s">
        <v>906</v>
      </c>
      <c r="O3" s="1312"/>
      <c r="P3" s="1312"/>
      <c r="Q3" s="1312"/>
      <c r="R3" s="1312"/>
      <c r="S3" s="1312"/>
      <c r="T3" s="1312"/>
      <c r="U3" s="1313"/>
      <c r="V3" s="1312" t="s">
        <v>907</v>
      </c>
      <c r="W3" s="1312"/>
      <c r="X3" s="1312"/>
      <c r="Y3" s="1313"/>
    </row>
    <row r="4" spans="1:28" ht="22.5" customHeight="1" x14ac:dyDescent="0.2">
      <c r="B4" s="1325"/>
      <c r="C4" s="1392"/>
      <c r="D4" s="1392"/>
      <c r="E4" s="1392"/>
      <c r="F4" s="1329"/>
      <c r="G4" s="1329"/>
      <c r="H4" s="1329"/>
      <c r="I4" s="1329"/>
      <c r="J4" s="1316" t="s">
        <v>846</v>
      </c>
      <c r="K4" s="1318" t="s">
        <v>847</v>
      </c>
      <c r="L4" s="1320" t="s">
        <v>848</v>
      </c>
      <c r="M4" s="1322" t="s">
        <v>373</v>
      </c>
      <c r="N4" s="1314"/>
      <c r="O4" s="1314"/>
      <c r="P4" s="1314"/>
      <c r="Q4" s="1314"/>
      <c r="R4" s="1314"/>
      <c r="S4" s="1314"/>
      <c r="T4" s="1314"/>
      <c r="U4" s="1315"/>
      <c r="V4" s="1314"/>
      <c r="W4" s="1314"/>
      <c r="X4" s="1314"/>
      <c r="Y4" s="1315"/>
    </row>
    <row r="5" spans="1:28" ht="33.75" customHeight="1" thickBot="1" x14ac:dyDescent="0.25">
      <c r="B5" s="1327"/>
      <c r="C5" s="1328"/>
      <c r="D5" s="1328"/>
      <c r="E5" s="1328"/>
      <c r="F5" s="1330"/>
      <c r="G5" s="1330"/>
      <c r="H5" s="1330"/>
      <c r="I5" s="1330"/>
      <c r="J5" s="1317"/>
      <c r="K5" s="1319"/>
      <c r="L5" s="1321"/>
      <c r="M5" s="1323"/>
      <c r="N5" s="898" t="s">
        <v>410</v>
      </c>
      <c r="O5" s="899" t="s">
        <v>411</v>
      </c>
      <c r="P5" s="900" t="s">
        <v>412</v>
      </c>
      <c r="Q5" s="900" t="s">
        <v>413</v>
      </c>
      <c r="R5" s="901" t="s">
        <v>414</v>
      </c>
      <c r="S5" s="900" t="s">
        <v>415</v>
      </c>
      <c r="T5" s="900" t="s">
        <v>416</v>
      </c>
      <c r="U5" s="902" t="s">
        <v>417</v>
      </c>
      <c r="V5" s="903" t="s">
        <v>418</v>
      </c>
      <c r="W5" s="900" t="s">
        <v>419</v>
      </c>
      <c r="X5" s="900" t="s">
        <v>420</v>
      </c>
      <c r="Y5" s="902" t="s">
        <v>409</v>
      </c>
    </row>
    <row r="6" spans="1:28" ht="15.75" customHeight="1" thickBot="1" x14ac:dyDescent="0.25">
      <c r="B6" s="904" t="s">
        <v>678</v>
      </c>
      <c r="C6" s="1300" t="s">
        <v>354</v>
      </c>
      <c r="D6" s="1301"/>
      <c r="E6" s="1301"/>
      <c r="F6" s="905">
        <v>9200794</v>
      </c>
      <c r="G6" s="905">
        <v>9126789</v>
      </c>
      <c r="H6" s="905">
        <v>9126790</v>
      </c>
      <c r="I6" s="906"/>
      <c r="J6" s="907">
        <f>SUM(J21+J7)</f>
        <v>30329854</v>
      </c>
      <c r="K6" s="907">
        <f t="shared" ref="K6" si="0">K7+K21</f>
        <v>0</v>
      </c>
      <c r="L6" s="907">
        <v>0</v>
      </c>
      <c r="M6" s="908">
        <f>SUM(J6:L6)</f>
        <v>30329854</v>
      </c>
      <c r="N6" s="909">
        <f>[4]Igazgatás!I5+[4]Községgazd!L5+[4]Vagyongazd!I5+[4]Közút!I5+[4]Sport!I5+[4]Közművelődés!K5+[4]Támogatás!T5</f>
        <v>891632.0832957013</v>
      </c>
      <c r="O6" s="910">
        <f>[4]Igazgatás!J5+[4]Községgazd!M5+[4]Vagyongazd!J5+[4]Közút!J5+[4]Sport!J5+[4]Közművelődés!L5+[4]Támogatás!U5</f>
        <v>891632.0832957013</v>
      </c>
      <c r="P6" s="911">
        <f>[4]Igazgatás!K5+[4]Községgazd!N5+[4]Vagyongazd!K5+[4]Közút!K5+[4]Sport!K5+[4]Közművelődés!M5+[4]Támogatás!V5</f>
        <v>891632.0832957013</v>
      </c>
      <c r="Q6" s="911">
        <f>[4]Igazgatás!L5+[4]Községgazd!O5+[4]Vagyongazd!L5+[4]Közút!L5+[4]Sport!L5+[4]Közművelődés!N5+[4]Támogatás!W5</f>
        <v>891632.0832957013</v>
      </c>
      <c r="R6" s="910">
        <f>[4]Igazgatás!M5+[4]Községgazd!P5+[4]Vagyongazd!M5+[4]Közút!M5+[4]Sport!M5+[4]Közművelődés!O5+[4]Támogatás!X5</f>
        <v>891632.0832957013</v>
      </c>
      <c r="S6" s="911">
        <f>[4]Igazgatás!N5+[4]Községgazd!Q5+[4]Vagyongazd!N5+[4]Közút!N5+[4]Sport!N5+[4]Közművelődés!P5+[4]Támogatás!Y5</f>
        <v>891632.0832957013</v>
      </c>
      <c r="T6" s="911">
        <f>[4]Igazgatás!O5+[4]Községgazd!R5+[4]Vagyongazd!O5+[4]Közút!O5+[4]Sport!O5+[4]Közművelődés!Q5+[4]Támogatás!Z5</f>
        <v>891632.0832957013</v>
      </c>
      <c r="U6" s="912">
        <f>[4]Igazgatás!P5+[4]Községgazd!S5+[4]Vagyongazd!P5+[4]Közút!P5+[4]Sport!P5+[4]Közművelődés!R5+[4]Támogatás!AA5</f>
        <v>891632.0832957013</v>
      </c>
      <c r="V6" s="913">
        <f>[4]Igazgatás!Q5+[4]Községgazd!T5+[4]Vagyongazd!Q5+[4]Közút!Q5+[4]Sport!Q5+[4]Közművelődés!S5+[4]Támogatás!AB5</f>
        <v>891632.0832957013</v>
      </c>
      <c r="W6" s="911">
        <f>[4]Igazgatás!R5+[4]Községgazd!U5+[4]Vagyongazd!R5+[4]Közút!R5+[4]Sport!R5+[4]Közművelődés!T5+[4]Támogatás!AC5</f>
        <v>891632.0832957013</v>
      </c>
      <c r="X6" s="911">
        <f>[4]Igazgatás!S5+[4]Községgazd!V5+[4]Vagyongazd!S5+[4]Közút!S5+[4]Sport!S5+[4]Közművelődés!U5+[4]Támogatás!AD5</f>
        <v>891632.0832957013</v>
      </c>
      <c r="Y6" s="912">
        <f>[4]Igazgatás!T5+[4]Községgazd!W5+[4]Vagyongazd!T5+[4]Közút!T5+[4]Sport!T5+[4]Közművelődés!V5+[4]Támogatás!AE5</f>
        <v>891632.0832957013</v>
      </c>
      <c r="AB6" s="914"/>
    </row>
    <row r="7" spans="1:28" ht="15" customHeight="1" x14ac:dyDescent="0.2">
      <c r="B7" s="1084" t="s">
        <v>679</v>
      </c>
      <c r="C7" s="1302" t="s">
        <v>680</v>
      </c>
      <c r="D7" s="1303"/>
      <c r="E7" s="1303"/>
      <c r="F7" s="1032">
        <v>4240330</v>
      </c>
      <c r="G7" s="1032">
        <v>4166325</v>
      </c>
      <c r="H7" s="1032">
        <v>4166326</v>
      </c>
      <c r="I7" s="1032"/>
      <c r="J7" s="1032">
        <f>SUM(J8:J16)</f>
        <v>29929854</v>
      </c>
      <c r="K7" s="1032">
        <f t="shared" ref="K7" si="1">K20+K15+K14+K11+K9+K8</f>
        <v>0</v>
      </c>
      <c r="L7" s="1032">
        <v>0</v>
      </c>
      <c r="M7" s="1085">
        <f>SUM(J7:L7)</f>
        <v>29929854</v>
      </c>
      <c r="N7" s="917">
        <f>[4]Igazgatás!I6+[4]Községgazd!L6+[4]Vagyongazd!I6+[4]Közút!I6+[4]Sport!I6+[4]Közművelődés!K6+[4]Támogatás!T6</f>
        <v>447552.08331346454</v>
      </c>
      <c r="O7" s="918">
        <f>[4]Igazgatás!J6+[4]Községgazd!M6+[4]Vagyongazd!J6+[4]Közút!J6+[4]Sport!J6+[4]Közművelődés!L6+[4]Támogatás!U6</f>
        <v>447552.08331346454</v>
      </c>
      <c r="P7" s="919">
        <f>[4]Igazgatás!K6+[4]Községgazd!N6+[4]Vagyongazd!K6+[4]Közút!K6+[4]Sport!K6+[4]Közművelődés!M6+[4]Támogatás!V6</f>
        <v>447552.08331346454</v>
      </c>
      <c r="Q7" s="919">
        <f>[4]Igazgatás!L6+[4]Községgazd!O6+[4]Vagyongazd!L6+[4]Közút!L6+[4]Sport!L6+[4]Közművelődés!N6+[4]Támogatás!W6</f>
        <v>447552.08331346454</v>
      </c>
      <c r="R7" s="918">
        <f>[4]Igazgatás!M6+[4]Községgazd!P6+[4]Vagyongazd!M6+[4]Közút!M6+[4]Sport!M6+[4]Közművelődés!O6+[4]Támogatás!X6</f>
        <v>447552.08331346454</v>
      </c>
      <c r="S7" s="919">
        <f>[4]Igazgatás!N6+[4]Községgazd!Q6+[4]Vagyongazd!N6+[4]Közút!N6+[4]Sport!N6+[4]Közművelődés!P6+[4]Támogatás!Y6</f>
        <v>447552.08331346454</v>
      </c>
      <c r="T7" s="919">
        <f>[4]Igazgatás!O6+[4]Községgazd!R6+[4]Vagyongazd!O6+[4]Közút!O6+[4]Sport!O6+[4]Közművelődés!Q6+[4]Támogatás!Z6</f>
        <v>447552.08331346454</v>
      </c>
      <c r="U7" s="920">
        <f>[4]Igazgatás!P6+[4]Községgazd!S6+[4]Vagyongazd!P6+[4]Közút!P6+[4]Sport!P6+[4]Közművelődés!R6+[4]Támogatás!AA6</f>
        <v>447552.08331346454</v>
      </c>
      <c r="V7" s="921">
        <f>[4]Igazgatás!Q6+[4]Községgazd!T6+[4]Vagyongazd!Q6+[4]Közút!Q6+[4]Sport!Q6+[4]Közművelődés!S6+[4]Támogatás!AB6</f>
        <v>447552.08331346454</v>
      </c>
      <c r="W7" s="919">
        <f>[4]Igazgatás!R6+[4]Községgazd!U6+[4]Vagyongazd!R6+[4]Közút!R6+[4]Sport!R6+[4]Közművelődés!T6+[4]Támogatás!AC6</f>
        <v>447552.08331346454</v>
      </c>
      <c r="X7" s="919">
        <f>[4]Igazgatás!S6+[4]Községgazd!V6+[4]Vagyongazd!S6+[4]Közút!S6+[4]Sport!S6+[4]Közművelődés!U6+[4]Támogatás!AD6</f>
        <v>447552.08331346454</v>
      </c>
      <c r="Y7" s="920">
        <f>[4]Igazgatás!T6+[4]Községgazd!W6+[4]Vagyongazd!T6+[4]Közút!T6+[4]Sport!T6+[4]Közművelődés!V6+[4]Támogatás!AE6</f>
        <v>447552.08331346454</v>
      </c>
      <c r="AB7" s="914"/>
    </row>
    <row r="8" spans="1:28" s="929" customFormat="1" x14ac:dyDescent="0.2">
      <c r="A8" s="18" t="s">
        <v>681</v>
      </c>
      <c r="B8" s="880" t="s">
        <v>682</v>
      </c>
      <c r="C8" s="881"/>
      <c r="D8" s="882" t="s">
        <v>683</v>
      </c>
      <c r="E8" s="882"/>
      <c r="F8" s="950">
        <v>3380625</v>
      </c>
      <c r="G8" s="950">
        <v>3380625</v>
      </c>
      <c r="H8" s="950">
        <v>3380626</v>
      </c>
      <c r="I8" s="950"/>
      <c r="J8" s="950">
        <f>SUM('[2]Bérek+juttatások'!F5)</f>
        <v>28935800</v>
      </c>
      <c r="K8" s="950">
        <f>[4]Igazgatás!G7+[4]Községgazd!G7+[4]Vagyongazd!G7+[4]Közút!G7+[4]Sport!G7+[4]Közművelődés!G7+[4]Támogatás!K7</f>
        <v>0</v>
      </c>
      <c r="L8" s="950">
        <v>0</v>
      </c>
      <c r="M8" s="951">
        <f>SUM(J8:L8)</f>
        <v>28935800</v>
      </c>
      <c r="N8" s="924">
        <f>[4]Igazgatás!I7+[4]Községgazd!L7+[4]Vagyongazd!I7+[4]Közút!I7+[4]Sport!I7+[4]Közművelődés!K7+[4]Támogatás!T7</f>
        <v>346349.99998614599</v>
      </c>
      <c r="O8" s="925">
        <f>[4]Igazgatás!J7+[4]Községgazd!M7+[4]Vagyongazd!J7+[4]Közút!J7+[4]Sport!J7+[4]Közművelődés!L7+[4]Támogatás!U7</f>
        <v>346349.99998614599</v>
      </c>
      <c r="P8" s="926">
        <f>[4]Igazgatás!K7+[4]Községgazd!N7+[4]Vagyongazd!K7+[4]Közút!K7+[4]Sport!K7+[4]Közművelődés!M7+[4]Támogatás!V7</f>
        <v>346349.99998614599</v>
      </c>
      <c r="Q8" s="926">
        <f>[4]Igazgatás!L7+[4]Községgazd!O7+[4]Vagyongazd!L7+[4]Közút!L7+[4]Sport!L7+[4]Közművelődés!N7+[4]Támogatás!W7</f>
        <v>346349.99998614599</v>
      </c>
      <c r="R8" s="925">
        <f>[4]Igazgatás!M7+[4]Községgazd!P7+[4]Vagyongazd!M7+[4]Közút!M7+[4]Sport!M7+[4]Közművelődés!O7+[4]Támogatás!X7</f>
        <v>346349.99998614599</v>
      </c>
      <c r="S8" s="926">
        <f>[4]Igazgatás!N7+[4]Községgazd!Q7+[4]Vagyongazd!N7+[4]Közút!N7+[4]Sport!N7+[4]Közművelődés!P7+[4]Támogatás!Y7</f>
        <v>346349.99998614599</v>
      </c>
      <c r="T8" s="926">
        <f>[4]Igazgatás!O7+[4]Községgazd!R7+[4]Vagyongazd!O7+[4]Közút!O7+[4]Sport!O7+[4]Közművelődés!Q7+[4]Támogatás!Z7</f>
        <v>346349.99998614599</v>
      </c>
      <c r="U8" s="927">
        <f>[4]Igazgatás!P7+[4]Községgazd!S7+[4]Vagyongazd!P7+[4]Közút!P7+[4]Sport!P7+[4]Közművelődés!R7+[4]Támogatás!AA7</f>
        <v>346349.99998614599</v>
      </c>
      <c r="V8" s="928">
        <f>[4]Igazgatás!Q7+[4]Községgazd!T7+[4]Vagyongazd!Q7+[4]Közút!Q7+[4]Sport!Q7+[4]Közművelődés!S7+[4]Támogatás!AB7</f>
        <v>346349.99998614599</v>
      </c>
      <c r="W8" s="926">
        <f>[4]Igazgatás!R7+[4]Községgazd!U7+[4]Vagyongazd!R7+[4]Közút!R7+[4]Sport!R7+[4]Közművelődés!T7+[4]Támogatás!AC7</f>
        <v>346349.99998614599</v>
      </c>
      <c r="X8" s="926">
        <f>[4]Igazgatás!S7+[4]Községgazd!V7+[4]Vagyongazd!S7+[4]Közút!S7+[4]Sport!S7+[4]Közművelődés!U7+[4]Támogatás!AD7</f>
        <v>346349.99998614599</v>
      </c>
      <c r="Y8" s="927">
        <f>[4]Igazgatás!T7+[4]Községgazd!W7+[4]Vagyongazd!T7+[4]Közút!T7+[4]Sport!T7+[4]Közművelődés!V7+[4]Támogatás!AE7</f>
        <v>346349.99998614599</v>
      </c>
      <c r="AB8" s="914"/>
    </row>
    <row r="9" spans="1:28" s="929" customFormat="1" ht="15" hidden="1" customHeight="1" x14ac:dyDescent="0.2">
      <c r="A9" s="18" t="s">
        <v>684</v>
      </c>
      <c r="B9" s="880" t="s">
        <v>685</v>
      </c>
      <c r="C9" s="881"/>
      <c r="D9" s="882" t="s">
        <v>686</v>
      </c>
      <c r="E9" s="882"/>
      <c r="F9" s="950">
        <v>180500</v>
      </c>
      <c r="G9" s="950">
        <v>180500</v>
      </c>
      <c r="H9" s="950">
        <v>180500</v>
      </c>
      <c r="I9" s="950"/>
      <c r="J9" s="950">
        <v>0</v>
      </c>
      <c r="K9" s="950">
        <f>[4]Igazgatás!G8+[4]Községgazd!G8+[4]Vagyongazd!G8+[4]Közút!G8+[4]Sport!G8+[4]Közművelődés!G10+[4]Támogatás!K8</f>
        <v>0</v>
      </c>
      <c r="L9" s="950">
        <v>0</v>
      </c>
      <c r="M9" s="951">
        <v>0</v>
      </c>
      <c r="N9" s="924">
        <f>[4]Igazgatás!I8+[4]Községgazd!L8+[4]Vagyongazd!I8+[4]Közút!I8+[4]Sport!I8+[4]Közművelődés!K10+[4]Támogatás!T8</f>
        <v>38924.99999614188</v>
      </c>
      <c r="O9" s="925">
        <f>[4]Igazgatás!J8+[4]Községgazd!M8+[4]Vagyongazd!J8+[4]Közút!J8+[4]Sport!J8+[4]Közművelődés!L10+[4]Támogatás!U8</f>
        <v>38924.99999614188</v>
      </c>
      <c r="P9" s="926">
        <f>[4]Igazgatás!K8+[4]Községgazd!N8+[4]Vagyongazd!K8+[4]Közút!K8+[4]Sport!K8+[4]Közművelődés!M10+[4]Támogatás!V8</f>
        <v>38924.99999614188</v>
      </c>
      <c r="Q9" s="926">
        <f>[4]Igazgatás!L8+[4]Községgazd!O8+[4]Vagyongazd!L8+[4]Közút!L8+[4]Sport!L8+[4]Közművelődés!N10+[4]Támogatás!W8</f>
        <v>38924.99999614188</v>
      </c>
      <c r="R9" s="925">
        <f>[4]Igazgatás!M8+[4]Községgazd!P8+[4]Vagyongazd!M8+[4]Közút!M8+[4]Sport!M8+[4]Közművelődés!O10+[4]Támogatás!X8</f>
        <v>38924.99999614188</v>
      </c>
      <c r="S9" s="926">
        <f>[4]Igazgatás!N8+[4]Községgazd!Q8+[4]Vagyongazd!N8+[4]Közút!N8+[4]Sport!N8+[4]Közművelődés!P10+[4]Támogatás!Y8</f>
        <v>38924.99999614188</v>
      </c>
      <c r="T9" s="926">
        <f>[4]Igazgatás!O8+[4]Községgazd!R8+[4]Vagyongazd!O8+[4]Közút!O8+[4]Sport!O8+[4]Közművelődés!Q10+[4]Támogatás!Z8</f>
        <v>38924.99999614188</v>
      </c>
      <c r="U9" s="927">
        <f>[4]Igazgatás!P8+[4]Községgazd!S8+[4]Vagyongazd!P8+[4]Közút!P8+[4]Sport!P8+[4]Közművelődés!R10+[4]Támogatás!AA8</f>
        <v>38924.99999614188</v>
      </c>
      <c r="V9" s="928">
        <f>[4]Igazgatás!Q8+[4]Községgazd!T8+[4]Vagyongazd!Q8+[4]Közút!Q8+[4]Sport!Q8+[4]Közművelődés!S10+[4]Támogatás!AB8</f>
        <v>38924.99999614188</v>
      </c>
      <c r="W9" s="926">
        <f>[4]Igazgatás!R8+[4]Községgazd!U8+[4]Vagyongazd!R8+[4]Közút!R8+[4]Sport!R8+[4]Közművelődés!T10+[4]Támogatás!AC8</f>
        <v>38924.99999614188</v>
      </c>
      <c r="X9" s="926">
        <f>[4]Igazgatás!S8+[4]Községgazd!V8+[4]Vagyongazd!S8+[4]Közút!S8+[4]Sport!S8+[4]Közművelődés!U10+[4]Támogatás!AD8</f>
        <v>38924.99999614188</v>
      </c>
      <c r="Y9" s="927">
        <f>[4]Igazgatás!T8+[4]Községgazd!W8+[4]Vagyongazd!T8+[4]Közút!T8+[4]Sport!T8+[4]Közművelődés!V10+[4]Támogatás!AE8</f>
        <v>38924.99999614188</v>
      </c>
      <c r="AB9" s="914"/>
    </row>
    <row r="10" spans="1:28" s="929" customFormat="1" ht="15" hidden="1" customHeight="1" x14ac:dyDescent="0.2">
      <c r="A10" s="18" t="s">
        <v>687</v>
      </c>
      <c r="B10" s="880" t="s">
        <v>688</v>
      </c>
      <c r="C10" s="881"/>
      <c r="D10" s="882" t="s">
        <v>689</v>
      </c>
      <c r="E10" s="882"/>
      <c r="F10" s="950">
        <v>74005</v>
      </c>
      <c r="G10" s="928"/>
      <c r="H10" s="928"/>
      <c r="I10" s="928"/>
      <c r="J10" s="931"/>
      <c r="K10" s="932"/>
      <c r="L10" s="933"/>
      <c r="M10" s="951"/>
      <c r="N10" s="924">
        <f>[4]Igazgatás!I9+[4]Községgazd!L9+[4]Vagyongazd!I9+[4]Közút!I9+[4]Sport!I9+[4]Közművelődés!K13+[4]Támogatás!T9</f>
        <v>0</v>
      </c>
      <c r="O10" s="925">
        <f>[4]Igazgatás!J9+[4]Községgazd!M9+[4]Vagyongazd!J9+[4]Közút!J9+[4]Sport!J9+[4]Közművelődés!L13+[4]Támogatás!U9</f>
        <v>0</v>
      </c>
      <c r="P10" s="926">
        <f>[4]Igazgatás!K9+[4]Községgazd!N9+[4]Vagyongazd!K9+[4]Közút!K9+[4]Sport!K9+[4]Közművelődés!M13+[4]Támogatás!V9</f>
        <v>0</v>
      </c>
      <c r="Q10" s="926">
        <f>[4]Igazgatás!L9+[4]Községgazd!O9+[4]Vagyongazd!L9+[4]Közút!L9+[4]Sport!L9+[4]Közművelődés!N13+[4]Támogatás!W9</f>
        <v>0</v>
      </c>
      <c r="R10" s="925">
        <f>[4]Igazgatás!M9+[4]Községgazd!P9+[4]Vagyongazd!M9+[4]Közút!M9+[4]Sport!M9+[4]Közművelődés!O13+[4]Támogatás!X9</f>
        <v>0</v>
      </c>
      <c r="S10" s="926">
        <f>[4]Igazgatás!N9+[4]Községgazd!Q9+[4]Vagyongazd!N9+[4]Közút!N9+[4]Sport!N9+[4]Közművelődés!P13+[4]Támogatás!Y9</f>
        <v>0</v>
      </c>
      <c r="T10" s="926">
        <f>[4]Igazgatás!O9+[4]Községgazd!R9+[4]Vagyongazd!O9+[4]Közút!O9+[4]Sport!O9+[4]Közművelődés!Q13+[4]Támogatás!Z9</f>
        <v>0</v>
      </c>
      <c r="U10" s="927">
        <f>[4]Igazgatás!P9+[4]Községgazd!S9+[4]Vagyongazd!P9+[4]Közút!P9+[4]Sport!P9+[4]Közművelődés!R13+[4]Támogatás!AA9</f>
        <v>0</v>
      </c>
      <c r="V10" s="928">
        <f>[4]Igazgatás!Q9+[4]Községgazd!T9+[4]Vagyongazd!Q9+[4]Közút!Q9+[4]Sport!Q9+[4]Közművelődés!S13+[4]Támogatás!AB9</f>
        <v>0</v>
      </c>
      <c r="W10" s="926">
        <f>[4]Igazgatás!R9+[4]Községgazd!U9+[4]Vagyongazd!R9+[4]Közút!R9+[4]Sport!R9+[4]Közművelődés!T13+[4]Támogatás!AC9</f>
        <v>0</v>
      </c>
      <c r="X10" s="926">
        <f>[4]Igazgatás!S9+[4]Községgazd!V9+[4]Vagyongazd!S9+[4]Közút!S9+[4]Sport!S9+[4]Közművelődés!U13+[4]Támogatás!AD9</f>
        <v>0</v>
      </c>
      <c r="Y10" s="927">
        <f>[4]Igazgatás!T9+[4]Községgazd!W9+[4]Vagyongazd!T9+[4]Közút!T9+[4]Sport!T9+[4]Közművelődés!V13+[4]Támogatás!AE9</f>
        <v>0</v>
      </c>
      <c r="AB10" s="914"/>
    </row>
    <row r="11" spans="1:28" s="929" customFormat="1" hidden="1" x14ac:dyDescent="0.2">
      <c r="A11" s="18" t="s">
        <v>690</v>
      </c>
      <c r="B11" s="880" t="s">
        <v>691</v>
      </c>
      <c r="C11" s="881"/>
      <c r="D11" s="882" t="s">
        <v>692</v>
      </c>
      <c r="E11" s="882"/>
      <c r="F11" s="950">
        <v>180500</v>
      </c>
      <c r="G11" s="950">
        <v>180500</v>
      </c>
      <c r="H11" s="950">
        <v>180500</v>
      </c>
      <c r="I11" s="950"/>
      <c r="J11" s="950">
        <v>0</v>
      </c>
      <c r="K11" s="950">
        <f>[4]Igazgatás!G10+[4]Községgazd!G10+[4]Vagyongazd!G10+[4]Közút!G10+[4]Sport!G10+[4]Közművelődés!G14+[4]Támogatás!K10</f>
        <v>0</v>
      </c>
      <c r="L11" s="950">
        <v>0</v>
      </c>
      <c r="M11" s="951">
        <v>0</v>
      </c>
      <c r="N11" s="924">
        <f>[4]Igazgatás!I10+[4]Községgazd!L10+[4]Vagyongazd!I10+[4]Közút!I10+[4]Sport!I10+[4]Közművelődés!K14+[4]Támogatás!T10</f>
        <v>28199.999998872001</v>
      </c>
      <c r="O11" s="925">
        <f>[4]Igazgatás!J10+[4]Községgazd!M10+[4]Vagyongazd!J10+[4]Közút!J10+[4]Sport!J10+[4]Közművelődés!L14+[4]Támogatás!U10</f>
        <v>28199.999998872001</v>
      </c>
      <c r="P11" s="926">
        <f>[4]Igazgatás!K10+[4]Községgazd!N10+[4]Vagyongazd!K10+[4]Közút!K10+[4]Sport!K10+[4]Közművelődés!M14+[4]Támogatás!V10</f>
        <v>28199.999998872001</v>
      </c>
      <c r="Q11" s="926">
        <f>[4]Igazgatás!L10+[4]Községgazd!O10+[4]Vagyongazd!L10+[4]Közút!L10+[4]Sport!L10+[4]Közművelődés!N14+[4]Támogatás!W10</f>
        <v>28199.999998872001</v>
      </c>
      <c r="R11" s="925">
        <f>[4]Igazgatás!M10+[4]Községgazd!P10+[4]Vagyongazd!M10+[4]Közút!M10+[4]Sport!M10+[4]Közművelődés!O14+[4]Támogatás!X10</f>
        <v>28199.999998872001</v>
      </c>
      <c r="S11" s="926">
        <f>[4]Igazgatás!N10+[4]Községgazd!Q10+[4]Vagyongazd!N10+[4]Közút!N10+[4]Sport!N10+[4]Közművelődés!P14+[4]Támogatás!Y10</f>
        <v>28199.999998872001</v>
      </c>
      <c r="T11" s="926">
        <f>[4]Igazgatás!O10+[4]Községgazd!R10+[4]Vagyongazd!O10+[4]Közút!O10+[4]Sport!O10+[4]Közművelődés!Q14+[4]Támogatás!Z10</f>
        <v>28199.999998872001</v>
      </c>
      <c r="U11" s="927">
        <f>[4]Igazgatás!P10+[4]Községgazd!S10+[4]Vagyongazd!P10+[4]Közút!P10+[4]Sport!P10+[4]Közművelődés!R14+[4]Támogatás!AA10</f>
        <v>28199.999998872001</v>
      </c>
      <c r="V11" s="928">
        <f>[4]Igazgatás!Q10+[4]Községgazd!T10+[4]Vagyongazd!Q10+[4]Közút!Q10+[4]Sport!Q10+[4]Közművelődés!S14+[4]Támogatás!AB10</f>
        <v>28199.999998872001</v>
      </c>
      <c r="W11" s="926">
        <f>[4]Igazgatás!R10+[4]Községgazd!U10+[4]Vagyongazd!R10+[4]Közút!R10+[4]Sport!R10+[4]Közművelődés!T14+[4]Támogatás!AC10</f>
        <v>28199.999998872001</v>
      </c>
      <c r="X11" s="926">
        <f>[4]Igazgatás!S10+[4]Községgazd!V10+[4]Vagyongazd!S10+[4]Közút!S10+[4]Sport!S10+[4]Közművelődés!U14+[4]Támogatás!AD10</f>
        <v>28199.999998872001</v>
      </c>
      <c r="Y11" s="927">
        <f>[4]Igazgatás!T10+[4]Községgazd!W10+[4]Vagyongazd!T10+[4]Közút!T10+[4]Sport!T10+[4]Közművelődés!V14+[4]Támogatás!AE10</f>
        <v>28199.999998872001</v>
      </c>
      <c r="AB11" s="914"/>
    </row>
    <row r="12" spans="1:28" s="929" customFormat="1" ht="15" hidden="1" customHeight="1" x14ac:dyDescent="0.2">
      <c r="A12" s="18" t="s">
        <v>693</v>
      </c>
      <c r="B12" s="880" t="s">
        <v>694</v>
      </c>
      <c r="C12" s="881"/>
      <c r="D12" s="882" t="s">
        <v>695</v>
      </c>
      <c r="E12" s="882"/>
      <c r="F12" s="950" t="e">
        <v>#REF!</v>
      </c>
      <c r="G12" s="928" t="e">
        <v>#REF!</v>
      </c>
      <c r="H12" s="928" t="e">
        <v>#REF!</v>
      </c>
      <c r="I12" s="928" t="e">
        <v>#REF!</v>
      </c>
      <c r="J12" s="931">
        <v>0</v>
      </c>
      <c r="K12" s="932">
        <v>0</v>
      </c>
      <c r="L12" s="933"/>
      <c r="M12" s="951">
        <v>0</v>
      </c>
      <c r="N12" s="924">
        <f>[4]Igazgatás!I11+[4]Községgazd!L11+[4]Vagyongazd!I11+[4]Közút!I11+[4]Sport!I11+[4]Közművelődés!K17+[4]Támogatás!T11</f>
        <v>0</v>
      </c>
      <c r="O12" s="925">
        <f>[4]Igazgatás!J11+[4]Községgazd!M11+[4]Vagyongazd!J11+[4]Közút!J11+[4]Sport!J11+[4]Közművelődés!L17+[4]Támogatás!U11</f>
        <v>0</v>
      </c>
      <c r="P12" s="926">
        <f>[4]Igazgatás!K11+[4]Községgazd!N11+[4]Vagyongazd!K11+[4]Közút!K11+[4]Sport!K11+[4]Közművelődés!M17+[4]Támogatás!V11</f>
        <v>0</v>
      </c>
      <c r="Q12" s="926">
        <f>[4]Igazgatás!L11+[4]Községgazd!O11+[4]Vagyongazd!L11+[4]Közút!L11+[4]Sport!L11+[4]Közművelődés!N17+[4]Támogatás!W11</f>
        <v>0</v>
      </c>
      <c r="R12" s="925">
        <f>[4]Igazgatás!M11+[4]Községgazd!P11+[4]Vagyongazd!M11+[4]Közút!M11+[4]Sport!M11+[4]Közművelődés!O17+[4]Támogatás!X11</f>
        <v>0</v>
      </c>
      <c r="S12" s="926">
        <f>[4]Igazgatás!N11+[4]Községgazd!Q11+[4]Vagyongazd!N11+[4]Közút!N11+[4]Sport!N11+[4]Közművelődés!P17+[4]Támogatás!Y11</f>
        <v>0</v>
      </c>
      <c r="T12" s="926">
        <f>[4]Igazgatás!O11+[4]Községgazd!R11+[4]Vagyongazd!O11+[4]Közút!O11+[4]Sport!O11+[4]Közművelődés!Q17+[4]Támogatás!Z11</f>
        <v>0</v>
      </c>
      <c r="U12" s="927">
        <f>[4]Igazgatás!P11+[4]Községgazd!S11+[4]Vagyongazd!P11+[4]Közút!P11+[4]Sport!P11+[4]Közművelődés!R17+[4]Támogatás!AA11</f>
        <v>0</v>
      </c>
      <c r="V12" s="928">
        <f>[4]Igazgatás!Q11+[4]Községgazd!T11+[4]Vagyongazd!Q11+[4]Közút!Q11+[4]Sport!Q11+[4]Közművelődés!S17+[4]Támogatás!AB11</f>
        <v>0</v>
      </c>
      <c r="W12" s="926">
        <f>[4]Igazgatás!R11+[4]Községgazd!U11+[4]Vagyongazd!R11+[4]Közút!R11+[4]Sport!R11+[4]Közművelődés!T17+[4]Támogatás!AC11</f>
        <v>0</v>
      </c>
      <c r="X12" s="926">
        <f>[4]Igazgatás!S11+[4]Községgazd!V11+[4]Vagyongazd!S11+[4]Közút!S11+[4]Sport!S11+[4]Közművelődés!U17+[4]Támogatás!AD11</f>
        <v>0</v>
      </c>
      <c r="Y12" s="927">
        <f>[4]Igazgatás!T11+[4]Községgazd!W11+[4]Vagyongazd!T11+[4]Közút!T11+[4]Sport!T11+[4]Közművelődés!V17+[4]Támogatás!AE11</f>
        <v>0</v>
      </c>
      <c r="AB12" s="914"/>
    </row>
    <row r="13" spans="1:28" s="929" customFormat="1" ht="15" hidden="1" customHeight="1" x14ac:dyDescent="0.2">
      <c r="A13" s="18" t="s">
        <v>696</v>
      </c>
      <c r="B13" s="880" t="s">
        <v>697</v>
      </c>
      <c r="C13" s="881"/>
      <c r="D13" s="882" t="s">
        <v>698</v>
      </c>
      <c r="E13" s="882"/>
      <c r="F13" s="950" t="e">
        <v>#REF!</v>
      </c>
      <c r="G13" s="928" t="e">
        <v>#REF!</v>
      </c>
      <c r="H13" s="928" t="e">
        <v>#REF!</v>
      </c>
      <c r="I13" s="928" t="e">
        <v>#REF!</v>
      </c>
      <c r="J13" s="931">
        <v>0</v>
      </c>
      <c r="K13" s="932">
        <v>0</v>
      </c>
      <c r="L13" s="933"/>
      <c r="M13" s="951">
        <v>0</v>
      </c>
      <c r="N13" s="924">
        <f>[4]Igazgatás!I12+[4]Községgazd!L12+[4]Vagyongazd!I12+[4]Közút!I12+[4]Sport!I12+[4]Közművelődés!K18+[4]Támogatás!T12</f>
        <v>0</v>
      </c>
      <c r="O13" s="925">
        <f>[4]Igazgatás!J12+[4]Községgazd!M12+[4]Vagyongazd!J12+[4]Közút!J12+[4]Sport!J12+[4]Közművelődés!L18+[4]Támogatás!U12</f>
        <v>0</v>
      </c>
      <c r="P13" s="926">
        <f>[4]Igazgatás!K12+[4]Községgazd!N12+[4]Vagyongazd!K12+[4]Közút!K12+[4]Sport!K12+[4]Közművelődés!M18+[4]Támogatás!V12</f>
        <v>0</v>
      </c>
      <c r="Q13" s="926">
        <f>[4]Igazgatás!L12+[4]Községgazd!O12+[4]Vagyongazd!L12+[4]Közút!L12+[4]Sport!L12+[4]Közművelődés!N18+[4]Támogatás!W12</f>
        <v>0</v>
      </c>
      <c r="R13" s="925">
        <f>[4]Igazgatás!M12+[4]Községgazd!P12+[4]Vagyongazd!M12+[4]Közút!M12+[4]Sport!M12+[4]Közművelődés!O18+[4]Támogatás!X12</f>
        <v>0</v>
      </c>
      <c r="S13" s="926">
        <f>[4]Igazgatás!N12+[4]Községgazd!Q12+[4]Vagyongazd!N12+[4]Közút!N12+[4]Sport!N12+[4]Közművelődés!P18+[4]Támogatás!Y12</f>
        <v>0</v>
      </c>
      <c r="T13" s="926">
        <f>[4]Igazgatás!O12+[4]Községgazd!R12+[4]Vagyongazd!O12+[4]Közút!O12+[4]Sport!O12+[4]Közművelődés!Q18+[4]Támogatás!Z12</f>
        <v>0</v>
      </c>
      <c r="U13" s="927">
        <f>[4]Igazgatás!P12+[4]Községgazd!S12+[4]Vagyongazd!P12+[4]Közút!P12+[4]Sport!P12+[4]Közművelődés!R18+[4]Támogatás!AA12</f>
        <v>0</v>
      </c>
      <c r="V13" s="928">
        <f>[4]Igazgatás!Q12+[4]Községgazd!T12+[4]Vagyongazd!Q12+[4]Közút!Q12+[4]Sport!Q12+[4]Közművelődés!S18+[4]Támogatás!AB12</f>
        <v>0</v>
      </c>
      <c r="W13" s="926">
        <f>[4]Igazgatás!R12+[4]Községgazd!U12+[4]Vagyongazd!R12+[4]Közút!R12+[4]Sport!R12+[4]Közművelődés!T18+[4]Támogatás!AC12</f>
        <v>0</v>
      </c>
      <c r="X13" s="926">
        <f>[4]Igazgatás!S12+[4]Községgazd!V12+[4]Vagyongazd!S12+[4]Közút!S12+[4]Sport!S12+[4]Közművelődés!U18+[4]Támogatás!AD12</f>
        <v>0</v>
      </c>
      <c r="Y13" s="927">
        <f>[4]Igazgatás!T12+[4]Községgazd!W12+[4]Vagyongazd!T12+[4]Közút!T12+[4]Sport!T12+[4]Közművelődés!V18+[4]Támogatás!AE12</f>
        <v>0</v>
      </c>
      <c r="AB13" s="914"/>
    </row>
    <row r="14" spans="1:28" s="929" customFormat="1" x14ac:dyDescent="0.2">
      <c r="A14" s="18" t="s">
        <v>699</v>
      </c>
      <c r="B14" s="880" t="s">
        <v>700</v>
      </c>
      <c r="C14" s="881"/>
      <c r="D14" s="882" t="s">
        <v>701</v>
      </c>
      <c r="E14" s="882"/>
      <c r="F14" s="950">
        <v>175000</v>
      </c>
      <c r="G14" s="950">
        <v>175000</v>
      </c>
      <c r="H14" s="950">
        <v>175000</v>
      </c>
      <c r="I14" s="950"/>
      <c r="J14" s="950">
        <f>SUM('[2]Bérek+juttatások'!F11)</f>
        <v>894054</v>
      </c>
      <c r="K14" s="950">
        <f>[4]Igazgatás!G13+[4]Községgazd!G13+[4]Vagyongazd!G13+[4]Közút!G13+[4]Sport!G13+[4]Közművelődés!G19+[4]Támogatás!K13</f>
        <v>0</v>
      </c>
      <c r="L14" s="950">
        <v>0</v>
      </c>
      <c r="M14" s="951">
        <f>SUM(J14:L14)</f>
        <v>894054</v>
      </c>
      <c r="N14" s="924">
        <f>[4]Igazgatás!I13+[4]Községgazd!L13+[4]Vagyongazd!I13+[4]Közút!I13+[4]Sport!I13+[4]Közművelődés!K19+[4]Támogatás!T13</f>
        <v>21677.083332800696</v>
      </c>
      <c r="O14" s="925">
        <f>[4]Igazgatás!J13+[4]Községgazd!M13+[4]Vagyongazd!J13+[4]Közút!J13+[4]Sport!J13+[4]Közművelődés!L19+[4]Támogatás!U13</f>
        <v>21677.083332800696</v>
      </c>
      <c r="P14" s="926">
        <f>[4]Igazgatás!K13+[4]Községgazd!N13+[4]Vagyongazd!K13+[4]Közút!K13+[4]Sport!K13+[4]Közművelődés!M19+[4]Támogatás!V13</f>
        <v>21677.083332800696</v>
      </c>
      <c r="Q14" s="926">
        <f>[4]Igazgatás!L13+[4]Községgazd!O13+[4]Vagyongazd!L13+[4]Közút!L13+[4]Sport!L13+[4]Közművelődés!N19+[4]Támogatás!W13</f>
        <v>21677.083332800696</v>
      </c>
      <c r="R14" s="925">
        <f>[4]Igazgatás!M13+[4]Községgazd!P13+[4]Vagyongazd!M13+[4]Közút!M13+[4]Sport!M13+[4]Közművelődés!O19+[4]Támogatás!X13</f>
        <v>21677.083332800696</v>
      </c>
      <c r="S14" s="926">
        <f>[4]Igazgatás!N13+[4]Községgazd!Q13+[4]Vagyongazd!N13+[4]Közút!N13+[4]Sport!N13+[4]Közművelődés!P19+[4]Támogatás!Y13</f>
        <v>21677.083332800696</v>
      </c>
      <c r="T14" s="926">
        <f>[4]Igazgatás!O13+[4]Községgazd!R13+[4]Vagyongazd!O13+[4]Közút!O13+[4]Sport!O13+[4]Közművelődés!Q19+[4]Támogatás!Z13</f>
        <v>21677.083332800696</v>
      </c>
      <c r="U14" s="927">
        <f>[4]Igazgatás!P13+[4]Községgazd!S13+[4]Vagyongazd!P13+[4]Közút!P13+[4]Sport!P13+[4]Közművelődés!R19+[4]Támogatás!AA13</f>
        <v>21677.083332800696</v>
      </c>
      <c r="V14" s="928">
        <f>[4]Igazgatás!Q13+[4]Községgazd!T13+[4]Vagyongazd!Q13+[4]Közút!Q13+[4]Sport!Q13+[4]Közművelődés!S19+[4]Támogatás!AB13</f>
        <v>21677.083332800696</v>
      </c>
      <c r="W14" s="926">
        <f>[4]Igazgatás!R13+[4]Községgazd!U13+[4]Vagyongazd!R13+[4]Közút!R13+[4]Sport!R13+[4]Közművelődés!T19+[4]Támogatás!AC13</f>
        <v>21677.083332800696</v>
      </c>
      <c r="X14" s="926">
        <f>[4]Igazgatás!S13+[4]Községgazd!V13+[4]Vagyongazd!S13+[4]Közút!S13+[4]Sport!S13+[4]Közművelődés!U19+[4]Támogatás!AD13</f>
        <v>21677.083332800696</v>
      </c>
      <c r="Y14" s="927">
        <f>[4]Igazgatás!T13+[4]Községgazd!W13+[4]Vagyongazd!T13+[4]Közút!T13+[4]Sport!T13+[4]Közművelődés!V19+[4]Támogatás!AE13</f>
        <v>21677.083332800696</v>
      </c>
      <c r="AB14" s="914"/>
    </row>
    <row r="15" spans="1:28" s="929" customFormat="1" hidden="1" x14ac:dyDescent="0.2">
      <c r="A15" s="18" t="s">
        <v>702</v>
      </c>
      <c r="B15" s="880" t="s">
        <v>703</v>
      </c>
      <c r="C15" s="881"/>
      <c r="D15" s="882" t="s">
        <v>704</v>
      </c>
      <c r="E15" s="882"/>
      <c r="F15" s="950">
        <v>50000</v>
      </c>
      <c r="G15" s="950">
        <v>50000</v>
      </c>
      <c r="H15" s="950">
        <v>50000</v>
      </c>
      <c r="I15" s="950"/>
      <c r="J15" s="950">
        <v>0</v>
      </c>
      <c r="K15" s="950">
        <f>[4]Igazgatás!G14+[4]Községgazd!G14+[4]Vagyongazd!G14+[4]Közút!G14+[4]Sport!G14+[4]Közművelődés!G22+[4]Támogatás!K14</f>
        <v>0</v>
      </c>
      <c r="L15" s="950">
        <v>0</v>
      </c>
      <c r="M15" s="951">
        <f>[4]Igazgatás!H14+[4]Községgazd!H14+[4]Vagyongazd!H14+[4]Közút!H14+[4]Sport!H14+[4]Közművelődés!H22+[4]Támogatás!L14</f>
        <v>0</v>
      </c>
      <c r="N15" s="924">
        <f>[4]Igazgatás!I14+[4]Községgazd!L14+[4]Vagyongazd!I14+[4]Közút!I14+[4]Sport!I14+[4]Közművelődés!K22+[4]Támogatás!T14</f>
        <v>0</v>
      </c>
      <c r="O15" s="925">
        <f>[4]Igazgatás!J14+[4]Községgazd!M14+[4]Vagyongazd!J14+[4]Közút!J14+[4]Sport!J14+[4]Közművelődés!L22+[4]Támogatás!U14</f>
        <v>0</v>
      </c>
      <c r="P15" s="926">
        <f>[4]Igazgatás!K14+[4]Községgazd!N14+[4]Vagyongazd!K14+[4]Közút!K14+[4]Sport!K14+[4]Közművelődés!M22+[4]Támogatás!V14</f>
        <v>0</v>
      </c>
      <c r="Q15" s="926">
        <f>[4]Igazgatás!L14+[4]Községgazd!O14+[4]Vagyongazd!L14+[4]Közút!L14+[4]Sport!L14+[4]Közművelődés!N22+[4]Támogatás!W14</f>
        <v>0</v>
      </c>
      <c r="R15" s="925">
        <f>[4]Igazgatás!M14+[4]Községgazd!P14+[4]Vagyongazd!M14+[4]Közút!M14+[4]Sport!M14+[4]Közművelődés!O22+[4]Támogatás!X14</f>
        <v>0</v>
      </c>
      <c r="S15" s="926">
        <f>[4]Igazgatás!N14+[4]Községgazd!Q14+[4]Vagyongazd!N14+[4]Közút!N14+[4]Sport!N14+[4]Közművelődés!P22+[4]Támogatás!Y14</f>
        <v>0</v>
      </c>
      <c r="T15" s="926">
        <f>[4]Igazgatás!O14+[4]Községgazd!R14+[4]Vagyongazd!O14+[4]Közút!O14+[4]Sport!O14+[4]Közművelődés!Q22+[4]Támogatás!Z14</f>
        <v>0</v>
      </c>
      <c r="U15" s="927">
        <f>[4]Igazgatás!P14+[4]Községgazd!S14+[4]Vagyongazd!P14+[4]Közút!P14+[4]Sport!P14+[4]Közművelődés!R22+[4]Támogatás!AA14</f>
        <v>0</v>
      </c>
      <c r="V15" s="928">
        <f>[4]Igazgatás!Q14+[4]Községgazd!T14+[4]Vagyongazd!Q14+[4]Közút!Q14+[4]Sport!Q14+[4]Közművelődés!S22+[4]Támogatás!AB14</f>
        <v>0</v>
      </c>
      <c r="W15" s="926">
        <f>[4]Igazgatás!R14+[4]Községgazd!U14+[4]Vagyongazd!R14+[4]Közút!R14+[4]Sport!R14+[4]Közművelődés!T22+[4]Támogatás!AC14</f>
        <v>0</v>
      </c>
      <c r="X15" s="926">
        <f>[4]Igazgatás!S14+[4]Községgazd!V14+[4]Vagyongazd!S14+[4]Közút!S14+[4]Sport!S14+[4]Közművelődés!U22+[4]Támogatás!AD14</f>
        <v>0</v>
      </c>
      <c r="Y15" s="927">
        <f>[4]Igazgatás!T14+[4]Községgazd!W14+[4]Vagyongazd!T14+[4]Közút!T14+[4]Sport!T14+[4]Közművelődés!V22+[4]Támogatás!AE14</f>
        <v>0</v>
      </c>
      <c r="AB15" s="914"/>
    </row>
    <row r="16" spans="1:28" s="929" customFormat="1" ht="15" customHeight="1" x14ac:dyDescent="0.2">
      <c r="A16" s="18" t="s">
        <v>705</v>
      </c>
      <c r="B16" s="880" t="s">
        <v>706</v>
      </c>
      <c r="C16" s="881"/>
      <c r="D16" s="882" t="s">
        <v>707</v>
      </c>
      <c r="E16" s="895"/>
      <c r="F16" s="1086" t="e">
        <v>#REF!</v>
      </c>
      <c r="G16" s="928" t="e">
        <v>#REF!</v>
      </c>
      <c r="H16" s="928" t="e">
        <v>#REF!</v>
      </c>
      <c r="I16" s="928" t="e">
        <v>#REF!</v>
      </c>
      <c r="J16" s="935">
        <f>SUM('[2]Bérek+juttatások'!F13)</f>
        <v>100000</v>
      </c>
      <c r="K16" s="936">
        <v>0</v>
      </c>
      <c r="L16" s="933">
        <v>0</v>
      </c>
      <c r="M16" s="951">
        <f>SUM(J16:L16)</f>
        <v>100000</v>
      </c>
      <c r="N16" s="924">
        <f>[4]Igazgatás!I15+[4]Községgazd!L15+[4]Vagyongazd!I15+[4]Közút!I15+[4]Sport!I15+[4]Közművelődés!K25+[4]Támogatás!T15</f>
        <v>0</v>
      </c>
      <c r="O16" s="925">
        <f>[4]Igazgatás!J15+[4]Községgazd!M15+[4]Vagyongazd!J15+[4]Közút!J15+[4]Sport!J15+[4]Közművelődés!L25+[4]Támogatás!U15</f>
        <v>0</v>
      </c>
      <c r="P16" s="926">
        <f>[4]Igazgatás!K15+[4]Községgazd!N15+[4]Vagyongazd!K15+[4]Közút!K15+[4]Sport!K15+[4]Közművelődés!M25+[4]Támogatás!V15</f>
        <v>0</v>
      </c>
      <c r="Q16" s="926">
        <f>[4]Igazgatás!L15+[4]Községgazd!O15+[4]Vagyongazd!L15+[4]Közút!L15+[4]Sport!L15+[4]Közművelődés!N25+[4]Támogatás!W15</f>
        <v>0</v>
      </c>
      <c r="R16" s="925">
        <f>[4]Igazgatás!M15+[4]Községgazd!P15+[4]Vagyongazd!M15+[4]Közút!M15+[4]Sport!M15+[4]Közművelődés!O25+[4]Támogatás!X15</f>
        <v>0</v>
      </c>
      <c r="S16" s="926">
        <f>[4]Igazgatás!N15+[4]Községgazd!Q15+[4]Vagyongazd!N15+[4]Közút!N15+[4]Sport!N15+[4]Közművelődés!P25+[4]Támogatás!Y15</f>
        <v>0</v>
      </c>
      <c r="T16" s="926">
        <f>[4]Igazgatás!O15+[4]Községgazd!R15+[4]Vagyongazd!O15+[4]Közút!O15+[4]Sport!O15+[4]Közművelődés!Q25+[4]Támogatás!Z15</f>
        <v>0</v>
      </c>
      <c r="U16" s="927">
        <f>[4]Igazgatás!P15+[4]Községgazd!S15+[4]Vagyongazd!P15+[4]Közút!P15+[4]Sport!P15+[4]Közművelődés!R25+[4]Támogatás!AA15</f>
        <v>0</v>
      </c>
      <c r="V16" s="928">
        <f>[4]Igazgatás!Q15+[4]Községgazd!T15+[4]Vagyongazd!Q15+[4]Közút!Q15+[4]Sport!Q15+[4]Közművelődés!S25+[4]Támogatás!AB15</f>
        <v>0</v>
      </c>
      <c r="W16" s="926">
        <f>[4]Igazgatás!R15+[4]Községgazd!U15+[4]Vagyongazd!R15+[4]Közút!R15+[4]Sport!R15+[4]Közművelődés!T25+[4]Támogatás!AC15</f>
        <v>0</v>
      </c>
      <c r="X16" s="926">
        <f>[4]Igazgatás!S15+[4]Községgazd!V15+[4]Vagyongazd!S15+[4]Közút!S15+[4]Sport!S15+[4]Közművelődés!U25+[4]Támogatás!AD15</f>
        <v>0</v>
      </c>
      <c r="Y16" s="927">
        <f>[4]Igazgatás!T15+[4]Községgazd!W15+[4]Vagyongazd!T15+[4]Közút!T15+[4]Sport!T15+[4]Közművelődés!V25+[4]Támogatás!AE15</f>
        <v>0</v>
      </c>
      <c r="AB16" s="914"/>
    </row>
    <row r="17" spans="1:28" s="929" customFormat="1" ht="15" hidden="1" customHeight="1" x14ac:dyDescent="0.2">
      <c r="A17" s="18" t="s">
        <v>708</v>
      </c>
      <c r="B17" s="880" t="s">
        <v>709</v>
      </c>
      <c r="C17" s="881"/>
      <c r="D17" s="882" t="s">
        <v>710</v>
      </c>
      <c r="E17" s="895"/>
      <c r="F17" s="1086" t="e">
        <v>#REF!</v>
      </c>
      <c r="G17" s="928" t="e">
        <v>#REF!</v>
      </c>
      <c r="H17" s="928" t="e">
        <v>#REF!</v>
      </c>
      <c r="I17" s="928" t="e">
        <v>#REF!</v>
      </c>
      <c r="J17" s="935">
        <v>0</v>
      </c>
      <c r="K17" s="936">
        <v>0</v>
      </c>
      <c r="L17" s="933">
        <v>0</v>
      </c>
      <c r="M17" s="951">
        <v>0</v>
      </c>
      <c r="N17" s="924">
        <f>[4]Igazgatás!I16+[4]Községgazd!L16+[4]Vagyongazd!I16+[4]Közút!I16+[4]Sport!I16+[4]Közművelődés!K26+[4]Támogatás!T16</f>
        <v>0</v>
      </c>
      <c r="O17" s="925">
        <f>[4]Igazgatás!J16+[4]Községgazd!M16+[4]Vagyongazd!J16+[4]Közút!J16+[4]Sport!J16+[4]Közművelődés!L26+[4]Támogatás!U16</f>
        <v>0</v>
      </c>
      <c r="P17" s="926">
        <f>[4]Igazgatás!K16+[4]Községgazd!N16+[4]Vagyongazd!K16+[4]Közút!K16+[4]Sport!K16+[4]Közművelődés!M26+[4]Támogatás!V16</f>
        <v>0</v>
      </c>
      <c r="Q17" s="926">
        <f>[4]Igazgatás!L16+[4]Községgazd!O16+[4]Vagyongazd!L16+[4]Közút!L16+[4]Sport!L16+[4]Közművelődés!N26+[4]Támogatás!W16</f>
        <v>0</v>
      </c>
      <c r="R17" s="925">
        <f>[4]Igazgatás!M16+[4]Községgazd!P16+[4]Vagyongazd!M16+[4]Közút!M16+[4]Sport!M16+[4]Közművelődés!O26+[4]Támogatás!X16</f>
        <v>0</v>
      </c>
      <c r="S17" s="926">
        <f>[4]Igazgatás!N16+[4]Községgazd!Q16+[4]Vagyongazd!N16+[4]Közút!N16+[4]Sport!N16+[4]Közművelődés!P26+[4]Támogatás!Y16</f>
        <v>0</v>
      </c>
      <c r="T17" s="926">
        <f>[4]Igazgatás!O16+[4]Községgazd!R16+[4]Vagyongazd!O16+[4]Közút!O16+[4]Sport!O16+[4]Közművelődés!Q26+[4]Támogatás!Z16</f>
        <v>0</v>
      </c>
      <c r="U17" s="927">
        <f>[4]Igazgatás!P16+[4]Községgazd!S16+[4]Vagyongazd!P16+[4]Közút!P16+[4]Sport!P16+[4]Közművelődés!R26+[4]Támogatás!AA16</f>
        <v>0</v>
      </c>
      <c r="V17" s="928">
        <f>[4]Igazgatás!Q16+[4]Községgazd!T16+[4]Vagyongazd!Q16+[4]Közút!Q16+[4]Sport!Q16+[4]Közművelődés!S26+[4]Támogatás!AB16</f>
        <v>0</v>
      </c>
      <c r="W17" s="926">
        <f>[4]Igazgatás!R16+[4]Községgazd!U16+[4]Vagyongazd!R16+[4]Közút!R16+[4]Sport!R16+[4]Közművelődés!T26+[4]Támogatás!AC16</f>
        <v>0</v>
      </c>
      <c r="X17" s="926">
        <f>[4]Igazgatás!S16+[4]Községgazd!V16+[4]Vagyongazd!S16+[4]Közút!S16+[4]Sport!S16+[4]Közművelődés!U26+[4]Támogatás!AD16</f>
        <v>0</v>
      </c>
      <c r="Y17" s="927">
        <f>[4]Igazgatás!T16+[4]Községgazd!W16+[4]Vagyongazd!T16+[4]Közút!T16+[4]Sport!T16+[4]Közművelődés!V26+[4]Támogatás!AE16</f>
        <v>0</v>
      </c>
      <c r="AB17" s="914"/>
    </row>
    <row r="18" spans="1:28" s="929" customFormat="1" ht="15" hidden="1" customHeight="1" x14ac:dyDescent="0.2">
      <c r="A18" s="18" t="s">
        <v>711</v>
      </c>
      <c r="B18" s="880" t="s">
        <v>712</v>
      </c>
      <c r="C18" s="881"/>
      <c r="D18" s="882" t="s">
        <v>713</v>
      </c>
      <c r="E18" s="895"/>
      <c r="F18" s="1086" t="e">
        <v>#REF!</v>
      </c>
      <c r="G18" s="928" t="e">
        <v>#REF!</v>
      </c>
      <c r="H18" s="928" t="e">
        <v>#REF!</v>
      </c>
      <c r="I18" s="928" t="e">
        <v>#REF!</v>
      </c>
      <c r="J18" s="935">
        <v>0</v>
      </c>
      <c r="K18" s="936">
        <v>0</v>
      </c>
      <c r="L18" s="933">
        <v>0</v>
      </c>
      <c r="M18" s="951">
        <v>0</v>
      </c>
      <c r="N18" s="924">
        <f>[4]Igazgatás!I17+[4]Községgazd!L17+[4]Vagyongazd!I17+[4]Közút!I17+[4]Sport!I17+[4]Közművelődés!K27+[4]Támogatás!T17</f>
        <v>0</v>
      </c>
      <c r="O18" s="925">
        <f>[4]Igazgatás!J17+[4]Községgazd!M17+[4]Vagyongazd!J17+[4]Közút!J17+[4]Sport!J17+[4]Közművelődés!L27+[4]Támogatás!U17</f>
        <v>0</v>
      </c>
      <c r="P18" s="926">
        <f>[4]Igazgatás!K17+[4]Községgazd!N17+[4]Vagyongazd!K17+[4]Közút!K17+[4]Sport!K17+[4]Közművelődés!M27+[4]Támogatás!V17</f>
        <v>0</v>
      </c>
      <c r="Q18" s="926">
        <f>[4]Igazgatás!L17+[4]Községgazd!O17+[4]Vagyongazd!L17+[4]Közút!L17+[4]Sport!L17+[4]Közművelődés!N27+[4]Támogatás!W17</f>
        <v>0</v>
      </c>
      <c r="R18" s="925">
        <f>[4]Igazgatás!M17+[4]Községgazd!P17+[4]Vagyongazd!M17+[4]Közút!M17+[4]Sport!M17+[4]Közművelődés!O27+[4]Támogatás!X17</f>
        <v>0</v>
      </c>
      <c r="S18" s="926">
        <f>[4]Igazgatás!N17+[4]Községgazd!Q17+[4]Vagyongazd!N17+[4]Közút!N17+[4]Sport!N17+[4]Közművelődés!P27+[4]Támogatás!Y17</f>
        <v>0</v>
      </c>
      <c r="T18" s="926">
        <f>[4]Igazgatás!O17+[4]Községgazd!R17+[4]Vagyongazd!O17+[4]Közút!O17+[4]Sport!O17+[4]Közművelődés!Q27+[4]Támogatás!Z17</f>
        <v>0</v>
      </c>
      <c r="U18" s="927">
        <f>[4]Igazgatás!P17+[4]Községgazd!S17+[4]Vagyongazd!P17+[4]Közút!P17+[4]Sport!P17+[4]Közművelődés!R27+[4]Támogatás!AA17</f>
        <v>0</v>
      </c>
      <c r="V18" s="928">
        <f>[4]Igazgatás!Q17+[4]Községgazd!T17+[4]Vagyongazd!Q17+[4]Közút!Q17+[4]Sport!Q17+[4]Közművelődés!S27+[4]Támogatás!AB17</f>
        <v>0</v>
      </c>
      <c r="W18" s="926">
        <f>[4]Igazgatás!R17+[4]Községgazd!U17+[4]Vagyongazd!R17+[4]Közút!R17+[4]Sport!R17+[4]Közművelődés!T27+[4]Támogatás!AC17</f>
        <v>0</v>
      </c>
      <c r="X18" s="926">
        <f>[4]Igazgatás!S17+[4]Községgazd!V17+[4]Vagyongazd!S17+[4]Közút!S17+[4]Sport!S17+[4]Közművelődés!U27+[4]Támogatás!AD17</f>
        <v>0</v>
      </c>
      <c r="Y18" s="927">
        <f>[4]Igazgatás!T17+[4]Községgazd!W17+[4]Vagyongazd!T17+[4]Közút!T17+[4]Sport!T17+[4]Közművelődés!V27+[4]Támogatás!AE17</f>
        <v>0</v>
      </c>
      <c r="AB18" s="914"/>
    </row>
    <row r="19" spans="1:28" s="929" customFormat="1" ht="15" hidden="1" customHeight="1" x14ac:dyDescent="0.2">
      <c r="A19" s="18" t="s">
        <v>714</v>
      </c>
      <c r="B19" s="880" t="s">
        <v>715</v>
      </c>
      <c r="C19" s="881"/>
      <c r="D19" s="882" t="s">
        <v>716</v>
      </c>
      <c r="E19" s="895"/>
      <c r="F19" s="1086" t="e">
        <v>#REF!</v>
      </c>
      <c r="G19" s="928" t="e">
        <v>#REF!</v>
      </c>
      <c r="H19" s="928" t="e">
        <v>#REF!</v>
      </c>
      <c r="I19" s="928" t="e">
        <v>#REF!</v>
      </c>
      <c r="J19" s="935">
        <v>0</v>
      </c>
      <c r="K19" s="936">
        <v>0</v>
      </c>
      <c r="L19" s="933">
        <v>0</v>
      </c>
      <c r="M19" s="951">
        <v>0</v>
      </c>
      <c r="N19" s="924">
        <f>[4]Igazgatás!I18+[4]Községgazd!L18+[4]Vagyongazd!I18+[4]Közút!I18+[4]Sport!I18+[4]Közművelődés!K28+[4]Támogatás!T18</f>
        <v>0</v>
      </c>
      <c r="O19" s="925">
        <f>[4]Igazgatás!J18+[4]Községgazd!M18+[4]Vagyongazd!J18+[4]Közút!J18+[4]Sport!J18+[4]Közművelődés!L28+[4]Támogatás!U18</f>
        <v>0</v>
      </c>
      <c r="P19" s="926">
        <f>[4]Igazgatás!K18+[4]Községgazd!N18+[4]Vagyongazd!K18+[4]Közút!K18+[4]Sport!K18+[4]Közművelődés!M28+[4]Támogatás!V18</f>
        <v>0</v>
      </c>
      <c r="Q19" s="926">
        <f>[4]Igazgatás!L18+[4]Községgazd!O18+[4]Vagyongazd!L18+[4]Közút!L18+[4]Sport!L18+[4]Közművelődés!N28+[4]Támogatás!W18</f>
        <v>0</v>
      </c>
      <c r="R19" s="925">
        <f>[4]Igazgatás!M18+[4]Községgazd!P18+[4]Vagyongazd!M18+[4]Közút!M18+[4]Sport!M18+[4]Közművelődés!O28+[4]Támogatás!X18</f>
        <v>0</v>
      </c>
      <c r="S19" s="926">
        <f>[4]Igazgatás!N18+[4]Községgazd!Q18+[4]Vagyongazd!N18+[4]Közút!N18+[4]Sport!N18+[4]Közművelődés!P28+[4]Támogatás!Y18</f>
        <v>0</v>
      </c>
      <c r="T19" s="926">
        <f>[4]Igazgatás!O18+[4]Községgazd!R18+[4]Vagyongazd!O18+[4]Közút!O18+[4]Sport!O18+[4]Közművelődés!Q28+[4]Támogatás!Z18</f>
        <v>0</v>
      </c>
      <c r="U19" s="927">
        <f>[4]Igazgatás!P18+[4]Községgazd!S18+[4]Vagyongazd!P18+[4]Közút!P18+[4]Sport!P18+[4]Közművelődés!R28+[4]Támogatás!AA18</f>
        <v>0</v>
      </c>
      <c r="V19" s="928">
        <f>[4]Igazgatás!Q18+[4]Községgazd!T18+[4]Vagyongazd!Q18+[4]Közút!Q18+[4]Sport!Q18+[4]Közművelődés!S28+[4]Támogatás!AB18</f>
        <v>0</v>
      </c>
      <c r="W19" s="926">
        <f>[4]Igazgatás!R18+[4]Községgazd!U18+[4]Vagyongazd!R18+[4]Közút!R18+[4]Sport!R18+[4]Közművelődés!T28+[4]Támogatás!AC18</f>
        <v>0</v>
      </c>
      <c r="X19" s="926">
        <f>[4]Igazgatás!S18+[4]Községgazd!V18+[4]Vagyongazd!S18+[4]Közút!S18+[4]Sport!S18+[4]Közművelődés!U28+[4]Támogatás!AD18</f>
        <v>0</v>
      </c>
      <c r="Y19" s="927">
        <f>[4]Igazgatás!T18+[4]Községgazd!W18+[4]Vagyongazd!T18+[4]Közút!T18+[4]Sport!T18+[4]Közművelődés!V28+[4]Támogatás!AE18</f>
        <v>0</v>
      </c>
      <c r="AB19" s="914"/>
    </row>
    <row r="20" spans="1:28" s="929" customFormat="1" hidden="1" x14ac:dyDescent="0.2">
      <c r="A20" s="18" t="s">
        <v>717</v>
      </c>
      <c r="B20" s="880" t="s">
        <v>718</v>
      </c>
      <c r="C20" s="881"/>
      <c r="D20" s="882" t="s">
        <v>719</v>
      </c>
      <c r="E20" s="882"/>
      <c r="F20" s="950">
        <v>199700</v>
      </c>
      <c r="G20" s="950">
        <v>199700</v>
      </c>
      <c r="H20" s="950">
        <v>199700</v>
      </c>
      <c r="I20" s="950"/>
      <c r="J20" s="950">
        <v>0</v>
      </c>
      <c r="K20" s="950">
        <f>[4]Igazgatás!G19+[4]Községgazd!G19+[4]Vagyongazd!G19+[4]Közút!G19+[4]Sport!G19+[4]Közművelődés!G29+[4]Támogatás!K19</f>
        <v>0</v>
      </c>
      <c r="L20" s="950">
        <v>0</v>
      </c>
      <c r="M20" s="951">
        <v>0</v>
      </c>
      <c r="N20" s="924">
        <f>[4]Igazgatás!I19+[4]Községgazd!L19+[4]Vagyongazd!I19+[4]Közút!I19+[4]Sport!I19+[4]Közművelődés!K29+[4]Támogatás!T19</f>
        <v>12399.999999504</v>
      </c>
      <c r="O20" s="925">
        <f>[4]Igazgatás!J19+[4]Községgazd!M19+[4]Vagyongazd!J19+[4]Közút!J19+[4]Sport!J19+[4]Közművelődés!L29+[4]Támogatás!U19</f>
        <v>12399.999999504</v>
      </c>
      <c r="P20" s="926">
        <f>[4]Igazgatás!K19+[4]Községgazd!N19+[4]Vagyongazd!K19+[4]Közút!K19+[4]Sport!K19+[4]Közművelődés!M29+[4]Támogatás!V19</f>
        <v>12399.999999504</v>
      </c>
      <c r="Q20" s="926">
        <f>[4]Igazgatás!L19+[4]Községgazd!O19+[4]Vagyongazd!L19+[4]Közút!L19+[4]Sport!L19+[4]Közművelődés!N29+[4]Támogatás!W19</f>
        <v>12399.999999504</v>
      </c>
      <c r="R20" s="925">
        <f>[4]Igazgatás!M19+[4]Községgazd!P19+[4]Vagyongazd!M19+[4]Közút!M19+[4]Sport!M19+[4]Közművelődés!O29+[4]Támogatás!X19</f>
        <v>12399.999999504</v>
      </c>
      <c r="S20" s="926">
        <f>[4]Igazgatás!N19+[4]Községgazd!Q19+[4]Vagyongazd!N19+[4]Közút!N19+[4]Sport!N19+[4]Közművelődés!P29+[4]Támogatás!Y19</f>
        <v>12399.999999504</v>
      </c>
      <c r="T20" s="926">
        <f>[4]Igazgatás!O19+[4]Községgazd!R19+[4]Vagyongazd!O19+[4]Közút!O19+[4]Sport!O19+[4]Közművelődés!Q29+[4]Támogatás!Z19</f>
        <v>12399.999999504</v>
      </c>
      <c r="U20" s="927">
        <f>[4]Igazgatás!P19+[4]Községgazd!S19+[4]Vagyongazd!P19+[4]Közút!P19+[4]Sport!P19+[4]Közművelődés!R29+[4]Támogatás!AA19</f>
        <v>12399.999999504</v>
      </c>
      <c r="V20" s="928">
        <f>[4]Igazgatás!Q19+[4]Községgazd!T19+[4]Vagyongazd!Q19+[4]Közút!Q19+[4]Sport!Q19+[4]Közművelődés!S29+[4]Támogatás!AB19</f>
        <v>12399.999999504</v>
      </c>
      <c r="W20" s="926">
        <f>[4]Igazgatás!R19+[4]Községgazd!U19+[4]Vagyongazd!R19+[4]Közút!R19+[4]Sport!R19+[4]Közművelődés!T29+[4]Támogatás!AC19</f>
        <v>12399.999999504</v>
      </c>
      <c r="X20" s="926">
        <f>[4]Igazgatás!S19+[4]Községgazd!V19+[4]Vagyongazd!S19+[4]Közút!S19+[4]Sport!S19+[4]Közművelődés!U29+[4]Támogatás!AD19</f>
        <v>12399.999999504</v>
      </c>
      <c r="Y20" s="927">
        <f>[4]Igazgatás!T19+[4]Községgazd!W19+[4]Vagyongazd!T19+[4]Közút!T19+[4]Sport!T19+[4]Közművelődés!V29+[4]Támogatás!AE19</f>
        <v>12399.999999504</v>
      </c>
      <c r="AB20" s="914"/>
    </row>
    <row r="21" spans="1:28" x14ac:dyDescent="0.2">
      <c r="B21" s="875" t="s">
        <v>720</v>
      </c>
      <c r="C21" s="1304" t="s">
        <v>721</v>
      </c>
      <c r="D21" s="1305"/>
      <c r="E21" s="1305"/>
      <c r="F21" s="981">
        <v>4960464</v>
      </c>
      <c r="G21" s="981">
        <v>4960464</v>
      </c>
      <c r="H21" s="981">
        <v>4960464</v>
      </c>
      <c r="I21" s="981"/>
      <c r="J21" s="981">
        <f>SUM(J22:J24)</f>
        <v>400000</v>
      </c>
      <c r="K21" s="981">
        <f>[4]Igazgatás!G20+[4]Községgazd!G20+[4]Vagyongazd!G20+[4]Közút!G20+[4]Sport!G20+[4]Közművelődés!G32+[4]Támogatás!K20</f>
        <v>0</v>
      </c>
      <c r="L21" s="981">
        <v>0</v>
      </c>
      <c r="M21" s="1015">
        <f>SUM(J21:L21)</f>
        <v>400000</v>
      </c>
      <c r="N21" s="939">
        <f>[4]Igazgatás!I20+[4]Községgazd!L20+[4]Vagyongazd!I20+[4]Közút!I20+[4]Sport!I20+[4]Közművelődés!K32+[4]Támogatás!T20</f>
        <v>444079.99998223677</v>
      </c>
      <c r="O21" s="940">
        <f>[4]Igazgatás!J20+[4]Községgazd!M20+[4]Vagyongazd!J20+[4]Közút!J20+[4]Sport!J20+[4]Közművelődés!L32+[4]Támogatás!U20</f>
        <v>444079.99998223677</v>
      </c>
      <c r="P21" s="941">
        <f>[4]Igazgatás!K20+[4]Községgazd!N20+[4]Vagyongazd!K20+[4]Közút!K20+[4]Sport!K20+[4]Közművelődés!M32+[4]Támogatás!V20</f>
        <v>444079.99998223677</v>
      </c>
      <c r="Q21" s="941">
        <f>[4]Igazgatás!L20+[4]Községgazd!O20+[4]Vagyongazd!L20+[4]Közút!L20+[4]Sport!L20+[4]Közművelődés!N32+[4]Támogatás!W20</f>
        <v>444079.99998223677</v>
      </c>
      <c r="R21" s="940">
        <f>[4]Igazgatás!M20+[4]Községgazd!P20+[4]Vagyongazd!M20+[4]Közút!M20+[4]Sport!M20+[4]Közművelődés!O32+[4]Támogatás!X20</f>
        <v>444079.99998223677</v>
      </c>
      <c r="S21" s="941">
        <f>[4]Igazgatás!N20+[4]Községgazd!Q20+[4]Vagyongazd!N20+[4]Közút!N20+[4]Sport!N20+[4]Közművelődés!P32+[4]Támogatás!Y20</f>
        <v>444079.99998223677</v>
      </c>
      <c r="T21" s="941">
        <f>[4]Igazgatás!O20+[4]Községgazd!R20+[4]Vagyongazd!O20+[4]Közút!O20+[4]Sport!O20+[4]Közművelődés!Q32+[4]Támogatás!Z20</f>
        <v>444079.99998223677</v>
      </c>
      <c r="U21" s="942">
        <f>[4]Igazgatás!P20+[4]Községgazd!S20+[4]Vagyongazd!P20+[4]Közút!P20+[4]Sport!P20+[4]Közművelődés!R32+[4]Támogatás!AA20</f>
        <v>444079.99998223677</v>
      </c>
      <c r="V21" s="943">
        <f>[4]Igazgatás!Q20+[4]Községgazd!T20+[4]Vagyongazd!Q20+[4]Közút!Q20+[4]Sport!Q20+[4]Közművelődés!S32+[4]Támogatás!AB20</f>
        <v>444079.99998223677</v>
      </c>
      <c r="W21" s="941">
        <f>[4]Igazgatás!R20+[4]Községgazd!U20+[4]Vagyongazd!R20+[4]Közút!R20+[4]Sport!R20+[4]Közművelődés!T32+[4]Támogatás!AC20</f>
        <v>444079.99998223677</v>
      </c>
      <c r="X21" s="941">
        <f>[4]Igazgatás!S20+[4]Községgazd!V20+[4]Vagyongazd!S20+[4]Közút!S20+[4]Sport!S20+[4]Közművelődés!U32+[4]Támogatás!AD20</f>
        <v>444079.99998223677</v>
      </c>
      <c r="Y21" s="942">
        <f>[4]Igazgatás!T20+[4]Községgazd!W20+[4]Vagyongazd!T20+[4]Közút!T20+[4]Sport!T20+[4]Közművelődés!V32+[4]Támogatás!AE20</f>
        <v>444079.99998223677</v>
      </c>
      <c r="AB21" s="914"/>
    </row>
    <row r="22" spans="1:28" s="949" customFormat="1" ht="13.5" x14ac:dyDescent="0.2">
      <c r="A22" s="18" t="s">
        <v>722</v>
      </c>
      <c r="B22" s="880" t="s">
        <v>723</v>
      </c>
      <c r="C22" s="1306" t="s">
        <v>421</v>
      </c>
      <c r="D22" s="1307"/>
      <c r="E22" s="1307"/>
      <c r="F22" s="950">
        <v>4277964</v>
      </c>
      <c r="G22" s="950">
        <v>4277964</v>
      </c>
      <c r="H22" s="950">
        <v>4277964</v>
      </c>
      <c r="I22" s="950"/>
      <c r="J22" s="950">
        <f>SUM('[2]Bérek+juttatások'!F19)</f>
        <v>0</v>
      </c>
      <c r="K22" s="950">
        <f>[4]Igazgatás!G21+[4]Községgazd!G21+[4]Vagyongazd!G21+[4]Közút!G21+[4]Sport!G21+[4]Közművelődés!G33+[4]Támogatás!K21</f>
        <v>0</v>
      </c>
      <c r="L22" s="950">
        <v>0</v>
      </c>
      <c r="M22" s="951">
        <f>SUM(J22:L22)</f>
        <v>0</v>
      </c>
      <c r="N22" s="944">
        <f>[4]Igazgatás!I21+[4]Községgazd!L21+[4]Vagyongazd!I21+[4]Közút!I21+[4]Sport!I21+[4]Közművelődés!K33+[4]Támogatás!T21</f>
        <v>360746.66665223677</v>
      </c>
      <c r="O22" s="945">
        <f>[4]Igazgatás!J21+[4]Községgazd!M21+[4]Vagyongazd!J21+[4]Közút!J21+[4]Sport!J21+[4]Közművelődés!L33+[4]Támogatás!U21</f>
        <v>360746.66665223677</v>
      </c>
      <c r="P22" s="946">
        <f>[4]Igazgatás!K21+[4]Községgazd!N21+[4]Vagyongazd!K21+[4]Közút!K21+[4]Sport!K21+[4]Közművelődés!M33+[4]Támogatás!V21</f>
        <v>360746.66665223677</v>
      </c>
      <c r="Q22" s="946">
        <f>[4]Igazgatás!L21+[4]Községgazd!O21+[4]Vagyongazd!L21+[4]Közút!L21+[4]Sport!L21+[4]Közművelődés!N33+[4]Támogatás!W21</f>
        <v>360746.66665223677</v>
      </c>
      <c r="R22" s="945">
        <f>[4]Igazgatás!M21+[4]Községgazd!P21+[4]Vagyongazd!M21+[4]Közút!M21+[4]Sport!M21+[4]Közművelődés!O33+[4]Támogatás!X21</f>
        <v>360746.66665223677</v>
      </c>
      <c r="S22" s="946">
        <f>[4]Igazgatás!N21+[4]Községgazd!Q21+[4]Vagyongazd!N21+[4]Közút!N21+[4]Sport!N21+[4]Közművelődés!P33+[4]Támogatás!Y21</f>
        <v>360746.66665223677</v>
      </c>
      <c r="T22" s="946">
        <f>[4]Igazgatás!O21+[4]Községgazd!R21+[4]Vagyongazd!O21+[4]Közút!O21+[4]Sport!O21+[4]Közművelődés!Q33+[4]Támogatás!Z21</f>
        <v>360746.66665223677</v>
      </c>
      <c r="U22" s="947">
        <f>[4]Igazgatás!P21+[4]Községgazd!S21+[4]Vagyongazd!P21+[4]Közút!P21+[4]Sport!P21+[4]Közművelődés!R33+[4]Támogatás!AA21</f>
        <v>360746.66665223677</v>
      </c>
      <c r="V22" s="948">
        <f>[4]Igazgatás!Q21+[4]Községgazd!T21+[4]Vagyongazd!Q21+[4]Közút!Q21+[4]Sport!Q21+[4]Közművelődés!S33+[4]Támogatás!AB21</f>
        <v>360746.66665223677</v>
      </c>
      <c r="W22" s="946">
        <f>[4]Igazgatás!R21+[4]Községgazd!U21+[4]Vagyongazd!R21+[4]Közút!R21+[4]Sport!R21+[4]Közművelődés!T33+[4]Támogatás!AC21</f>
        <v>360746.66665223677</v>
      </c>
      <c r="X22" s="946">
        <f>[4]Igazgatás!S21+[4]Községgazd!V21+[4]Vagyongazd!S21+[4]Közút!S21+[4]Sport!S21+[4]Közművelődés!U33+[4]Támogatás!AD21</f>
        <v>360746.66665223677</v>
      </c>
      <c r="Y22" s="947">
        <f>[4]Igazgatás!T21+[4]Községgazd!W21+[4]Vagyongazd!T21+[4]Közút!T21+[4]Sport!T21+[4]Közművelődés!V33+[4]Támogatás!AE21</f>
        <v>360746.66665223677</v>
      </c>
      <c r="AB22" s="914"/>
    </row>
    <row r="23" spans="1:28" s="949" customFormat="1" ht="25.5" customHeight="1" x14ac:dyDescent="0.2">
      <c r="A23" s="18" t="s">
        <v>724</v>
      </c>
      <c r="B23" s="880" t="s">
        <v>725</v>
      </c>
      <c r="C23" s="1308" t="s">
        <v>726</v>
      </c>
      <c r="D23" s="1309"/>
      <c r="E23" s="1309"/>
      <c r="F23" s="950">
        <v>582500</v>
      </c>
      <c r="G23" s="950">
        <v>582500</v>
      </c>
      <c r="H23" s="950">
        <v>582500</v>
      </c>
      <c r="I23" s="950"/>
      <c r="J23" s="950">
        <f>SUM('[2]Bérek+juttatások'!F20)</f>
        <v>300000</v>
      </c>
      <c r="K23" s="950">
        <f>[4]Igazgatás!G22+[4]Községgazd!G22+[4]Vagyongazd!G22+[4]Közút!G22+[4]Sport!G22+[4]Közművelődés!G34+[4]Támogatás!K22</f>
        <v>0</v>
      </c>
      <c r="L23" s="950">
        <v>0</v>
      </c>
      <c r="M23" s="951">
        <f>SUM(J23:L23)</f>
        <v>300000</v>
      </c>
      <c r="N23" s="944">
        <f>[4]Igazgatás!I22+[4]Községgazd!L22+[4]Vagyongazd!I22+[4]Közút!I22+[4]Sport!I22+[4]Közművelődés!K34+[4]Támogatás!T22</f>
        <v>74999.999997000006</v>
      </c>
      <c r="O23" s="945">
        <f>[4]Igazgatás!J22+[4]Községgazd!M22+[4]Vagyongazd!J22+[4]Közút!J22+[4]Sport!J22+[4]Közművelődés!L34+[4]Támogatás!U22</f>
        <v>74999.999997000006</v>
      </c>
      <c r="P23" s="946">
        <f>[4]Igazgatás!K22+[4]Községgazd!N22+[4]Vagyongazd!K22+[4]Közút!K22+[4]Sport!K22+[4]Közművelődés!M34+[4]Támogatás!V22</f>
        <v>74999.999997000006</v>
      </c>
      <c r="Q23" s="946">
        <f>[4]Igazgatás!L22+[4]Községgazd!O22+[4]Vagyongazd!L22+[4]Közút!L22+[4]Sport!L22+[4]Közművelődés!N34+[4]Támogatás!W22</f>
        <v>74999.999997000006</v>
      </c>
      <c r="R23" s="945">
        <f>[4]Igazgatás!M22+[4]Községgazd!P22+[4]Vagyongazd!M22+[4]Közút!M22+[4]Sport!M22+[4]Közművelődés!O34+[4]Támogatás!X22</f>
        <v>74999.999997000006</v>
      </c>
      <c r="S23" s="946">
        <f>[4]Igazgatás!N22+[4]Községgazd!Q22+[4]Vagyongazd!N22+[4]Közút!N22+[4]Sport!N22+[4]Közművelődés!P34+[4]Támogatás!Y22</f>
        <v>74999.999997000006</v>
      </c>
      <c r="T23" s="946">
        <f>[4]Igazgatás!O22+[4]Községgazd!R22+[4]Vagyongazd!O22+[4]Közút!O22+[4]Sport!O22+[4]Közművelődés!Q34+[4]Támogatás!Z22</f>
        <v>74999.999997000006</v>
      </c>
      <c r="U23" s="947">
        <f>[4]Igazgatás!P22+[4]Községgazd!S22+[4]Vagyongazd!P22+[4]Közút!P22+[4]Sport!P22+[4]Közművelődés!R34+[4]Támogatás!AA22</f>
        <v>74999.999997000006</v>
      </c>
      <c r="V23" s="948">
        <f>[4]Igazgatás!Q22+[4]Községgazd!T22+[4]Vagyongazd!Q22+[4]Közút!Q22+[4]Sport!Q22+[4]Közművelődés!S34+[4]Támogatás!AB22</f>
        <v>74999.999997000006</v>
      </c>
      <c r="W23" s="946">
        <f>[4]Igazgatás!R22+[4]Községgazd!U22+[4]Vagyongazd!R22+[4]Közút!R22+[4]Sport!R22+[4]Közművelődés!T34+[4]Támogatás!AC22</f>
        <v>74999.999997000006</v>
      </c>
      <c r="X23" s="946">
        <f>[4]Igazgatás!S22+[4]Községgazd!V22+[4]Vagyongazd!S22+[4]Közút!S22+[4]Sport!S22+[4]Közművelődés!U34+[4]Támogatás!AD22</f>
        <v>74999.999997000006</v>
      </c>
      <c r="Y23" s="947">
        <f>[4]Igazgatás!T22+[4]Községgazd!W22+[4]Vagyongazd!T22+[4]Közút!T22+[4]Sport!T22+[4]Közművelődés!V34+[4]Támogatás!AE22</f>
        <v>74999.999997000006</v>
      </c>
      <c r="AB23" s="914"/>
    </row>
    <row r="24" spans="1:28" s="949" customFormat="1" ht="14.25" thickBot="1" x14ac:dyDescent="0.25">
      <c r="A24" s="18" t="s">
        <v>727</v>
      </c>
      <c r="B24" s="893" t="s">
        <v>728</v>
      </c>
      <c r="C24" s="1310" t="s">
        <v>908</v>
      </c>
      <c r="D24" s="1311"/>
      <c r="E24" s="1311"/>
      <c r="F24" s="950">
        <v>100000</v>
      </c>
      <c r="G24" s="950">
        <v>100000</v>
      </c>
      <c r="H24" s="950">
        <v>100000</v>
      </c>
      <c r="I24" s="950"/>
      <c r="J24" s="950">
        <f>SUM('[2]Bérek+juttatások'!F21)</f>
        <v>100000</v>
      </c>
      <c r="K24" s="950">
        <f>[4]Igazgatás!G23+[4]Községgazd!G23+[4]Vagyongazd!G23+[4]Közút!G23+[4]Sport!G23+[4]Közművelődés!G35+[4]Támogatás!K23</f>
        <v>0</v>
      </c>
      <c r="L24" s="950">
        <v>0</v>
      </c>
      <c r="M24" s="951">
        <f>SUM(J24:L24)</f>
        <v>100000</v>
      </c>
      <c r="N24" s="944">
        <f>[4]Igazgatás!I23+[4]Községgazd!L23+[4]Vagyongazd!I23+[4]Közút!I23+[4]Sport!I23+[4]Közművelődés!K35+[4]Támogatás!T23</f>
        <v>8333.3333329999987</v>
      </c>
      <c r="O24" s="945">
        <f>[4]Igazgatás!J23+[4]Községgazd!M23+[4]Vagyongazd!J23+[4]Közút!J23+[4]Sport!J23+[4]Közművelődés!L35+[4]Támogatás!U23</f>
        <v>8333.3333329999987</v>
      </c>
      <c r="P24" s="946">
        <f>[4]Igazgatás!K23+[4]Községgazd!N23+[4]Vagyongazd!K23+[4]Közút!K23+[4]Sport!K23+[4]Közművelődés!M35+[4]Támogatás!V23</f>
        <v>8333.3333329999987</v>
      </c>
      <c r="Q24" s="946">
        <f>[4]Igazgatás!L23+[4]Községgazd!O23+[4]Vagyongazd!L23+[4]Közút!L23+[4]Sport!L23+[4]Közművelődés!N35+[4]Támogatás!W23</f>
        <v>8333.3333329999987</v>
      </c>
      <c r="R24" s="945">
        <f>[4]Igazgatás!M23+[4]Községgazd!P23+[4]Vagyongazd!M23+[4]Közút!M23+[4]Sport!M23+[4]Közművelődés!O35+[4]Támogatás!X23</f>
        <v>8333.3333329999987</v>
      </c>
      <c r="S24" s="946">
        <f>[4]Igazgatás!N23+[4]Községgazd!Q23+[4]Vagyongazd!N23+[4]Közút!N23+[4]Sport!N23+[4]Közművelődés!P35+[4]Támogatás!Y23</f>
        <v>8333.3333329999987</v>
      </c>
      <c r="T24" s="946">
        <f>[4]Igazgatás!O23+[4]Községgazd!R23+[4]Vagyongazd!O23+[4]Közút!O23+[4]Sport!O23+[4]Közművelődés!Q35+[4]Támogatás!Z23</f>
        <v>8333.3333329999987</v>
      </c>
      <c r="U24" s="947">
        <f>[4]Igazgatás!P23+[4]Községgazd!S23+[4]Vagyongazd!P23+[4]Közút!P23+[4]Sport!P23+[4]Közművelődés!R35+[4]Támogatás!AA23</f>
        <v>8333.3333329999987</v>
      </c>
      <c r="V24" s="948">
        <f>[4]Igazgatás!Q23+[4]Községgazd!T23+[4]Vagyongazd!Q23+[4]Közút!Q23+[4]Sport!Q23+[4]Közművelődés!S35+[4]Támogatás!AB23</f>
        <v>8333.3333329999987</v>
      </c>
      <c r="W24" s="946">
        <f>[4]Igazgatás!R23+[4]Községgazd!U23+[4]Vagyongazd!R23+[4]Közút!R23+[4]Sport!R23+[4]Közművelődés!T35+[4]Támogatás!AC23</f>
        <v>8333.3333329999987</v>
      </c>
      <c r="X24" s="946">
        <f>[4]Igazgatás!S23+[4]Községgazd!V23+[4]Vagyongazd!S23+[4]Közút!S23+[4]Sport!S23+[4]Közművelődés!U35+[4]Támogatás!AD23</f>
        <v>8333.3333329999987</v>
      </c>
      <c r="Y24" s="947">
        <f>[4]Igazgatás!T23+[4]Községgazd!W23+[4]Vagyongazd!T23+[4]Közút!T23+[4]Sport!T23+[4]Közművelődés!V35+[4]Támogatás!AE23</f>
        <v>8333.3333329999987</v>
      </c>
      <c r="AB24" s="914"/>
    </row>
    <row r="25" spans="1:28" ht="13.5" thickBot="1" x14ac:dyDescent="0.25">
      <c r="A25" s="18" t="s">
        <v>730</v>
      </c>
      <c r="B25" s="904" t="s">
        <v>731</v>
      </c>
      <c r="C25" s="1340" t="s">
        <v>732</v>
      </c>
      <c r="D25" s="1340"/>
      <c r="E25" s="1338"/>
      <c r="F25" s="905">
        <v>2090420.88</v>
      </c>
      <c r="G25" s="905">
        <v>2090420.88</v>
      </c>
      <c r="H25" s="905">
        <v>2114649.1999999997</v>
      </c>
      <c r="I25" s="906"/>
      <c r="J25" s="905">
        <f>SUM('[2]Bérek+juttatások'!F22)</f>
        <v>5760164</v>
      </c>
      <c r="K25" s="905">
        <f>[4]Igazgatás!G24+[4]Községgazd!G24+[4]Vagyongazd!G24+[4]Szennyvíz!F23+[4]Közút!G24+[4]Sport!G24+[4]Közművelődés!G36+[4]Támogatás!K24</f>
        <v>0</v>
      </c>
      <c r="L25" s="905">
        <v>0</v>
      </c>
      <c r="M25" s="952">
        <f>SUM(J25:L25)</f>
        <v>5760164</v>
      </c>
      <c r="N25" s="953">
        <f>[4]Igazgatás!I24+[4]Községgazd!L24+[4]Vagyongazd!I24+[4]Közút!I24+[4]Sport!I24+[4]Közművelődés!K36+[4]Támogatás!T24</f>
        <v>161380.91666137392</v>
      </c>
      <c r="O25" s="954">
        <f>[4]Igazgatás!J24+[4]Községgazd!M24+[4]Vagyongazd!J24+[4]Közút!J24+[4]Sport!J24+[4]Közművelődés!L36+[4]Támogatás!U24</f>
        <v>161380.91666137392</v>
      </c>
      <c r="P25" s="955">
        <f>[4]Igazgatás!K24+[4]Községgazd!N24+[4]Vagyongazd!K24+[4]Közút!K24+[4]Sport!K24+[4]Közművelődés!M36+[4]Támogatás!V24</f>
        <v>161380.91666137392</v>
      </c>
      <c r="Q25" s="955">
        <f>[4]Igazgatás!L24+[4]Községgazd!O24+[4]Vagyongazd!L24+[4]Közút!L24+[4]Sport!L24+[4]Közművelődés!N36+[4]Támogatás!W24</f>
        <v>161380.91666137392</v>
      </c>
      <c r="R25" s="954">
        <f>[4]Igazgatás!M24+[4]Községgazd!P24+[4]Vagyongazd!M24+[4]Közút!M24+[4]Sport!M24+[4]Közművelődés!O36+[4]Támogatás!X24</f>
        <v>161380.91666137392</v>
      </c>
      <c r="S25" s="955">
        <f>[4]Igazgatás!N24+[4]Községgazd!Q24+[4]Vagyongazd!N24+[4]Közút!N24+[4]Sport!N24+[4]Közművelődés!P36+[4]Támogatás!Y24</f>
        <v>161380.91666137392</v>
      </c>
      <c r="T25" s="955">
        <f>[4]Igazgatás!O24+[4]Községgazd!R24+[4]Vagyongazd!O24+[4]Közút!O24+[4]Sport!O24+[4]Közművelődés!Q36+[4]Támogatás!Z24</f>
        <v>161380.91666137392</v>
      </c>
      <c r="U25" s="956">
        <f>[4]Igazgatás!P24+[4]Községgazd!S24+[4]Vagyongazd!P24+[4]Közút!P24+[4]Sport!P24+[4]Közművelődés!R36+[4]Támogatás!AA24</f>
        <v>161380.91666137392</v>
      </c>
      <c r="V25" s="957">
        <f>[4]Igazgatás!Q24+[4]Községgazd!T24+[4]Vagyongazd!Q24+[4]Közút!Q24+[4]Sport!Q24+[4]Közművelődés!S36+[4]Támogatás!AB24</f>
        <v>161380.91666137392</v>
      </c>
      <c r="W25" s="955">
        <f>[4]Igazgatás!R24+[4]Községgazd!U24+[4]Vagyongazd!R24+[4]Közút!R24+[4]Sport!R24+[4]Közművelődés!T36+[4]Támogatás!AC24</f>
        <v>161380.91666137392</v>
      </c>
      <c r="X25" s="955">
        <f>[4]Igazgatás!S24+[4]Községgazd!V24+[4]Vagyongazd!S24+[4]Közút!S24+[4]Sport!S24+[4]Közművelődés!U36+[4]Támogatás!AD24</f>
        <v>161380.91666137392</v>
      </c>
      <c r="Y25" s="956">
        <f>[4]Igazgatás!T24+[4]Községgazd!W24+[4]Vagyongazd!T24+[4]Közút!T24+[4]Sport!T24+[4]Közművelődés!V36+[4]Támogatás!AE24</f>
        <v>161380.91666137392</v>
      </c>
      <c r="AB25" s="914"/>
    </row>
    <row r="26" spans="1:28" ht="13.5" hidden="1" thickBot="1" x14ac:dyDescent="0.25">
      <c r="B26" s="390"/>
      <c r="C26" s="1341" t="s">
        <v>734</v>
      </c>
      <c r="D26" s="1342"/>
      <c r="E26" s="1342"/>
      <c r="F26" s="958">
        <v>1906805.73</v>
      </c>
      <c r="G26" s="958">
        <v>1906805.73</v>
      </c>
      <c r="H26" s="958">
        <v>1906304.0499999998</v>
      </c>
      <c r="I26" s="958"/>
      <c r="J26" s="958">
        <f>[4]Igazgatás!F25+[4]Községgazd!F25+[4]Vagyongazd!F25+[4]Közút!F25+[4]Sport!F25+[4]Közművelődés!F37+[4]Támogatás!J25</f>
        <v>1897553.7250000001</v>
      </c>
      <c r="K26" s="958">
        <f>[4]Igazgatás!G25+[4]Községgazd!G25+[4]Vagyongazd!G25+[4]Közút!G25+[4]Sport!G25+[4]Közművelődés!G37+[4]Támogatás!K25</f>
        <v>0</v>
      </c>
      <c r="L26" s="958">
        <v>0</v>
      </c>
      <c r="M26" s="959">
        <f>SUM([4]Igazgatás!H25+[4]Községgazd!H25+[4]Közművelődés!H37)</f>
        <v>1897553.7250000001</v>
      </c>
      <c r="N26" s="960">
        <f>[4]Igazgatás!I25+[4]Községgazd!L25+[4]Vagyongazd!I25+[4]Közút!I25+[4]Sport!I25+[4]Közművelődés!K37+[4]Támogatás!T25</f>
        <v>158129.49999483733</v>
      </c>
      <c r="O26" s="961">
        <f>[4]Igazgatás!J25+[4]Községgazd!M25+[4]Vagyongazd!J25+[4]Közút!J25+[4]Sport!J25+[4]Közművelődés!L37+[4]Támogatás!U25</f>
        <v>158129.49999483733</v>
      </c>
      <c r="P26" s="962">
        <f>[4]Igazgatás!K25+[4]Községgazd!N25+[4]Vagyongazd!K25+[4]Közút!K25+[4]Sport!K25+[4]Közművelődés!M37+[4]Támogatás!V25</f>
        <v>158129.49999483733</v>
      </c>
      <c r="Q26" s="962">
        <f>[4]Igazgatás!L25+[4]Községgazd!O25+[4]Vagyongazd!L25+[4]Közút!L25+[4]Sport!L25+[4]Közművelődés!N37+[4]Támogatás!W25</f>
        <v>158129.49999483733</v>
      </c>
      <c r="R26" s="961">
        <f>[4]Igazgatás!M25+[4]Községgazd!P25+[4]Vagyongazd!M25+[4]Közút!M25+[4]Sport!M25+[4]Közművelődés!O37+[4]Támogatás!X25</f>
        <v>158129.49999483733</v>
      </c>
      <c r="S26" s="962">
        <f>[4]Igazgatás!N25+[4]Községgazd!Q25+[4]Vagyongazd!N25+[4]Közút!N25+[4]Sport!N25+[4]Közművelődés!P37+[4]Támogatás!Y25</f>
        <v>158129.49999483733</v>
      </c>
      <c r="T26" s="962">
        <f>[4]Igazgatás!O25+[4]Községgazd!R25+[4]Vagyongazd!O25+[4]Közút!O25+[4]Sport!O25+[4]Közművelődés!Q37+[4]Támogatás!Z25</f>
        <v>158129.49999483733</v>
      </c>
      <c r="U26" s="963">
        <f>[4]Igazgatás!P25+[4]Községgazd!S25+[4]Vagyongazd!P25+[4]Közút!P25+[4]Sport!P25+[4]Közművelődés!R37+[4]Támogatás!AA25</f>
        <v>158129.49999483733</v>
      </c>
      <c r="V26" s="964">
        <f>[4]Igazgatás!Q25+[4]Községgazd!T25+[4]Vagyongazd!Q25+[4]Közút!Q25+[4]Sport!Q25+[4]Közművelődés!S37+[4]Támogatás!AB25</f>
        <v>158129.49999483733</v>
      </c>
      <c r="W26" s="962">
        <f>[4]Igazgatás!R25+[4]Községgazd!U25+[4]Vagyongazd!R25+[4]Közút!R25+[4]Sport!R25+[4]Közművelődés!T37+[4]Támogatás!AC25</f>
        <v>158129.49999483733</v>
      </c>
      <c r="X26" s="962">
        <f>[4]Igazgatás!S25+[4]Községgazd!V25+[4]Vagyongazd!S25+[4]Közút!S25+[4]Sport!S25+[4]Közművelődés!U37+[4]Támogatás!AD25</f>
        <v>158129.49999483733</v>
      </c>
      <c r="Y26" s="963">
        <f>[4]Igazgatás!T25+[4]Községgazd!W25+[4]Vagyongazd!T25+[4]Közút!T25+[4]Sport!T25+[4]Közművelődés!V37+[4]Támogatás!AE25</f>
        <v>158129.49999483733</v>
      </c>
      <c r="AB26" s="914"/>
    </row>
    <row r="27" spans="1:28" ht="15" hidden="1" customHeight="1" x14ac:dyDescent="0.2">
      <c r="B27" s="391"/>
      <c r="C27" s="1334" t="s">
        <v>909</v>
      </c>
      <c r="D27" s="1335"/>
      <c r="E27" s="1335"/>
      <c r="F27" s="958" t="e">
        <v>#REF!</v>
      </c>
      <c r="G27" s="964" t="e">
        <v>#REF!</v>
      </c>
      <c r="H27" s="964" t="e">
        <v>#REF!</v>
      </c>
      <c r="I27" s="958" t="e">
        <f>[4]Igazgatás!#REF!+[4]Községgazd!#REF!+[4]Vagyongazd!#REF!+[4]Közút!#REF!+[4]Sport!#REF!+[4]Közművelődés!#REF!+[4]Támogatás!I26</f>
        <v>#REF!</v>
      </c>
      <c r="J27" s="965" t="e">
        <f>[4]Igazgatás!F26+[4]Községgazd!F26+[4]Vagyongazd!#REF!+[4]Közút!F26+[4]Sport!F26+[4]Közművelődés!F40+[4]Támogatás!J26</f>
        <v>#REF!</v>
      </c>
      <c r="K27" s="966" t="e">
        <f>[4]Igazgatás!G26+[4]Községgazd!G26+[4]Vagyongazd!#REF!+[4]Közút!G26+[4]Sport!G26+[4]Közművelődés!G40+[4]Támogatás!K26</f>
        <v>#REF!</v>
      </c>
      <c r="L27" s="967"/>
      <c r="M27" s="959" t="e">
        <f>[4]Igazgatás!H26+[4]Községgazd!H26+[4]Vagyongazd!#REF!+[4]Közút!H26+[4]Sport!H26+[4]Közművelődés!H40+[4]Támogatás!L26</f>
        <v>#REF!</v>
      </c>
      <c r="N27" s="960">
        <f>[4]Igazgatás!I26+[4]Községgazd!L26+[4]Vagyongazd!I26+[4]Közút!I26+[4]Sport!I26+[4]Közművelődés!K40+[4]Támogatás!T26</f>
        <v>0</v>
      </c>
      <c r="O27" s="961">
        <f>[4]Igazgatás!J26+[4]Községgazd!M26+[4]Vagyongazd!J26+[4]Közút!J26+[4]Sport!J26+[4]Közművelődés!L40+[4]Támogatás!U26</f>
        <v>0</v>
      </c>
      <c r="P27" s="962">
        <f>[4]Igazgatás!K26+[4]Községgazd!N26+[4]Vagyongazd!K26+[4]Közút!K26+[4]Sport!K26+[4]Közművelődés!M40+[4]Támogatás!V26</f>
        <v>0</v>
      </c>
      <c r="Q27" s="962">
        <f>[4]Igazgatás!L26+[4]Községgazd!O26+[4]Vagyongazd!L26+[4]Közút!L26+[4]Sport!L26+[4]Közművelődés!N40+[4]Támogatás!W26</f>
        <v>0</v>
      </c>
      <c r="R27" s="961">
        <f>[4]Igazgatás!M26+[4]Községgazd!P26+[4]Vagyongazd!M26+[4]Közút!M26+[4]Sport!M26+[4]Közművelődés!O40+[4]Támogatás!X26</f>
        <v>0</v>
      </c>
      <c r="S27" s="962">
        <f>[4]Igazgatás!N26+[4]Községgazd!Q26+[4]Vagyongazd!N26+[4]Közút!N26+[4]Sport!N26+[4]Közművelődés!P40+[4]Támogatás!Y26</f>
        <v>0</v>
      </c>
      <c r="T27" s="962">
        <f>[4]Igazgatás!O26+[4]Községgazd!R26+[4]Vagyongazd!O26+[4]Közút!O26+[4]Sport!O26+[4]Közművelődés!Q40+[4]Támogatás!Z26</f>
        <v>0</v>
      </c>
      <c r="U27" s="963">
        <f>[4]Igazgatás!P26+[4]Községgazd!S26+[4]Vagyongazd!P26+[4]Közút!P26+[4]Sport!P26+[4]Közművelődés!R40+[4]Támogatás!AA26</f>
        <v>0</v>
      </c>
      <c r="V27" s="964">
        <f>[4]Igazgatás!Q26+[4]Községgazd!T26+[4]Vagyongazd!Q26+[4]Közút!Q26+[4]Sport!Q26+[4]Közművelődés!S40+[4]Támogatás!AB26</f>
        <v>0</v>
      </c>
      <c r="W27" s="962">
        <f>[4]Igazgatás!R26+[4]Községgazd!U26+[4]Vagyongazd!R26+[4]Közút!R26+[4]Sport!R26+[4]Közművelődés!T40+[4]Támogatás!AC26</f>
        <v>0</v>
      </c>
      <c r="X27" s="962">
        <f>[4]Igazgatás!S26+[4]Községgazd!V26+[4]Vagyongazd!S26+[4]Közút!S26+[4]Sport!S26+[4]Közművelődés!U40+[4]Támogatás!AD26</f>
        <v>0</v>
      </c>
      <c r="Y27" s="963">
        <f>[4]Igazgatás!T26+[4]Községgazd!W26+[4]Vagyongazd!T26+[4]Közút!T26+[4]Sport!T26+[4]Közművelődés!V40+[4]Támogatás!AE26</f>
        <v>0</v>
      </c>
      <c r="AB27" s="914"/>
    </row>
    <row r="28" spans="1:28" ht="15" hidden="1" customHeight="1" x14ac:dyDescent="0.2">
      <c r="B28" s="391"/>
      <c r="C28" s="1334" t="s">
        <v>736</v>
      </c>
      <c r="D28" s="1335"/>
      <c r="E28" s="1335"/>
      <c r="F28" s="958" t="e">
        <v>#REF!</v>
      </c>
      <c r="G28" s="964" t="e">
        <v>#REF!</v>
      </c>
      <c r="H28" s="964" t="e">
        <v>#REF!</v>
      </c>
      <c r="I28" s="958" t="e">
        <f>[4]Igazgatás!#REF!+[4]Községgazd!#REF!+[4]Vagyongazd!#REF!+[4]Közút!#REF!+[4]Sport!#REF!+[4]Közművelődés!#REF!+[4]Támogatás!I27</f>
        <v>#REF!</v>
      </c>
      <c r="J28" s="965" t="e">
        <f>[4]Igazgatás!F27+[4]Községgazd!F27+[4]Vagyongazd!#REF!+[4]Közút!F27+[4]Sport!F27+[4]Közművelődés!F41+[4]Támogatás!J27</f>
        <v>#REF!</v>
      </c>
      <c r="K28" s="966" t="e">
        <f>[4]Igazgatás!G27+[4]Községgazd!G27+[4]Vagyongazd!#REF!+[4]Közút!G27+[4]Sport!G27+[4]Közművelődés!G41+[4]Támogatás!K27</f>
        <v>#REF!</v>
      </c>
      <c r="L28" s="967"/>
      <c r="M28" s="959" t="e">
        <f>[4]Igazgatás!H27+[4]Községgazd!H27+[4]Vagyongazd!#REF!+[4]Közút!H27+[4]Sport!H27+[4]Közművelődés!H41+[4]Támogatás!L27</f>
        <v>#REF!</v>
      </c>
      <c r="N28" s="960">
        <f>[4]Igazgatás!I27+[4]Községgazd!L27+[4]Vagyongazd!I27+[4]Közút!I27+[4]Sport!I27+[4]Közművelődés!K41+[4]Támogatás!T27</f>
        <v>0</v>
      </c>
      <c r="O28" s="961">
        <f>[4]Igazgatás!J27+[4]Községgazd!M27+[4]Vagyongazd!J27+[4]Közút!J27+[4]Sport!J27+[4]Közművelődés!L41+[4]Támogatás!U27</f>
        <v>0</v>
      </c>
      <c r="P28" s="962">
        <f>[4]Igazgatás!K27+[4]Községgazd!N27+[4]Vagyongazd!K27+[4]Közút!K27+[4]Sport!K27+[4]Közművelődés!M41+[4]Támogatás!V27</f>
        <v>0</v>
      </c>
      <c r="Q28" s="962">
        <f>[4]Igazgatás!L27+[4]Községgazd!O27+[4]Vagyongazd!L27+[4]Közút!L27+[4]Sport!L27+[4]Közművelődés!N41+[4]Támogatás!W27</f>
        <v>0</v>
      </c>
      <c r="R28" s="961">
        <f>[4]Igazgatás!M27+[4]Községgazd!P27+[4]Vagyongazd!M27+[4]Közút!M27+[4]Sport!M27+[4]Közművelődés!O41+[4]Támogatás!X27</f>
        <v>0</v>
      </c>
      <c r="S28" s="962">
        <f>[4]Igazgatás!N27+[4]Községgazd!Q27+[4]Vagyongazd!N27+[4]Közút!N27+[4]Sport!N27+[4]Közművelődés!P41+[4]Támogatás!Y27</f>
        <v>0</v>
      </c>
      <c r="T28" s="962">
        <f>[4]Igazgatás!O27+[4]Községgazd!R27+[4]Vagyongazd!O27+[4]Közút!O27+[4]Sport!O27+[4]Közművelődés!Q41+[4]Támogatás!Z27</f>
        <v>0</v>
      </c>
      <c r="U28" s="963">
        <f>[4]Igazgatás!P27+[4]Községgazd!S27+[4]Vagyongazd!P27+[4]Közút!P27+[4]Sport!P27+[4]Közművelődés!R41+[4]Támogatás!AA27</f>
        <v>0</v>
      </c>
      <c r="V28" s="964">
        <f>[4]Igazgatás!Q27+[4]Községgazd!T27+[4]Vagyongazd!Q27+[4]Közút!Q27+[4]Sport!Q27+[4]Közművelődés!S41+[4]Támogatás!AB27</f>
        <v>0</v>
      </c>
      <c r="W28" s="962">
        <f>[4]Igazgatás!R27+[4]Községgazd!U27+[4]Vagyongazd!R27+[4]Közút!R27+[4]Sport!R27+[4]Közművelődés!T41+[4]Támogatás!AC27</f>
        <v>0</v>
      </c>
      <c r="X28" s="962">
        <f>[4]Igazgatás!S27+[4]Községgazd!V27+[4]Vagyongazd!S27+[4]Közút!S27+[4]Sport!S27+[4]Közművelődés!U41+[4]Támogatás!AD27</f>
        <v>0</v>
      </c>
      <c r="Y28" s="963">
        <f>[4]Igazgatás!T27+[4]Községgazd!W27+[4]Vagyongazd!T27+[4]Közút!T27+[4]Sport!T27+[4]Közművelődés!V41+[4]Támogatás!AE27</f>
        <v>0</v>
      </c>
      <c r="AB28" s="914"/>
    </row>
    <row r="29" spans="1:28" ht="13.5" hidden="1" thickBot="1" x14ac:dyDescent="0.25">
      <c r="B29" s="391"/>
      <c r="C29" s="1334" t="s">
        <v>910</v>
      </c>
      <c r="D29" s="1335"/>
      <c r="E29" s="1335"/>
      <c r="F29" s="958">
        <v>96556.9</v>
      </c>
      <c r="G29" s="958">
        <v>96556.9</v>
      </c>
      <c r="H29" s="958">
        <v>112686.9</v>
      </c>
      <c r="I29" s="958"/>
      <c r="J29" s="958">
        <f>[4]Igazgatás!F28+[4]Községgazd!F28+[4]Vagyongazd!F28+[4]Közút!F28+[4]Sport!F28+[4]Közművelődés!F42+[4]Támogatás!J28</f>
        <v>0</v>
      </c>
      <c r="K29" s="958">
        <f>[4]Igazgatás!G28+[4]Községgazd!G28+[4]Vagyongazd!G28+[4]Közút!G28+[4]Sport!G28+[4]Közművelődés!G42+[4]Támogatás!K28</f>
        <v>0</v>
      </c>
      <c r="L29" s="958">
        <v>0</v>
      </c>
      <c r="M29" s="959">
        <f>SUM(J29:K29)</f>
        <v>0</v>
      </c>
      <c r="N29" s="960">
        <f>[4]Igazgatás!I28+[4]Községgazd!L28+[4]Vagyongazd!I28+[4]Közút!I28+[4]Sport!I28+[4]Közművelődés!K42+[4]Támogatás!T28</f>
        <v>0</v>
      </c>
      <c r="O29" s="961">
        <f>[4]Igazgatás!J28+[4]Községgazd!M28+[4]Vagyongazd!J28+[4]Közút!J28+[4]Sport!J28+[4]Közművelődés!L42+[4]Támogatás!U28</f>
        <v>0</v>
      </c>
      <c r="P29" s="962">
        <f>[4]Igazgatás!K28+[4]Községgazd!N28+[4]Vagyongazd!K28+[4]Közút!K28+[4]Sport!K28+[4]Közművelődés!M42+[4]Támogatás!V28</f>
        <v>0</v>
      </c>
      <c r="Q29" s="962">
        <f>[4]Igazgatás!L28+[4]Községgazd!O28+[4]Vagyongazd!L28+[4]Közút!L28+[4]Sport!L28+[4]Közművelődés!N42+[4]Támogatás!W28</f>
        <v>0</v>
      </c>
      <c r="R29" s="961">
        <f>[4]Igazgatás!M28+[4]Községgazd!P28+[4]Vagyongazd!M28+[4]Közút!M28+[4]Sport!M28+[4]Közművelődés!O42+[4]Támogatás!X28</f>
        <v>0</v>
      </c>
      <c r="S29" s="962">
        <f>[4]Igazgatás!N28+[4]Községgazd!Q28+[4]Vagyongazd!N28+[4]Közút!N28+[4]Sport!N28+[4]Közművelődés!P42+[4]Támogatás!Y28</f>
        <v>0</v>
      </c>
      <c r="T29" s="962">
        <f>[4]Igazgatás!O28+[4]Községgazd!R28+[4]Vagyongazd!O28+[4]Közút!O28+[4]Sport!O28+[4]Közművelődés!Q42+[4]Támogatás!Z28</f>
        <v>0</v>
      </c>
      <c r="U29" s="963">
        <f>[4]Igazgatás!P28+[4]Községgazd!S28+[4]Vagyongazd!P28+[4]Közút!P28+[4]Sport!P28+[4]Közművelődés!R42+[4]Támogatás!AA28</f>
        <v>0</v>
      </c>
      <c r="V29" s="964">
        <f>[4]Igazgatás!Q28+[4]Községgazd!T28+[4]Vagyongazd!Q28+[4]Közút!Q28+[4]Sport!Q28+[4]Közművelődés!S42+[4]Támogatás!AB28</f>
        <v>0</v>
      </c>
      <c r="W29" s="962">
        <f>[4]Igazgatás!R28+[4]Községgazd!U28+[4]Vagyongazd!R28+[4]Közút!R28+[4]Sport!R28+[4]Közművelődés!T42+[4]Támogatás!AC28</f>
        <v>0</v>
      </c>
      <c r="X29" s="962">
        <f>[4]Igazgatás!S28+[4]Községgazd!V28+[4]Vagyongazd!S28+[4]Közút!S28+[4]Sport!S28+[4]Közművelődés!U42+[4]Támogatás!AD28</f>
        <v>0</v>
      </c>
      <c r="Y29" s="963">
        <f>[4]Igazgatás!T28+[4]Községgazd!W28+[4]Vagyongazd!T28+[4]Közút!T28+[4]Sport!T28+[4]Közművelődés!V42+[4]Támogatás!AE28</f>
        <v>0</v>
      </c>
      <c r="AB29" s="914"/>
    </row>
    <row r="30" spans="1:28" ht="15" hidden="1" customHeight="1" x14ac:dyDescent="0.2">
      <c r="B30" s="391"/>
      <c r="C30" s="1334" t="s">
        <v>738</v>
      </c>
      <c r="D30" s="1335"/>
      <c r="E30" s="1335"/>
      <c r="F30" s="958" t="e">
        <v>#REF!</v>
      </c>
      <c r="G30" s="964" t="e">
        <v>#REF!</v>
      </c>
      <c r="H30" s="964" t="e">
        <v>#REF!</v>
      </c>
      <c r="I30" s="958" t="e">
        <f>[4]Igazgatás!#REF!+[4]Községgazd!#REF!+[4]Vagyongazd!#REF!+[4]Közút!#REF!+[4]Sport!#REF!+[4]Közművelődés!#REF!+[4]Támogatás!I29</f>
        <v>#REF!</v>
      </c>
      <c r="J30" s="965" t="e">
        <f>[4]Igazgatás!F29+[4]Községgazd!F29+[4]Vagyongazd!#REF!+[4]Közút!F29+[4]Sport!F29+[4]Közművelődés!F45+[4]Támogatás!J29</f>
        <v>#REF!</v>
      </c>
      <c r="K30" s="966" t="e">
        <f>[4]Igazgatás!G29+[4]Községgazd!G29+[4]Vagyongazd!#REF!+[4]Közút!G29+[4]Sport!G29+[4]Közművelődés!G45+[4]Támogatás!K29</f>
        <v>#REF!</v>
      </c>
      <c r="L30" s="967"/>
      <c r="M30" s="959" t="e">
        <f>[4]Igazgatás!H29+[4]Községgazd!H29+[4]Vagyongazd!#REF!+[4]Közút!H29+[4]Sport!H29+[4]Közművelődés!H45+[4]Támogatás!L29</f>
        <v>#REF!</v>
      </c>
      <c r="N30" s="960">
        <f>[4]Igazgatás!I29+[4]Községgazd!L29+[4]Vagyongazd!I29+[4]Közút!I29+[4]Sport!I29+[4]Közművelődés!K45+[4]Támogatás!T29</f>
        <v>0</v>
      </c>
      <c r="O30" s="961">
        <f>[4]Igazgatás!J29+[4]Községgazd!M29+[4]Vagyongazd!J29+[4]Közút!J29+[4]Sport!J29+[4]Közművelődés!L45+[4]Támogatás!U29</f>
        <v>0</v>
      </c>
      <c r="P30" s="962">
        <f>[4]Igazgatás!K29+[4]Községgazd!N29+[4]Vagyongazd!K29+[4]Közút!K29+[4]Sport!K29+[4]Közművelődés!M45+[4]Támogatás!V29</f>
        <v>0</v>
      </c>
      <c r="Q30" s="962">
        <f>[4]Igazgatás!L29+[4]Községgazd!O29+[4]Vagyongazd!L29+[4]Közút!L29+[4]Sport!L29+[4]Közművelődés!N45+[4]Támogatás!W29</f>
        <v>0</v>
      </c>
      <c r="R30" s="961">
        <f>[4]Igazgatás!M29+[4]Községgazd!P29+[4]Vagyongazd!M29+[4]Közút!M29+[4]Sport!M29+[4]Közművelődés!O45+[4]Támogatás!X29</f>
        <v>0</v>
      </c>
      <c r="S30" s="962">
        <f>[4]Igazgatás!N29+[4]Községgazd!Q29+[4]Vagyongazd!N29+[4]Közút!N29+[4]Sport!N29+[4]Közművelődés!P45+[4]Támogatás!Y29</f>
        <v>0</v>
      </c>
      <c r="T30" s="962">
        <f>[4]Igazgatás!O29+[4]Községgazd!R29+[4]Vagyongazd!O29+[4]Közút!O29+[4]Sport!O29+[4]Közművelődés!Q45+[4]Támogatás!Z29</f>
        <v>0</v>
      </c>
      <c r="U30" s="963">
        <f>[4]Igazgatás!P29+[4]Községgazd!S29+[4]Vagyongazd!P29+[4]Közút!P29+[4]Sport!P29+[4]Közművelődés!R45+[4]Támogatás!AA29</f>
        <v>0</v>
      </c>
      <c r="V30" s="964">
        <f>[4]Igazgatás!Q29+[4]Községgazd!T29+[4]Vagyongazd!Q29+[4]Közút!Q29+[4]Sport!Q29+[4]Közművelődés!S45+[4]Támogatás!AB29</f>
        <v>0</v>
      </c>
      <c r="W30" s="962">
        <f>[4]Igazgatás!R29+[4]Községgazd!U29+[4]Vagyongazd!R29+[4]Közút!R29+[4]Sport!R29+[4]Közművelődés!T45+[4]Támogatás!AC29</f>
        <v>0</v>
      </c>
      <c r="X30" s="962">
        <f>[4]Igazgatás!S29+[4]Községgazd!V29+[4]Vagyongazd!S29+[4]Közút!S29+[4]Sport!S29+[4]Közművelődés!U45+[4]Támogatás!AD29</f>
        <v>0</v>
      </c>
      <c r="Y30" s="963">
        <f>[4]Igazgatás!T29+[4]Községgazd!W29+[4]Vagyongazd!T29+[4]Közút!T29+[4]Sport!T29+[4]Közművelődés!V45+[4]Támogatás!AE29</f>
        <v>0</v>
      </c>
      <c r="AB30" s="914"/>
    </row>
    <row r="31" spans="1:28" ht="15" hidden="1" customHeight="1" x14ac:dyDescent="0.2">
      <c r="B31" s="391"/>
      <c r="C31" s="1334" t="s">
        <v>739</v>
      </c>
      <c r="D31" s="1335"/>
      <c r="E31" s="1335"/>
      <c r="F31" s="958" t="e">
        <v>#REF!</v>
      </c>
      <c r="G31" s="964" t="e">
        <v>#REF!</v>
      </c>
      <c r="H31" s="964" t="e">
        <v>#REF!</v>
      </c>
      <c r="I31" s="958" t="e">
        <f>[4]Igazgatás!#REF!+[4]Községgazd!#REF!+[4]Vagyongazd!#REF!+[4]Közút!#REF!+[4]Sport!#REF!+[4]Közművelődés!#REF!+[4]Támogatás!I30</f>
        <v>#REF!</v>
      </c>
      <c r="J31" s="965" t="e">
        <f>[4]Igazgatás!F30+[4]Községgazd!F30+[4]Vagyongazd!#REF!+[4]Közút!F30+[4]Sport!F30+[4]Közművelődés!F46+[4]Támogatás!J30</f>
        <v>#REF!</v>
      </c>
      <c r="K31" s="966" t="e">
        <f>[4]Igazgatás!G30+[4]Községgazd!G30+[4]Vagyongazd!#REF!+[4]Közút!G30+[4]Sport!G30+[4]Közművelődés!G46+[4]Támogatás!K30</f>
        <v>#REF!</v>
      </c>
      <c r="L31" s="967"/>
      <c r="M31" s="959" t="e">
        <f>[4]Igazgatás!H30+[4]Községgazd!H30+[4]Vagyongazd!#REF!+[4]Közút!H30+[4]Sport!H30+[4]Közművelődés!H46+[4]Támogatás!L30</f>
        <v>#REF!</v>
      </c>
      <c r="N31" s="960">
        <f>[4]Igazgatás!I30+[4]Községgazd!L30+[4]Vagyongazd!I30+[4]Közút!I30+[4]Sport!I30+[4]Közművelődés!K46+[4]Támogatás!T30</f>
        <v>0</v>
      </c>
      <c r="O31" s="961">
        <f>[4]Igazgatás!J30+[4]Községgazd!M30+[4]Vagyongazd!J30+[4]Közút!J30+[4]Sport!J30+[4]Közművelődés!L46+[4]Támogatás!U30</f>
        <v>0</v>
      </c>
      <c r="P31" s="962">
        <f>[4]Igazgatás!K30+[4]Községgazd!N30+[4]Vagyongazd!K30+[4]Közút!K30+[4]Sport!K30+[4]Közművelődés!M46+[4]Támogatás!V30</f>
        <v>0</v>
      </c>
      <c r="Q31" s="962">
        <f>[4]Igazgatás!L30+[4]Községgazd!O30+[4]Vagyongazd!L30+[4]Közút!L30+[4]Sport!L30+[4]Közművelődés!N46+[4]Támogatás!W30</f>
        <v>0</v>
      </c>
      <c r="R31" s="961">
        <f>[4]Igazgatás!M30+[4]Községgazd!P30+[4]Vagyongazd!M30+[4]Közút!M30+[4]Sport!M30+[4]Közművelődés!O46+[4]Támogatás!X30</f>
        <v>0</v>
      </c>
      <c r="S31" s="962">
        <f>[4]Igazgatás!N30+[4]Községgazd!Q30+[4]Vagyongazd!N30+[4]Közút!N30+[4]Sport!N30+[4]Közművelődés!P46+[4]Támogatás!Y30</f>
        <v>0</v>
      </c>
      <c r="T31" s="962">
        <f>[4]Igazgatás!O30+[4]Községgazd!R30+[4]Vagyongazd!O30+[4]Közút!O30+[4]Sport!O30+[4]Közművelődés!Q46+[4]Támogatás!Z30</f>
        <v>0</v>
      </c>
      <c r="U31" s="963">
        <f>[4]Igazgatás!P30+[4]Községgazd!S30+[4]Vagyongazd!P30+[4]Közút!P30+[4]Sport!P30+[4]Közművelődés!R46+[4]Támogatás!AA30</f>
        <v>0</v>
      </c>
      <c r="V31" s="964">
        <f>[4]Igazgatás!Q30+[4]Községgazd!T30+[4]Vagyongazd!Q30+[4]Közút!Q30+[4]Sport!Q30+[4]Közművelődés!S46+[4]Támogatás!AB30</f>
        <v>0</v>
      </c>
      <c r="W31" s="962">
        <f>[4]Igazgatás!R30+[4]Községgazd!U30+[4]Vagyongazd!R30+[4]Közút!R30+[4]Sport!R30+[4]Közművelődés!T46+[4]Támogatás!AC30</f>
        <v>0</v>
      </c>
      <c r="X31" s="962">
        <f>[4]Igazgatás!S30+[4]Községgazd!V30+[4]Vagyongazd!S30+[4]Közút!S30+[4]Sport!S30+[4]Közművelődés!U46+[4]Támogatás!AD30</f>
        <v>0</v>
      </c>
      <c r="Y31" s="963">
        <f>[4]Igazgatás!T30+[4]Községgazd!W30+[4]Vagyongazd!T30+[4]Közút!T30+[4]Sport!T30+[4]Közművelődés!V46+[4]Támogatás!AE30</f>
        <v>0</v>
      </c>
      <c r="AB31" s="914"/>
    </row>
    <row r="32" spans="1:28" ht="13.5" hidden="1" thickBot="1" x14ac:dyDescent="0.25">
      <c r="B32" s="870"/>
      <c r="C32" s="1336" t="s">
        <v>740</v>
      </c>
      <c r="D32" s="1337"/>
      <c r="E32" s="1337"/>
      <c r="F32" s="958">
        <v>87058.25</v>
      </c>
      <c r="G32" s="958">
        <v>87058.25</v>
      </c>
      <c r="H32" s="958">
        <v>95658.25</v>
      </c>
      <c r="I32" s="958"/>
      <c r="J32" s="958">
        <f>[4]Igazgatás!F31+[4]Községgazd!F31+[4]Vagyongazd!F31+[4]Közút!F31+[4]Sport!F31+[4]Közművelődés!F47+[4]Támogatás!J31</f>
        <v>39017</v>
      </c>
      <c r="K32" s="958">
        <f>[4]Igazgatás!G31+[4]Községgazd!G31+[4]Vagyongazd!G31+[4]Közút!G31+[4]Sport!G31+[4]Közművelődés!G47+[4]Támogatás!K31</f>
        <v>0</v>
      </c>
      <c r="L32" s="958">
        <v>0</v>
      </c>
      <c r="M32" s="959">
        <f>SUM([4]Igazgatás!H31+[4]Községgazd!H31+[4]Közművelődés!H47)</f>
        <v>39017</v>
      </c>
      <c r="N32" s="960">
        <f>[4]Igazgatás!I31+[4]Községgazd!L31+[4]Vagyongazd!I31+[4]Közút!I31+[4]Sport!I31+[4]Közművelődés!K47+[4]Támogatás!T31</f>
        <v>3251.4166665366101</v>
      </c>
      <c r="O32" s="961">
        <f>[4]Igazgatás!J31+[4]Községgazd!M31+[4]Vagyongazd!J31+[4]Közút!J31+[4]Sport!J31+[4]Közművelődés!L47+[4]Támogatás!U31</f>
        <v>3251.4166665366101</v>
      </c>
      <c r="P32" s="962">
        <f>[4]Igazgatás!K31+[4]Községgazd!N31+[4]Vagyongazd!K31+[4]Közút!K31+[4]Sport!K31+[4]Közművelődés!M47+[4]Támogatás!V31</f>
        <v>3251.4166665366101</v>
      </c>
      <c r="Q32" s="962">
        <f>[4]Igazgatás!L31+[4]Községgazd!O31+[4]Vagyongazd!L31+[4]Közút!L31+[4]Sport!L31+[4]Közművelődés!N47+[4]Támogatás!W31</f>
        <v>3251.4166665366101</v>
      </c>
      <c r="R32" s="961">
        <f>[4]Igazgatás!M31+[4]Községgazd!P31+[4]Vagyongazd!M31+[4]Közút!M31+[4]Sport!M31+[4]Közművelődés!O47+[4]Támogatás!X31</f>
        <v>3251.4166665366101</v>
      </c>
      <c r="S32" s="962">
        <f>[4]Igazgatás!N31+[4]Községgazd!Q31+[4]Vagyongazd!N31+[4]Közút!N31+[4]Sport!N31+[4]Közművelődés!P47+[4]Támogatás!Y31</f>
        <v>3251.4166665366101</v>
      </c>
      <c r="T32" s="962">
        <f>[4]Igazgatás!O31+[4]Községgazd!R31+[4]Vagyongazd!O31+[4]Közút!O31+[4]Sport!O31+[4]Közművelődés!Q47+[4]Támogatás!Z31</f>
        <v>3251.4166665366101</v>
      </c>
      <c r="U32" s="963">
        <f>[4]Igazgatás!P31+[4]Községgazd!S31+[4]Vagyongazd!P31+[4]Közút!P31+[4]Sport!P31+[4]Közművelődés!R47+[4]Támogatás!AA31</f>
        <v>3251.4166665366101</v>
      </c>
      <c r="V32" s="964">
        <f>[4]Igazgatás!Q31+[4]Községgazd!T31+[4]Vagyongazd!Q31+[4]Közút!Q31+[4]Sport!Q31+[4]Közművelődés!S47+[4]Támogatás!AB31</f>
        <v>3251.4166665366101</v>
      </c>
      <c r="W32" s="962">
        <f>[4]Igazgatás!R31+[4]Községgazd!U31+[4]Vagyongazd!R31+[4]Közút!R31+[4]Sport!R31+[4]Közművelődés!T47+[4]Támogatás!AC31</f>
        <v>3251.4166665366101</v>
      </c>
      <c r="X32" s="962">
        <f>[4]Igazgatás!S31+[4]Községgazd!V31+[4]Vagyongazd!S31+[4]Közút!S31+[4]Sport!S31+[4]Közművelődés!U47+[4]Támogatás!AD31</f>
        <v>3251.4166665366101</v>
      </c>
      <c r="Y32" s="963">
        <f>[4]Igazgatás!T31+[4]Községgazd!W31+[4]Vagyongazd!T31+[4]Közút!T31+[4]Sport!T31+[4]Közművelődés!V47+[4]Támogatás!AE31</f>
        <v>3251.4166665366101</v>
      </c>
      <c r="AB32" s="914"/>
    </row>
    <row r="33" spans="1:28" ht="13.5" thickBot="1" x14ac:dyDescent="0.25">
      <c r="B33" s="904" t="s">
        <v>3</v>
      </c>
      <c r="C33" s="1338" t="s">
        <v>4</v>
      </c>
      <c r="D33" s="1339"/>
      <c r="E33" s="1339"/>
      <c r="F33" s="905">
        <v>10752071</v>
      </c>
      <c r="G33" s="905">
        <v>11024865.120000001</v>
      </c>
      <c r="H33" s="905">
        <v>11135417.120000001</v>
      </c>
      <c r="I33" s="906"/>
      <c r="J33" s="905">
        <f>SUM(J54+J51+J41+J38+J34)</f>
        <v>7668900</v>
      </c>
      <c r="K33" s="905">
        <f t="shared" ref="K33:M33" si="2">K34+K38+K41+K51+K54</f>
        <v>0</v>
      </c>
      <c r="L33" s="905">
        <v>0</v>
      </c>
      <c r="M33" s="952">
        <f t="shared" si="2"/>
        <v>7668900</v>
      </c>
      <c r="N33" s="953">
        <f>[4]Igazgatás!I32+[4]Községgazd!L32+[4]Vagyongazd!I32+[4]Közút!I32+[4]Sport!I32+[4]Közművelődés!K50+[4]Támogatás!T32</f>
        <v>1532849.982439586</v>
      </c>
      <c r="O33" s="954">
        <f>[4]Igazgatás!J32+[4]Községgazd!M32+[4]Vagyongazd!J32+[4]Szennyvíz!I31+[4]Közút!J32+[4]Sport!J32+[4]Közművelődés!L50+[4]Támogatás!U32</f>
        <v>1532849.982439586</v>
      </c>
      <c r="P33" s="955">
        <f>[4]Igazgatás!K32+[4]Községgazd!N32+[4]Vagyongazd!K32+[4]Közút!K32+[4]Sport!K32+[4]Közművelődés!M50+[4]Támogatás!V32</f>
        <v>1532849.982439586</v>
      </c>
      <c r="Q33" s="955">
        <f>[4]Igazgatás!L32+[4]Községgazd!O32+[4]Vagyongazd!L32+[4]Közút!L32+[4]Sport!L32+[4]Közművelődés!N50+[4]Támogatás!W32</f>
        <v>1532849.982439586</v>
      </c>
      <c r="R33" s="954">
        <f>[4]Igazgatás!M32+[4]Községgazd!P32+[4]Vagyongazd!M32+[4]Közút!M32+[4]Sport!M32+[4]Közművelődés!O50+[4]Támogatás!X32</f>
        <v>1532849.982439586</v>
      </c>
      <c r="S33" s="955">
        <f>[4]Igazgatás!N32+[4]Községgazd!Q32+[4]Vagyongazd!N32+[4]Közút!N32+[4]Sport!N32+[4]Közművelődés!P50+[4]Támogatás!Y32</f>
        <v>1532849.982439586</v>
      </c>
      <c r="T33" s="955">
        <f>[4]Igazgatás!O32+[4]Községgazd!R32+[4]Vagyongazd!O32+[4]Közút!O32+[4]Sport!O32+[4]Közművelődés!Q50+[4]Támogatás!Z32</f>
        <v>1532849.982439586</v>
      </c>
      <c r="U33" s="956">
        <f>[4]Igazgatás!P32+[4]Községgazd!S32+[4]Vagyongazd!P32+[4]Közút!P32+[4]Sport!P32+[4]Közművelődés!R50+[4]Támogatás!AA32</f>
        <v>1532849.982439586</v>
      </c>
      <c r="V33" s="957">
        <f>[4]Igazgatás!Q32+[4]Községgazd!T32+[4]Vagyongazd!Q32+[4]Közút!Q32+[4]Sport!Q32+[4]Közművelődés!S50+[4]Támogatás!AB32</f>
        <v>1532849.982439586</v>
      </c>
      <c r="W33" s="955">
        <f>[4]Igazgatás!R32+[4]Községgazd!U32+[4]Vagyongazd!R32+[4]Közút!R32+[4]Sport!R32+[4]Közművelődés!T50+[4]Támogatás!AC32</f>
        <v>1532849.982439586</v>
      </c>
      <c r="X33" s="955">
        <f>[4]Igazgatás!S32+[4]Községgazd!V32+[4]Vagyongazd!S32+[4]Közút!S32+[4]Sport!S32+[4]Közművelődés!U50+[4]Támogatás!AD32</f>
        <v>1532849.982439586</v>
      </c>
      <c r="Y33" s="956">
        <f>[4]Igazgatás!T32+[4]Községgazd!W32+[4]Vagyongazd!T32+[4]Közút!T32+[4]Sport!T32+[4]Közművelődés!V50+[4]Támogatás!AE32</f>
        <v>1532849.982439586</v>
      </c>
      <c r="AB33" s="914"/>
    </row>
    <row r="34" spans="1:28" x14ac:dyDescent="0.2">
      <c r="B34" s="1084" t="s">
        <v>5</v>
      </c>
      <c r="C34" s="1302" t="s">
        <v>6</v>
      </c>
      <c r="D34" s="1303"/>
      <c r="E34" s="1303"/>
      <c r="F34" s="1032">
        <v>383272</v>
      </c>
      <c r="G34" s="1032">
        <v>383272</v>
      </c>
      <c r="H34" s="1032">
        <v>406182</v>
      </c>
      <c r="I34" s="1032"/>
      <c r="J34" s="1032">
        <f>SUM(J35:J36)</f>
        <v>155000</v>
      </c>
      <c r="K34" s="1032">
        <f>[4]Igazgatás!G33+[4]Községgazd!G33+[4]Vagyongazd!G33+[4]Közút!G33+[4]Sport!G33+[4]Közművelődés!G51+[4]Támogatás!K33</f>
        <v>0</v>
      </c>
      <c r="L34" s="1032">
        <v>0</v>
      </c>
      <c r="M34" s="1085">
        <f>SUM(J34:L34)</f>
        <v>155000</v>
      </c>
      <c r="N34" s="917">
        <f>[4]Igazgatás!I33+[4]Községgazd!L33+[4]Vagyongazd!I33+[4]Közút!I33+[4]Sport!I33+[4]Közművelődés!K51+[4]Támogatás!T33</f>
        <v>178333.33332619997</v>
      </c>
      <c r="O34" s="918">
        <f>[4]Igazgatás!J33+[4]Községgazd!M33+[4]Vagyongazd!J33+[4]Közút!J33+[4]Sport!J33+[4]Közművelődés!L51+[4]Támogatás!U33</f>
        <v>178333.33332619997</v>
      </c>
      <c r="P34" s="919">
        <f>[4]Igazgatás!K33+[4]Községgazd!N33+[4]Vagyongazd!K33+[4]Közút!K33+[4]Sport!K33+[4]Közművelődés!M51+[4]Támogatás!V33</f>
        <v>178333.33332619997</v>
      </c>
      <c r="Q34" s="919">
        <f>[4]Igazgatás!L33+[4]Községgazd!O33+[4]Vagyongazd!L33+[4]Közút!L33+[4]Sport!L33+[4]Közművelődés!N51+[4]Támogatás!W33</f>
        <v>178333.33332619997</v>
      </c>
      <c r="R34" s="918">
        <f>[4]Igazgatás!M33+[4]Községgazd!P33+[4]Vagyongazd!M33+[4]Közút!M33+[4]Sport!M33+[4]Közművelődés!O51+[4]Támogatás!X33</f>
        <v>178333.33332619997</v>
      </c>
      <c r="S34" s="919">
        <f>[4]Igazgatás!N33+[4]Községgazd!Q33+[4]Vagyongazd!N33+[4]Közút!N33+[4]Sport!N33+[4]Közművelődés!P51+[4]Támogatás!Y33</f>
        <v>178333.33332619997</v>
      </c>
      <c r="T34" s="919">
        <f>[4]Igazgatás!O33+[4]Községgazd!R33+[4]Vagyongazd!O33+[4]Közút!O33+[4]Sport!O33+[4]Közművelődés!Q51+[4]Támogatás!Z33</f>
        <v>178333.33332619997</v>
      </c>
      <c r="U34" s="920">
        <f>[4]Igazgatás!P33+[4]Községgazd!S33+[4]Vagyongazd!P33+[4]Közút!P33+[4]Sport!P33+[4]Közművelődés!R51+[4]Támogatás!AA33</f>
        <v>178333.33332619997</v>
      </c>
      <c r="V34" s="921">
        <f>[4]Igazgatás!Q33+[4]Községgazd!T33+[4]Vagyongazd!Q33+[4]Közút!Q33+[4]Sport!Q33+[4]Közművelődés!S51+[4]Támogatás!AB33</f>
        <v>178333.33332619997</v>
      </c>
      <c r="W34" s="919">
        <f>[4]Igazgatás!R33+[4]Községgazd!U33+[4]Vagyongazd!R33+[4]Közút!R33+[4]Sport!R33+[4]Közművelődés!T51+[4]Támogatás!AC33</f>
        <v>178333.33332619997</v>
      </c>
      <c r="X34" s="919">
        <f>[4]Igazgatás!S33+[4]Községgazd!V33+[4]Vagyongazd!S33+[4]Közút!S33+[4]Sport!S33+[4]Közművelődés!U51+[4]Támogatás!AD33</f>
        <v>178333.33332619997</v>
      </c>
      <c r="Y34" s="920">
        <f>[4]Igazgatás!T33+[4]Községgazd!W33+[4]Vagyongazd!T33+[4]Közút!T33+[4]Sport!T33+[4]Közművelődés!V51+[4]Támogatás!AE33</f>
        <v>178333.33332619997</v>
      </c>
      <c r="AB34" s="914"/>
    </row>
    <row r="35" spans="1:28" s="949" customFormat="1" ht="13.5" x14ac:dyDescent="0.2">
      <c r="A35" s="18" t="s">
        <v>37</v>
      </c>
      <c r="B35" s="880" t="s">
        <v>38</v>
      </c>
      <c r="C35" s="1306" t="s">
        <v>39</v>
      </c>
      <c r="D35" s="1307"/>
      <c r="E35" s="1307"/>
      <c r="F35" s="950">
        <v>0</v>
      </c>
      <c r="G35" s="950">
        <v>0</v>
      </c>
      <c r="H35" s="950">
        <v>0</v>
      </c>
      <c r="I35" s="950"/>
      <c r="J35" s="950">
        <f>SUM('[2]Dologi kiadások'!J6)</f>
        <v>5000</v>
      </c>
      <c r="K35" s="950">
        <f>[4]Igazgatás!G34+[4]Községgazd!G34+[4]Vagyongazd!G34+[4]Közút!G34+[4]Sport!G34+[4]Közművelődés!G52+[4]Támogatás!K34</f>
        <v>0</v>
      </c>
      <c r="L35" s="950">
        <v>0</v>
      </c>
      <c r="M35" s="951">
        <f>SUM(J35:L35)</f>
        <v>5000</v>
      </c>
      <c r="N35" s="944">
        <f>[4]Igazgatás!I34+[4]Községgazd!L34+[4]Vagyongazd!I34+[4]Közút!I34+[4]Sport!I34+[4]Közművelődés!K52+[4]Támogatás!T34</f>
        <v>8333.3333329999987</v>
      </c>
      <c r="O35" s="945">
        <f>[4]Igazgatás!J34+[4]Községgazd!M34+[4]Vagyongazd!J34+[4]Közút!J34+[4]Sport!J34+[4]Közművelődés!L52+[4]Támogatás!U34</f>
        <v>8333.3333329999987</v>
      </c>
      <c r="P35" s="946">
        <f>[4]Igazgatás!K34+[4]Községgazd!N34+[4]Vagyongazd!K34+[4]Közút!K34+[4]Sport!K34+[4]Közművelődés!M52+[4]Támogatás!V34</f>
        <v>8333.3333329999987</v>
      </c>
      <c r="Q35" s="946">
        <f>[4]Igazgatás!L34+[4]Községgazd!O34+[4]Vagyongazd!L34+[4]Közút!L34+[4]Sport!L34+[4]Közművelődés!N52+[4]Támogatás!W34</f>
        <v>8333.3333329999987</v>
      </c>
      <c r="R35" s="945">
        <f>[4]Igazgatás!M34+[4]Községgazd!P34+[4]Vagyongazd!M34+[4]Közút!M34+[4]Sport!M34+[4]Közművelődés!O52+[4]Támogatás!X34</f>
        <v>8333.3333329999987</v>
      </c>
      <c r="S35" s="946">
        <f>[4]Igazgatás!N34+[4]Községgazd!Q34+[4]Vagyongazd!N34+[4]Közút!N34+[4]Sport!N34+[4]Közművelődés!P52+[4]Támogatás!Y34</f>
        <v>8333.3333329999987</v>
      </c>
      <c r="T35" s="946">
        <f>[4]Igazgatás!O34+[4]Községgazd!R34+[4]Vagyongazd!O34+[4]Közút!O34+[4]Sport!O34+[4]Közművelődés!Q52+[4]Támogatás!Z34</f>
        <v>8333.3333329999987</v>
      </c>
      <c r="U35" s="947">
        <f>[4]Igazgatás!P34+[4]Községgazd!S34+[4]Vagyongazd!P34+[4]Közút!P34+[4]Sport!P34+[4]Közművelődés!R52+[4]Támogatás!AA34</f>
        <v>8333.3333329999987</v>
      </c>
      <c r="V35" s="948">
        <f>[4]Igazgatás!Q34+[4]Községgazd!T34+[4]Vagyongazd!Q34+[4]Közút!Q34+[4]Sport!Q34+[4]Közművelődés!S52+[4]Támogatás!AB34</f>
        <v>8333.3333329999987</v>
      </c>
      <c r="W35" s="946">
        <f>[4]Igazgatás!R34+[4]Községgazd!U34+[4]Vagyongazd!R34+[4]Közút!R34+[4]Sport!R34+[4]Közművelődés!T52+[4]Támogatás!AC34</f>
        <v>8333.3333329999987</v>
      </c>
      <c r="X35" s="946">
        <f>[4]Igazgatás!S34+[4]Községgazd!V34+[4]Vagyongazd!S34+[4]Közút!S34+[4]Sport!S34+[4]Közművelődés!U52+[4]Támogatás!AD34</f>
        <v>8333.3333329999987</v>
      </c>
      <c r="Y35" s="947">
        <f>[4]Igazgatás!T34+[4]Községgazd!W34+[4]Vagyongazd!T34+[4]Közút!T34+[4]Sport!T34+[4]Közművelődés!V52+[4]Támogatás!AE34</f>
        <v>8333.3333329999987</v>
      </c>
      <c r="AB35" s="914"/>
    </row>
    <row r="36" spans="1:28" s="949" customFormat="1" ht="13.5" x14ac:dyDescent="0.2">
      <c r="A36" s="18" t="s">
        <v>40</v>
      </c>
      <c r="B36" s="880" t="s">
        <v>7</v>
      </c>
      <c r="C36" s="1306" t="s">
        <v>8</v>
      </c>
      <c r="D36" s="1307"/>
      <c r="E36" s="1307"/>
      <c r="F36" s="950">
        <v>383272</v>
      </c>
      <c r="G36" s="950">
        <v>383272</v>
      </c>
      <c r="H36" s="950">
        <v>406182</v>
      </c>
      <c r="I36" s="950"/>
      <c r="J36" s="950">
        <f>SUM('[2]Dologi kiadások'!J7)</f>
        <v>150000</v>
      </c>
      <c r="K36" s="950">
        <f>[4]Igazgatás!G35+[4]Községgazd!G35+[4]Vagyongazd!G35+[4]Közút!G35+[4]Sport!G35+[4]Közművelődés!G54+[4]Támogatás!K35</f>
        <v>0</v>
      </c>
      <c r="L36" s="950">
        <v>0</v>
      </c>
      <c r="M36" s="951">
        <f>SUM(J36:L36)</f>
        <v>150000</v>
      </c>
      <c r="N36" s="944">
        <f>[4]Igazgatás!I35+[4]Községgazd!L35+[4]Vagyongazd!I35+[4]Közút!I35+[4]Sport!I35+[4]Közművelődés!K54+[4]Támogatás!T35</f>
        <v>169999.99999319998</v>
      </c>
      <c r="O36" s="945">
        <f>[4]Igazgatás!J35+[4]Községgazd!M35+[4]Vagyongazd!J35+[4]Közút!J35+[4]Sport!J35+[4]Közművelődés!L54+[4]Támogatás!U35</f>
        <v>169999.99999319998</v>
      </c>
      <c r="P36" s="946">
        <f>[4]Igazgatás!K35+[4]Községgazd!N35+[4]Vagyongazd!K35+[4]Közút!K35+[4]Sport!K35+[4]Közművelődés!M54+[4]Támogatás!V35</f>
        <v>169999.99999319998</v>
      </c>
      <c r="Q36" s="946">
        <f>[4]Igazgatás!L35+[4]Községgazd!O35+[4]Vagyongazd!L35+[4]Közút!L35+[4]Sport!L35+[4]Közművelődés!N54+[4]Támogatás!W35</f>
        <v>169999.99999319998</v>
      </c>
      <c r="R36" s="945">
        <f>[4]Igazgatás!M35+[4]Községgazd!P35+[4]Vagyongazd!M35+[4]Közút!M35+[4]Sport!M35+[4]Közművelődés!O54+[4]Támogatás!X35</f>
        <v>169999.99999319998</v>
      </c>
      <c r="S36" s="946">
        <f>[4]Igazgatás!N35+[4]Községgazd!Q35+[4]Vagyongazd!N35+[4]Közút!N35+[4]Sport!N35+[4]Közművelődés!P54+[4]Támogatás!Y35</f>
        <v>169999.99999319998</v>
      </c>
      <c r="T36" s="946">
        <f>[4]Igazgatás!O35+[4]Községgazd!R35+[4]Vagyongazd!O35+[4]Közút!O35+[4]Sport!O35+[4]Közművelődés!Q54+[4]Támogatás!Z35</f>
        <v>169999.99999319998</v>
      </c>
      <c r="U36" s="947">
        <f>[4]Igazgatás!P35+[4]Községgazd!S35+[4]Vagyongazd!P35+[4]Közút!P35+[4]Sport!P35+[4]Közművelődés!R54+[4]Támogatás!AA35</f>
        <v>169999.99999319998</v>
      </c>
      <c r="V36" s="948">
        <f>[4]Igazgatás!Q35+[4]Községgazd!T35+[4]Vagyongazd!Q35+[4]Közút!Q35+[4]Sport!Q35+[4]Közművelődés!S54+[4]Támogatás!AB35</f>
        <v>169999.99999319998</v>
      </c>
      <c r="W36" s="946">
        <f>[4]Igazgatás!R35+[4]Községgazd!U35+[4]Vagyongazd!R35+[4]Közút!R35+[4]Sport!R35+[4]Közművelődés!T54+[4]Támogatás!AC35</f>
        <v>169999.99999319998</v>
      </c>
      <c r="X36" s="946">
        <f>[4]Igazgatás!S35+[4]Községgazd!V35+[4]Vagyongazd!S35+[4]Közút!S35+[4]Sport!S35+[4]Közművelődés!U54+[4]Támogatás!AD35</f>
        <v>169999.99999319998</v>
      </c>
      <c r="Y36" s="947">
        <f>[4]Igazgatás!T35+[4]Községgazd!W35+[4]Vagyongazd!T35+[4]Közút!T35+[4]Sport!T35+[4]Közművelődés!V54+[4]Támogatás!AE35</f>
        <v>169999.99999319998</v>
      </c>
      <c r="AB36" s="914"/>
    </row>
    <row r="37" spans="1:28" s="949" customFormat="1" ht="15" hidden="1" customHeight="1" x14ac:dyDescent="0.2">
      <c r="A37" s="18" t="s">
        <v>911</v>
      </c>
      <c r="B37" s="883" t="s">
        <v>912</v>
      </c>
      <c r="C37" s="1344" t="s">
        <v>913</v>
      </c>
      <c r="D37" s="1345"/>
      <c r="E37" s="1345"/>
      <c r="F37" s="1034" t="e">
        <v>#REF!</v>
      </c>
      <c r="G37" s="948" t="e">
        <v>#REF!</v>
      </c>
      <c r="H37" s="948" t="e">
        <v>#REF!</v>
      </c>
      <c r="I37" s="948" t="e">
        <v>#REF!</v>
      </c>
      <c r="J37" s="970" t="e">
        <f>[4]Igazgatás!F38+[4]Községgazd!F38+[4]Vagyongazd!#REF!+[4]Közút!F36+[4]Sport!F36+[4]Közművelődés!F57+[4]Támogatás!J36</f>
        <v>#REF!</v>
      </c>
      <c r="K37" s="971" t="e">
        <f>[4]Igazgatás!G38+[4]Községgazd!G38+[4]Vagyongazd!#REF!+[4]Közút!G36+[4]Sport!G36+[4]Közművelődés!G57+[4]Támogatás!K36</f>
        <v>#REF!</v>
      </c>
      <c r="L37" s="972"/>
      <c r="M37" s="1038" t="e">
        <f>[4]Igazgatás!H38+[4]Községgazd!H38+[4]Vagyongazd!#REF!+[4]Közút!H36+[4]Sport!H36+[4]Közművelődés!H57+[4]Támogatás!L36</f>
        <v>#REF!</v>
      </c>
      <c r="N37" s="944">
        <f>[4]Igazgatás!I38+[4]Községgazd!L38+[4]Vagyongazd!I36+[4]Közút!I36+[4]Sport!I36+[4]Közművelődés!K57+[4]Támogatás!T36</f>
        <v>0</v>
      </c>
      <c r="O37" s="945">
        <f>[4]Igazgatás!J38+[4]Községgazd!M38+[4]Vagyongazd!J36+[4]Közút!J36+[4]Sport!J36+[4]Közművelődés!L57+[4]Támogatás!U36</f>
        <v>0</v>
      </c>
      <c r="P37" s="946">
        <f>[4]Igazgatás!K38+[4]Községgazd!N38+[4]Vagyongazd!K36+[4]Közút!K36+[4]Sport!K36+[4]Közművelődés!M57+[4]Támogatás!V36</f>
        <v>0</v>
      </c>
      <c r="Q37" s="946">
        <f>[4]Igazgatás!L38+[4]Községgazd!O38+[4]Vagyongazd!L36+[4]Közút!L36+[4]Sport!L36+[4]Közművelődés!N57+[4]Támogatás!W36</f>
        <v>0</v>
      </c>
      <c r="R37" s="945">
        <f>[4]Igazgatás!M38+[4]Községgazd!P38+[4]Vagyongazd!M36+[4]Közút!M36+[4]Sport!M36+[4]Közművelődés!O57+[4]Támogatás!X36</f>
        <v>0</v>
      </c>
      <c r="S37" s="946">
        <f>[4]Igazgatás!N38+[4]Községgazd!Q38+[4]Vagyongazd!N36+[4]Közút!N36+[4]Sport!N36+[4]Közművelődés!P57+[4]Támogatás!Y36</f>
        <v>0</v>
      </c>
      <c r="T37" s="946">
        <f>[4]Igazgatás!O38+[4]Községgazd!R38+[4]Vagyongazd!O36+[4]Közút!O36+[4]Sport!O36+[4]Közművelődés!Q57+[4]Támogatás!Z36</f>
        <v>0</v>
      </c>
      <c r="U37" s="947">
        <f>[4]Igazgatás!P38+[4]Községgazd!S38+[4]Vagyongazd!P36+[4]Közút!P36+[4]Sport!P36+[4]Közművelődés!R57+[4]Támogatás!AA36</f>
        <v>0</v>
      </c>
      <c r="V37" s="948">
        <f>[4]Igazgatás!Q38+[4]Községgazd!T38+[4]Vagyongazd!Q36+[4]Közút!Q36+[4]Sport!Q36+[4]Közművelődés!S57+[4]Támogatás!AB36</f>
        <v>0</v>
      </c>
      <c r="W37" s="946">
        <f>[4]Igazgatás!R38+[4]Községgazd!U38+[4]Vagyongazd!R36+[4]Közút!R36+[4]Sport!R36+[4]Közművelődés!T57+[4]Támogatás!AC36</f>
        <v>0</v>
      </c>
      <c r="X37" s="946">
        <f>[4]Igazgatás!S38+[4]Községgazd!V38+[4]Vagyongazd!S36+[4]Közút!S36+[4]Sport!S36+[4]Közművelődés!U57+[4]Támogatás!AD36</f>
        <v>0</v>
      </c>
      <c r="Y37" s="947">
        <f>[4]Igazgatás!T38+[4]Községgazd!W38+[4]Vagyongazd!T36+[4]Közút!T36+[4]Sport!T36+[4]Közművelődés!V57+[4]Támogatás!AE36</f>
        <v>0</v>
      </c>
      <c r="AB37" s="914"/>
    </row>
    <row r="38" spans="1:28" x14ac:dyDescent="0.2">
      <c r="B38" s="875" t="s">
        <v>9</v>
      </c>
      <c r="C38" s="1304" t="s">
        <v>10</v>
      </c>
      <c r="D38" s="1305"/>
      <c r="E38" s="1305"/>
      <c r="F38" s="981">
        <v>162120</v>
      </c>
      <c r="G38" s="981">
        <v>162120</v>
      </c>
      <c r="H38" s="981">
        <v>162121</v>
      </c>
      <c r="I38" s="981"/>
      <c r="J38" s="981">
        <f>SUM(J39:J40)</f>
        <v>485000</v>
      </c>
      <c r="K38" s="981">
        <f>[4]Igazgatás!G39+[4]Községgazd!G39+[4]Közút!G37+[4]Sport!G37+[4]Közművelődés!G58+[4]Támogatás!K37</f>
        <v>0</v>
      </c>
      <c r="L38" s="981">
        <v>0</v>
      </c>
      <c r="M38" s="1015">
        <f>SUM(J38:L38)</f>
        <v>485000</v>
      </c>
      <c r="N38" s="939">
        <f>[4]Igazgatás!I39+[4]Községgazd!L39+[4]Vagyongazd!I37+[4]Közút!I37+[4]Sport!I37+[4]Közművelődés!K58+[4]Támogatás!T37</f>
        <v>42499.999998300002</v>
      </c>
      <c r="O38" s="940">
        <f>[4]Igazgatás!J39+[4]Községgazd!M39+[4]Vagyongazd!J37+[4]Közút!J37+[4]Sport!J37+[4]Közművelődés!L58+[4]Támogatás!U37</f>
        <v>42499.999998300002</v>
      </c>
      <c r="P38" s="941">
        <f>[4]Igazgatás!K39+[4]Községgazd!N39+[4]Vagyongazd!K37+[4]Közút!K37+[4]Sport!K37+[4]Közművelődés!M58+[4]Támogatás!V37</f>
        <v>42499.999998300002</v>
      </c>
      <c r="Q38" s="941">
        <f>[4]Igazgatás!L39+[4]Községgazd!O39+[4]Vagyongazd!L37+[4]Közút!L37+[4]Sport!L37+[4]Közművelődés!N58+[4]Támogatás!W37</f>
        <v>42499.999998300002</v>
      </c>
      <c r="R38" s="940">
        <f>[4]Igazgatás!M39+[4]Községgazd!P39+[4]Vagyongazd!M37+[4]Közút!M37+[4]Sport!M37+[4]Közművelődés!O58+[4]Támogatás!X37</f>
        <v>42499.999998300002</v>
      </c>
      <c r="S38" s="941">
        <f>[4]Igazgatás!N39+[4]Községgazd!Q39+[4]Vagyongazd!N37+[4]Közút!N37+[4]Sport!N37+[4]Közművelődés!P58+[4]Támogatás!Y37</f>
        <v>42499.999998300002</v>
      </c>
      <c r="T38" s="941">
        <f>[4]Igazgatás!O39+[4]Községgazd!R39+[4]Vagyongazd!O37+[4]Közút!O37+[4]Sport!O37+[4]Közművelődés!Q58+[4]Támogatás!Z37</f>
        <v>42499.999998300002</v>
      </c>
      <c r="U38" s="942">
        <f>[4]Igazgatás!P39+[4]Községgazd!S39+[4]Vagyongazd!P37+[4]Közút!P37+[4]Sport!P37+[4]Közművelődés!R58+[4]Támogatás!AA37</f>
        <v>42499.999998300002</v>
      </c>
      <c r="V38" s="943">
        <f>[4]Igazgatás!Q39+[4]Községgazd!T39+[4]Vagyongazd!Q37+[4]Közút!Q37+[4]Sport!Q37+[4]Közművelődés!S58+[4]Támogatás!AB37</f>
        <v>42499.999998300002</v>
      </c>
      <c r="W38" s="941">
        <f>[4]Igazgatás!R39+[4]Községgazd!U39+[4]Vagyongazd!R37+[4]Közút!R37+[4]Sport!R37+[4]Közművelődés!T58+[4]Támogatás!AC37</f>
        <v>42499.999998300002</v>
      </c>
      <c r="X38" s="941">
        <f>[4]Igazgatás!S39+[4]Községgazd!V39+[4]Vagyongazd!S37+[4]Közút!S37+[4]Sport!S37+[4]Közművelődés!U58+[4]Támogatás!AD37</f>
        <v>42499.999998300002</v>
      </c>
      <c r="Y38" s="942">
        <f>[4]Igazgatás!T39+[4]Községgazd!W39+[4]Vagyongazd!T37+[4]Közút!T37+[4]Sport!T37+[4]Közművelődés!V58+[4]Támogatás!AE37</f>
        <v>42499.999998300002</v>
      </c>
      <c r="AB38" s="914"/>
    </row>
    <row r="39" spans="1:28" s="949" customFormat="1" ht="13.5" x14ac:dyDescent="0.2">
      <c r="A39" s="18" t="s">
        <v>41</v>
      </c>
      <c r="B39" s="880" t="s">
        <v>11</v>
      </c>
      <c r="C39" s="1306" t="s">
        <v>914</v>
      </c>
      <c r="D39" s="1307"/>
      <c r="E39" s="1307"/>
      <c r="F39" s="950">
        <v>132000</v>
      </c>
      <c r="G39" s="950">
        <v>132000</v>
      </c>
      <c r="H39" s="950">
        <v>132000</v>
      </c>
      <c r="I39" s="950"/>
      <c r="J39" s="950">
        <f>SUM('[2]Dologi kiadások'!J9)</f>
        <v>255000</v>
      </c>
      <c r="K39" s="950">
        <f>[4]Igazgatás!G40+[4]Községgazd!G40+[4]Közút!G38+[4]Sport!G38+[4]Közművelődés!G59+[4]Támogatás!K38</f>
        <v>0</v>
      </c>
      <c r="L39" s="950">
        <v>0</v>
      </c>
      <c r="M39" s="951">
        <f>SUM(J39:L39)</f>
        <v>255000</v>
      </c>
      <c r="N39" s="944">
        <f>[4]Igazgatás!I40+[4]Községgazd!L40+[4]Vagyongazd!I38+[4]Közút!I38+[4]Sport!I38+[4]Közművelődés!K59+[4]Támogatás!T38</f>
        <v>37499.999998500003</v>
      </c>
      <c r="O39" s="945">
        <f>[4]Igazgatás!J40+[4]Községgazd!M40+[4]Vagyongazd!J38+[4]Közút!J38+[4]Sport!J38+[4]Közművelődés!L59+[4]Támogatás!U38</f>
        <v>37499.999998500003</v>
      </c>
      <c r="P39" s="946">
        <f>[4]Igazgatás!K40+[4]Községgazd!N40+[4]Vagyongazd!K38+[4]Közút!K38+[4]Sport!K38+[4]Közművelődés!M59+[4]Támogatás!V38</f>
        <v>37499.999998500003</v>
      </c>
      <c r="Q39" s="946">
        <f>[4]Igazgatás!L40+[4]Községgazd!O40+[4]Vagyongazd!L38+[4]Közút!L38+[4]Sport!L38+[4]Közművelődés!N59+[4]Támogatás!W38</f>
        <v>37499.999998500003</v>
      </c>
      <c r="R39" s="945">
        <f>[4]Igazgatás!M40+[4]Községgazd!P40+[4]Vagyongazd!M38+[4]Közút!M38+[4]Sport!M38+[4]Közművelődés!O59+[4]Támogatás!X38</f>
        <v>37499.999998500003</v>
      </c>
      <c r="S39" s="946">
        <f>[4]Igazgatás!N40+[4]Községgazd!Q40+[4]Vagyongazd!N38+[4]Közút!N38+[4]Sport!N38+[4]Közművelődés!P59+[4]Támogatás!Y38</f>
        <v>37499.999998500003</v>
      </c>
      <c r="T39" s="946">
        <f>[4]Igazgatás!O40+[4]Községgazd!R40+[4]Vagyongazd!O38+[4]Közút!O38+[4]Sport!O38+[4]Közművelődés!Q59+[4]Támogatás!Z38</f>
        <v>37499.999998500003</v>
      </c>
      <c r="U39" s="947">
        <f>[4]Igazgatás!P40+[4]Községgazd!S40+[4]Vagyongazd!P38+[4]Közút!P38+[4]Sport!P38+[4]Közművelődés!R59+[4]Támogatás!AA38</f>
        <v>37499.999998500003</v>
      </c>
      <c r="V39" s="948">
        <f>[4]Igazgatás!Q40+[4]Községgazd!T40+[4]Vagyongazd!Q38+[4]Közút!Q38+[4]Sport!Q38+[4]Közművelődés!S59+[4]Támogatás!AB38</f>
        <v>37499.999998500003</v>
      </c>
      <c r="W39" s="946">
        <f>[4]Igazgatás!R40+[4]Községgazd!U40+[4]Vagyongazd!R38+[4]Közút!R38+[4]Sport!R38+[4]Közművelődés!T59+[4]Támogatás!AC38</f>
        <v>37499.999998500003</v>
      </c>
      <c r="X39" s="946">
        <f>[4]Igazgatás!S40+[4]Községgazd!V40+[4]Vagyongazd!S38+[4]Közút!S38+[4]Sport!S38+[4]Közművelődés!U59+[4]Támogatás!AD38</f>
        <v>37499.999998500003</v>
      </c>
      <c r="Y39" s="947">
        <f>[4]Igazgatás!T40+[4]Községgazd!W40+[4]Vagyongazd!T38+[4]Közút!T38+[4]Sport!T38+[4]Közművelődés!V59+[4]Támogatás!AE38</f>
        <v>37499.999998500003</v>
      </c>
      <c r="AB39" s="914"/>
    </row>
    <row r="40" spans="1:28" s="949" customFormat="1" ht="13.5" x14ac:dyDescent="0.2">
      <c r="A40" s="18" t="s">
        <v>43</v>
      </c>
      <c r="B40" s="880" t="s">
        <v>12</v>
      </c>
      <c r="C40" s="1306" t="s">
        <v>13</v>
      </c>
      <c r="D40" s="1307"/>
      <c r="E40" s="1307"/>
      <c r="F40" s="950">
        <v>30120</v>
      </c>
      <c r="G40" s="950">
        <v>30120</v>
      </c>
      <c r="H40" s="950">
        <v>30121</v>
      </c>
      <c r="I40" s="950"/>
      <c r="J40" s="950">
        <f>SUM('[2]Dologi kiadások'!J16)</f>
        <v>230000</v>
      </c>
      <c r="K40" s="950">
        <f>[4]Igazgatás!G45+[4]Községgazd!G41+[4]Közút!G39+[4]Sport!G39+[4]Közművelődés!G60+[4]Támogatás!K39</f>
        <v>0</v>
      </c>
      <c r="L40" s="950">
        <v>0</v>
      </c>
      <c r="M40" s="951">
        <f>SUM(J40:L40)</f>
        <v>230000</v>
      </c>
      <c r="N40" s="944">
        <f>[4]Igazgatás!I45+[4]Községgazd!L41+[4]Vagyongazd!I39+[4]Közút!I39+[4]Sport!I39+[4]Közművelődés!K60+[4]Támogatás!T39</f>
        <v>4999.9999997999994</v>
      </c>
      <c r="O40" s="945">
        <f>[4]Igazgatás!J45+[4]Községgazd!M41+[4]Vagyongazd!J39+[4]Közút!J39+[4]Sport!J39+[4]Közművelődés!L60+[4]Támogatás!U39</f>
        <v>4999.9999997999994</v>
      </c>
      <c r="P40" s="946">
        <f>[4]Igazgatás!K45+[4]Községgazd!N41+[4]Vagyongazd!K39+[4]Közút!K39+[4]Sport!K39+[4]Közművelődés!M60+[4]Támogatás!V39</f>
        <v>4999.9999997999994</v>
      </c>
      <c r="Q40" s="946">
        <f>[4]Igazgatás!L45+[4]Községgazd!O41+[4]Vagyongazd!L39+[4]Közút!L39+[4]Sport!L39+[4]Közművelődés!N60+[4]Támogatás!W39</f>
        <v>4999.9999997999994</v>
      </c>
      <c r="R40" s="945">
        <f>[4]Igazgatás!M45+[4]Községgazd!P41+[4]Vagyongazd!M39+[4]Közút!M39+[4]Sport!M39+[4]Közművelődés!O60+[4]Támogatás!X39</f>
        <v>4999.9999997999994</v>
      </c>
      <c r="S40" s="946">
        <f>[4]Igazgatás!N45+[4]Községgazd!Q41+[4]Vagyongazd!N39+[4]Közút!N39+[4]Sport!N39+[4]Közművelődés!P60+[4]Támogatás!Y39</f>
        <v>4999.9999997999994</v>
      </c>
      <c r="T40" s="946">
        <f>[4]Igazgatás!O45+[4]Községgazd!R41+[4]Vagyongazd!O39+[4]Közút!O39+[4]Sport!O39+[4]Közművelődés!Q60+[4]Támogatás!Z39</f>
        <v>4999.9999997999994</v>
      </c>
      <c r="U40" s="947">
        <f>[4]Igazgatás!P45+[4]Községgazd!S41+[4]Vagyongazd!P39+[4]Közút!P39+[4]Sport!P39+[4]Közművelődés!R60+[4]Támogatás!AA39</f>
        <v>4999.9999997999994</v>
      </c>
      <c r="V40" s="948">
        <f>[4]Igazgatás!Q45+[4]Községgazd!T41+[4]Vagyongazd!Q39+[4]Közút!Q39+[4]Sport!Q39+[4]Közművelődés!S60+[4]Támogatás!AB39</f>
        <v>4999.9999997999994</v>
      </c>
      <c r="W40" s="946">
        <f>[4]Igazgatás!R45+[4]Községgazd!U41+[4]Vagyongazd!R39+[4]Közút!R39+[4]Sport!R39+[4]Közművelődés!T60+[4]Támogatás!AC39</f>
        <v>4999.9999997999994</v>
      </c>
      <c r="X40" s="946">
        <f>[4]Igazgatás!S45+[4]Községgazd!V41+[4]Vagyongazd!S39+[4]Közút!S39+[4]Sport!S39+[4]Közművelődés!U60+[4]Támogatás!AD39</f>
        <v>4999.9999997999994</v>
      </c>
      <c r="Y40" s="947">
        <f>[4]Igazgatás!T45+[4]Községgazd!W41+[4]Vagyongazd!T39+[4]Közút!T39+[4]Sport!T39+[4]Közművelődés!V60+[4]Támogatás!AE39</f>
        <v>4999.9999997999994</v>
      </c>
      <c r="AB40" s="914"/>
    </row>
    <row r="41" spans="1:28" x14ac:dyDescent="0.2">
      <c r="B41" s="875" t="s">
        <v>14</v>
      </c>
      <c r="C41" s="1304" t="s">
        <v>15</v>
      </c>
      <c r="D41" s="1305"/>
      <c r="E41" s="1305"/>
      <c r="F41" s="981">
        <v>6089132.1200000001</v>
      </c>
      <c r="G41" s="981">
        <v>6089132.1200000001</v>
      </c>
      <c r="H41" s="981">
        <v>6184836.1200000001</v>
      </c>
      <c r="I41" s="981"/>
      <c r="J41" s="981">
        <f t="shared" ref="J41:Y41" si="3">J42+J44+J45+J46+J49+J50</f>
        <v>6487000</v>
      </c>
      <c r="K41" s="981">
        <f t="shared" si="3"/>
        <v>0</v>
      </c>
      <c r="L41" s="981">
        <v>0</v>
      </c>
      <c r="M41" s="1015">
        <f t="shared" si="3"/>
        <v>6487000</v>
      </c>
      <c r="N41" s="974">
        <f t="shared" si="3"/>
        <v>721256.41663781623</v>
      </c>
      <c r="O41" s="975">
        <f t="shared" si="3"/>
        <v>721256.41663781623</v>
      </c>
      <c r="P41" s="975">
        <f t="shared" si="3"/>
        <v>721256.41663781623</v>
      </c>
      <c r="Q41" s="975">
        <f t="shared" si="3"/>
        <v>721256.41663781623</v>
      </c>
      <c r="R41" s="975">
        <f t="shared" si="3"/>
        <v>721256.41663781623</v>
      </c>
      <c r="S41" s="975" t="e">
        <f t="shared" si="3"/>
        <v>#REF!</v>
      </c>
      <c r="T41" s="975">
        <f t="shared" si="3"/>
        <v>721256.41663781623</v>
      </c>
      <c r="U41" s="975">
        <f t="shared" si="3"/>
        <v>721256.41663781623</v>
      </c>
      <c r="V41" s="975">
        <f t="shared" si="3"/>
        <v>721256.41663781623</v>
      </c>
      <c r="W41" s="975">
        <f t="shared" si="3"/>
        <v>721256.41663781623</v>
      </c>
      <c r="X41" s="975">
        <f t="shared" si="3"/>
        <v>721256.41663781623</v>
      </c>
      <c r="Y41" s="975">
        <f t="shared" si="3"/>
        <v>721256.41663781623</v>
      </c>
      <c r="Z41" s="976"/>
      <c r="AA41" s="976"/>
      <c r="AB41" s="914"/>
    </row>
    <row r="42" spans="1:28" s="949" customFormat="1" ht="13.5" x14ac:dyDescent="0.2">
      <c r="A42" s="18" t="s">
        <v>44</v>
      </c>
      <c r="B42" s="880" t="s">
        <v>45</v>
      </c>
      <c r="C42" s="1306" t="s">
        <v>46</v>
      </c>
      <c r="D42" s="1307"/>
      <c r="E42" s="1307"/>
      <c r="F42" s="950">
        <v>1599406</v>
      </c>
      <c r="G42" s="950">
        <v>1599406</v>
      </c>
      <c r="H42" s="950">
        <v>1592347</v>
      </c>
      <c r="I42" s="950"/>
      <c r="J42" s="950">
        <v>0</v>
      </c>
      <c r="K42" s="950">
        <f>[4]Igazgatás!G47+[4]Községgazd!G43+[4]Közút!G41+[4]Sport!G41+[4]Közművelődés!G62+[4]Támogatás!K41</f>
        <v>0</v>
      </c>
      <c r="L42" s="950">
        <v>0</v>
      </c>
      <c r="M42" s="951">
        <f>SUM(J42:L42)</f>
        <v>0</v>
      </c>
      <c r="N42" s="944">
        <f>[4]Igazgatás!I47+[4]Községgazd!L43+[4]Vagyongazd!I41+[4]Közút!I41+[4]Sport!I41+[4]Közművelődés!K62+[4]Támogatás!T41</f>
        <v>155723.0833271044</v>
      </c>
      <c r="O42" s="945">
        <f>[4]Igazgatás!J47+[4]Községgazd!M43+[4]Vagyongazd!J41+[4]Közút!J41+[4]Sport!J41+[4]Közművelődés!L62+[4]Támogatás!U41</f>
        <v>155723.0833271044</v>
      </c>
      <c r="P42" s="946">
        <f>[4]Igazgatás!K47+[4]Községgazd!N43+[4]Vagyongazd!K41+[4]Közút!K41+[4]Sport!K41+[4]Közművelődés!M62+[4]Támogatás!V41</f>
        <v>155723.0833271044</v>
      </c>
      <c r="Q42" s="946">
        <f>[4]Igazgatás!L47+[4]Községgazd!O43+[4]Vagyongazd!L41+[4]Közút!L41+[4]Sport!L41+[4]Közművelődés!N62+[4]Támogatás!W41</f>
        <v>155723.0833271044</v>
      </c>
      <c r="R42" s="945">
        <f>[4]Igazgatás!M47+[4]Községgazd!P43+[4]Vagyongazd!M41+[4]Közút!M41+[4]Sport!M41+[4]Közművelődés!O62+[4]Támogatás!X41</f>
        <v>155723.0833271044</v>
      </c>
      <c r="S42" s="946">
        <f>[4]Igazgatás!N47+[4]Községgazd!Q43+[4]Vagyongazd!N41+[4]Közút!N41+[4]Sport!N41+[4]Közművelődés!P62+[4]Támogatás!Y41</f>
        <v>155723.0833271044</v>
      </c>
      <c r="T42" s="946">
        <f>[4]Igazgatás!O47+[4]Községgazd!R43+[4]Vagyongazd!O41+[4]Közút!O41+[4]Sport!O41+[4]Közművelődés!Q62+[4]Támogatás!Z41</f>
        <v>155723.0833271044</v>
      </c>
      <c r="U42" s="947">
        <f>[4]Igazgatás!P47+[4]Községgazd!S43+[4]Vagyongazd!P41+[4]Közút!P41+[4]Sport!P41+[4]Közművelődés!R62+[4]Támogatás!AA41</f>
        <v>155723.0833271044</v>
      </c>
      <c r="V42" s="948">
        <f>[4]Igazgatás!Q47+[4]Községgazd!T43+[4]Vagyongazd!Q41+[4]Közút!Q41+[4]Sport!Q41+[4]Közművelődés!S62+[4]Támogatás!AB41</f>
        <v>155723.0833271044</v>
      </c>
      <c r="W42" s="946">
        <f>[4]Igazgatás!R47+[4]Községgazd!U43+[4]Vagyongazd!R41+[4]Közút!R41+[4]Sport!R41+[4]Közművelődés!T62+[4]Támogatás!AC41</f>
        <v>155723.0833271044</v>
      </c>
      <c r="X42" s="946">
        <f>[4]Igazgatás!S47+[4]Községgazd!V43+[4]Vagyongazd!S41+[4]Közút!S41+[4]Sport!S41+[4]Közművelődés!U62+[4]Támogatás!AD41</f>
        <v>155723.0833271044</v>
      </c>
      <c r="Y42" s="947">
        <f>[4]Igazgatás!T47+[4]Községgazd!W43+[4]Vagyongazd!T41+[4]Közút!T41+[4]Sport!T41+[4]Közművelődés!V62+[4]Támogatás!AE41</f>
        <v>155723.0833271044</v>
      </c>
      <c r="AB42" s="914"/>
    </row>
    <row r="43" spans="1:28" s="949" customFormat="1" ht="15" hidden="1" customHeight="1" x14ac:dyDescent="0.2">
      <c r="A43" s="18" t="s">
        <v>915</v>
      </c>
      <c r="B43" s="880" t="s">
        <v>916</v>
      </c>
      <c r="C43" s="1306" t="s">
        <v>917</v>
      </c>
      <c r="D43" s="1307"/>
      <c r="E43" s="1307"/>
      <c r="F43" s="950" t="e">
        <v>#REF!</v>
      </c>
      <c r="G43" s="950" t="e">
        <v>#REF!</v>
      </c>
      <c r="H43" s="950" t="e">
        <v>#REF!</v>
      </c>
      <c r="I43" s="950" t="e">
        <v>#REF!</v>
      </c>
      <c r="J43" s="950" t="e">
        <f>[4]Igazgatás!F51+[4]Községgazd!F48+[4]Vagyongazd!#REF!+[4]Közút!F42+[4]Sport!F44+[4]Közművelődés!F72+[4]Támogatás!J42</f>
        <v>#REF!</v>
      </c>
      <c r="K43" s="950" t="e">
        <f>[4]Igazgatás!G51+[4]Községgazd!G48+[4]Vagyongazd!#REF!+[4]Közút!G42+[4]Sport!G44+[4]Közművelődés!G72+[4]Támogatás!K42</f>
        <v>#REF!</v>
      </c>
      <c r="L43" s="950"/>
      <c r="M43" s="951" t="e">
        <f>[4]Igazgatás!H51+[4]Községgazd!H48+[4]Vagyongazd!#REF!+[4]Közút!H42+[4]Sport!H44+[4]Közművelődés!H72+[4]Támogatás!L42</f>
        <v>#REF!</v>
      </c>
      <c r="N43" s="944">
        <f>[4]Igazgatás!I51+[4]Községgazd!L48+[4]Vagyongazd!I42+[4]Közút!I42+[4]Sport!I44+[4]Közművelődés!K72+[4]Támogatás!T42</f>
        <v>0</v>
      </c>
      <c r="O43" s="945">
        <f>[4]Igazgatás!J51+[4]Községgazd!M48+[4]Vagyongazd!J42+[4]Közút!J42+[4]Sport!J44+[4]Közművelődés!L72+[4]Támogatás!U42</f>
        <v>0</v>
      </c>
      <c r="P43" s="946">
        <f>[4]Igazgatás!K51+[4]Községgazd!N48+[4]Vagyongazd!K42+[4]Közút!K42+[4]Sport!K44+[4]Közművelődés!M72+[4]Támogatás!V42</f>
        <v>0</v>
      </c>
      <c r="Q43" s="946">
        <f>[4]Igazgatás!L51+[4]Községgazd!O48+[4]Vagyongazd!L42+[4]Közút!L42+[4]Sport!L44+[4]Közművelődés!N72+[4]Támogatás!W42</f>
        <v>0</v>
      </c>
      <c r="R43" s="945">
        <f>[4]Igazgatás!M51+[4]Községgazd!P48+[4]Vagyongazd!M42+[4]Közút!M42+[4]Sport!M44+[4]Közművelődés!O72+[4]Támogatás!X42</f>
        <v>0</v>
      </c>
      <c r="S43" s="946">
        <f>[4]Igazgatás!N51+[4]Községgazd!Q48+[4]Vagyongazd!N42+[4]Közút!N42+[4]Sport!N44+[4]Közművelődés!P72+[4]Támogatás!Y42</f>
        <v>0</v>
      </c>
      <c r="T43" s="946">
        <f>[4]Igazgatás!O51+[4]Községgazd!R48+[4]Vagyongazd!O42+[4]Közút!O42+[4]Sport!O44+[4]Közművelődés!Q72+[4]Támogatás!Z42</f>
        <v>0</v>
      </c>
      <c r="U43" s="947">
        <f>[4]Igazgatás!P51+[4]Községgazd!S48+[4]Vagyongazd!P42+[4]Közút!P42+[4]Sport!P44+[4]Közművelődés!R72+[4]Támogatás!AA42</f>
        <v>0</v>
      </c>
      <c r="V43" s="948">
        <f>[4]Igazgatás!Q51+[4]Községgazd!T48+[4]Vagyongazd!Q42+[4]Közút!Q42+[4]Sport!Q44+[4]Közművelődés!S72+[4]Támogatás!AB42</f>
        <v>0</v>
      </c>
      <c r="W43" s="946">
        <f>[4]Igazgatás!R51+[4]Községgazd!U48+[4]Vagyongazd!R42+[4]Közút!R42+[4]Sport!R44+[4]Közművelődés!T72+[4]Támogatás!AC42</f>
        <v>0</v>
      </c>
      <c r="X43" s="946">
        <f>[4]Igazgatás!S51+[4]Községgazd!V48+[4]Vagyongazd!S42+[4]Közút!S42+[4]Sport!S44+[4]Közművelődés!U72+[4]Támogatás!AD42</f>
        <v>0</v>
      </c>
      <c r="Y43" s="947">
        <f>[4]Igazgatás!T51+[4]Községgazd!W48+[4]Vagyongazd!T42+[4]Közút!T42+[4]Sport!T44+[4]Közművelődés!V72+[4]Támogatás!AE42</f>
        <v>0</v>
      </c>
      <c r="AB43" s="914"/>
    </row>
    <row r="44" spans="1:28" s="949" customFormat="1" ht="13.5" x14ac:dyDescent="0.2">
      <c r="A44" s="18" t="s">
        <v>47</v>
      </c>
      <c r="B44" s="880" t="s">
        <v>16</v>
      </c>
      <c r="C44" s="1306" t="s">
        <v>48</v>
      </c>
      <c r="D44" s="1307"/>
      <c r="E44" s="1307"/>
      <c r="F44" s="950">
        <v>384689.12</v>
      </c>
      <c r="G44" s="950">
        <v>384689.12</v>
      </c>
      <c r="H44" s="950">
        <v>384689.12</v>
      </c>
      <c r="I44" s="950"/>
      <c r="J44" s="950">
        <f>SUM('[2]Dologi kiadások'!J20)</f>
        <v>230000</v>
      </c>
      <c r="K44" s="950">
        <f>[4]Igazgatás!G52+[4]Községgazd!G49+[4]Közút!G43+[4]Sport!G45+[4]Közművelődés!G73+[4]Támogatás!K43</f>
        <v>0</v>
      </c>
      <c r="L44" s="950">
        <v>0</v>
      </c>
      <c r="M44" s="951">
        <f>SUM(J44:L44)</f>
        <v>230000</v>
      </c>
      <c r="N44" s="944">
        <f>[4]Igazgatás!I52+[4]Községgazd!L49+[4]Vagyongazd!I43+[4]Közút!I43+[4]Sport!I45+[4]Közművelődés!K73+[4]Támogatás!T43</f>
        <v>74999.999997000006</v>
      </c>
      <c r="O44" s="945">
        <f>[4]Igazgatás!J52+[4]Községgazd!M49+[4]Vagyongazd!J43+[4]Közút!J43+[4]Sport!J45+[4]Közművelődés!L73+[4]Támogatás!U43</f>
        <v>74999.999997000006</v>
      </c>
      <c r="P44" s="946">
        <f>[4]Igazgatás!K52+[4]Községgazd!N49+[4]Vagyongazd!K43+[4]Közút!K43+[4]Sport!K45+[4]Közművelődés!M73+[4]Támogatás!V43</f>
        <v>74999.999997000006</v>
      </c>
      <c r="Q44" s="946">
        <f>[4]Igazgatás!L52+[4]Községgazd!O49+[4]Vagyongazd!L43+[4]Közút!L43+[4]Sport!L45+[4]Közművelődés!N73+[4]Támogatás!W43</f>
        <v>74999.999997000006</v>
      </c>
      <c r="R44" s="945">
        <f>[4]Igazgatás!M52+[4]Községgazd!P49+[4]Vagyongazd!M43+[4]Közút!M43+[4]Sport!M45+[4]Közművelődés!O73+[4]Támogatás!X43</f>
        <v>74999.999997000006</v>
      </c>
      <c r="S44" s="946">
        <f>[4]Igazgatás!N52+[4]Községgazd!Q49+[4]Vagyongazd!N43+[4]Közút!N43+[4]Sport!N45+[4]Közművelődés!P73+[4]Támogatás!Y43</f>
        <v>74999.999997000006</v>
      </c>
      <c r="T44" s="946">
        <f>[4]Igazgatás!O52+[4]Községgazd!R49+[4]Vagyongazd!O43+[4]Közút!O43+[4]Sport!O45+[4]Közművelődés!Q73+[4]Támogatás!Z43</f>
        <v>74999.999997000006</v>
      </c>
      <c r="U44" s="947">
        <f>[4]Igazgatás!P52+[4]Községgazd!S49+[4]Vagyongazd!P43+[4]Közút!P43+[4]Sport!P45+[4]Közművelődés!R73+[4]Támogatás!AA43</f>
        <v>74999.999997000006</v>
      </c>
      <c r="V44" s="948">
        <f>[4]Igazgatás!Q52+[4]Községgazd!T49+[4]Vagyongazd!Q43+[4]Közút!Q43+[4]Sport!Q45+[4]Közművelődés!S73+[4]Támogatás!AB43</f>
        <v>74999.999997000006</v>
      </c>
      <c r="W44" s="946">
        <f>[4]Igazgatás!R52+[4]Községgazd!U49+[4]Vagyongazd!R43+[4]Közút!R43+[4]Sport!R45+[4]Közművelődés!T73+[4]Támogatás!AC43</f>
        <v>74999.999997000006</v>
      </c>
      <c r="X44" s="946">
        <f>[4]Igazgatás!S52+[4]Községgazd!V49+[4]Vagyongazd!S43+[4]Közút!S43+[4]Sport!S45+[4]Közművelődés!U73+[4]Támogatás!AD43</f>
        <v>74999.999997000006</v>
      </c>
      <c r="Y44" s="947">
        <f>[4]Igazgatás!T52+[4]Községgazd!W49+[4]Vagyongazd!T43+[4]Közút!T43+[4]Sport!T45+[4]Közművelődés!V73+[4]Támogatás!AE43</f>
        <v>74999.999997000006</v>
      </c>
      <c r="AB44" s="914"/>
    </row>
    <row r="45" spans="1:28" s="949" customFormat="1" ht="13.5" x14ac:dyDescent="0.2">
      <c r="A45" s="18" t="s">
        <v>49</v>
      </c>
      <c r="B45" s="880" t="s">
        <v>50</v>
      </c>
      <c r="C45" s="1306" t="s">
        <v>51</v>
      </c>
      <c r="D45" s="1307"/>
      <c r="E45" s="1307"/>
      <c r="F45" s="950">
        <v>349858</v>
      </c>
      <c r="G45" s="950">
        <v>349858</v>
      </c>
      <c r="H45" s="950">
        <v>350200</v>
      </c>
      <c r="I45" s="950"/>
      <c r="J45" s="950">
        <v>0</v>
      </c>
      <c r="K45" s="950">
        <f>[4]Igazgatás!G53+[4]Községgazd!G50+[4]Szennyvíz!F43+[4]Közút!G44+[4]Sport!G46+[4]Közművelődés!G74+[4]Támogatás!K44</f>
        <v>0</v>
      </c>
      <c r="L45" s="950">
        <v>0</v>
      </c>
      <c r="M45" s="951">
        <f>SUM(J45:L45)</f>
        <v>0</v>
      </c>
      <c r="N45" s="944">
        <f>[4]Igazgatás!I53+[4]Községgazd!L50+[4]Vagyongazd!I44+[4]Közút!I44+[4]Sport!I46+[4]Közművelődés!K74+[4]Támogatás!T44</f>
        <v>120533.33332851197</v>
      </c>
      <c r="O45" s="945">
        <f>[4]Igazgatás!J53+[4]Községgazd!M50+[4]Vagyongazd!J44+[4]Szennyvíz!I43+[4]Közút!J44+[4]Sport!J46+[4]Közművelődés!L74+[4]Támogatás!U44</f>
        <v>120533.33332851197</v>
      </c>
      <c r="P45" s="946">
        <f>[4]Igazgatás!K53+[4]Községgazd!N50+[4]Vagyongazd!K44+[4]Közút!K44+[4]Sport!K46+[4]Közművelődés!M74+[4]Támogatás!V44</f>
        <v>120533.33332851197</v>
      </c>
      <c r="Q45" s="946">
        <f>[4]Igazgatás!L53+[4]Községgazd!O50+[4]Vagyongazd!L44+[4]Közút!L44+[4]Sport!L46+[4]Közművelődés!N74+[4]Támogatás!W44</f>
        <v>120533.33332851197</v>
      </c>
      <c r="R45" s="945">
        <f>[4]Igazgatás!M53+[4]Községgazd!P50+[4]Vagyongazd!M44+[4]Közút!M44+[4]Sport!M46+[4]Közművelődés!O74+[4]Támogatás!X44</f>
        <v>120533.33332851197</v>
      </c>
      <c r="S45" s="946">
        <f>[4]Igazgatás!N53+[4]Községgazd!Q50+[4]Vagyongazd!N44+[4]Közút!N44+[4]Sport!N46+[4]Közművelődés!P74+[4]Támogatás!Y44</f>
        <v>120533.33332851197</v>
      </c>
      <c r="T45" s="946">
        <f>[4]Igazgatás!O53+[4]Községgazd!R50+[4]Vagyongazd!O44+[4]Közút!O44+[4]Sport!O46+[4]Közművelődés!Q74+[4]Támogatás!Z44</f>
        <v>120533.33332851197</v>
      </c>
      <c r="U45" s="947">
        <f>[4]Igazgatás!P53+[4]Községgazd!S50+[4]Vagyongazd!P44+[4]Közút!P44+[4]Sport!P46+[4]Közművelődés!R74+[4]Támogatás!AA44</f>
        <v>120533.33332851197</v>
      </c>
      <c r="V45" s="948">
        <f>[4]Igazgatás!Q53+[4]Községgazd!T50+[4]Vagyongazd!Q44+[4]Közút!Q44+[4]Sport!Q46+[4]Közművelődés!S74+[4]Támogatás!AB44</f>
        <v>120533.33332851197</v>
      </c>
      <c r="W45" s="946">
        <f>[4]Igazgatás!R53+[4]Községgazd!U50+[4]Vagyongazd!R44+[4]Közút!R44+[4]Sport!R46+[4]Közművelődés!T74+[4]Támogatás!AC44</f>
        <v>120533.33332851197</v>
      </c>
      <c r="X45" s="946">
        <f>[4]Igazgatás!S53+[4]Községgazd!V50+[4]Vagyongazd!S44+[4]Közút!S44+[4]Sport!S46+[4]Közművelődés!U74+[4]Támogatás!AD44</f>
        <v>120533.33332851197</v>
      </c>
      <c r="Y45" s="947">
        <f>[4]Igazgatás!T53+[4]Községgazd!W50+[4]Vagyongazd!T44+[4]Közút!T44+[4]Sport!T46+[4]Közművelődés!V74+[4]Támogatás!AE44</f>
        <v>120533.33332851197</v>
      </c>
      <c r="AB45" s="914"/>
    </row>
    <row r="46" spans="1:28" s="977" customFormat="1" ht="13.5" x14ac:dyDescent="0.2">
      <c r="A46" s="18" t="s">
        <v>52</v>
      </c>
      <c r="B46" s="880" t="s">
        <v>1</v>
      </c>
      <c r="C46" s="1306" t="s">
        <v>17</v>
      </c>
      <c r="D46" s="1307"/>
      <c r="E46" s="1307"/>
      <c r="F46" s="950">
        <v>388248</v>
      </c>
      <c r="G46" s="950">
        <v>388248</v>
      </c>
      <c r="H46" s="950">
        <v>388248</v>
      </c>
      <c r="I46" s="950"/>
      <c r="J46" s="950">
        <f>SUM('[2]Dologi kiadások'!J21)</f>
        <v>1100000</v>
      </c>
      <c r="K46" s="950">
        <f>[4]Igazgatás!G54+[4]Községgazd!G53+[4]Közút!G45+[4]Sport!G47+[4]Közművelődés!G77+[4]Támogatás!K45</f>
        <v>0</v>
      </c>
      <c r="L46" s="950">
        <v>0</v>
      </c>
      <c r="M46" s="951">
        <f>SUM(J46:L46)</f>
        <v>1100000</v>
      </c>
      <c r="N46" s="944">
        <f>[4]Igazgatás!I54+[4]Községgazd!L53+[4]Vagyongazd!I45+[4]Közút!I45+[4]Sport!I47+[4]Közművelődés!K77+[4]Támogatás!T45</f>
        <v>16666.666665999997</v>
      </c>
      <c r="O46" s="945">
        <f>[4]Igazgatás!J54+[4]Községgazd!M53+[4]Vagyongazd!J45+[4]Közút!J45+[4]Sport!J47+[4]Közművelődés!L77+[4]Támogatás!U45</f>
        <v>16666.666665999997</v>
      </c>
      <c r="P46" s="946">
        <f>[4]Igazgatás!K54+[4]Községgazd!N53+[4]Vagyongazd!K45+[4]Közút!K45+[4]Sport!K47+[4]Közművelődés!M77+[4]Támogatás!V45</f>
        <v>16666.666665999997</v>
      </c>
      <c r="Q46" s="946">
        <f>[4]Igazgatás!L54+[4]Községgazd!O53+[4]Vagyongazd!L45+[4]Közút!L45+[4]Sport!L47+[4]Közművelődés!N77+[4]Támogatás!W45</f>
        <v>16666.666665999997</v>
      </c>
      <c r="R46" s="945">
        <f>[4]Igazgatás!M54+[4]Községgazd!P53+[4]Vagyongazd!M45+[4]Közút!M45+[4]Sport!M47+[4]Közművelődés!O77+[4]Támogatás!X45</f>
        <v>16666.666665999997</v>
      </c>
      <c r="S46" s="946">
        <f>[4]Igazgatás!N54+[4]Községgazd!Q53+[4]Vagyongazd!N45+[4]Közút!N45+[4]Sport!N47+[4]Közművelődés!P77+[4]Támogatás!Y45</f>
        <v>16666.666665999997</v>
      </c>
      <c r="T46" s="946">
        <f>[4]Igazgatás!O54+[4]Községgazd!R53+[4]Vagyongazd!O45+[4]Közút!O45+[4]Sport!O47+[4]Közművelődés!Q77+[4]Támogatás!Z45</f>
        <v>16666.666665999997</v>
      </c>
      <c r="U46" s="947">
        <f>[4]Igazgatás!P54+[4]Községgazd!S53+[4]Vagyongazd!P45+[4]Közút!P45+[4]Sport!P47+[4]Közművelődés!R77+[4]Támogatás!AA45</f>
        <v>16666.666665999997</v>
      </c>
      <c r="V46" s="948">
        <f>[4]Igazgatás!Q54+[4]Községgazd!T53+[4]Vagyongazd!Q45+[4]Közút!Q45+[4]Sport!Q47+[4]Közművelődés!S77+[4]Támogatás!AB45</f>
        <v>16666.666665999997</v>
      </c>
      <c r="W46" s="946">
        <f>[4]Igazgatás!R54+[4]Községgazd!U53+[4]Vagyongazd!R45+[4]Közút!R45+[4]Sport!R47+[4]Közművelődés!T77+[4]Támogatás!AC45</f>
        <v>16666.666665999997</v>
      </c>
      <c r="X46" s="946">
        <f>[4]Igazgatás!S54+[4]Községgazd!V53+[4]Vagyongazd!S45+[4]Közút!S45+[4]Sport!S47+[4]Közművelődés!U77+[4]Támogatás!AD45</f>
        <v>16666.666665999997</v>
      </c>
      <c r="Y46" s="947">
        <f>[4]Igazgatás!T54+[4]Községgazd!W53+[4]Vagyongazd!T45+[4]Közút!T45+[4]Sport!T47+[4]Közművelődés!V77+[4]Támogatás!AE45</f>
        <v>16666.666665999997</v>
      </c>
      <c r="AB46" s="914"/>
    </row>
    <row r="47" spans="1:28" hidden="1" x14ac:dyDescent="0.2">
      <c r="B47" s="876"/>
      <c r="C47" s="889"/>
      <c r="D47" s="1343" t="s">
        <v>918</v>
      </c>
      <c r="E47" s="1343"/>
      <c r="F47" s="958">
        <v>388248</v>
      </c>
      <c r="G47" s="958">
        <v>388248</v>
      </c>
      <c r="H47" s="958">
        <v>388248</v>
      </c>
      <c r="I47" s="958"/>
      <c r="J47" s="958">
        <f>[4]Igazgatás!F55+[4]Községgazd!F54+[4]Közút!F46+[4]Sport!F48+[4]Közművelődés!F78+[4]Támogatás!J46</f>
        <v>200000</v>
      </c>
      <c r="K47" s="958">
        <f>[4]Igazgatás!G55+[4]Községgazd!G54+[4]Közút!G46+[4]Sport!G48+[4]Közművelődés!G78+[4]Támogatás!K46</f>
        <v>0</v>
      </c>
      <c r="L47" s="958">
        <v>0</v>
      </c>
      <c r="M47" s="959">
        <f>[4]Igazgatás!H55+[4]Községgazd!H54+[4]Közút!H46+[4]Sport!H48+[4]Közművelődés!H78+[4]Támogatás!L46</f>
        <v>200000</v>
      </c>
      <c r="N47" s="960">
        <f>[4]Igazgatás!I55+[4]Községgazd!L54+[4]Vagyongazd!I46+[4]Közút!I46+[4]Sport!I48+[4]Közművelődés!K78+[4]Támogatás!T46</f>
        <v>16666.666665999997</v>
      </c>
      <c r="O47" s="961">
        <f>[4]Igazgatás!J55+[4]Községgazd!M54+[4]Vagyongazd!J46+[4]Közút!J46+[4]Sport!J48+[4]Közművelődés!L78+[4]Támogatás!U46</f>
        <v>16666.666665999997</v>
      </c>
      <c r="P47" s="962">
        <f>[4]Igazgatás!K55+[4]Községgazd!N54+[4]Vagyongazd!K46+[4]Közút!K46+[4]Sport!K48+[4]Közművelődés!M78+[4]Támogatás!V46</f>
        <v>16666.666665999997</v>
      </c>
      <c r="Q47" s="962">
        <f>[4]Igazgatás!L55+[4]Községgazd!O54+[4]Vagyongazd!L46+[4]Közút!L46+[4]Sport!L48+[4]Közművelődés!N78+[4]Támogatás!W46</f>
        <v>16666.666665999997</v>
      </c>
      <c r="R47" s="961">
        <f>[4]Igazgatás!M55+[4]Községgazd!P54+[4]Vagyongazd!M46+[4]Közút!M46+[4]Sport!M48+[4]Közművelődés!O78+[4]Támogatás!X46</f>
        <v>16666.666665999997</v>
      </c>
      <c r="S47" s="962">
        <f>[4]Igazgatás!N55+[4]Községgazd!Q54+[4]Vagyongazd!N46+[4]Közút!N46+[4]Sport!N48+[4]Közművelődés!P78+[4]Támogatás!Y46</f>
        <v>16666.666665999997</v>
      </c>
      <c r="T47" s="962">
        <f>[4]Igazgatás!O55+[4]Községgazd!R54+[4]Vagyongazd!O46+[4]Közút!O46+[4]Sport!O48+[4]Közművelődés!Q78+[4]Támogatás!Z46</f>
        <v>16666.666665999997</v>
      </c>
      <c r="U47" s="963">
        <f>[4]Igazgatás!P55+[4]Községgazd!S54+[4]Vagyongazd!P46+[4]Közút!P46+[4]Sport!P48+[4]Közművelődés!R78+[4]Támogatás!AA46</f>
        <v>16666.666665999997</v>
      </c>
      <c r="V47" s="964">
        <f>[4]Igazgatás!Q55+[4]Községgazd!T54+[4]Vagyongazd!Q46+[4]Közút!Q46+[4]Sport!Q48+[4]Közművelődés!S78+[4]Támogatás!AB46</f>
        <v>16666.666665999997</v>
      </c>
      <c r="W47" s="962">
        <f>[4]Igazgatás!R55+[4]Községgazd!U54+[4]Vagyongazd!R46+[4]Közút!R46+[4]Sport!R48+[4]Közművelődés!T78+[4]Támogatás!AC46</f>
        <v>16666.666665999997</v>
      </c>
      <c r="X47" s="962">
        <f>[4]Igazgatás!S55+[4]Községgazd!V54+[4]Vagyongazd!S46+[4]Közút!S46+[4]Sport!S48+[4]Közművelődés!U78+[4]Támogatás!AD46</f>
        <v>16666.666665999997</v>
      </c>
      <c r="Y47" s="963">
        <f>[4]Igazgatás!T55+[4]Községgazd!W54+[4]Vagyongazd!T46+[4]Közút!T46+[4]Sport!T48+[4]Közművelődés!V78+[4]Támogatás!AE46</f>
        <v>16666.666665999997</v>
      </c>
      <c r="AB47" s="914"/>
    </row>
    <row r="48" spans="1:28" ht="15" hidden="1" customHeight="1" x14ac:dyDescent="0.2">
      <c r="B48" s="876"/>
      <c r="C48" s="889"/>
      <c r="D48" s="1343" t="s">
        <v>919</v>
      </c>
      <c r="E48" s="1343"/>
      <c r="F48" s="958" t="e">
        <v>#REF!</v>
      </c>
      <c r="G48" s="958" t="e">
        <v>#REF!</v>
      </c>
      <c r="H48" s="958" t="e">
        <v>#REF!</v>
      </c>
      <c r="I48" s="958" t="e">
        <v>#REF!</v>
      </c>
      <c r="J48" s="958" t="e">
        <f>[4]Igazgatás!F56+[4]Községgazd!F55+[4]Vagyongazd!#REF!+[4]Közút!F47+[4]Sport!F49+[4]Közművelődés!F79+[4]Támogatás!J47</f>
        <v>#REF!</v>
      </c>
      <c r="K48" s="958" t="e">
        <f>[4]Igazgatás!G56+[4]Községgazd!G55+[4]Vagyongazd!#REF!+[4]Közút!G47+[4]Sport!G49+[4]Közművelődés!G79+[4]Támogatás!K47</f>
        <v>#REF!</v>
      </c>
      <c r="L48" s="958"/>
      <c r="M48" s="959" t="e">
        <f>[4]Igazgatás!H56+[4]Községgazd!H55+[4]Vagyongazd!#REF!+[4]Közút!H47+[4]Sport!H49+[4]Közművelődés!H79+[4]Támogatás!L47</f>
        <v>#REF!</v>
      </c>
      <c r="N48" s="960">
        <f>[4]Igazgatás!I56+[4]Községgazd!L55+[4]Vagyongazd!I47+[4]Közút!I47+[4]Sport!I49+[4]Közművelődés!K79+[4]Támogatás!T47</f>
        <v>0</v>
      </c>
      <c r="O48" s="961">
        <f>[4]Igazgatás!J56+[4]Községgazd!M55+[4]Vagyongazd!J47+[4]Közút!J47+[4]Sport!J49+[4]Közművelődés!L79+[4]Támogatás!U47</f>
        <v>0</v>
      </c>
      <c r="P48" s="962">
        <f>[4]Igazgatás!K56+[4]Községgazd!N55+[4]Vagyongazd!K47+[4]Közút!K47+[4]Sport!K49+[4]Közművelődés!M79+[4]Támogatás!V47</f>
        <v>0</v>
      </c>
      <c r="Q48" s="962">
        <f>[4]Igazgatás!L56+[4]Községgazd!O55+[4]Vagyongazd!L47+[4]Közút!L47+[4]Sport!L49+[4]Közművelődés!N79+[4]Támogatás!W47</f>
        <v>0</v>
      </c>
      <c r="R48" s="961">
        <f>[4]Igazgatás!M56+[4]Községgazd!P55+[4]Vagyongazd!M47+[4]Közút!M47+[4]Sport!M49+[4]Közművelődés!O79+[4]Támogatás!X47</f>
        <v>0</v>
      </c>
      <c r="S48" s="962">
        <f>[4]Igazgatás!N56+[4]Községgazd!Q55+[4]Vagyongazd!N47+[4]Közút!N47+[4]Sport!N49+[4]Közművelődés!P79+[4]Támogatás!Y47</f>
        <v>0</v>
      </c>
      <c r="T48" s="962">
        <f>[4]Igazgatás!O56+[4]Községgazd!R55+[4]Vagyongazd!O47+[4]Közút!O47+[4]Sport!O49+[4]Közművelődés!Q79+[4]Támogatás!Z47</f>
        <v>0</v>
      </c>
      <c r="U48" s="963">
        <f>[4]Igazgatás!P56+[4]Községgazd!S55+[4]Vagyongazd!P47+[4]Közút!P47+[4]Sport!P49+[4]Közművelődés!R79+[4]Támogatás!AA47</f>
        <v>0</v>
      </c>
      <c r="V48" s="964">
        <f>[4]Igazgatás!Q56+[4]Községgazd!T55+[4]Vagyongazd!Q47+[4]Közút!Q47+[4]Sport!Q49+[4]Közművelődés!S79+[4]Támogatás!AB47</f>
        <v>0</v>
      </c>
      <c r="W48" s="962">
        <f>[4]Igazgatás!R56+[4]Községgazd!U55+[4]Vagyongazd!R47+[4]Közút!R47+[4]Sport!R49+[4]Közművelődés!T79+[4]Támogatás!AC47</f>
        <v>0</v>
      </c>
      <c r="X48" s="962">
        <f>[4]Igazgatás!S56+[4]Községgazd!V55+[4]Vagyongazd!S47+[4]Közút!S47+[4]Sport!S49+[4]Közművelődés!U79+[4]Támogatás!AD47</f>
        <v>0</v>
      </c>
      <c r="Y48" s="963">
        <f>[4]Igazgatás!T56+[4]Községgazd!W55+[4]Vagyongazd!T47+[4]Közút!T47+[4]Sport!T49+[4]Közművelődés!V79+[4]Támogatás!AE47</f>
        <v>0</v>
      </c>
      <c r="AB48" s="914"/>
    </row>
    <row r="49" spans="1:48 16382:16382" s="949" customFormat="1" ht="13.5" x14ac:dyDescent="0.2">
      <c r="A49" s="18" t="s">
        <v>53</v>
      </c>
      <c r="B49" s="880" t="s">
        <v>18</v>
      </c>
      <c r="C49" s="1346" t="s">
        <v>19</v>
      </c>
      <c r="D49" s="1347"/>
      <c r="E49" s="1347"/>
      <c r="F49" s="950">
        <v>2686952</v>
      </c>
      <c r="G49" s="950">
        <v>2686952</v>
      </c>
      <c r="H49" s="950">
        <v>2716952</v>
      </c>
      <c r="I49" s="950"/>
      <c r="J49" s="950">
        <f>SUM('[2]Dologi kiadások'!J23)</f>
        <v>4310000</v>
      </c>
      <c r="K49" s="950">
        <f>[4]Igazgatás!G57+[4]Községgazd!G56+[4]Közút!G48+[4]Sport!G50+[4]Közművelődés!G80+[4]Támogatás!K48</f>
        <v>0</v>
      </c>
      <c r="L49" s="950"/>
      <c r="M49" s="951">
        <f t="shared" ref="M49:M56" si="4">SUM(J49:L49)</f>
        <v>4310000</v>
      </c>
      <c r="N49" s="944">
        <f>[4]Igazgatás!I57+[4]Községgazd!L56+[4]Vagyongazd!I48+[4]Közút!I48+[4]Sport!I50+[4]Közművelődés!K80+[4]Támogatás!T48</f>
        <v>114416.66666208999</v>
      </c>
      <c r="O49" s="945">
        <f>[4]Igazgatás!J57+[4]Községgazd!M56+[4]Vagyongazd!J48+[4]Közút!J48+[4]Sport!J50+[4]Közművelődés!L80+[4]Támogatás!U48</f>
        <v>114416.66666208999</v>
      </c>
      <c r="P49" s="946">
        <f>[4]Igazgatás!K57+[4]Községgazd!N56+[4]Vagyongazd!K48+[4]Közút!K48+[4]Sport!K50+[4]Közművelődés!M80+[4]Támogatás!V48</f>
        <v>114416.66666208999</v>
      </c>
      <c r="Q49" s="946">
        <f>[4]Igazgatás!L57+[4]Községgazd!O56+[4]Vagyongazd!L48+[4]Közút!L48+[4]Sport!L50+[4]Közművelődés!N80+[4]Támogatás!W48</f>
        <v>114416.66666208999</v>
      </c>
      <c r="R49" s="945">
        <f>[4]Igazgatás!M57+[4]Községgazd!P56+[4]Vagyongazd!M48+[4]Közút!M48+[4]Sport!M50+[4]Közművelődés!O80+[4]Támogatás!X48</f>
        <v>114416.66666208999</v>
      </c>
      <c r="S49" s="946">
        <f>[4]Igazgatás!N57+[4]Községgazd!Q56+[4]Vagyongazd!N48+[4]Közút!N48+[4]Sport!N50+[4]Közművelődés!P80+[4]Támogatás!Y48</f>
        <v>114416.66666208999</v>
      </c>
      <c r="T49" s="946">
        <f>[4]Igazgatás!O57+[4]Községgazd!R56+[4]Vagyongazd!O48+[4]Közút!O48+[4]Sport!O50+[4]Közművelődés!Q80+[4]Támogatás!Z48</f>
        <v>114416.66666208999</v>
      </c>
      <c r="U49" s="947">
        <f>[4]Igazgatás!P57+[4]Községgazd!S56+[4]Vagyongazd!P48+[4]Közút!P48+[4]Sport!P50+[4]Közművelődés!R80+[4]Támogatás!AA48</f>
        <v>114416.66666208999</v>
      </c>
      <c r="V49" s="948">
        <f>[4]Igazgatás!Q57+[4]Községgazd!T56+[4]Vagyongazd!Q48+[4]Közút!Q48+[4]Sport!Q50+[4]Közművelődés!S80+[4]Támogatás!AB48</f>
        <v>114416.66666208999</v>
      </c>
      <c r="W49" s="946">
        <f>[4]Igazgatás!R57+[4]Községgazd!U56+[4]Vagyongazd!R48+[4]Közút!R48+[4]Sport!R50+[4]Közművelődés!T80+[4]Támogatás!AC48</f>
        <v>114416.66666208999</v>
      </c>
      <c r="X49" s="946">
        <f>[4]Igazgatás!S57+[4]Községgazd!V56+[4]Vagyongazd!S48+[4]Közút!S48+[4]Sport!S50+[4]Közművelődés!U80+[4]Támogatás!AD48</f>
        <v>114416.66666208999</v>
      </c>
      <c r="Y49" s="947">
        <f>[4]Igazgatás!T57+[4]Községgazd!W56+[4]Vagyongazd!T48+[4]Közút!T48+[4]Sport!T50+[4]Közművelődés!V80+[4]Támogatás!AE48</f>
        <v>114416.66666208999</v>
      </c>
      <c r="AB49" s="914"/>
    </row>
    <row r="50" spans="1:48 16382:16382" s="949" customFormat="1" ht="13.5" x14ac:dyDescent="0.2">
      <c r="A50" s="18" t="s">
        <v>59</v>
      </c>
      <c r="B50" s="880" t="s">
        <v>21</v>
      </c>
      <c r="C50" s="1346" t="s">
        <v>22</v>
      </c>
      <c r="D50" s="1347"/>
      <c r="E50" s="1347"/>
      <c r="F50" s="950">
        <v>679979</v>
      </c>
      <c r="G50" s="950">
        <v>679979</v>
      </c>
      <c r="H50" s="950">
        <v>754600</v>
      </c>
      <c r="I50" s="950"/>
      <c r="J50" s="950">
        <f>SUM('[2]Dologi kiadások'!J28)</f>
        <v>847000</v>
      </c>
      <c r="K50" s="950">
        <f>[4]Igazgatás!G65+[4]Községgazd!G57+[4]Közút!G49+[4]Sport!G51+[4]Közművelődés!G82+[4]Támogatás!K49</f>
        <v>0</v>
      </c>
      <c r="L50" s="950">
        <v>0</v>
      </c>
      <c r="M50" s="951">
        <f t="shared" si="4"/>
        <v>847000</v>
      </c>
      <c r="N50" s="944">
        <f>[4]Igazgatás!I65+[4]Községgazd!L57+[4]Vagyongazd!I49+[4]Közút!I49+[4]Sport!I51+[4]Közművelődés!K82+[4]Támogatás!T49</f>
        <v>238916.66665710998</v>
      </c>
      <c r="O50" s="945">
        <f>[4]Igazgatás!J65+[4]Községgazd!M57+[4]Vagyongazd!J49+[4]Közút!J49+[4]Sport!J51+[4]Közművelődés!M82+[4]Támogatás!U49</f>
        <v>238916.66665710998</v>
      </c>
      <c r="P50" s="946">
        <f>[4]Igazgatás!K65+[4]Községgazd!N57+[4]Vagyongazd!K49+[4]Közút!K49+[4]Sport!K51+[4]Közművelődés!N82+[4]Támogatás!V49</f>
        <v>238916.66665710998</v>
      </c>
      <c r="Q50" s="946">
        <f>[4]Igazgatás!L65+[4]Községgazd!O57+[4]Vagyongazd!L49+[4]Közút!L49+[4]Sport!L51+[4]Közművelődés!O82+[4]Támogatás!W49</f>
        <v>238916.66665710998</v>
      </c>
      <c r="R50" s="945">
        <f>[4]Igazgatás!M65+[4]Községgazd!P57+[4]Vagyongazd!M49+[4]Közút!M49+[4]Sport!M51+[4]Közművelődés!P82+[4]Támogatás!X49</f>
        <v>238916.66665710998</v>
      </c>
      <c r="S50" s="946" t="e">
        <f>[4]Igazgatás!N65+[4]Községgazd!Q57+[4]Vagyongazd!N49+[4]Közút!N49+[4]Sport!N51+[4]Közművelődés!#REF!+[4]Támogatás!Y49</f>
        <v>#REF!</v>
      </c>
      <c r="T50" s="946">
        <f>[4]Igazgatás!O65+[4]Községgazd!R57+[4]Vagyongazd!O49+[4]Közút!O49+[4]Sport!O51+[4]Közművelődés!Q82+[4]Támogatás!Z49</f>
        <v>238916.66665710998</v>
      </c>
      <c r="U50" s="947">
        <f>[4]Igazgatás!P65+[4]Községgazd!S57+[4]Vagyongazd!P49+[4]Közút!P49+[4]Sport!P51+[4]Közművelődés!R82+[4]Támogatás!AA49</f>
        <v>238916.66665710998</v>
      </c>
      <c r="V50" s="948">
        <f>[4]Igazgatás!Q65+[4]Községgazd!T57+[4]Vagyongazd!Q49+[4]Közút!Q49+[4]Sport!Q51+[4]Közművelődés!S82+[4]Támogatás!AB49</f>
        <v>238916.66665710998</v>
      </c>
      <c r="W50" s="946">
        <f>[4]Igazgatás!R65+[4]Községgazd!U57+[4]Vagyongazd!R49+[4]Közút!R49+[4]Sport!R51+[4]Közművelődés!T82+[4]Támogatás!AC49</f>
        <v>238916.66665710998</v>
      </c>
      <c r="X50" s="946">
        <f>[4]Igazgatás!S65+[4]Községgazd!V57+[4]Vagyongazd!S49+[4]Közút!S49+[4]Sport!S51+[4]Közművelődés!U82+[4]Támogatás!AD49</f>
        <v>238916.66665710998</v>
      </c>
      <c r="Y50" s="947">
        <f>[4]Igazgatás!T65+[4]Községgazd!W57+[4]Vagyongazd!T49+[4]Közút!T49+[4]Sport!T51+[4]Közművelődés!V82+[4]Támogatás!AE49</f>
        <v>238916.66665710998</v>
      </c>
      <c r="AB50" s="914"/>
    </row>
    <row r="51" spans="1:48 16382:16382" x14ac:dyDescent="0.2">
      <c r="B51" s="875" t="s">
        <v>24</v>
      </c>
      <c r="C51" s="1352" t="s">
        <v>25</v>
      </c>
      <c r="D51" s="1353"/>
      <c r="E51" s="1353"/>
      <c r="F51" s="981">
        <v>1162560</v>
      </c>
      <c r="G51" s="981">
        <v>1432560</v>
      </c>
      <c r="H51" s="981">
        <v>1425680</v>
      </c>
      <c r="I51" s="981"/>
      <c r="J51" s="981">
        <f>SUM(J52:J53)</f>
        <v>0</v>
      </c>
      <c r="K51" s="981">
        <f>SUM(K52:K53)</f>
        <v>0</v>
      </c>
      <c r="L51" s="981">
        <v>0</v>
      </c>
      <c r="M51" s="1015">
        <f t="shared" si="4"/>
        <v>0</v>
      </c>
      <c r="N51" s="939">
        <f>[4]Igazgatás!I71+[4]Községgazd!L63+[4]Vagyongazd!I50+[4]Közút!I50+[4]Sport!I52+[4]Közművelődés!K85+[4]Támogatás!T50</f>
        <v>295833.33332239999</v>
      </c>
      <c r="O51" s="940">
        <f>[4]Igazgatás!J71+[4]Községgazd!M63+[4]Vagyongazd!J50+[4]Közút!J50+[4]Sport!J52+[4]Közművelődés!L85+[4]Támogatás!U50</f>
        <v>295833.33332239999</v>
      </c>
      <c r="P51" s="941">
        <f>[4]Igazgatás!K71+[4]Községgazd!N63+[4]Vagyongazd!K50+[4]Közút!K50+[4]Sport!K52+[4]Közművelődés!M85+[4]Támogatás!V50</f>
        <v>295833.33332239999</v>
      </c>
      <c r="Q51" s="941">
        <f>[4]Igazgatás!L71+[4]Községgazd!O63+[4]Vagyongazd!L50+[4]Közút!L50+[4]Sport!L52+[4]Közművelődés!N85+[4]Támogatás!W50</f>
        <v>295833.33332239999</v>
      </c>
      <c r="R51" s="940">
        <f>[4]Igazgatás!M71+[4]Községgazd!P63+[4]Vagyongazd!M50+[4]Közút!M50+[4]Sport!M52+[4]Közművelődés!O85+[4]Támogatás!X50</f>
        <v>295833.33332239999</v>
      </c>
      <c r="S51" s="941">
        <f>[4]Igazgatás!N71+[4]Községgazd!Q63+[4]Vagyongazd!N50+[4]Közút!N50+[4]Sport!N52+[4]Közművelődés!P85+[4]Támogatás!Y50</f>
        <v>295833.33332239999</v>
      </c>
      <c r="T51" s="941">
        <f>[4]Igazgatás!O71+[4]Községgazd!R63+[4]Vagyongazd!O50+[4]Közút!O50+[4]Sport!O52+[4]Közművelődés!Q85+[4]Támogatás!Z50</f>
        <v>295833.33332239999</v>
      </c>
      <c r="U51" s="942">
        <f>[4]Igazgatás!P71+[4]Községgazd!S63+[4]Vagyongazd!P50+[4]Közút!P50+[4]Sport!P52+[4]Közművelődés!R85+[4]Támogatás!AA50</f>
        <v>295833.33332239999</v>
      </c>
      <c r="V51" s="943">
        <f>[4]Igazgatás!Q71+[4]Községgazd!T63+[4]Vagyongazd!Q50+[4]Közút!Q50+[4]Sport!Q52+[4]Közművelődés!S85+[4]Támogatás!AB50</f>
        <v>295833.33332239999</v>
      </c>
      <c r="W51" s="941">
        <f>[4]Igazgatás!R71+[4]Községgazd!U63+[4]Vagyongazd!R50+[4]Közút!R50+[4]Sport!R52+[4]Közművelődés!T85+[4]Támogatás!AC50</f>
        <v>295833.33332239999</v>
      </c>
      <c r="X51" s="941">
        <f>[4]Igazgatás!S71+[4]Községgazd!V63+[4]Vagyongazd!S50+[4]Közút!S50+[4]Sport!S52+[4]Közművelődés!U85+[4]Támogatás!AD50</f>
        <v>295833.33332239999</v>
      </c>
      <c r="Y51" s="942">
        <f>[4]Igazgatás!T71+[4]Községgazd!W63+[4]Vagyongazd!T50+[4]Közút!T50+[4]Sport!T52+[4]Közművelődés!V85+[4]Támogatás!AE50</f>
        <v>295833.33332239999</v>
      </c>
      <c r="AB51" s="914"/>
    </row>
    <row r="52" spans="1:48 16382:16382" s="949" customFormat="1" ht="15" customHeight="1" x14ac:dyDescent="0.2">
      <c r="A52" s="18" t="s">
        <v>61</v>
      </c>
      <c r="B52" s="880" t="s">
        <v>26</v>
      </c>
      <c r="C52" s="1346" t="s">
        <v>835</v>
      </c>
      <c r="D52" s="1347"/>
      <c r="E52" s="1347"/>
      <c r="F52" s="950" t="e">
        <v>#REF!</v>
      </c>
      <c r="G52" s="928" t="e">
        <v>#REF!</v>
      </c>
      <c r="H52" s="928" t="e">
        <v>#REF!</v>
      </c>
      <c r="I52" s="928" t="e">
        <v>#REF!</v>
      </c>
      <c r="J52" s="936">
        <f>SUM('[2]Dologi kiadások'!J36)</f>
        <v>0</v>
      </c>
      <c r="K52" s="936">
        <v>0</v>
      </c>
      <c r="L52" s="933">
        <v>0</v>
      </c>
      <c r="M52" s="951">
        <f t="shared" si="4"/>
        <v>0</v>
      </c>
      <c r="N52" s="944">
        <f>[4]Igazgatás!I72+[4]Községgazd!L64+[4]Vagyongazd!I51+[4]Közút!I51+[4]Sport!I53+[4]Közművelődés!K86+[4]Támogatás!T51</f>
        <v>0</v>
      </c>
      <c r="O52" s="945">
        <f>[4]Igazgatás!J72+[4]Községgazd!M64+[4]Vagyongazd!J51+[4]Közút!J51+[4]Sport!J53+[4]Közművelődés!L86+[4]Támogatás!U51</f>
        <v>0</v>
      </c>
      <c r="P52" s="946">
        <f>[4]Igazgatás!K72+[4]Községgazd!N64+[4]Vagyongazd!K51+[4]Közút!K51+[4]Sport!K53+[4]Közművelődés!M86+[4]Támogatás!V51</f>
        <v>0</v>
      </c>
      <c r="Q52" s="946">
        <f>[4]Igazgatás!L72+[4]Községgazd!O64+[4]Vagyongazd!L51+[4]Közút!L51+[4]Sport!L53+[4]Közművelődés!N86+[4]Támogatás!W51</f>
        <v>0</v>
      </c>
      <c r="R52" s="945">
        <f>[4]Igazgatás!M72+[4]Községgazd!P64+[4]Vagyongazd!M51+[4]Közút!M51+[4]Sport!M53+[4]Közművelődés!O86+[4]Támogatás!X51</f>
        <v>0</v>
      </c>
      <c r="S52" s="946">
        <f>[4]Igazgatás!N72+[4]Községgazd!Q64+[4]Vagyongazd!N51+[4]Közút!N51+[4]Sport!N53+[4]Közművelődés!P86+[4]Támogatás!Y51</f>
        <v>0</v>
      </c>
      <c r="T52" s="946">
        <f>[4]Igazgatás!O72+[4]Községgazd!R64+[4]Vagyongazd!O51+[4]Közút!O51+[4]Sport!O53+[4]Közművelődés!Q86+[4]Támogatás!Z51</f>
        <v>0</v>
      </c>
      <c r="U52" s="947">
        <f>[4]Igazgatás!P72+[4]Községgazd!S64+[4]Vagyongazd!P51+[4]Közút!P51+[4]Sport!P53+[4]Közművelődés!R86+[4]Támogatás!AA51</f>
        <v>0</v>
      </c>
      <c r="V52" s="948">
        <f>[4]Igazgatás!Q72+[4]Községgazd!T64+[4]Vagyongazd!Q51+[4]Közút!Q51+[4]Sport!Q53+[4]Közművelődés!S86+[4]Támogatás!AB51</f>
        <v>0</v>
      </c>
      <c r="W52" s="946">
        <f>[4]Igazgatás!R72+[4]Községgazd!U64+[4]Vagyongazd!R51+[4]Közút!R51+[4]Sport!R53+[4]Közművelődés!T86+[4]Támogatás!AC51</f>
        <v>0</v>
      </c>
      <c r="X52" s="946">
        <f>[4]Igazgatás!S72+[4]Községgazd!V64+[4]Vagyongazd!S51+[4]Közút!S51+[4]Sport!S53+[4]Közművelődés!U86+[4]Támogatás!AD51</f>
        <v>0</v>
      </c>
      <c r="Y52" s="947">
        <f>[4]Igazgatás!T72+[4]Községgazd!W64+[4]Vagyongazd!T51+[4]Közút!T51+[4]Sport!T53+[4]Közművelődés!V86+[4]Támogatás!AE51</f>
        <v>0</v>
      </c>
      <c r="AB52" s="914"/>
    </row>
    <row r="53" spans="1:48 16382:16382" s="949" customFormat="1" ht="13.5" hidden="1" x14ac:dyDescent="0.2">
      <c r="A53" s="18" t="s">
        <v>62</v>
      </c>
      <c r="B53" s="880" t="s">
        <v>63</v>
      </c>
      <c r="C53" s="1346" t="s">
        <v>64</v>
      </c>
      <c r="D53" s="1347"/>
      <c r="E53" s="1347"/>
      <c r="F53" s="950">
        <v>1162560</v>
      </c>
      <c r="G53" s="950">
        <v>1432560</v>
      </c>
      <c r="H53" s="950">
        <v>1425680</v>
      </c>
      <c r="I53" s="950"/>
      <c r="J53" s="950">
        <v>0</v>
      </c>
      <c r="K53" s="950">
        <v>0</v>
      </c>
      <c r="L53" s="950">
        <v>0</v>
      </c>
      <c r="M53" s="951">
        <f t="shared" si="4"/>
        <v>0</v>
      </c>
      <c r="N53" s="944">
        <f>[4]Igazgatás!I73+[4]Községgazd!L65+[4]Vagyongazd!I52+[4]Közút!I52+[4]Sport!I54+[4]Közművelődés!K87+[4]Támogatás!T52</f>
        <v>295833.33332239999</v>
      </c>
      <c r="O53" s="945">
        <f>[4]Igazgatás!J73+[4]Községgazd!M65+[4]Vagyongazd!J52+[4]Közút!J52+[4]Sport!J54+[4]Közművelődés!L87+[4]Támogatás!U52</f>
        <v>295833.33332239999</v>
      </c>
      <c r="P53" s="946">
        <f>[4]Igazgatás!K73+[4]Községgazd!N65+[4]Vagyongazd!K52+[4]Közút!K52+[4]Sport!K54+[4]Közművelődés!M87+[4]Támogatás!V52</f>
        <v>295833.33332239999</v>
      </c>
      <c r="Q53" s="946">
        <f>[4]Igazgatás!L73+[4]Községgazd!O65+[4]Vagyongazd!L52+[4]Közút!L52+[4]Sport!L54+[4]Közművelődés!N87+[4]Támogatás!W52</f>
        <v>295833.33332239999</v>
      </c>
      <c r="R53" s="945">
        <f>[4]Igazgatás!M73+[4]Községgazd!P65+[4]Vagyongazd!M52+[4]Közút!M52+[4]Sport!M54+[4]Közművelődés!O87+[4]Támogatás!X52</f>
        <v>295833.33332239999</v>
      </c>
      <c r="S53" s="946">
        <f>[4]Igazgatás!N73+[4]Községgazd!Q65+[4]Vagyongazd!N52+[4]Közút!N52+[4]Sport!N54+[4]Közművelődés!P87+[4]Támogatás!Y52</f>
        <v>295833.33332239999</v>
      </c>
      <c r="T53" s="946">
        <f>[4]Igazgatás!O73+[4]Községgazd!R65+[4]Vagyongazd!O52+[4]Közút!O52+[4]Sport!O54+[4]Közművelődés!Q87+[4]Támogatás!Z52</f>
        <v>295833.33332239999</v>
      </c>
      <c r="U53" s="947">
        <f>[4]Igazgatás!P73+[4]Községgazd!S65+[4]Vagyongazd!P52+[4]Közút!P52+[4]Sport!P54+[4]Közművelődés!R87+[4]Támogatás!AA52</f>
        <v>295833.33332239999</v>
      </c>
      <c r="V53" s="948">
        <f>[4]Igazgatás!Q73+[4]Községgazd!T65+[4]Vagyongazd!Q52+[4]Közút!Q52+[4]Sport!Q54+[4]Közművelődés!S87+[4]Támogatás!AB52</f>
        <v>295833.33332239999</v>
      </c>
      <c r="W53" s="946">
        <f>[4]Igazgatás!R73+[4]Községgazd!U65+[4]Vagyongazd!R52+[4]Közút!R52+[4]Sport!R54+[4]Közművelődés!T87+[4]Támogatás!AC52</f>
        <v>295833.33332239999</v>
      </c>
      <c r="X53" s="946">
        <f>[4]Igazgatás!S73+[4]Községgazd!V65+[4]Vagyongazd!S52+[4]Közút!S52+[4]Sport!S54+[4]Közművelődés!U87+[4]Támogatás!AD52</f>
        <v>295833.33332239999</v>
      </c>
      <c r="Y53" s="947">
        <f>[4]Igazgatás!T73+[4]Községgazd!W65+[4]Vagyongazd!T52+[4]Közút!T52+[4]Sport!T54+[4]Közművelődés!V87+[4]Támogatás!AE52</f>
        <v>295833.33332239999</v>
      </c>
      <c r="AB53" s="914"/>
    </row>
    <row r="54" spans="1:48 16382:16382" x14ac:dyDescent="0.2">
      <c r="B54" s="875" t="s">
        <v>27</v>
      </c>
      <c r="C54" s="1352" t="s">
        <v>28</v>
      </c>
      <c r="D54" s="1353"/>
      <c r="E54" s="1353"/>
      <c r="F54" s="981">
        <v>2954987</v>
      </c>
      <c r="G54" s="981">
        <v>2954987</v>
      </c>
      <c r="H54" s="981">
        <v>2953804</v>
      </c>
      <c r="I54" s="981"/>
      <c r="J54" s="981">
        <f>SUM(J55:J59)</f>
        <v>541900</v>
      </c>
      <c r="K54" s="981">
        <f>SUM(K55:K59)</f>
        <v>0</v>
      </c>
      <c r="L54" s="981">
        <v>0</v>
      </c>
      <c r="M54" s="1015">
        <f t="shared" si="4"/>
        <v>541900</v>
      </c>
      <c r="N54" s="939">
        <f>[4]Igazgatás!I76+[4]Községgazd!L66+[4]Vagyongazd!I53+[4]Közút!I53+[4]Sport!I55+[4]Közművelődés!K90+[4]Támogatás!T53</f>
        <v>294926.89915486955</v>
      </c>
      <c r="O54" s="940">
        <f>[4]Igazgatás!J76+[4]Községgazd!M66+[4]Vagyongazd!J53+[4]Szennyvíz!I52+[4]Közút!J53+[4]Sport!J55+[4]Közművelődés!L90+[4]Támogatás!U53</f>
        <v>294926.89915486955</v>
      </c>
      <c r="P54" s="941">
        <f>[4]Igazgatás!K76+[4]Községgazd!N66+[4]Vagyongazd!K53+[4]Közút!K53+[4]Sport!K55+[4]Közművelődés!M90+[4]Támogatás!V53</f>
        <v>294926.89915486955</v>
      </c>
      <c r="Q54" s="941">
        <f>[4]Igazgatás!L76+[4]Községgazd!O66+[4]Vagyongazd!L53+[4]Közút!L53+[4]Sport!L55+[4]Közművelődés!N90+[4]Támogatás!W53</f>
        <v>294926.89915486955</v>
      </c>
      <c r="R54" s="940">
        <f>[4]Igazgatás!M76+[4]Községgazd!P66+[4]Vagyongazd!M53+[4]Közút!M53+[4]Sport!M55+[4]Közművelődés!O90+[4]Támogatás!X53</f>
        <v>294926.89915486955</v>
      </c>
      <c r="S54" s="941">
        <f>[4]Igazgatás!N76+[4]Községgazd!Q66+[4]Vagyongazd!N53+[4]Közút!N53+[4]Sport!N55+[4]Közművelődés!P90+[4]Támogatás!Y53</f>
        <v>294926.89915486955</v>
      </c>
      <c r="T54" s="941">
        <f>[4]Igazgatás!O76+[4]Községgazd!R66+[4]Vagyongazd!O53+[4]Közút!O53+[4]Sport!O55+[4]Közművelődés!Q90+[4]Támogatás!Z53</f>
        <v>294926.89915486955</v>
      </c>
      <c r="U54" s="942">
        <f>[4]Igazgatás!P76+[4]Községgazd!S66+[4]Vagyongazd!P53+[4]Közút!P53+[4]Sport!P55+[4]Közművelődés!R90+[4]Támogatás!AA53</f>
        <v>294926.89915486955</v>
      </c>
      <c r="V54" s="943">
        <f>[4]Igazgatás!Q76+[4]Községgazd!T66+[4]Vagyongazd!Q53+[4]Közút!Q53+[4]Sport!Q55+[4]Közművelődés!S90+[4]Támogatás!AB53</f>
        <v>294926.89915486955</v>
      </c>
      <c r="W54" s="941">
        <f>[4]Igazgatás!R76+[4]Községgazd!U66+[4]Vagyongazd!R53+[4]Közút!R53+[4]Sport!R55+[4]Közművelődés!T90+[4]Támogatás!AC53</f>
        <v>294926.89915486955</v>
      </c>
      <c r="X54" s="941">
        <f>[4]Igazgatás!S76+[4]Községgazd!V66+[4]Vagyongazd!S53+[4]Közút!S53+[4]Sport!S55+[4]Közművelődés!U90+[4]Támogatás!AD53</f>
        <v>294926.89915486955</v>
      </c>
      <c r="Y54" s="942">
        <f>[4]Igazgatás!T76+[4]Községgazd!W66+[4]Vagyongazd!T53+[4]Közút!T53+[4]Sport!T55+[4]Közművelődés!V90+[4]Támogatás!AE53</f>
        <v>294926.89915486955</v>
      </c>
      <c r="AB54" s="914"/>
    </row>
    <row r="55" spans="1:48 16382:16382" s="949" customFormat="1" ht="13.5" x14ac:dyDescent="0.2">
      <c r="A55" s="18" t="s">
        <v>66</v>
      </c>
      <c r="B55" s="880" t="s">
        <v>29</v>
      </c>
      <c r="C55" s="1346" t="s">
        <v>30</v>
      </c>
      <c r="D55" s="1347"/>
      <c r="E55" s="1347"/>
      <c r="F55" s="950">
        <v>1950987</v>
      </c>
      <c r="G55" s="950">
        <v>1950987</v>
      </c>
      <c r="H55" s="950">
        <v>1950396</v>
      </c>
      <c r="I55" s="950"/>
      <c r="J55" s="950">
        <f>SUM('[2]Dologi kiadások'!J38)</f>
        <v>531900</v>
      </c>
      <c r="K55" s="950">
        <v>0</v>
      </c>
      <c r="L55" s="950">
        <v>0</v>
      </c>
      <c r="M55" s="951">
        <f t="shared" si="4"/>
        <v>531900</v>
      </c>
      <c r="N55" s="944">
        <f>[4]Igazgatás!I77+[4]Községgazd!L67+[4]Vagyongazd!I54+[4]Közút!I54+[4]Sport!I56+[4]Közművelődés!K91+[4]Támogatás!T54</f>
        <v>286593.56582186959</v>
      </c>
      <c r="O55" s="945">
        <f>[4]Igazgatás!J77+[4]Községgazd!M67+[4]Vagyongazd!J54+[4]Szennyvíz!I53+[4]Közút!J54+[4]Sport!J56+[4]Közművelődés!L91+[4]Támogatás!U54</f>
        <v>286593.56582186959</v>
      </c>
      <c r="P55" s="946">
        <f>[4]Igazgatás!K77+[4]Községgazd!N67+[4]Vagyongazd!K54+[4]Közút!K54+[4]Sport!K56+[4]Közművelődés!M91+[4]Támogatás!V54</f>
        <v>286593.56582186959</v>
      </c>
      <c r="Q55" s="946">
        <f>[4]Igazgatás!L77+[4]Községgazd!O67+[4]Vagyongazd!L54+[4]Közút!L54+[4]Sport!L56+[4]Közművelődés!N91+[4]Támogatás!W54</f>
        <v>286593.56582186959</v>
      </c>
      <c r="R55" s="945">
        <f>[4]Igazgatás!M77+[4]Községgazd!P67+[4]Vagyongazd!M54+[4]Közút!M54+[4]Sport!M56+[4]Közművelődés!O91+[4]Támogatás!X54</f>
        <v>286593.56582186959</v>
      </c>
      <c r="S55" s="946">
        <f>[4]Igazgatás!N77+[4]Községgazd!Q67+[4]Vagyongazd!N54+[4]Közút!N54+[4]Sport!N56+[4]Közművelődés!P91+[4]Támogatás!Y54</f>
        <v>286593.56582186959</v>
      </c>
      <c r="T55" s="946">
        <f>[4]Igazgatás!O77+[4]Községgazd!R67+[4]Vagyongazd!O54+[4]Közút!O54+[4]Sport!O56+[4]Közművelődés!Q91+[4]Támogatás!Z54</f>
        <v>286593.56582186959</v>
      </c>
      <c r="U55" s="947">
        <f>[4]Igazgatás!P77+[4]Községgazd!S67+[4]Vagyongazd!P54+[4]Közút!P54+[4]Sport!P56+[4]Közművelődés!R91+[4]Támogatás!AA54</f>
        <v>286593.56582186959</v>
      </c>
      <c r="V55" s="948">
        <f>[4]Igazgatás!Q77+[4]Községgazd!T67+[4]Vagyongazd!Q54+[4]Közút!Q54+[4]Sport!Q56+[4]Közművelődés!S91+[4]Támogatás!AB54</f>
        <v>286593.56582186959</v>
      </c>
      <c r="W55" s="946">
        <f>[4]Igazgatás!R77+[4]Községgazd!U67+[4]Vagyongazd!R54+[4]Közút!R54+[4]Sport!R56+[4]Közművelődés!T91+[4]Támogatás!AC54</f>
        <v>286593.56582186959</v>
      </c>
      <c r="X55" s="946">
        <f>[4]Igazgatás!S77+[4]Községgazd!V67+[4]Vagyongazd!S54+[4]Közút!S54+[4]Sport!S56+[4]Közművelődés!U91+[4]Támogatás!AD54</f>
        <v>286593.56582186959</v>
      </c>
      <c r="Y55" s="947">
        <f>[4]Igazgatás!T77+[4]Községgazd!W67+[4]Vagyongazd!T54+[4]Közút!T54+[4]Sport!T56+[4]Közművelődés!V91+[4]Támogatás!AE54</f>
        <v>286593.56582186959</v>
      </c>
      <c r="AB55" s="914"/>
    </row>
    <row r="56" spans="1:48 16382:16382" s="949" customFormat="1" ht="15" hidden="1" customHeight="1" x14ac:dyDescent="0.2">
      <c r="A56" s="18" t="s">
        <v>67</v>
      </c>
      <c r="B56" s="880" t="s">
        <v>68</v>
      </c>
      <c r="C56" s="1346" t="s">
        <v>920</v>
      </c>
      <c r="D56" s="1347"/>
      <c r="E56" s="1347"/>
      <c r="F56" s="950">
        <v>0</v>
      </c>
      <c r="G56" s="950">
        <v>0</v>
      </c>
      <c r="H56" s="950">
        <v>0</v>
      </c>
      <c r="I56" s="950"/>
      <c r="J56" s="950">
        <v>0</v>
      </c>
      <c r="K56" s="950">
        <f>[4]Igazgatás!G80+[4]Községgazd!G71+[4]Közút!G55+[4]Sport!G57+[4]Közművelődés!G94+[4]Támogatás!K55</f>
        <v>0</v>
      </c>
      <c r="L56" s="950">
        <v>0</v>
      </c>
      <c r="M56" s="951">
        <f t="shared" si="4"/>
        <v>0</v>
      </c>
      <c r="N56" s="944">
        <f>[4]Igazgatás!I80+[4]Községgazd!L71+[4]Vagyongazd!I55+[4]Közút!I55+[4]Sport!I57+[4]Közművelődés!K94+[4]Támogatás!T55</f>
        <v>0</v>
      </c>
      <c r="O56" s="945">
        <f>[4]Igazgatás!J80+[4]Községgazd!M71+[4]Vagyongazd!J55+[4]Közút!J55+[4]Sport!J57+[4]Közművelődés!L94+[4]Támogatás!U55</f>
        <v>0</v>
      </c>
      <c r="P56" s="946">
        <f>[4]Igazgatás!K80+[4]Községgazd!N71+[4]Vagyongazd!K55+[4]Közút!K55+[4]Sport!K57+[4]Közművelődés!M94+[4]Támogatás!V55</f>
        <v>0</v>
      </c>
      <c r="Q56" s="946">
        <f>[4]Igazgatás!L80+[4]Községgazd!O71+[4]Vagyongazd!L55+[4]Közút!L55+[4]Sport!L57+[4]Közművelődés!N94+[4]Támogatás!W55</f>
        <v>0</v>
      </c>
      <c r="R56" s="945">
        <f>[4]Igazgatás!M80+[4]Községgazd!P71+[4]Vagyongazd!M55+[4]Közút!M55+[4]Sport!M57+[4]Közművelődés!O94+[4]Támogatás!X55</f>
        <v>0</v>
      </c>
      <c r="S56" s="946">
        <f>[4]Igazgatás!N80+[4]Községgazd!Q71+[4]Vagyongazd!N55+[4]Közút!N55+[4]Sport!N57+[4]Közművelődés!P94+[4]Támogatás!Y55</f>
        <v>0</v>
      </c>
      <c r="T56" s="946">
        <f>[4]Igazgatás!O80+[4]Községgazd!R71+[4]Vagyongazd!O55+[4]Közút!O55+[4]Sport!O57+[4]Közművelődés!Q94+[4]Támogatás!Z55</f>
        <v>0</v>
      </c>
      <c r="U56" s="947">
        <f>[4]Igazgatás!P80+[4]Községgazd!S71+[4]Vagyongazd!P55+[4]Közút!P55+[4]Sport!P57+[4]Közművelődés!R94+[4]Támogatás!AA55</f>
        <v>0</v>
      </c>
      <c r="V56" s="948">
        <f>[4]Igazgatás!Q80+[4]Községgazd!T71+[4]Vagyongazd!Q55+[4]Közút!Q55+[4]Sport!Q57+[4]Közművelődés!S94+[4]Támogatás!AB55</f>
        <v>0</v>
      </c>
      <c r="W56" s="946">
        <f>[4]Igazgatás!R80+[4]Községgazd!U71+[4]Vagyongazd!R55+[4]Közút!R55+[4]Sport!R57+[4]Közművelődés!T94+[4]Támogatás!AC55</f>
        <v>0</v>
      </c>
      <c r="X56" s="946">
        <f>[4]Igazgatás!S80+[4]Községgazd!V71+[4]Vagyongazd!S55+[4]Közút!S55+[4]Sport!S57+[4]Közművelődés!U94+[4]Támogatás!AD55</f>
        <v>0</v>
      </c>
      <c r="Y56" s="947">
        <f>[4]Igazgatás!T80+[4]Községgazd!W71+[4]Vagyongazd!T55+[4]Közút!T55+[4]Sport!T57+[4]Közművelődés!V94+[4]Támogatás!AE55</f>
        <v>0</v>
      </c>
      <c r="AB56" s="914"/>
    </row>
    <row r="57" spans="1:48 16382:16382" s="949" customFormat="1" ht="15" hidden="1" customHeight="1" x14ac:dyDescent="0.2">
      <c r="A57" s="18" t="s">
        <v>921</v>
      </c>
      <c r="B57" s="880" t="s">
        <v>673</v>
      </c>
      <c r="C57" s="1346" t="s">
        <v>674</v>
      </c>
      <c r="D57" s="1347"/>
      <c r="E57" s="1347"/>
      <c r="F57" s="950">
        <v>1000000</v>
      </c>
      <c r="G57" s="950">
        <v>1000000</v>
      </c>
      <c r="H57" s="950">
        <v>1000000</v>
      </c>
      <c r="I57" s="950"/>
      <c r="J57" s="950">
        <v>0</v>
      </c>
      <c r="K57" s="950">
        <f>[4]Igazgatás!G81+[4]Községgazd!G72+[4]Közút!G56+[4]Sport!G58+[4]Közművelődés!G95+[4]Támogatás!K56</f>
        <v>0</v>
      </c>
      <c r="L57" s="950">
        <v>0</v>
      </c>
      <c r="M57" s="951">
        <f>[4]Igazgatás!H81+[4]Községgazd!H72+[4]Közút!H56+[4]Sport!H58+[4]Közművelődés!H95+[4]Támogatás!L56</f>
        <v>0</v>
      </c>
      <c r="N57" s="944">
        <f>[4]Igazgatás!I81+[4]Községgazd!L72+[4]Vagyongazd!I56+[4]Közút!I56+[4]Sport!I58+[4]Közművelődés!K95+[4]Támogatás!T56</f>
        <v>0</v>
      </c>
      <c r="O57" s="945">
        <f>[4]Igazgatás!J81+[4]Községgazd!M72+[4]Vagyongazd!J56+[4]Közút!J56+[4]Sport!J58+[4]Közművelődés!L95+[4]Támogatás!U56</f>
        <v>0</v>
      </c>
      <c r="P57" s="946">
        <f>[4]Igazgatás!K81+[4]Községgazd!N72+[4]Vagyongazd!K56+[4]Közút!K56+[4]Sport!K58+[4]Közművelődés!M95+[4]Támogatás!V56</f>
        <v>0</v>
      </c>
      <c r="Q57" s="946">
        <f>[4]Igazgatás!L81+[4]Községgazd!O72+[4]Vagyongazd!L56+[4]Közút!L56+[4]Sport!L58+[4]Közművelődés!N95+[4]Támogatás!W56</f>
        <v>0</v>
      </c>
      <c r="R57" s="945">
        <f>[4]Igazgatás!M81+[4]Községgazd!P72+[4]Vagyongazd!M56+[4]Közút!M56+[4]Sport!M58+[4]Közművelődés!O95+[4]Támogatás!X56</f>
        <v>0</v>
      </c>
      <c r="S57" s="946">
        <f>[4]Igazgatás!N81+[4]Községgazd!Q72+[4]Vagyongazd!N56+[4]Közút!N56+[4]Sport!N58+[4]Közművelődés!P95+[4]Támogatás!Y56</f>
        <v>0</v>
      </c>
      <c r="T57" s="946">
        <f>[4]Igazgatás!O81+[4]Községgazd!R72+[4]Vagyongazd!O56+[4]Közút!O56+[4]Sport!O58+[4]Közművelődés!Q95+[4]Támogatás!Z56</f>
        <v>0</v>
      </c>
      <c r="U57" s="947">
        <f>[4]Igazgatás!P81+[4]Községgazd!S72+[4]Vagyongazd!P56+[4]Közút!P56+[4]Sport!P58+[4]Közművelődés!R95+[4]Támogatás!AA56</f>
        <v>0</v>
      </c>
      <c r="V57" s="948">
        <f>[4]Igazgatás!Q81+[4]Községgazd!T72+[4]Vagyongazd!Q56+[4]Közút!Q56+[4]Sport!Q58+[4]Közművelődés!S95+[4]Támogatás!AB56</f>
        <v>0</v>
      </c>
      <c r="W57" s="946">
        <f>[4]Igazgatás!R81+[4]Községgazd!U72+[4]Vagyongazd!R56+[4]Közút!R56+[4]Sport!R58+[4]Közművelődés!T95+[4]Támogatás!AC56</f>
        <v>0</v>
      </c>
      <c r="X57" s="946">
        <f>[4]Igazgatás!S81+[4]Községgazd!V72+[4]Vagyongazd!S56+[4]Közút!S56+[4]Sport!S58+[4]Közművelődés!U95+[4]Támogatás!AD56</f>
        <v>0</v>
      </c>
      <c r="Y57" s="947">
        <f>[4]Igazgatás!T81+[4]Községgazd!W72+[4]Vagyongazd!T56+[4]Közút!T56+[4]Sport!T58+[4]Közművelődés!V95+[4]Támogatás!AE56</f>
        <v>0</v>
      </c>
      <c r="AB57" s="914"/>
    </row>
    <row r="58" spans="1:48 16382:16382" s="949" customFormat="1" ht="15" hidden="1" customHeight="1" x14ac:dyDescent="0.2">
      <c r="A58" s="18" t="s">
        <v>922</v>
      </c>
      <c r="B58" s="880" t="s">
        <v>923</v>
      </c>
      <c r="C58" s="1346" t="s">
        <v>924</v>
      </c>
      <c r="D58" s="1347"/>
      <c r="E58" s="1347"/>
      <c r="F58" s="950">
        <v>0</v>
      </c>
      <c r="G58" s="950">
        <v>0</v>
      </c>
      <c r="H58" s="950">
        <v>0</v>
      </c>
      <c r="I58" s="950">
        <v>0</v>
      </c>
      <c r="J58" s="950">
        <f>[4]Igazgatás!F82+[4]Községgazd!F73+[4]Közút!F57+[4]Sport!F59+[4]Közművelődés!F96+[4]Támogatás!J57</f>
        <v>0</v>
      </c>
      <c r="K58" s="950">
        <f>[4]Igazgatás!G82+[4]Községgazd!G73+[4]Közút!G57+[4]Sport!G59+[4]Közművelődés!G96+[4]Támogatás!K57</f>
        <v>0</v>
      </c>
      <c r="L58" s="950"/>
      <c r="M58" s="951">
        <f>[4]Igazgatás!H82+[4]Községgazd!H73+[4]Közút!H57+[4]Sport!H59+[4]Közművelődés!H96+[4]Támogatás!L57</f>
        <v>0</v>
      </c>
      <c r="N58" s="944">
        <f>[4]Igazgatás!I82+[4]Községgazd!L73+[4]Vagyongazd!I57+[4]Közút!I57+[4]Sport!I59+[4]Közművelődés!K96+[4]Támogatás!T57</f>
        <v>0</v>
      </c>
      <c r="O58" s="945">
        <f>[4]Igazgatás!J82+[4]Községgazd!M73+[4]Vagyongazd!J57+[4]Közút!J57+[4]Sport!J59+[4]Közművelődés!L96+[4]Támogatás!U57</f>
        <v>0</v>
      </c>
      <c r="P58" s="946">
        <f>[4]Igazgatás!K82+[4]Községgazd!N73+[4]Vagyongazd!K57+[4]Közút!K57+[4]Sport!K59+[4]Közművelődés!M96+[4]Támogatás!V57</f>
        <v>0</v>
      </c>
      <c r="Q58" s="946">
        <f>[4]Igazgatás!L82+[4]Községgazd!O73+[4]Vagyongazd!L57+[4]Közút!L57+[4]Sport!L59+[4]Közművelődés!N96+[4]Támogatás!W57</f>
        <v>0</v>
      </c>
      <c r="R58" s="945">
        <f>[4]Igazgatás!M82+[4]Községgazd!P73+[4]Vagyongazd!M57+[4]Közút!M57+[4]Sport!M59+[4]Közművelődés!O96+[4]Támogatás!X57</f>
        <v>0</v>
      </c>
      <c r="S58" s="946">
        <f>[4]Igazgatás!N82+[4]Községgazd!Q73+[4]Vagyongazd!N57+[4]Közút!N57+[4]Sport!N59+[4]Közművelődés!P96+[4]Támogatás!Y57</f>
        <v>0</v>
      </c>
      <c r="T58" s="946">
        <f>[4]Igazgatás!O82+[4]Községgazd!R73+[4]Vagyongazd!O57+[4]Közút!O57+[4]Sport!O59+[4]Közművelődés!Q96+[4]Támogatás!Z57</f>
        <v>0</v>
      </c>
      <c r="U58" s="947">
        <f>[4]Igazgatás!P82+[4]Községgazd!S73+[4]Vagyongazd!P57+[4]Közút!P57+[4]Sport!P59+[4]Közművelődés!R96+[4]Támogatás!AA57</f>
        <v>0</v>
      </c>
      <c r="V58" s="948">
        <f>[4]Igazgatás!Q82+[4]Községgazd!T73+[4]Vagyongazd!Q57+[4]Közút!Q57+[4]Sport!Q59+[4]Közművelődés!S96+[4]Támogatás!AB57</f>
        <v>0</v>
      </c>
      <c r="W58" s="946">
        <f>[4]Igazgatás!R82+[4]Községgazd!U73+[4]Vagyongazd!R57+[4]Közút!R57+[4]Sport!R59+[4]Közművelődés!T96+[4]Támogatás!AC57</f>
        <v>0</v>
      </c>
      <c r="X58" s="946">
        <f>[4]Igazgatás!S82+[4]Községgazd!V73+[4]Vagyongazd!S57+[4]Közút!S57+[4]Sport!S59+[4]Közművelődés!U96+[4]Támogatás!AD57</f>
        <v>0</v>
      </c>
      <c r="Y58" s="947">
        <f>[4]Igazgatás!T82+[4]Községgazd!W73+[4]Vagyongazd!T57+[4]Közút!T57+[4]Sport!T59+[4]Közművelődés!V96+[4]Támogatás!AE57</f>
        <v>0</v>
      </c>
      <c r="AB58" s="914"/>
      <c r="XFB58" s="980">
        <f>SUM(F58:XFA58)</f>
        <v>0</v>
      </c>
    </row>
    <row r="59" spans="1:48 16382:16382" s="949" customFormat="1" ht="14.25" thickBot="1" x14ac:dyDescent="0.25">
      <c r="A59" s="18" t="s">
        <v>69</v>
      </c>
      <c r="B59" s="892" t="s">
        <v>31</v>
      </c>
      <c r="C59" s="1348" t="s">
        <v>32</v>
      </c>
      <c r="D59" s="1349"/>
      <c r="E59" s="1349"/>
      <c r="F59" s="950">
        <v>4000</v>
      </c>
      <c r="G59" s="950">
        <v>4000</v>
      </c>
      <c r="H59" s="950">
        <v>4002</v>
      </c>
      <c r="I59" s="950"/>
      <c r="J59" s="950">
        <f>SUM('[2]Dologi kiadások'!J39)</f>
        <v>10000</v>
      </c>
      <c r="K59" s="950">
        <f>[4]Igazgatás!G83+[4]Községgazd!G74+[4]Közút!G58+[4]Sport!G60+[4]Közművelődés!G97+[4]Támogatás!K58</f>
        <v>0</v>
      </c>
      <c r="L59" s="950">
        <v>0</v>
      </c>
      <c r="M59" s="951">
        <f>SUM(J59:L59)</f>
        <v>10000</v>
      </c>
      <c r="N59" s="944">
        <f>[4]Igazgatás!I83+[4]Községgazd!L74+[4]Vagyongazd!I58+[4]Közút!I58+[4]Sport!I60+[4]Közművelődés!K97+[4]Támogatás!T58</f>
        <v>8333.3333329999987</v>
      </c>
      <c r="O59" s="945">
        <f>[4]Igazgatás!J83+[4]Községgazd!M74+[4]Vagyongazd!J58+[4]Közút!J58+[4]Sport!J60+[4]Közművelődés!L97+[4]Támogatás!U58</f>
        <v>8333.3333329999987</v>
      </c>
      <c r="P59" s="946">
        <f>[4]Igazgatás!K83+[4]Községgazd!N74+[4]Vagyongazd!K58+[4]Közút!K58+[4]Sport!K60+[4]Közművelődés!M97+[4]Támogatás!V58</f>
        <v>8333.3333329999987</v>
      </c>
      <c r="Q59" s="946">
        <f>[4]Igazgatás!L83+[4]Községgazd!O74+[4]Vagyongazd!L58+[4]Közút!L58+[4]Sport!L60+[4]Közművelődés!N97+[4]Támogatás!W58</f>
        <v>8333.3333329999987</v>
      </c>
      <c r="R59" s="945">
        <f>[4]Igazgatás!M83+[4]Községgazd!P74+[4]Vagyongazd!M58+[4]Közút!M58+[4]Sport!M60+[4]Közművelődés!O97+[4]Támogatás!X58</f>
        <v>8333.3333329999987</v>
      </c>
      <c r="S59" s="946">
        <f>[4]Igazgatás!N83+[4]Községgazd!Q74+[4]Vagyongazd!N58+[4]Közút!N58+[4]Sport!N60+[4]Közművelődés!P97+[4]Támogatás!Y58</f>
        <v>8333.3333329999987</v>
      </c>
      <c r="T59" s="946">
        <f>[4]Igazgatás!O83+[4]Községgazd!R74+[4]Vagyongazd!O58+[4]Közút!O58+[4]Sport!O60+[4]Közművelődés!Q97+[4]Támogatás!Z58</f>
        <v>8333.3333329999987</v>
      </c>
      <c r="U59" s="947">
        <f>[4]Igazgatás!P83+[4]Községgazd!S74+[4]Vagyongazd!P58+[4]Közút!P58+[4]Sport!P60+[4]Közművelődés!R97+[4]Támogatás!AA58</f>
        <v>8333.3333329999987</v>
      </c>
      <c r="V59" s="948">
        <f>[4]Igazgatás!Q83+[4]Községgazd!T74+[4]Vagyongazd!Q58+[4]Közút!Q58+[4]Sport!Q60+[4]Közművelődés!S97+[4]Támogatás!AB58</f>
        <v>8333.3333329999987</v>
      </c>
      <c r="W59" s="946">
        <f>[4]Igazgatás!R83+[4]Községgazd!U74+[4]Vagyongazd!R58+[4]Közút!R58+[4]Sport!R60+[4]Közművelődés!T97+[4]Támogatás!AC58</f>
        <v>8333.3333329999987</v>
      </c>
      <c r="X59" s="946">
        <f>[4]Igazgatás!S83+[4]Községgazd!V74+[4]Vagyongazd!S58+[4]Közút!S58+[4]Sport!S60+[4]Közművelődés!U97+[4]Támogatás!AD58</f>
        <v>8333.3333329999987</v>
      </c>
      <c r="Y59" s="947">
        <f>[4]Igazgatás!T83+[4]Községgazd!W74+[4]Vagyongazd!T58+[4]Közút!T58+[4]Sport!T60+[4]Közművelődés!V97+[4]Támogatás!AE58</f>
        <v>8333.3333329999987</v>
      </c>
      <c r="AB59" s="914"/>
    </row>
    <row r="60" spans="1:48 16382:16382" ht="13.5" thickBot="1" x14ac:dyDescent="0.25">
      <c r="B60" s="904" t="s">
        <v>70</v>
      </c>
      <c r="C60" s="1350" t="s">
        <v>71</v>
      </c>
      <c r="D60" s="1351"/>
      <c r="E60" s="1351"/>
      <c r="F60" s="905">
        <v>1800000</v>
      </c>
      <c r="G60" s="905">
        <v>1800000</v>
      </c>
      <c r="H60" s="905">
        <v>1794970</v>
      </c>
      <c r="I60" s="906"/>
      <c r="J60" s="905">
        <f>SUM(J72+J68+J62)</f>
        <v>0</v>
      </c>
      <c r="K60" s="905">
        <f>[4]Igazgatás!G84+[4]Községgazd!G77+[4]Szennyvíz!F58+[4]Közút!G59+[4]Sport!G61+[4]Közművelődés!G100+[4]Támogatás!K59</f>
        <v>0</v>
      </c>
      <c r="L60" s="905">
        <v>0</v>
      </c>
      <c r="M60" s="952">
        <f>SUM(J60:L60)</f>
        <v>0</v>
      </c>
      <c r="N60" s="953">
        <f>[4]Igazgatás!I84+[4]Községgazd!L77+[4]Vagyongazd!I59+[4]Közút!I59+[4]Sport!I61+[4]Közművelődés!K100+[4]Támogatás!T59</f>
        <v>177790.58332322171</v>
      </c>
      <c r="O60" s="954">
        <f>[4]Igazgatás!J84+[4]Községgazd!M77+[4]Vagyongazd!J59+[4]Közút!J59+[4]Sport!J61+[4]Közművelődés!L100+[4]Támogatás!U59</f>
        <v>177790.58332322171</v>
      </c>
      <c r="P60" s="955">
        <f>[4]Igazgatás!K84+[4]Községgazd!N77+[4]Vagyongazd!K59+[4]Közút!K59+[4]Sport!K61+[4]Közművelődés!M100+[4]Támogatás!V59</f>
        <v>177790.58332322171</v>
      </c>
      <c r="Q60" s="955">
        <f>[4]Igazgatás!L84+[4]Községgazd!O77+[4]Vagyongazd!L59+[4]Közút!L59+[4]Sport!L61+[4]Közművelődés!N100+[4]Támogatás!W59</f>
        <v>177790.58332322171</v>
      </c>
      <c r="R60" s="954">
        <f>[4]Igazgatás!M84+[4]Községgazd!P77+[4]Vagyongazd!M59+[4]Közút!M59+[4]Sport!M61+[4]Közművelődés!O100+[4]Támogatás!X59</f>
        <v>177790.58332322171</v>
      </c>
      <c r="S60" s="955">
        <f>[4]Igazgatás!N84+[4]Községgazd!Q77+[4]Vagyongazd!N59+[4]Közút!N59+[4]Sport!N61+[4]Közművelődés!P100+[4]Támogatás!Y59</f>
        <v>177790.58332322171</v>
      </c>
      <c r="T60" s="955">
        <f>[4]Igazgatás!O84+[4]Községgazd!R77+[4]Vagyongazd!O59+[4]Közút!O59+[4]Sport!O61+[4]Közművelődés!Q100+[4]Támogatás!Z59</f>
        <v>177790.58332322171</v>
      </c>
      <c r="U60" s="956">
        <f>[4]Igazgatás!P84+[4]Községgazd!S77+[4]Vagyongazd!P59+[4]Közút!P59+[4]Sport!P61+[4]Közművelődés!R100+[4]Támogatás!AA59</f>
        <v>177790.58332322171</v>
      </c>
      <c r="V60" s="957">
        <f>[4]Igazgatás!Q84+[4]Községgazd!T77+[4]Vagyongazd!Q59+[4]Közút!Q59+[4]Sport!Q61+[4]Közművelődés!S100+[4]Támogatás!AB59</f>
        <v>177790.58332322171</v>
      </c>
      <c r="W60" s="955">
        <f>[4]Igazgatás!R84+[4]Községgazd!U77+[4]Vagyongazd!R59+[4]Közút!R59+[4]Sport!R61+[4]Közművelődés!T100+[4]Támogatás!AC59</f>
        <v>177790.58332322171</v>
      </c>
      <c r="X60" s="955">
        <f>[4]Igazgatás!S84+[4]Községgazd!V77+[4]Vagyongazd!S59+[4]Közút!S59+[4]Sport!S61+[4]Közművelődés!U100+[4]Támogatás!AD59</f>
        <v>177790.58332322171</v>
      </c>
      <c r="Y60" s="956">
        <f>[4]Igazgatás!T84+[4]Községgazd!W77+[4]Vagyongazd!T59+[4]Közút!T59+[4]Sport!T61+[4]Közművelődés!V100+[4]Támogatás!AE59</f>
        <v>177790.58332322171</v>
      </c>
      <c r="AB60" s="914"/>
    </row>
    <row r="61" spans="1:48 16382:16382" s="977" customFormat="1" ht="15" hidden="1" customHeight="1" x14ac:dyDescent="0.2">
      <c r="A61" s="18" t="s">
        <v>925</v>
      </c>
      <c r="B61" s="31" t="s">
        <v>926</v>
      </c>
      <c r="C61" s="1355" t="s">
        <v>927</v>
      </c>
      <c r="D61" s="1356"/>
      <c r="E61" s="1356"/>
      <c r="F61" s="975" t="e">
        <v>#REF!</v>
      </c>
      <c r="G61" s="975" t="e">
        <v>#REF!</v>
      </c>
      <c r="H61" s="975" t="e">
        <v>#REF!</v>
      </c>
      <c r="I61" s="981" t="e">
        <v>#REF!</v>
      </c>
      <c r="J61" s="975" t="e">
        <f>[4]Igazgatás!F85+[4]Községgazd!F78+[4]Vagyongazd!#REF!+[4]Közút!F60+[4]Sport!F62+[4]Közművelődés!F101+[4]Támogatás!J60</f>
        <v>#REF!</v>
      </c>
      <c r="K61" s="975" t="e">
        <f>[4]Igazgatás!G85+[4]Községgazd!G78+[4]Vagyongazd!#REF!+[4]Közút!G60+[4]Sport!G62+[4]Közművelődés!G101+[4]Támogatás!K60</f>
        <v>#REF!</v>
      </c>
      <c r="L61" s="975"/>
      <c r="M61" s="982" t="e">
        <f>[4]Igazgatás!H85+[4]Községgazd!H78+[4]Vagyongazd!#REF!+[4]Közút!H60+[4]Sport!H62+[4]Közművelődés!H101+[4]Támogatás!L60</f>
        <v>#REF!</v>
      </c>
      <c r="N61" s="939">
        <f>[4]Igazgatás!I85+[4]Községgazd!L78+[4]Vagyongazd!I60+[4]Közút!I60+[4]Sport!I62+[4]Közművelődés!K101+[4]Támogatás!T60</f>
        <v>0</v>
      </c>
      <c r="O61" s="940">
        <f>[4]Igazgatás!J85+[4]Községgazd!M78+[4]Vagyongazd!J60+[4]Közút!J60+[4]Sport!J62+[4]Közművelődés!L101+[4]Támogatás!U60</f>
        <v>0</v>
      </c>
      <c r="P61" s="941">
        <f>[4]Igazgatás!K85+[4]Községgazd!N78+[4]Vagyongazd!K60+[4]Közút!K60+[4]Sport!K62+[4]Közművelődés!M101+[4]Támogatás!V60</f>
        <v>0</v>
      </c>
      <c r="Q61" s="941">
        <f>[4]Igazgatás!L85+[4]Községgazd!O78+[4]Vagyongazd!L60+[4]Közút!L60+[4]Sport!L62+[4]Közművelődés!N101+[4]Támogatás!W60</f>
        <v>0</v>
      </c>
      <c r="R61" s="940">
        <f>[4]Igazgatás!M85+[4]Községgazd!P78+[4]Vagyongazd!M60+[4]Közút!M60+[4]Sport!M62+[4]Közművelődés!O101+[4]Támogatás!X60</f>
        <v>0</v>
      </c>
      <c r="S61" s="941">
        <f>[4]Igazgatás!N85+[4]Községgazd!Q78+[4]Vagyongazd!N60+[4]Közút!N60+[4]Sport!N62+[4]Közművelődés!P101+[4]Támogatás!Y60</f>
        <v>0</v>
      </c>
      <c r="T61" s="941">
        <f>[4]Igazgatás!O85+[4]Községgazd!R78+[4]Vagyongazd!O60+[4]Közút!O60+[4]Sport!O62+[4]Közművelődés!Q101+[4]Támogatás!Z60</f>
        <v>0</v>
      </c>
      <c r="U61" s="942">
        <f>[4]Igazgatás!P85+[4]Községgazd!S78+[4]Vagyongazd!P60+[4]Közút!P60+[4]Sport!P62+[4]Közművelődés!R101+[4]Támogatás!AA60</f>
        <v>0</v>
      </c>
      <c r="V61" s="943">
        <f>[4]Igazgatás!Q85+[4]Községgazd!T78+[4]Vagyongazd!Q60+[4]Közút!Q60+[4]Sport!Q62+[4]Közművelődés!S101+[4]Támogatás!AB60</f>
        <v>0</v>
      </c>
      <c r="W61" s="941">
        <f>[4]Igazgatás!R85+[4]Községgazd!U78+[4]Vagyongazd!R60+[4]Közút!R60+[4]Sport!R62+[4]Közművelődés!T101+[4]Támogatás!AC60</f>
        <v>0</v>
      </c>
      <c r="X61" s="941">
        <f>[4]Igazgatás!S85+[4]Községgazd!V78+[4]Vagyongazd!S60+[4]Közút!S60+[4]Sport!S62+[4]Közművelődés!U101+[4]Támogatás!AD60</f>
        <v>0</v>
      </c>
      <c r="Y61" s="942">
        <f>[4]Igazgatás!T85+[4]Községgazd!W78+[4]Vagyongazd!T60+[4]Közút!T60+[4]Sport!T62+[4]Közművelődés!V101+[4]Támogatás!AE60</f>
        <v>0</v>
      </c>
      <c r="AB61" s="914"/>
    </row>
    <row r="62" spans="1:48 16382:16382" s="977" customFormat="1" ht="15" hidden="1" customHeight="1" x14ac:dyDescent="0.2">
      <c r="A62" s="18" t="s">
        <v>928</v>
      </c>
      <c r="B62" s="884" t="s">
        <v>72</v>
      </c>
      <c r="C62" s="1357" t="s">
        <v>73</v>
      </c>
      <c r="D62" s="1358"/>
      <c r="E62" s="1358"/>
      <c r="F62" s="981" t="e">
        <v>#REF!</v>
      </c>
      <c r="G62" s="981" t="e">
        <v>#REF!</v>
      </c>
      <c r="H62" s="981" t="e">
        <v>#REF!</v>
      </c>
      <c r="I62" s="981"/>
      <c r="J62" s="981">
        <v>0</v>
      </c>
      <c r="K62" s="981">
        <v>0</v>
      </c>
      <c r="L62" s="981">
        <v>0</v>
      </c>
      <c r="M62" s="1015">
        <f>SUM(J62:L62)</f>
        <v>0</v>
      </c>
      <c r="N62" s="939">
        <f>[4]Igazgatás!I86+[4]Községgazd!L79+[4]Vagyongazd!I61+[4]Közút!I61+[4]Sport!I63+[4]Közművelődés!K102+[4]Támogatás!T61</f>
        <v>1624.999999935</v>
      </c>
      <c r="O62" s="940">
        <f>[4]Igazgatás!J86+[4]Községgazd!M79+[4]Vagyongazd!J61+[4]Közút!J61+[4]Sport!J63+[4]Közművelődés!L102+[4]Támogatás!U61</f>
        <v>1624.999999935</v>
      </c>
      <c r="P62" s="941">
        <f>[4]Igazgatás!K86+[4]Községgazd!N79+[4]Vagyongazd!K61+[4]Közút!K61+[4]Sport!K63+[4]Közművelődés!M102+[4]Támogatás!V61</f>
        <v>1624.999999935</v>
      </c>
      <c r="Q62" s="941">
        <f>[4]Igazgatás!L86+[4]Községgazd!O79+[4]Vagyongazd!L61+[4]Közút!L61+[4]Sport!L63+[4]Közművelődés!N102+[4]Támogatás!W61</f>
        <v>1624.999999935</v>
      </c>
      <c r="R62" s="940">
        <f>[4]Igazgatás!M86+[4]Községgazd!P79+[4]Vagyongazd!M61+[4]Közút!M61+[4]Sport!M63+[4]Közművelődés!O102+[4]Támogatás!X61</f>
        <v>1624.999999935</v>
      </c>
      <c r="S62" s="941">
        <f>[4]Igazgatás!N86+[4]Községgazd!Q79+[4]Vagyongazd!N61+[4]Közút!N61+[4]Sport!N63+[4]Közművelődés!P102+[4]Támogatás!Y61</f>
        <v>1624.999999935</v>
      </c>
      <c r="T62" s="941">
        <f>[4]Igazgatás!O86+[4]Községgazd!R79+[4]Vagyongazd!O61+[4]Közút!O61+[4]Sport!O63+[4]Közművelődés!Q102+[4]Támogatás!Z61</f>
        <v>1624.999999935</v>
      </c>
      <c r="U62" s="942">
        <f>[4]Igazgatás!P86+[4]Községgazd!S79+[4]Vagyongazd!P61+[4]Közút!P61+[4]Sport!P63+[4]Közművelődés!R102+[4]Támogatás!AA61</f>
        <v>1624.999999935</v>
      </c>
      <c r="V62" s="943">
        <f>[4]Igazgatás!Q86+[4]Községgazd!T79+[4]Vagyongazd!Q61+[4]Közút!Q61+[4]Sport!Q63+[4]Közművelődés!S102+[4]Támogatás!AB61</f>
        <v>1624.999999935</v>
      </c>
      <c r="W62" s="941">
        <f>[4]Igazgatás!R86+[4]Községgazd!U79+[4]Vagyongazd!R61+[4]Közút!R61+[4]Sport!R63+[4]Közművelődés!T102+[4]Támogatás!AC61</f>
        <v>1624.999999935</v>
      </c>
      <c r="X62" s="941">
        <f>[4]Igazgatás!S86+[4]Községgazd!V79+[4]Vagyongazd!S61+[4]Közút!S61+[4]Sport!S63+[4]Közművelődés!U102+[4]Támogatás!AD61</f>
        <v>1624.999999935</v>
      </c>
      <c r="Y62" s="942">
        <f>[4]Igazgatás!T86+[4]Községgazd!W79+[4]Vagyongazd!T61+[4]Közút!T61+[4]Sport!T63+[4]Közművelődés!V102+[4]Támogatás!AE61</f>
        <v>1624.999999935</v>
      </c>
      <c r="AB62" s="914"/>
    </row>
    <row r="63" spans="1:48 16382:16382" s="988" customFormat="1" ht="15" hidden="1" customHeight="1" x14ac:dyDescent="0.2">
      <c r="A63" s="871"/>
      <c r="B63" s="884"/>
      <c r="C63" s="885"/>
      <c r="D63" s="886" t="s">
        <v>929</v>
      </c>
      <c r="E63" s="887"/>
      <c r="F63" s="981"/>
      <c r="G63" s="981"/>
      <c r="H63" s="981"/>
      <c r="I63" s="981"/>
      <c r="J63" s="981">
        <v>0</v>
      </c>
      <c r="K63" s="981">
        <v>0</v>
      </c>
      <c r="L63" s="981">
        <v>0</v>
      </c>
      <c r="M63" s="1015">
        <f>SUM([4]Támogatás!L62)</f>
        <v>19500</v>
      </c>
      <c r="N63" s="983"/>
      <c r="O63" s="984"/>
      <c r="P63" s="985"/>
      <c r="Q63" s="985"/>
      <c r="R63" s="984"/>
      <c r="S63" s="985"/>
      <c r="T63" s="985"/>
      <c r="U63" s="986"/>
      <c r="V63" s="987"/>
      <c r="W63" s="985"/>
      <c r="X63" s="985"/>
      <c r="Y63" s="986"/>
      <c r="Z63" s="977"/>
      <c r="AA63" s="977"/>
      <c r="AB63" s="914"/>
      <c r="AC63" s="977"/>
      <c r="AD63" s="977"/>
      <c r="AE63" s="977"/>
      <c r="AF63" s="977"/>
      <c r="AG63" s="977"/>
      <c r="AH63" s="977"/>
      <c r="AI63" s="977"/>
      <c r="AJ63" s="977"/>
      <c r="AK63" s="977"/>
      <c r="AL63" s="977"/>
      <c r="AM63" s="977"/>
      <c r="AN63" s="977"/>
      <c r="AO63" s="977"/>
      <c r="AP63" s="977"/>
      <c r="AQ63" s="977"/>
      <c r="AR63" s="977"/>
      <c r="AS63" s="977"/>
      <c r="AT63" s="977"/>
      <c r="AU63" s="977"/>
      <c r="AV63" s="977"/>
    </row>
    <row r="64" spans="1:48 16382:16382" s="977" customFormat="1" ht="15" hidden="1" customHeight="1" x14ac:dyDescent="0.2">
      <c r="A64" s="18" t="s">
        <v>930</v>
      </c>
      <c r="B64" s="875" t="s">
        <v>931</v>
      </c>
      <c r="C64" s="1352" t="s">
        <v>932</v>
      </c>
      <c r="D64" s="1353"/>
      <c r="E64" s="1353"/>
      <c r="F64" s="981" t="e">
        <v>#REF!</v>
      </c>
      <c r="G64" s="981" t="e">
        <v>#REF!</v>
      </c>
      <c r="H64" s="981" t="e">
        <v>#REF!</v>
      </c>
      <c r="I64" s="981"/>
      <c r="J64" s="981" t="e">
        <f>[4]Igazgatás!F87+[4]Községgazd!F80+[4]Vagyongazd!#REF!+[4]Közút!F62+[4]Sport!F64+[4]Közművelődés!F103+[4]Támogatás!J63</f>
        <v>#REF!</v>
      </c>
      <c r="K64" s="981" t="e">
        <f>[4]Igazgatás!G87+[4]Községgazd!G80+[4]Vagyongazd!#REF!+[4]Közút!G62+[4]Sport!G64+[4]Közművelődés!G103+[4]Támogatás!K63</f>
        <v>#REF!</v>
      </c>
      <c r="L64" s="981"/>
      <c r="M64" s="1015" t="e">
        <f>[4]Igazgatás!H87+[4]Községgazd!H80+[4]Vagyongazd!#REF!+[4]Közút!H62+[4]Sport!H64+[4]Közművelődés!H103+[4]Támogatás!L63</f>
        <v>#REF!</v>
      </c>
      <c r="N64" s="939">
        <f>[4]Igazgatás!I87+[4]Községgazd!L80+[4]Vagyongazd!I62+[4]Közút!I62+[4]Sport!I64+[4]Közművelődés!K103+[4]Támogatás!T63</f>
        <v>0</v>
      </c>
      <c r="O64" s="940">
        <f>[4]Igazgatás!J87+[4]Községgazd!M80+[4]Vagyongazd!J62+[4]Közút!J62+[4]Sport!J64+[4]Közművelődés!L103+[4]Támogatás!U63</f>
        <v>0</v>
      </c>
      <c r="P64" s="941">
        <f>[4]Igazgatás!K87+[4]Községgazd!N80+[4]Vagyongazd!K62+[4]Közút!K62+[4]Sport!K64+[4]Közművelődés!M103+[4]Támogatás!V63</f>
        <v>0</v>
      </c>
      <c r="Q64" s="941">
        <f>[4]Igazgatás!L87+[4]Községgazd!O80+[4]Vagyongazd!L62+[4]Közút!L62+[4]Sport!L64+[4]Közművelődés!N103+[4]Támogatás!W63</f>
        <v>0</v>
      </c>
      <c r="R64" s="940">
        <f>[4]Igazgatás!M87+[4]Községgazd!P80+[4]Vagyongazd!M62+[4]Közút!M62+[4]Sport!M64+[4]Közművelődés!O103+[4]Támogatás!X63</f>
        <v>0</v>
      </c>
      <c r="S64" s="941">
        <f>[4]Igazgatás!N87+[4]Községgazd!Q80+[4]Vagyongazd!N62+[4]Közút!N62+[4]Sport!N64+[4]Közművelődés!P103+[4]Támogatás!Y63</f>
        <v>0</v>
      </c>
      <c r="T64" s="941">
        <f>[4]Igazgatás!O87+[4]Községgazd!R80+[4]Vagyongazd!O62+[4]Közút!O62+[4]Sport!O64+[4]Közművelődés!Q103+[4]Támogatás!Z63</f>
        <v>0</v>
      </c>
      <c r="U64" s="942">
        <f>[4]Igazgatás!P87+[4]Községgazd!S80+[4]Vagyongazd!P62+[4]Közút!P62+[4]Sport!P64+[4]Közművelődés!R103+[4]Támogatás!AA63</f>
        <v>0</v>
      </c>
      <c r="V64" s="943">
        <f>[4]Igazgatás!Q87+[4]Községgazd!T80+[4]Vagyongazd!Q62+[4]Közút!Q62+[4]Sport!Q64+[4]Közművelődés!S103+[4]Támogatás!AB63</f>
        <v>0</v>
      </c>
      <c r="W64" s="941">
        <f>[4]Igazgatás!R87+[4]Községgazd!U80+[4]Vagyongazd!R62+[4]Közút!R62+[4]Sport!R64+[4]Közművelődés!T103+[4]Támogatás!AC63</f>
        <v>0</v>
      </c>
      <c r="X64" s="941">
        <f>[4]Igazgatás!S87+[4]Községgazd!V80+[4]Vagyongazd!S62+[4]Közút!S62+[4]Sport!S64+[4]Közművelődés!U103+[4]Támogatás!AD63</f>
        <v>0</v>
      </c>
      <c r="Y64" s="942">
        <f>[4]Igazgatás!T87+[4]Községgazd!W80+[4]Vagyongazd!T62+[4]Közút!T62+[4]Sport!T64+[4]Közművelődés!V103+[4]Támogatás!AE63</f>
        <v>0</v>
      </c>
      <c r="AB64" s="914"/>
    </row>
    <row r="65" spans="1:28" s="977" customFormat="1" ht="15" hidden="1" customHeight="1" x14ac:dyDescent="0.2">
      <c r="A65" s="18" t="s">
        <v>933</v>
      </c>
      <c r="B65" s="884" t="s">
        <v>934</v>
      </c>
      <c r="C65" s="1352" t="s">
        <v>935</v>
      </c>
      <c r="D65" s="1353"/>
      <c r="E65" s="1353"/>
      <c r="F65" s="981" t="e">
        <v>#REF!</v>
      </c>
      <c r="G65" s="981" t="e">
        <v>#REF!</v>
      </c>
      <c r="H65" s="981" t="e">
        <v>#REF!</v>
      </c>
      <c r="I65" s="981"/>
      <c r="J65" s="981" t="e">
        <f>[4]Igazgatás!F88+[4]Községgazd!F81+[4]Vagyongazd!#REF!+[4]Közút!F63+[4]Sport!F65+[4]Közművelődés!F104+[4]Támogatás!J64</f>
        <v>#REF!</v>
      </c>
      <c r="K65" s="981" t="e">
        <f>[4]Igazgatás!G88+[4]Községgazd!G81+[4]Vagyongazd!#REF!+[4]Közút!G63+[4]Sport!G65+[4]Közművelődés!G104+[4]Támogatás!K64</f>
        <v>#REF!</v>
      </c>
      <c r="L65" s="981"/>
      <c r="M65" s="1015" t="e">
        <f>[4]Igazgatás!H88+[4]Községgazd!H81+[4]Vagyongazd!#REF!+[4]Közút!H63+[4]Sport!H65+[4]Közművelődés!H104+[4]Támogatás!L64</f>
        <v>#REF!</v>
      </c>
      <c r="N65" s="939">
        <f>[4]Igazgatás!I88+[4]Községgazd!L81+[4]Vagyongazd!I63+[4]Közút!I63+[4]Sport!I65+[4]Közművelődés!K104+[4]Támogatás!T64</f>
        <v>0</v>
      </c>
      <c r="O65" s="940">
        <f>[4]Igazgatás!J88+[4]Községgazd!M81+[4]Vagyongazd!J63+[4]Közút!J63+[4]Sport!J65+[4]Közművelődés!L104+[4]Támogatás!U64</f>
        <v>0</v>
      </c>
      <c r="P65" s="941">
        <f>[4]Igazgatás!K88+[4]Községgazd!N81+[4]Vagyongazd!K63+[4]Közút!K63+[4]Sport!K65+[4]Közművelődés!M104+[4]Támogatás!V64</f>
        <v>0</v>
      </c>
      <c r="Q65" s="941">
        <f>[4]Igazgatás!L88+[4]Községgazd!O81+[4]Vagyongazd!L63+[4]Közút!L63+[4]Sport!L65+[4]Közművelődés!N104+[4]Támogatás!W64</f>
        <v>0</v>
      </c>
      <c r="R65" s="940">
        <f>[4]Igazgatás!M88+[4]Községgazd!P81+[4]Vagyongazd!M63+[4]Közút!M63+[4]Sport!M65+[4]Közművelődés!O104+[4]Támogatás!X64</f>
        <v>0</v>
      </c>
      <c r="S65" s="941">
        <f>[4]Igazgatás!N88+[4]Községgazd!Q81+[4]Vagyongazd!N63+[4]Közút!N63+[4]Sport!N65+[4]Közművelődés!P104+[4]Támogatás!Y64</f>
        <v>0</v>
      </c>
      <c r="T65" s="941">
        <f>[4]Igazgatás!O88+[4]Községgazd!R81+[4]Vagyongazd!O63+[4]Közút!O63+[4]Sport!O65+[4]Közművelődés!Q104+[4]Támogatás!Z64</f>
        <v>0</v>
      </c>
      <c r="U65" s="942">
        <f>[4]Igazgatás!P88+[4]Községgazd!S81+[4]Vagyongazd!P63+[4]Közút!P63+[4]Sport!P65+[4]Közművelődés!R104+[4]Támogatás!AA64</f>
        <v>0</v>
      </c>
      <c r="V65" s="943">
        <f>[4]Igazgatás!Q88+[4]Községgazd!T81+[4]Vagyongazd!Q63+[4]Közút!Q63+[4]Sport!Q65+[4]Közművelődés!S104+[4]Támogatás!AB64</f>
        <v>0</v>
      </c>
      <c r="W65" s="941">
        <f>[4]Igazgatás!R88+[4]Községgazd!U81+[4]Vagyongazd!R63+[4]Közút!R63+[4]Sport!R65+[4]Közművelődés!T104+[4]Támogatás!AC64</f>
        <v>0</v>
      </c>
      <c r="X65" s="941">
        <f>[4]Igazgatás!S88+[4]Községgazd!V81+[4]Vagyongazd!S63+[4]Közút!S63+[4]Sport!S65+[4]Közművelődés!U104+[4]Támogatás!AD64</f>
        <v>0</v>
      </c>
      <c r="Y65" s="942">
        <f>[4]Igazgatás!T88+[4]Községgazd!W81+[4]Vagyongazd!T63+[4]Közút!T63+[4]Sport!T65+[4]Közművelődés!V104+[4]Támogatás!AE64</f>
        <v>0</v>
      </c>
      <c r="AB65" s="914"/>
    </row>
    <row r="66" spans="1:28" s="977" customFormat="1" ht="15" hidden="1" customHeight="1" x14ac:dyDescent="0.2">
      <c r="A66" s="18" t="s">
        <v>936</v>
      </c>
      <c r="B66" s="875" t="s">
        <v>937</v>
      </c>
      <c r="C66" s="1352" t="s">
        <v>938</v>
      </c>
      <c r="D66" s="1353"/>
      <c r="E66" s="1353"/>
      <c r="F66" s="981" t="e">
        <v>#REF!</v>
      </c>
      <c r="G66" s="981" t="e">
        <v>#REF!</v>
      </c>
      <c r="H66" s="981" t="e">
        <v>#REF!</v>
      </c>
      <c r="I66" s="981"/>
      <c r="J66" s="981" t="e">
        <f>[4]Igazgatás!F89+[4]Községgazd!F82+[4]Vagyongazd!#REF!+[4]Közút!F64+[4]Sport!F66+[4]Közművelődés!F105+[4]Támogatás!J65</f>
        <v>#REF!</v>
      </c>
      <c r="K66" s="981" t="e">
        <f>[4]Igazgatás!G89+[4]Községgazd!G82+[4]Vagyongazd!#REF!+[4]Közút!G64+[4]Sport!G66+[4]Közművelődés!G105+[4]Támogatás!K65</f>
        <v>#REF!</v>
      </c>
      <c r="L66" s="981"/>
      <c r="M66" s="1015" t="e">
        <f>[4]Igazgatás!H89+[4]Községgazd!H82+[4]Vagyongazd!#REF!+[4]Közút!H64+[4]Sport!H66+[4]Közművelődés!H105+[4]Támogatás!L65</f>
        <v>#REF!</v>
      </c>
      <c r="N66" s="939">
        <f>[4]Igazgatás!I89+[4]Községgazd!L82+[4]Vagyongazd!I64+[4]Közút!I64+[4]Sport!I66+[4]Közművelődés!K105+[4]Támogatás!T65</f>
        <v>0</v>
      </c>
      <c r="O66" s="940">
        <f>[4]Igazgatás!J89+[4]Községgazd!M82+[4]Vagyongazd!J64+[4]Közút!J64+[4]Sport!J66+[4]Közművelődés!L105+[4]Támogatás!U65</f>
        <v>0</v>
      </c>
      <c r="P66" s="941">
        <f>[4]Igazgatás!K89+[4]Községgazd!N82+[4]Vagyongazd!K64+[4]Közút!K64+[4]Sport!K66+[4]Közművelődés!M105+[4]Támogatás!V65</f>
        <v>0</v>
      </c>
      <c r="Q66" s="941">
        <f>[4]Igazgatás!L89+[4]Községgazd!O82+[4]Vagyongazd!L64+[4]Közút!L64+[4]Sport!L66+[4]Közművelődés!N105+[4]Támogatás!W65</f>
        <v>0</v>
      </c>
      <c r="R66" s="940">
        <f>[4]Igazgatás!M89+[4]Községgazd!P82+[4]Vagyongazd!M64+[4]Közút!M64+[4]Sport!M66+[4]Közművelődés!O105+[4]Támogatás!X65</f>
        <v>0</v>
      </c>
      <c r="S66" s="941">
        <f>[4]Igazgatás!N89+[4]Községgazd!Q82+[4]Vagyongazd!N64+[4]Közút!N64+[4]Sport!N66+[4]Közművelődés!P105+[4]Támogatás!Y65</f>
        <v>0</v>
      </c>
      <c r="T66" s="941">
        <f>[4]Igazgatás!O89+[4]Községgazd!R82+[4]Vagyongazd!O64+[4]Közút!O64+[4]Sport!O66+[4]Közművelődés!Q105+[4]Támogatás!Z65</f>
        <v>0</v>
      </c>
      <c r="U66" s="942">
        <f>[4]Igazgatás!P89+[4]Községgazd!S82+[4]Vagyongazd!P64+[4]Közút!P64+[4]Sport!P66+[4]Közművelődés!R105+[4]Támogatás!AA65</f>
        <v>0</v>
      </c>
      <c r="V66" s="943">
        <f>[4]Igazgatás!Q89+[4]Községgazd!T82+[4]Vagyongazd!Q64+[4]Közút!Q64+[4]Sport!Q66+[4]Közművelődés!S105+[4]Támogatás!AB65</f>
        <v>0</v>
      </c>
      <c r="W66" s="941">
        <f>[4]Igazgatás!R89+[4]Községgazd!U82+[4]Vagyongazd!R64+[4]Közút!R64+[4]Sport!R66+[4]Közművelődés!T105+[4]Támogatás!AC65</f>
        <v>0</v>
      </c>
      <c r="X66" s="941">
        <f>[4]Igazgatás!S89+[4]Községgazd!V82+[4]Vagyongazd!S64+[4]Közút!S64+[4]Sport!S66+[4]Közművelődés!U105+[4]Támogatás!AD65</f>
        <v>0</v>
      </c>
      <c r="Y66" s="942">
        <f>[4]Igazgatás!T89+[4]Községgazd!W82+[4]Vagyongazd!T64+[4]Közút!T64+[4]Sport!T66+[4]Közművelődés!V105+[4]Támogatás!AE65</f>
        <v>0</v>
      </c>
      <c r="AB66" s="914"/>
    </row>
    <row r="67" spans="1:28" s="977" customFormat="1" ht="13.5" hidden="1" thickBot="1" x14ac:dyDescent="0.25">
      <c r="A67" s="18" t="s">
        <v>939</v>
      </c>
      <c r="B67" s="884" t="s">
        <v>940</v>
      </c>
      <c r="C67" s="1352" t="s">
        <v>941</v>
      </c>
      <c r="D67" s="1353"/>
      <c r="E67" s="1353"/>
      <c r="F67" s="981">
        <v>0</v>
      </c>
      <c r="G67" s="981">
        <v>0</v>
      </c>
      <c r="H67" s="981">
        <v>0</v>
      </c>
      <c r="I67" s="981"/>
      <c r="J67" s="981">
        <f>[4]Igazgatás!F90+[4]Községgazd!F83+[4]Közút!F65+[4]Sport!F67+[4]Közművelődés!F106+[4]Támogatás!J66</f>
        <v>0</v>
      </c>
      <c r="K67" s="981">
        <f>[4]Igazgatás!G90+[4]Községgazd!G83+[4]Közút!G65+[4]Sport!G67+[4]Közművelődés!G106+[4]Támogatás!K66</f>
        <v>0</v>
      </c>
      <c r="L67" s="981"/>
      <c r="M67" s="1015">
        <f>[4]Igazgatás!H90+[4]Községgazd!H83+[4]Közút!H65+[4]Sport!H67+[4]Közművelődés!H106+[4]Támogatás!L66</f>
        <v>0</v>
      </c>
      <c r="N67" s="939">
        <f>[4]Igazgatás!I90+[4]Községgazd!L83+[4]Vagyongazd!I65+[4]Közút!I65+[4]Sport!I67+[4]Közművelődés!K106+[4]Támogatás!T66</f>
        <v>0</v>
      </c>
      <c r="O67" s="940">
        <f>[4]Igazgatás!J90+[4]Községgazd!M83+[4]Vagyongazd!J65+[4]Közút!J65+[4]Sport!J67+[4]Közművelődés!L106+[4]Támogatás!U66</f>
        <v>0</v>
      </c>
      <c r="P67" s="941">
        <f>[4]Igazgatás!K90+[4]Községgazd!N83+[4]Vagyongazd!K65+[4]Közút!K65+[4]Sport!K67+[4]Közművelődés!M106+[4]Támogatás!V66</f>
        <v>0</v>
      </c>
      <c r="Q67" s="941">
        <f>[4]Igazgatás!L90+[4]Községgazd!O83+[4]Vagyongazd!L65+[4]Közút!L65+[4]Sport!L67+[4]Közművelődés!N106+[4]Támogatás!W66</f>
        <v>0</v>
      </c>
      <c r="R67" s="940">
        <f>[4]Igazgatás!M90+[4]Községgazd!P83+[4]Vagyongazd!M65+[4]Közút!M65+[4]Sport!M67+[4]Közművelődés!O106+[4]Támogatás!X66</f>
        <v>0</v>
      </c>
      <c r="S67" s="941">
        <f>[4]Igazgatás!N90+[4]Községgazd!Q83+[4]Vagyongazd!N65+[4]Közút!N65+[4]Sport!N67+[4]Közművelődés!P106+[4]Támogatás!Y66</f>
        <v>0</v>
      </c>
      <c r="T67" s="941">
        <f>[4]Igazgatás!O90+[4]Községgazd!R83+[4]Vagyongazd!O65+[4]Közút!O65+[4]Sport!O67+[4]Közművelődés!Q106+[4]Támogatás!Z66</f>
        <v>0</v>
      </c>
      <c r="U67" s="942">
        <f>[4]Igazgatás!P90+[4]Községgazd!S83+[4]Vagyongazd!P65+[4]Közút!P65+[4]Sport!P67+[4]Közművelődés!R106+[4]Támogatás!AA66</f>
        <v>0</v>
      </c>
      <c r="V67" s="943">
        <f>[4]Igazgatás!Q90+[4]Községgazd!T83+[4]Vagyongazd!Q65+[4]Közút!Q65+[4]Sport!Q67+[4]Közművelődés!S106+[4]Támogatás!AB66</f>
        <v>0</v>
      </c>
      <c r="W67" s="941">
        <f>[4]Igazgatás!R90+[4]Községgazd!U83+[4]Vagyongazd!R65+[4]Közút!R65+[4]Sport!R67+[4]Közművelődés!T106+[4]Támogatás!AC66</f>
        <v>0</v>
      </c>
      <c r="X67" s="941">
        <f>[4]Igazgatás!S90+[4]Községgazd!V83+[4]Vagyongazd!S65+[4]Közút!S65+[4]Sport!S67+[4]Közművelődés!U106+[4]Támogatás!AD66</f>
        <v>0</v>
      </c>
      <c r="Y67" s="942">
        <f>[4]Igazgatás!T90+[4]Községgazd!W83+[4]Vagyongazd!T65+[4]Közút!T65+[4]Sport!T67+[4]Közművelődés!V106+[4]Támogatás!AE66</f>
        <v>0</v>
      </c>
      <c r="AB67" s="914"/>
    </row>
    <row r="68" spans="1:28" s="977" customFormat="1" ht="13.5" hidden="1" thickBot="1" x14ac:dyDescent="0.25">
      <c r="A68" s="18" t="s">
        <v>942</v>
      </c>
      <c r="B68" s="875" t="s">
        <v>943</v>
      </c>
      <c r="C68" s="1352" t="s">
        <v>944</v>
      </c>
      <c r="D68" s="1353"/>
      <c r="E68" s="1353"/>
      <c r="F68" s="981">
        <v>100000</v>
      </c>
      <c r="G68" s="981">
        <v>100000</v>
      </c>
      <c r="H68" s="981">
        <v>0</v>
      </c>
      <c r="I68" s="981"/>
      <c r="J68" s="981">
        <f>[4]Igazgatás!F91+[4]Községgazd!F84+[4]Közút!F66+[4]Sport!F68+[4]Közművelődés!F107+[4]Támogatás!J67</f>
        <v>0</v>
      </c>
      <c r="K68" s="981">
        <f>[4]Igazgatás!G91+[4]Községgazd!G84+[4]Közút!G66+[4]Sport!G68+[4]Közművelődés!G107+[4]Támogatás!K67</f>
        <v>0</v>
      </c>
      <c r="L68" s="981">
        <v>0</v>
      </c>
      <c r="M68" s="1015">
        <f>[4]Igazgatás!H91+[4]Községgazd!H84+[4]Közút!H66+[4]Sport!H68+[4]Közművelődés!H107+[4]Támogatás!L67</f>
        <v>0</v>
      </c>
      <c r="N68" s="939">
        <f>[4]Igazgatás!I91+[4]Községgazd!L84+[4]Vagyongazd!I66+[4]Közút!I66+[4]Sport!I68+[4]Közművelődés!K107+[4]Támogatás!T67</f>
        <v>0</v>
      </c>
      <c r="O68" s="940">
        <f>[4]Igazgatás!J91+[4]Községgazd!M84+[4]Vagyongazd!J66+[4]Közút!J66+[4]Sport!J68+[4]Közművelődés!L107+[4]Támogatás!U67</f>
        <v>0</v>
      </c>
      <c r="P68" s="941">
        <f>[4]Igazgatás!K91+[4]Községgazd!N84+[4]Vagyongazd!K66+[4]Közút!K66+[4]Sport!K68+[4]Közművelődés!M107+[4]Támogatás!V67</f>
        <v>0</v>
      </c>
      <c r="Q68" s="941">
        <f>[4]Igazgatás!L91+[4]Községgazd!O84+[4]Vagyongazd!L66+[4]Közút!L66+[4]Sport!L68+[4]Közművelődés!N107+[4]Támogatás!W67</f>
        <v>0</v>
      </c>
      <c r="R68" s="940">
        <f>[4]Igazgatás!M91+[4]Községgazd!P84+[4]Vagyongazd!M66+[4]Közút!M66+[4]Sport!M68+[4]Közművelődés!O107+[4]Támogatás!X67</f>
        <v>0</v>
      </c>
      <c r="S68" s="941">
        <f>[4]Igazgatás!N91+[4]Községgazd!Q84+[4]Vagyongazd!N66+[4]Közút!N66+[4]Sport!N68+[4]Közművelődés!P107+[4]Támogatás!Y67</f>
        <v>0</v>
      </c>
      <c r="T68" s="941">
        <f>[4]Igazgatás!O91+[4]Községgazd!R84+[4]Vagyongazd!O66+[4]Közút!O66+[4]Sport!O68+[4]Közművelődés!Q107+[4]Támogatás!Z67</f>
        <v>0</v>
      </c>
      <c r="U68" s="942">
        <f>[4]Igazgatás!P91+[4]Községgazd!S84+[4]Vagyongazd!P66+[4]Közút!P66+[4]Sport!P68+[4]Közművelődés!R107+[4]Támogatás!AA67</f>
        <v>0</v>
      </c>
      <c r="V68" s="943">
        <f>[4]Igazgatás!Q91+[4]Községgazd!T84+[4]Vagyongazd!Q66+[4]Közút!Q66+[4]Sport!Q68+[4]Közművelődés!S107+[4]Támogatás!AB67</f>
        <v>0</v>
      </c>
      <c r="W68" s="941">
        <f>[4]Igazgatás!R91+[4]Községgazd!U84+[4]Vagyongazd!R66+[4]Közút!R66+[4]Sport!R68+[4]Közművelődés!T107+[4]Támogatás!AC67</f>
        <v>0</v>
      </c>
      <c r="X68" s="941">
        <f>[4]Igazgatás!S91+[4]Községgazd!V84+[4]Vagyongazd!S66+[4]Közút!S66+[4]Sport!S68+[4]Közművelődés!U107+[4]Támogatás!AD67</f>
        <v>0</v>
      </c>
      <c r="Y68" s="942">
        <f>[4]Igazgatás!T91+[4]Községgazd!W84+[4]Vagyongazd!T66+[4]Közút!T66+[4]Sport!T68+[4]Közművelődés!V107+[4]Támogatás!AE67</f>
        <v>0</v>
      </c>
      <c r="AB68" s="914"/>
    </row>
    <row r="69" spans="1:28" ht="15" hidden="1" customHeight="1" x14ac:dyDescent="0.2">
      <c r="B69" s="876"/>
      <c r="C69" s="21"/>
      <c r="D69" s="1343" t="s">
        <v>945</v>
      </c>
      <c r="E69" s="1343"/>
      <c r="F69" s="958" t="e">
        <v>#REF!</v>
      </c>
      <c r="G69" s="958" t="e">
        <v>#REF!</v>
      </c>
      <c r="H69" s="958" t="e">
        <v>#REF!</v>
      </c>
      <c r="I69" s="958" t="e">
        <v>#REF!</v>
      </c>
      <c r="J69" s="958" t="e">
        <f>[4]Igazgatás!F92+[4]Községgazd!F85+[4]Vagyongazd!#REF!+[4]Közút!F67+[4]Sport!F69+[4]Közművelődés!F108+[4]Támogatás!J68</f>
        <v>#REF!</v>
      </c>
      <c r="K69" s="958" t="e">
        <f>[4]Igazgatás!G92+[4]Községgazd!G85+[4]Vagyongazd!#REF!+[4]Közút!G67+[4]Sport!G69+[4]Közművelődés!G108+[4]Támogatás!K68</f>
        <v>#REF!</v>
      </c>
      <c r="L69" s="958"/>
      <c r="M69" s="959" t="e">
        <f>[4]Igazgatás!H92+[4]Községgazd!H85+[4]Vagyongazd!#REF!+[4]Közút!H67+[4]Sport!H69+[4]Közművelődés!H108+[4]Támogatás!L68</f>
        <v>#REF!</v>
      </c>
      <c r="N69" s="960">
        <f>[4]Igazgatás!I92+[4]Községgazd!L85+[4]Vagyongazd!I67+[4]Közút!I67+[4]Sport!I69+[4]Közművelődés!K108+[4]Támogatás!T68</f>
        <v>0</v>
      </c>
      <c r="O69" s="961">
        <f>[4]Igazgatás!J92+[4]Községgazd!M85+[4]Vagyongazd!J67+[4]Közút!J67+[4]Sport!J69+[4]Közművelődés!L108+[4]Támogatás!U68</f>
        <v>0</v>
      </c>
      <c r="P69" s="962">
        <f>[4]Igazgatás!K92+[4]Községgazd!N85+[4]Vagyongazd!K67+[4]Közút!K67+[4]Sport!K69+[4]Közművelődés!M108+[4]Támogatás!V68</f>
        <v>0</v>
      </c>
      <c r="Q69" s="962">
        <f>[4]Igazgatás!L92+[4]Községgazd!O85+[4]Vagyongazd!L67+[4]Közút!L67+[4]Sport!L69+[4]Közművelődés!N108+[4]Támogatás!W68</f>
        <v>0</v>
      </c>
      <c r="R69" s="961">
        <f>[4]Igazgatás!M92+[4]Községgazd!P85+[4]Vagyongazd!M67+[4]Közút!M67+[4]Sport!M69+[4]Közművelődés!O108+[4]Támogatás!X68</f>
        <v>0</v>
      </c>
      <c r="S69" s="962">
        <f>[4]Igazgatás!N92+[4]Községgazd!Q85+[4]Vagyongazd!N67+[4]Közút!N67+[4]Sport!N69+[4]Közművelődés!P108+[4]Támogatás!Y68</f>
        <v>0</v>
      </c>
      <c r="T69" s="962">
        <f>[4]Igazgatás!O92+[4]Községgazd!R85+[4]Vagyongazd!O67+[4]Közút!O67+[4]Sport!O69+[4]Közművelődés!Q108+[4]Támogatás!Z68</f>
        <v>0</v>
      </c>
      <c r="U69" s="963">
        <f>[4]Igazgatás!P92+[4]Községgazd!S85+[4]Vagyongazd!P67+[4]Közút!P67+[4]Sport!P69+[4]Közművelődés!R108+[4]Támogatás!AA68</f>
        <v>0</v>
      </c>
      <c r="V69" s="964">
        <f>[4]Igazgatás!Q92+[4]Községgazd!T85+[4]Vagyongazd!Q67+[4]Közút!Q67+[4]Sport!Q69+[4]Közművelődés!S108+[4]Támogatás!AB68</f>
        <v>0</v>
      </c>
      <c r="W69" s="962">
        <f>[4]Igazgatás!R92+[4]Községgazd!U85+[4]Vagyongazd!R67+[4]Közút!R67+[4]Sport!R69+[4]Közművelődés!T108+[4]Támogatás!AC68</f>
        <v>0</v>
      </c>
      <c r="X69" s="962">
        <f>[4]Igazgatás!S92+[4]Községgazd!V85+[4]Vagyongazd!S67+[4]Közút!S67+[4]Sport!S69+[4]Közművelődés!U108+[4]Támogatás!AD68</f>
        <v>0</v>
      </c>
      <c r="Y69" s="963">
        <f>[4]Igazgatás!T92+[4]Községgazd!W85+[4]Vagyongazd!T67+[4]Közút!T67+[4]Sport!T69+[4]Közművelődés!V108+[4]Támogatás!AE68</f>
        <v>0</v>
      </c>
      <c r="Z69" s="989"/>
      <c r="AB69" s="914"/>
    </row>
    <row r="70" spans="1:28" ht="13.5" hidden="1" thickBot="1" x14ac:dyDescent="0.25">
      <c r="B70" s="876"/>
      <c r="C70" s="21"/>
      <c r="D70" s="1343" t="s">
        <v>946</v>
      </c>
      <c r="E70" s="1343"/>
      <c r="F70" s="958">
        <v>100000</v>
      </c>
      <c r="G70" s="958">
        <v>100000</v>
      </c>
      <c r="H70" s="958">
        <v>0</v>
      </c>
      <c r="I70" s="958"/>
      <c r="J70" s="958">
        <f>[4]Igazgatás!F93+[4]Községgazd!F86+[4]Közút!F68+[4]Sport!F70+[4]Közművelődés!F109+[4]Támogatás!J69</f>
        <v>0</v>
      </c>
      <c r="K70" s="958">
        <f>[4]Igazgatás!G93+[4]Községgazd!G86+[4]Közút!G68+[4]Sport!G70+[4]Közművelődés!G109+[4]Támogatás!K69</f>
        <v>0</v>
      </c>
      <c r="L70" s="958">
        <v>0</v>
      </c>
      <c r="M70" s="959">
        <f>[4]Igazgatás!H93+[4]Községgazd!H86+[4]Közút!H68+[4]Sport!H70+[4]Közművelődés!H109+[4]Támogatás!L69</f>
        <v>0</v>
      </c>
      <c r="N70" s="960">
        <f>[4]Igazgatás!I93+[4]Községgazd!L86+[4]Vagyongazd!I68+[4]Közút!I68+[4]Sport!I70+[4]Közművelődés!K109+[4]Támogatás!T69</f>
        <v>0</v>
      </c>
      <c r="O70" s="961">
        <f>[4]Igazgatás!J93+[4]Községgazd!M86+[4]Vagyongazd!J68+[4]Közút!J68+[4]Sport!J70+[4]Közművelődés!L109+[4]Támogatás!U69</f>
        <v>0</v>
      </c>
      <c r="P70" s="962">
        <f>[4]Igazgatás!K93+[4]Községgazd!N86+[4]Vagyongazd!K68+[4]Közút!K68+[4]Sport!K70+[4]Közművelődés!M109+[4]Támogatás!V69</f>
        <v>0</v>
      </c>
      <c r="Q70" s="962">
        <f>[4]Igazgatás!L93+[4]Községgazd!O86+[4]Vagyongazd!L68+[4]Közút!L68+[4]Sport!L70+[4]Közművelődés!N109+[4]Támogatás!W69</f>
        <v>0</v>
      </c>
      <c r="R70" s="961">
        <f>[4]Igazgatás!M93+[4]Községgazd!P86+[4]Vagyongazd!M68+[4]Közút!M68+[4]Sport!M70+[4]Közművelődés!O109+[4]Támogatás!X69</f>
        <v>0</v>
      </c>
      <c r="S70" s="962">
        <f>[4]Igazgatás!N93+[4]Községgazd!Q86+[4]Vagyongazd!N68+[4]Közút!N68+[4]Sport!N70+[4]Közművelődés!P109+[4]Támogatás!Y69</f>
        <v>0</v>
      </c>
      <c r="T70" s="962">
        <f>[4]Igazgatás!O93+[4]Községgazd!R86+[4]Vagyongazd!O68+[4]Közút!O68+[4]Sport!O70+[4]Közművelődés!Q109+[4]Támogatás!Z69</f>
        <v>0</v>
      </c>
      <c r="U70" s="963">
        <f>[4]Igazgatás!P93+[4]Községgazd!S86+[4]Vagyongazd!P68+[4]Közút!P68+[4]Sport!P70+[4]Közművelődés!R109+[4]Támogatás!AA69</f>
        <v>0</v>
      </c>
      <c r="V70" s="964">
        <f>[4]Igazgatás!Q93+[4]Községgazd!T86+[4]Vagyongazd!Q68+[4]Közút!Q68+[4]Sport!Q70+[4]Közművelődés!S109+[4]Támogatás!AB69</f>
        <v>0</v>
      </c>
      <c r="W70" s="962">
        <f>[4]Igazgatás!R93+[4]Községgazd!U86+[4]Vagyongazd!R68+[4]Közút!R68+[4]Sport!R70+[4]Közművelődés!T109+[4]Támogatás!AC69</f>
        <v>0</v>
      </c>
      <c r="X70" s="962">
        <f>[4]Igazgatás!S93+[4]Községgazd!V86+[4]Vagyongazd!S68+[4]Közút!S68+[4]Sport!S70+[4]Közművelődés!U109+[4]Támogatás!AD69</f>
        <v>0</v>
      </c>
      <c r="Y70" s="963">
        <f>[4]Igazgatás!T93+[4]Községgazd!W86+[4]Vagyongazd!T68+[4]Közút!T68+[4]Sport!T70+[4]Közművelődés!V109+[4]Támogatás!AE69</f>
        <v>0</v>
      </c>
      <c r="AB70" s="914"/>
    </row>
    <row r="71" spans="1:28" ht="15" hidden="1" customHeight="1" x14ac:dyDescent="0.2">
      <c r="B71" s="876"/>
      <c r="C71" s="21"/>
      <c r="D71" s="1343" t="s">
        <v>947</v>
      </c>
      <c r="E71" s="1343"/>
      <c r="F71" s="958" t="e">
        <v>#REF!</v>
      </c>
      <c r="G71" s="964" t="e">
        <v>#REF!</v>
      </c>
      <c r="H71" s="964" t="e">
        <v>#REF!</v>
      </c>
      <c r="I71" s="964" t="e">
        <v>#REF!</v>
      </c>
      <c r="J71" s="991" t="e">
        <f>[4]Igazgatás!F94+[4]Községgazd!F87+[4]Vagyongazd!#REF!+[4]Közút!F69+[4]Sport!F71+[4]Közművelődés!F110+[4]Támogatás!J70</f>
        <v>#REF!</v>
      </c>
      <c r="K71" s="992" t="e">
        <f>[4]Igazgatás!G94+[4]Községgazd!G87+[4]Vagyongazd!#REF!+[4]Közút!G69+[4]Sport!G71+[4]Közművelődés!G110+[4]Támogatás!K70</f>
        <v>#REF!</v>
      </c>
      <c r="L71" s="993"/>
      <c r="M71" s="959" t="e">
        <f>[4]Igazgatás!H94+[4]Községgazd!H87+[4]Vagyongazd!#REF!+[4]Közút!H69+[4]Sport!H71+[4]Közművelődés!H110+[4]Támogatás!L70</f>
        <v>#REF!</v>
      </c>
      <c r="N71" s="960">
        <f>[4]Igazgatás!I94+[4]Községgazd!L87+[4]Vagyongazd!I69+[4]Közút!I69+[4]Sport!I71+[4]Közművelődés!K110+[4]Támogatás!T70</f>
        <v>0</v>
      </c>
      <c r="O71" s="961">
        <f>[4]Igazgatás!J94+[4]Községgazd!M87+[4]Vagyongazd!J69+[4]Közút!J69+[4]Sport!J71+[4]Közművelődés!L110+[4]Támogatás!U70</f>
        <v>0</v>
      </c>
      <c r="P71" s="962">
        <f>[4]Igazgatás!K94+[4]Községgazd!N87+[4]Vagyongazd!K69+[4]Közút!K69+[4]Sport!K71+[4]Közművelődés!M110+[4]Támogatás!V70</f>
        <v>0</v>
      </c>
      <c r="Q71" s="962">
        <f>[4]Igazgatás!L94+[4]Községgazd!O87+[4]Vagyongazd!L69+[4]Közút!L69+[4]Sport!L71+[4]Közművelődés!N110+[4]Támogatás!W70</f>
        <v>0</v>
      </c>
      <c r="R71" s="961">
        <f>[4]Igazgatás!M94+[4]Községgazd!P87+[4]Vagyongazd!M69+[4]Közút!M69+[4]Sport!M71+[4]Közművelődés!O110+[4]Támogatás!X70</f>
        <v>0</v>
      </c>
      <c r="S71" s="962">
        <f>[4]Igazgatás!N94+[4]Községgazd!Q87+[4]Vagyongazd!N69+[4]Közút!N69+[4]Sport!N71+[4]Közművelődés!P110+[4]Támogatás!Y70</f>
        <v>0</v>
      </c>
      <c r="T71" s="962">
        <f>[4]Igazgatás!O94+[4]Községgazd!R87+[4]Vagyongazd!O69+[4]Közút!O69+[4]Sport!O71+[4]Közművelődés!Q110+[4]Támogatás!Z70</f>
        <v>0</v>
      </c>
      <c r="U71" s="963">
        <f>[4]Igazgatás!P94+[4]Községgazd!S87+[4]Vagyongazd!P69+[4]Közút!P69+[4]Sport!P71+[4]Közművelődés!R110+[4]Támogatás!AA70</f>
        <v>0</v>
      </c>
      <c r="V71" s="964">
        <f>[4]Igazgatás!Q94+[4]Községgazd!T87+[4]Vagyongazd!Q69+[4]Közút!Q69+[4]Sport!Q71+[4]Közművelődés!S110+[4]Támogatás!AB70</f>
        <v>0</v>
      </c>
      <c r="W71" s="962">
        <f>[4]Igazgatás!R94+[4]Községgazd!U87+[4]Vagyongazd!R69+[4]Közút!R69+[4]Sport!R71+[4]Közművelődés!T110+[4]Támogatás!AC70</f>
        <v>0</v>
      </c>
      <c r="X71" s="962">
        <f>[4]Igazgatás!S94+[4]Községgazd!V87+[4]Vagyongazd!S69+[4]Közút!S69+[4]Sport!S71+[4]Közművelődés!U110+[4]Támogatás!AD70</f>
        <v>0</v>
      </c>
      <c r="Y71" s="963">
        <f>[4]Igazgatás!T94+[4]Községgazd!W87+[4]Vagyongazd!T69+[4]Közút!T69+[4]Sport!T71+[4]Közművelődés!V110+[4]Támogatás!AE70</f>
        <v>0</v>
      </c>
      <c r="AB71" s="914"/>
    </row>
    <row r="72" spans="1:28" s="977" customFormat="1" ht="13.5" hidden="1" thickBot="1" x14ac:dyDescent="0.25">
      <c r="A72" s="18" t="s">
        <v>74</v>
      </c>
      <c r="B72" s="875" t="s">
        <v>75</v>
      </c>
      <c r="C72" s="1352" t="s">
        <v>76</v>
      </c>
      <c r="D72" s="1353"/>
      <c r="E72" s="1353"/>
      <c r="F72" s="981">
        <v>1700000</v>
      </c>
      <c r="G72" s="981">
        <v>1700000</v>
      </c>
      <c r="H72" s="981">
        <v>1794970</v>
      </c>
      <c r="I72" s="981"/>
      <c r="J72" s="981">
        <v>0</v>
      </c>
      <c r="K72" s="981">
        <f>[4]Igazgatás!G95+[4]Községgazd!G88+[4]Közút!G70+[4]Sport!G72+[4]Közművelődés!G111+[4]Támogatás!K71</f>
        <v>0</v>
      </c>
      <c r="L72" s="981">
        <v>0</v>
      </c>
      <c r="M72" s="1015">
        <f>SUM(J72:L72)</f>
        <v>0</v>
      </c>
      <c r="N72" s="939">
        <f>[4]Igazgatás!I95+[4]Községgazd!L88+[4]Vagyongazd!I70+[4]Közút!I70+[4]Sport!I72+[4]Közművelődés!K111+[4]Támogatás!T71</f>
        <v>176165.5833232867</v>
      </c>
      <c r="O72" s="940">
        <f>[4]Igazgatás!J95+[4]Községgazd!M88+[4]Vagyongazd!J70+[4]Közút!J70+[4]Sport!J72+[4]Közművelődés!L111+[4]Támogatás!U71</f>
        <v>176165.5833232867</v>
      </c>
      <c r="P72" s="941">
        <f>[4]Igazgatás!K95+[4]Községgazd!N88+[4]Vagyongazd!K70+[4]Közút!K70+[4]Sport!K72+[4]Közművelődés!M111+[4]Támogatás!V71</f>
        <v>176165.5833232867</v>
      </c>
      <c r="Q72" s="941">
        <f>[4]Igazgatás!L95+[4]Községgazd!O88+[4]Vagyongazd!L70+[4]Közút!L70+[4]Sport!L72+[4]Közművelődés!N111+[4]Támogatás!W71</f>
        <v>176165.5833232867</v>
      </c>
      <c r="R72" s="940">
        <f>[4]Igazgatás!M95+[4]Községgazd!P88+[4]Vagyongazd!M70+[4]Közút!M70+[4]Sport!M72+[4]Közművelődés!O111+[4]Támogatás!X71</f>
        <v>176165.5833232867</v>
      </c>
      <c r="S72" s="941">
        <f>[4]Igazgatás!N95+[4]Községgazd!Q88+[4]Vagyongazd!N70+[4]Közút!N70+[4]Sport!N72+[4]Közművelődés!P111+[4]Támogatás!Y71</f>
        <v>176165.5833232867</v>
      </c>
      <c r="T72" s="941">
        <f>[4]Igazgatás!O95+[4]Községgazd!R88+[4]Vagyongazd!O70+[4]Közút!O70+[4]Sport!O72+[4]Közművelődés!Q111+[4]Támogatás!Z71</f>
        <v>176165.5833232867</v>
      </c>
      <c r="U72" s="942">
        <f>[4]Igazgatás!P95+[4]Községgazd!S88+[4]Vagyongazd!P70+[4]Közút!P70+[4]Sport!P72+[4]Közművelődés!R111+[4]Támogatás!AA71</f>
        <v>176165.5833232867</v>
      </c>
      <c r="V72" s="943">
        <f>[4]Igazgatás!Q95+[4]Községgazd!T88+[4]Vagyongazd!Q70+[4]Közút!Q70+[4]Sport!Q72+[4]Közművelődés!S111+[4]Támogatás!AB71</f>
        <v>176165.5833232867</v>
      </c>
      <c r="W72" s="941">
        <f>[4]Igazgatás!R95+[4]Községgazd!U88+[4]Vagyongazd!R70+[4]Közút!R70+[4]Sport!R72+[4]Közművelődés!T111+[4]Támogatás!AC71</f>
        <v>176165.5833232867</v>
      </c>
      <c r="X72" s="941">
        <f>[4]Igazgatás!S95+[4]Községgazd!V88+[4]Vagyongazd!S70+[4]Közút!S70+[4]Sport!S72+[4]Közművelődés!U111+[4]Támogatás!AD71</f>
        <v>176165.5833232867</v>
      </c>
      <c r="Y72" s="942">
        <f>[4]Igazgatás!T95+[4]Községgazd!W88+[4]Vagyongazd!T70+[4]Közút!T70+[4]Sport!T72+[4]Közművelődés!V111+[4]Támogatás!AE71</f>
        <v>176165.5833232867</v>
      </c>
      <c r="AB72" s="914"/>
    </row>
    <row r="73" spans="1:28" ht="13.5" hidden="1" thickBot="1" x14ac:dyDescent="0.25">
      <c r="B73" s="26"/>
      <c r="C73" s="21"/>
      <c r="D73" s="1354" t="s">
        <v>948</v>
      </c>
      <c r="E73" s="1354"/>
      <c r="F73" s="958">
        <v>400000</v>
      </c>
      <c r="G73" s="958">
        <v>400000</v>
      </c>
      <c r="H73" s="958">
        <v>420000</v>
      </c>
      <c r="I73" s="958"/>
      <c r="J73" s="958">
        <v>0</v>
      </c>
      <c r="K73" s="958">
        <f>[4]Igazgatás!G96+[4]Községgazd!G89+[4]Közút!G71+[4]Sport!G73+[4]Közművelődés!G112+[4]Támogatás!K72</f>
        <v>0</v>
      </c>
      <c r="L73" s="958">
        <v>0</v>
      </c>
      <c r="M73" s="959">
        <v>0</v>
      </c>
      <c r="N73" s="960">
        <f>[4]Igazgatás!I96+[4]Községgazd!L89+[4]Vagyongazd!I71+[4]Közút!I71+[4]Sport!I73+[4]Közművelődés!K112+[4]Támogatás!T72</f>
        <v>59498.916661286705</v>
      </c>
      <c r="O73" s="961">
        <f>[4]Igazgatás!J96+[4]Községgazd!M89+[4]Vagyongazd!J71+[4]Közút!J71+[4]Sport!J73+[4]Közművelődés!L112+[4]Támogatás!U72</f>
        <v>59498.916661286705</v>
      </c>
      <c r="P73" s="962">
        <f>[4]Igazgatás!K96+[4]Községgazd!N89+[4]Vagyongazd!K71+[4]Közút!K71+[4]Sport!K73+[4]Közművelődés!M112+[4]Támogatás!V72</f>
        <v>59498.916661286705</v>
      </c>
      <c r="Q73" s="962">
        <f>[4]Igazgatás!L96+[4]Községgazd!O89+[4]Vagyongazd!L71+[4]Közút!L71+[4]Sport!L73+[4]Közművelődés!N112+[4]Támogatás!W72</f>
        <v>59498.916661286705</v>
      </c>
      <c r="R73" s="961">
        <f>[4]Igazgatás!M96+[4]Községgazd!P89+[4]Vagyongazd!M71+[4]Közút!M71+[4]Sport!M73+[4]Közművelődés!O112+[4]Támogatás!X72</f>
        <v>59498.916661286705</v>
      </c>
      <c r="S73" s="962">
        <f>[4]Igazgatás!N96+[4]Községgazd!Q89+[4]Vagyongazd!N71+[4]Közút!N71+[4]Sport!N73+[4]Közművelődés!P112+[4]Támogatás!Y72</f>
        <v>59498.916661286705</v>
      </c>
      <c r="T73" s="962">
        <f>[4]Igazgatás!O96+[4]Községgazd!R89+[4]Vagyongazd!O71+[4]Közút!O71+[4]Sport!O73+[4]Közművelődés!Q112+[4]Támogatás!Z72</f>
        <v>59498.916661286705</v>
      </c>
      <c r="U73" s="963">
        <f>[4]Igazgatás!P96+[4]Községgazd!S89+[4]Vagyongazd!P71+[4]Közút!P71+[4]Sport!P73+[4]Közművelődés!R112+[4]Támogatás!AA72</f>
        <v>59498.916661286705</v>
      </c>
      <c r="V73" s="964">
        <f>[4]Igazgatás!Q96+[4]Községgazd!T89+[4]Vagyongazd!Q71+[4]Közút!Q71+[4]Sport!Q73+[4]Közművelődés!S112+[4]Támogatás!AB72</f>
        <v>59498.916661286705</v>
      </c>
      <c r="W73" s="962">
        <f>[4]Igazgatás!R96+[4]Községgazd!U89+[4]Vagyongazd!R71+[4]Közút!R71+[4]Sport!R73+[4]Közművelődés!T112+[4]Támogatás!AC72</f>
        <v>59498.916661286705</v>
      </c>
      <c r="X73" s="962">
        <f>[4]Igazgatás!S96+[4]Községgazd!V89+[4]Vagyongazd!S71+[4]Közút!S71+[4]Sport!S73+[4]Közművelődés!U112+[4]Támogatás!AD72</f>
        <v>59498.916661286705</v>
      </c>
      <c r="Y73" s="963">
        <f>[4]Igazgatás!T96+[4]Községgazd!W89+[4]Vagyongazd!T71+[4]Közút!T71+[4]Sport!T73+[4]Közművelődés!V112+[4]Támogatás!AE72</f>
        <v>59498.916661286705</v>
      </c>
      <c r="AB73" s="914"/>
    </row>
    <row r="74" spans="1:28" ht="13.5" hidden="1" thickBot="1" x14ac:dyDescent="0.25">
      <c r="B74" s="26"/>
      <c r="C74" s="21"/>
      <c r="D74" s="1354" t="s">
        <v>77</v>
      </c>
      <c r="E74" s="1354"/>
      <c r="F74" s="958">
        <v>0</v>
      </c>
      <c r="G74" s="958">
        <v>0</v>
      </c>
      <c r="H74" s="958">
        <v>0</v>
      </c>
      <c r="I74" s="958"/>
      <c r="J74" s="958">
        <f>[4]Igazgatás!F97+[4]Községgazd!F90+[4]Közút!F72+[4]Sport!F74+[4]Közművelődés!F113+[4]Támogatás!J75</f>
        <v>0</v>
      </c>
      <c r="K74" s="958">
        <f>[4]Igazgatás!G97+[4]Községgazd!G90+[4]Közút!G72+[4]Sport!G74+[4]Közművelődés!G113+[4]Támogatás!K75</f>
        <v>0</v>
      </c>
      <c r="L74" s="958">
        <v>0</v>
      </c>
      <c r="M74" s="959">
        <f>[4]Igazgatás!H97+[4]Községgazd!H90+[4]Közút!H72+[4]Sport!H74+[4]Közművelődés!H113+[4]Támogatás!L75</f>
        <v>0</v>
      </c>
      <c r="N74" s="960">
        <f>[4]Igazgatás!I97+[4]Községgazd!L90+[4]Vagyongazd!I72+[4]Közút!I72+[4]Sport!I74+[4]Közművelődés!K113+[4]Támogatás!T75</f>
        <v>0</v>
      </c>
      <c r="O74" s="961">
        <f>[4]Igazgatás!J97+[4]Községgazd!M90+[4]Vagyongazd!J72+[4]Közút!J72+[4]Sport!J74+[4]Közművelődés!L113+[4]Támogatás!U75</f>
        <v>0</v>
      </c>
      <c r="P74" s="962">
        <f>[4]Igazgatás!K97+[4]Községgazd!N90+[4]Vagyongazd!K72+[4]Közút!K72+[4]Sport!K74+[4]Közművelődés!M113+[4]Támogatás!V75</f>
        <v>0</v>
      </c>
      <c r="Q74" s="962">
        <f>[4]Igazgatás!L97+[4]Községgazd!O90+[4]Vagyongazd!L72+[4]Közút!L72+[4]Sport!L74+[4]Közművelődés!N113+[4]Támogatás!W75</f>
        <v>0</v>
      </c>
      <c r="R74" s="961">
        <f>[4]Igazgatás!M97+[4]Községgazd!P90+[4]Vagyongazd!M72+[4]Közút!M72+[4]Sport!M74+[4]Közművelődés!O113+[4]Támogatás!X75</f>
        <v>0</v>
      </c>
      <c r="S74" s="962">
        <f>[4]Igazgatás!N97+[4]Községgazd!Q90+[4]Vagyongazd!N72+[4]Közút!N72+[4]Sport!N74+[4]Közművelődés!P113+[4]Támogatás!Y75</f>
        <v>0</v>
      </c>
      <c r="T74" s="962">
        <f>[4]Igazgatás!O97+[4]Községgazd!R90+[4]Vagyongazd!O72+[4]Közút!O72+[4]Sport!O74+[4]Közművelődés!Q113+[4]Támogatás!Z75</f>
        <v>0</v>
      </c>
      <c r="U74" s="963">
        <f>[4]Igazgatás!P97+[4]Községgazd!S90+[4]Vagyongazd!P72+[4]Közút!P72+[4]Sport!P74+[4]Közművelődés!R113+[4]Támogatás!AA75</f>
        <v>0</v>
      </c>
      <c r="V74" s="964">
        <f>[4]Igazgatás!Q97+[4]Községgazd!T90+[4]Vagyongazd!Q72+[4]Közút!Q72+[4]Sport!Q74+[4]Közművelődés!S113+[4]Támogatás!AB75</f>
        <v>0</v>
      </c>
      <c r="W74" s="962">
        <f>[4]Igazgatás!R97+[4]Községgazd!U90+[4]Vagyongazd!R72+[4]Közút!R72+[4]Sport!R74+[4]Közművelődés!T113+[4]Támogatás!AC75</f>
        <v>0</v>
      </c>
      <c r="X74" s="962">
        <f>[4]Igazgatás!S97+[4]Községgazd!V90+[4]Vagyongazd!S72+[4]Közút!S72+[4]Sport!S74+[4]Közművelődés!U113+[4]Támogatás!AD75</f>
        <v>0</v>
      </c>
      <c r="Y74" s="963">
        <f>[4]Igazgatás!T97+[4]Községgazd!W90+[4]Vagyongazd!T72+[4]Közút!T72+[4]Sport!T74+[4]Közművelődés!V113+[4]Támogatás!AE75</f>
        <v>0</v>
      </c>
      <c r="AB74" s="914"/>
    </row>
    <row r="75" spans="1:28" ht="13.5" hidden="1" thickBot="1" x14ac:dyDescent="0.25">
      <c r="B75" s="26"/>
      <c r="C75" s="21"/>
      <c r="D75" s="1354" t="s">
        <v>78</v>
      </c>
      <c r="E75" s="1354"/>
      <c r="F75" s="958">
        <v>1300000</v>
      </c>
      <c r="G75" s="958">
        <v>1300000</v>
      </c>
      <c r="H75" s="958">
        <v>1374970</v>
      </c>
      <c r="I75" s="958"/>
      <c r="J75" s="958">
        <v>0</v>
      </c>
      <c r="K75" s="958">
        <f>[4]Igazgatás!G98+[4]Községgazd!G91+[4]Közút!G73+[4]Sport!G75+[4]Közművelődés!G114+[4]Támogatás!K76</f>
        <v>0</v>
      </c>
      <c r="L75" s="958">
        <v>0</v>
      </c>
      <c r="M75" s="959">
        <v>0</v>
      </c>
      <c r="N75" s="960">
        <f>[4]Igazgatás!I98+[4]Községgazd!L91+[4]Vagyongazd!I73+[4]Közút!I73+[4]Sport!I75+[4]Közművelődés!K114+[4]Támogatás!T76</f>
        <v>116666.66666199999</v>
      </c>
      <c r="O75" s="961">
        <f>[4]Igazgatás!J98+[4]Községgazd!M91+[4]Vagyongazd!J73+[4]Közút!J73+[4]Sport!J75+[4]Közművelődés!L114+[4]Támogatás!U76</f>
        <v>116666.66666199999</v>
      </c>
      <c r="P75" s="962">
        <f>[4]Igazgatás!K98+[4]Községgazd!N91+[4]Vagyongazd!K73+[4]Közút!K73+[4]Sport!K75+[4]Közművelődés!M114+[4]Támogatás!V76</f>
        <v>116666.66666199999</v>
      </c>
      <c r="Q75" s="962">
        <f>[4]Igazgatás!L98+[4]Községgazd!O91+[4]Vagyongazd!L73+[4]Közút!L73+[4]Sport!L75+[4]Közművelődés!N114+[4]Támogatás!W76</f>
        <v>116666.66666199999</v>
      </c>
      <c r="R75" s="961">
        <f>[4]Igazgatás!M98+[4]Községgazd!P91+[4]Vagyongazd!M73+[4]Közút!M73+[4]Sport!M75+[4]Közművelődés!O114+[4]Támogatás!X76</f>
        <v>116666.66666199999</v>
      </c>
      <c r="S75" s="962">
        <f>[4]Igazgatás!N98+[4]Községgazd!Q91+[4]Vagyongazd!N73+[4]Közút!N73+[4]Sport!N75+[4]Közművelődés!P114+[4]Támogatás!Y76</f>
        <v>116666.66666199999</v>
      </c>
      <c r="T75" s="962">
        <f>[4]Igazgatás!O98+[4]Községgazd!R91+[4]Vagyongazd!O73+[4]Közút!O73+[4]Sport!O75+[4]Közművelődés!Q114+[4]Támogatás!Z76</f>
        <v>116666.66666199999</v>
      </c>
      <c r="U75" s="963">
        <f>[4]Igazgatás!P98+[4]Községgazd!S91+[4]Vagyongazd!P73+[4]Közút!P73+[4]Sport!P75+[4]Közművelődés!R114+[4]Támogatás!AA76</f>
        <v>116666.66666199999</v>
      </c>
      <c r="V75" s="964">
        <f>[4]Igazgatás!Q98+[4]Községgazd!T91+[4]Vagyongazd!Q73+[4]Közút!Q73+[4]Sport!Q75+[4]Közművelődés!S114+[4]Támogatás!AB76</f>
        <v>116666.66666199999</v>
      </c>
      <c r="W75" s="962">
        <f>[4]Igazgatás!R98+[4]Községgazd!U91+[4]Vagyongazd!R73+[4]Közút!R73+[4]Sport!R75+[4]Közművelődés!T114+[4]Támogatás!AC76</f>
        <v>116666.66666199999</v>
      </c>
      <c r="X75" s="962">
        <f>[4]Igazgatás!S98+[4]Községgazd!V91+[4]Vagyongazd!S73+[4]Közút!S73+[4]Sport!S75+[4]Közművelődés!U114+[4]Támogatás!AD76</f>
        <v>116666.66666199999</v>
      </c>
      <c r="Y75" s="963">
        <f>[4]Igazgatás!T98+[4]Községgazd!W91+[4]Vagyongazd!T73+[4]Közút!T73+[4]Sport!T75+[4]Közművelődés!V114+[4]Támogatás!AE76</f>
        <v>116666.66666199999</v>
      </c>
      <c r="AB75" s="914"/>
    </row>
    <row r="76" spans="1:28" ht="13.5" hidden="1" thickBot="1" x14ac:dyDescent="0.25">
      <c r="B76" s="26"/>
      <c r="C76" s="21"/>
      <c r="D76" s="1354" t="s">
        <v>79</v>
      </c>
      <c r="E76" s="1354"/>
      <c r="F76" s="958">
        <v>0</v>
      </c>
      <c r="G76" s="958">
        <v>0</v>
      </c>
      <c r="H76" s="958">
        <v>0</v>
      </c>
      <c r="I76" s="958"/>
      <c r="J76" s="958">
        <f>[4]Igazgatás!F99+[4]Községgazd!F92+[4]Közút!F74+[4]Sport!F76+[4]Közművelődés!F115+[4]Támogatás!J77</f>
        <v>0</v>
      </c>
      <c r="K76" s="958">
        <f>[4]Igazgatás!G99+[4]Községgazd!G92+[4]Közút!G74+[4]Sport!G76+[4]Közművelődés!G115+[4]Támogatás!K77</f>
        <v>0</v>
      </c>
      <c r="L76" s="958">
        <v>0</v>
      </c>
      <c r="M76" s="959">
        <f>[4]Igazgatás!H99+[4]Községgazd!H92+[4]Közút!H74+[4]Sport!H76+[4]Közművelődés!H115+[4]Támogatás!L77</f>
        <v>0</v>
      </c>
      <c r="N76" s="960">
        <f>[4]Igazgatás!I99+[4]Községgazd!L92+[4]Vagyongazd!I74+[4]Közút!I74+[4]Sport!I76+[4]Közművelődés!K115+[4]Támogatás!T77</f>
        <v>0</v>
      </c>
      <c r="O76" s="961">
        <f>[4]Igazgatás!J99+[4]Községgazd!M92+[4]Vagyongazd!J74+[4]Közút!J74+[4]Sport!J76+[4]Közművelődés!L115+[4]Támogatás!U77</f>
        <v>0</v>
      </c>
      <c r="P76" s="962">
        <f>[4]Igazgatás!K99+[4]Községgazd!N92+[4]Vagyongazd!K74+[4]Közút!K74+[4]Sport!K76+[4]Közművelődés!M115+[4]Támogatás!V77</f>
        <v>0</v>
      </c>
      <c r="Q76" s="962">
        <f>[4]Igazgatás!L99+[4]Községgazd!O92+[4]Vagyongazd!L74+[4]Közút!L74+[4]Sport!L76+[4]Közművelődés!N115+[4]Támogatás!W77</f>
        <v>0</v>
      </c>
      <c r="R76" s="961">
        <f>[4]Igazgatás!M99+[4]Községgazd!P92+[4]Vagyongazd!M74+[4]Közút!M74+[4]Sport!M76+[4]Közművelődés!O115+[4]Támogatás!X77</f>
        <v>0</v>
      </c>
      <c r="S76" s="962">
        <f>[4]Igazgatás!N99+[4]Községgazd!Q92+[4]Vagyongazd!N74+[4]Közút!N74+[4]Sport!N76+[4]Közművelődés!P115+[4]Támogatás!Y77</f>
        <v>0</v>
      </c>
      <c r="T76" s="962">
        <f>[4]Igazgatás!O99+[4]Községgazd!R92+[4]Vagyongazd!O74+[4]Közút!O74+[4]Sport!O76+[4]Közművelődés!Q115+[4]Támogatás!Z77</f>
        <v>0</v>
      </c>
      <c r="U76" s="963">
        <f>[4]Igazgatás!P99+[4]Községgazd!S92+[4]Vagyongazd!P74+[4]Közút!P74+[4]Sport!P76+[4]Közművelődés!R115+[4]Támogatás!AA77</f>
        <v>0</v>
      </c>
      <c r="V76" s="964">
        <f>[4]Igazgatás!Q99+[4]Községgazd!T92+[4]Vagyongazd!Q74+[4]Közút!Q74+[4]Sport!Q76+[4]Közművelődés!S115+[4]Támogatás!AB77</f>
        <v>0</v>
      </c>
      <c r="W76" s="962">
        <f>[4]Igazgatás!R99+[4]Községgazd!U92+[4]Vagyongazd!R74+[4]Közút!R74+[4]Sport!R76+[4]Közművelődés!T115+[4]Támogatás!AC77</f>
        <v>0</v>
      </c>
      <c r="X76" s="962">
        <f>[4]Igazgatás!S99+[4]Községgazd!V92+[4]Vagyongazd!S74+[4]Közút!S74+[4]Sport!S76+[4]Közművelődés!U115+[4]Támogatás!AD77</f>
        <v>0</v>
      </c>
      <c r="Y76" s="963">
        <f>[4]Igazgatás!T99+[4]Községgazd!W92+[4]Vagyongazd!T74+[4]Közút!T74+[4]Sport!T76+[4]Közművelődés!V115+[4]Támogatás!AE77</f>
        <v>0</v>
      </c>
      <c r="AB76" s="914"/>
    </row>
    <row r="77" spans="1:28" ht="13.5" thickBot="1" x14ac:dyDescent="0.25">
      <c r="B77" s="406" t="s">
        <v>80</v>
      </c>
      <c r="C77" s="1350" t="s">
        <v>81</v>
      </c>
      <c r="D77" s="1351"/>
      <c r="E77" s="1351"/>
      <c r="F77" s="905">
        <v>10214784</v>
      </c>
      <c r="G77" s="905">
        <v>8446166</v>
      </c>
      <c r="H77" s="905">
        <v>10073788</v>
      </c>
      <c r="I77" s="906"/>
      <c r="J77" s="905">
        <f>SUM(J148+J137+J108+J81)</f>
        <v>0</v>
      </c>
      <c r="K77" s="905">
        <f>SUM(K148+K137+K108+K81)</f>
        <v>0</v>
      </c>
      <c r="L77" s="905">
        <v>0</v>
      </c>
      <c r="M77" s="952">
        <f>SUM(J77:L77)</f>
        <v>0</v>
      </c>
      <c r="N77" s="953">
        <f>[4]Igazgatás!I100+[4]Községgazd!L93+[4]Vagyongazd!I75+[4]Közút!I75+[4]Sport!I77+[4]Közművelődés!K116+[4]Támogatás!T78</f>
        <v>791754.24996832968</v>
      </c>
      <c r="O77" s="954">
        <f>[4]Igazgatás!J100+[4]Községgazd!M93+[4]Vagyongazd!J75+[4]Közút!J75+[4]Sport!J77+[4]Közművelődés!L116+[4]Támogatás!U78</f>
        <v>791754.24996832968</v>
      </c>
      <c r="P77" s="955">
        <f>[4]Igazgatás!K100+[4]Községgazd!N93+[4]Vagyongazd!K75+[4]Közút!K75+[4]Sport!K77+[4]Közművelődés!M116+[4]Támogatás!V78</f>
        <v>791754.24996832968</v>
      </c>
      <c r="Q77" s="955">
        <f>[4]Igazgatás!L100+[4]Községgazd!O93+[4]Vagyongazd!L75+[4]Közút!L75+[4]Sport!L77+[4]Közművelődés!N116+[4]Támogatás!W78</f>
        <v>791754.24996832968</v>
      </c>
      <c r="R77" s="954">
        <f>[4]Igazgatás!M100+[4]Községgazd!P93+[4]Vagyongazd!M75+[4]Közút!M75+[4]Sport!M77+[4]Közművelődés!O116+[4]Támogatás!X78</f>
        <v>791754.24996832968</v>
      </c>
      <c r="S77" s="955">
        <f>[4]Igazgatás!N100+[4]Községgazd!Q93+[4]Vagyongazd!N75+[4]Közút!N75+[4]Sport!N77+[4]Közművelődés!P116+[4]Támogatás!Y78</f>
        <v>791754.24996832968</v>
      </c>
      <c r="T77" s="955">
        <f>[4]Igazgatás!O100+[4]Községgazd!R93+[4]Vagyongazd!O75+[4]Közút!O75+[4]Sport!O77+[4]Közművelődés!Q116+[4]Támogatás!Z78</f>
        <v>791754.24996832968</v>
      </c>
      <c r="U77" s="956">
        <f>[4]Igazgatás!P100+[4]Községgazd!S93+[4]Vagyongazd!P75+[4]Közút!P75+[4]Sport!P77+[4]Közművelődés!R116+[4]Támogatás!AA78</f>
        <v>791754.24996832968</v>
      </c>
      <c r="V77" s="957">
        <f>[4]Igazgatás!Q100+[4]Községgazd!T93+[4]Vagyongazd!Q75+[4]Közút!Q75+[4]Sport!Q77+[4]Közművelődés!S116+[4]Támogatás!AB78</f>
        <v>791754.24996832968</v>
      </c>
      <c r="W77" s="955">
        <f>[4]Igazgatás!R100+[4]Községgazd!U93+[4]Vagyongazd!R75+[4]Közút!R75+[4]Sport!R77+[4]Közművelődés!T116+[4]Támogatás!AC78</f>
        <v>791754.24996832968</v>
      </c>
      <c r="X77" s="955">
        <f>[4]Igazgatás!S100+[4]Községgazd!V93+[4]Vagyongazd!S75+[4]Közút!S75+[4]Sport!S77+[4]Közművelődés!U116+[4]Támogatás!AD78</f>
        <v>791754.24996832968</v>
      </c>
      <c r="Y77" s="956">
        <f>[4]Igazgatás!T100+[4]Községgazd!W93+[4]Vagyongazd!T75+[4]Szennyvíz!S74+[4]Közút!T75+[4]Sport!T77+[4]Közművelődés!V116+[4]Támogatás!AE78</f>
        <v>791754.24996832968</v>
      </c>
      <c r="AB77" s="914"/>
    </row>
    <row r="78" spans="1:28" s="949" customFormat="1" ht="15" hidden="1" customHeight="1" x14ac:dyDescent="0.2">
      <c r="A78" s="18" t="s">
        <v>949</v>
      </c>
      <c r="B78" s="33" t="s">
        <v>950</v>
      </c>
      <c r="C78" s="1363" t="s">
        <v>951</v>
      </c>
      <c r="D78" s="1364"/>
      <c r="E78" s="1364"/>
      <c r="F78" s="994" t="e">
        <v>#REF!</v>
      </c>
      <c r="G78" s="994" t="e">
        <v>#REF!</v>
      </c>
      <c r="H78" s="994" t="e">
        <v>#REF!</v>
      </c>
      <c r="I78" s="995" t="e">
        <v>#REF!</v>
      </c>
      <c r="J78" s="994" t="e">
        <f>[4]Igazgatás!F101+[4]Községgazd!F94+[4]Vagyongazd!#REF!+[4]Közút!F76+[4]Sport!F78+[4]Közművelődés!F117+[4]Támogatás!J79</f>
        <v>#REF!</v>
      </c>
      <c r="K78" s="994" t="e">
        <f>[4]Igazgatás!G101+[4]Községgazd!G94+[4]Vagyongazd!#REF!+[4]Közút!G76+[4]Sport!G78+[4]Közművelődés!G117+[4]Támogatás!K79</f>
        <v>#REF!</v>
      </c>
      <c r="L78" s="994"/>
      <c r="M78" s="996" t="e">
        <f>[4]Igazgatás!H101+[4]Községgazd!H94+[4]Vagyongazd!#REF!+[4]Közút!H76+[4]Sport!H78+[4]Közművelődés!H117+[4]Támogatás!L79</f>
        <v>#REF!</v>
      </c>
      <c r="N78" s="997">
        <f>[4]Igazgatás!I101+[4]Községgazd!L94+[4]Vagyongazd!I76+[4]Közút!I76+[4]Sport!I78+[4]Közművelődés!K117+[4]Támogatás!T79</f>
        <v>0</v>
      </c>
      <c r="O78" s="998">
        <f>[4]Igazgatás!J101+[4]Községgazd!M94+[4]Vagyongazd!J76+[4]Közút!J76+[4]Sport!J78+[4]Közművelődés!L117+[4]Támogatás!U79</f>
        <v>0</v>
      </c>
      <c r="P78" s="999">
        <f>[4]Igazgatás!K101+[4]Községgazd!N94+[4]Vagyongazd!K76+[4]Közút!K76+[4]Sport!K78+[4]Közművelődés!M117+[4]Támogatás!V79</f>
        <v>0</v>
      </c>
      <c r="Q78" s="999">
        <f>[4]Igazgatás!L101+[4]Községgazd!O94+[4]Vagyongazd!L76+[4]Közút!L76+[4]Sport!L78+[4]Közművelődés!N117+[4]Támogatás!W79</f>
        <v>0</v>
      </c>
      <c r="R78" s="998">
        <f>[4]Igazgatás!M101+[4]Községgazd!P94+[4]Vagyongazd!M76+[4]Közút!M76+[4]Sport!M78+[4]Közművelődés!O117+[4]Támogatás!X79</f>
        <v>0</v>
      </c>
      <c r="S78" s="999">
        <f>[4]Igazgatás!N101+[4]Községgazd!Q94+[4]Vagyongazd!N76+[4]Közút!N76+[4]Sport!N78+[4]Közművelődés!P117+[4]Támogatás!Y79</f>
        <v>0</v>
      </c>
      <c r="T78" s="999">
        <f>[4]Igazgatás!O101+[4]Községgazd!R94+[4]Vagyongazd!O76+[4]Közút!O76+[4]Sport!O78+[4]Közművelődés!Q117+[4]Támogatás!Z79</f>
        <v>0</v>
      </c>
      <c r="U78" s="1000">
        <f>[4]Igazgatás!P101+[4]Községgazd!S94+[4]Vagyongazd!P76+[4]Közút!P76+[4]Sport!P78+[4]Közművelődés!R117+[4]Támogatás!AA79</f>
        <v>0</v>
      </c>
      <c r="V78" s="1001">
        <f>[4]Igazgatás!Q101+[4]Községgazd!T94+[4]Vagyongazd!Q76+[4]Közút!Q76+[4]Sport!Q78+[4]Közművelődés!S117+[4]Támogatás!AB79</f>
        <v>0</v>
      </c>
      <c r="W78" s="999">
        <f>[4]Igazgatás!R101+[4]Községgazd!U94+[4]Vagyongazd!R76+[4]Közút!R76+[4]Sport!R78+[4]Közművelődés!T117+[4]Támogatás!AC79</f>
        <v>0</v>
      </c>
      <c r="X78" s="999">
        <f>[4]Igazgatás!S101+[4]Községgazd!V94+[4]Vagyongazd!S76+[4]Közút!S76+[4]Sport!S78+[4]Közművelődés!U117+[4]Támogatás!AD79</f>
        <v>0</v>
      </c>
      <c r="Y78" s="1000">
        <f>[4]Igazgatás!T101+[4]Községgazd!W94+[4]Vagyongazd!T76+[4]Közút!T76+[4]Sport!T78+[4]Közművelődés!V117+[4]Támogatás!AE79</f>
        <v>0</v>
      </c>
      <c r="AB78" s="914"/>
    </row>
    <row r="79" spans="1:28" ht="15" hidden="1" customHeight="1" x14ac:dyDescent="0.2">
      <c r="B79" s="26"/>
      <c r="C79" s="21"/>
      <c r="D79" s="1354" t="s">
        <v>952</v>
      </c>
      <c r="E79" s="1354"/>
      <c r="F79" s="958" t="e">
        <v>#REF!</v>
      </c>
      <c r="G79" s="958" t="e">
        <v>#REF!</v>
      </c>
      <c r="H79" s="958" t="e">
        <v>#REF!</v>
      </c>
      <c r="I79" s="958" t="e">
        <v>#REF!</v>
      </c>
      <c r="J79" s="958" t="e">
        <f>[4]Igazgatás!F102+[4]Községgazd!F95+[4]Vagyongazd!#REF!+[4]Közút!F77+[4]Sport!F79+[4]Közművelődés!F118+[4]Támogatás!J80</f>
        <v>#REF!</v>
      </c>
      <c r="K79" s="958" t="e">
        <f>[4]Igazgatás!G102+[4]Községgazd!G95+[4]Vagyongazd!#REF!+[4]Közút!G77+[4]Sport!G79+[4]Közművelődés!G118+[4]Támogatás!K80</f>
        <v>#REF!</v>
      </c>
      <c r="L79" s="958"/>
      <c r="M79" s="959" t="e">
        <f>[4]Igazgatás!H102+[4]Községgazd!H95+[4]Vagyongazd!#REF!+[4]Közút!H77+[4]Sport!H79+[4]Közművelődés!H118+[4]Támogatás!L80</f>
        <v>#REF!</v>
      </c>
      <c r="N79" s="960">
        <f>[4]Igazgatás!I102+[4]Községgazd!L95+[4]Vagyongazd!I77+[4]Közút!I77+[4]Sport!I79+[4]Közművelődés!K118+[4]Támogatás!T80</f>
        <v>0</v>
      </c>
      <c r="O79" s="961">
        <f>[4]Igazgatás!J102+[4]Községgazd!M95+[4]Vagyongazd!J77+[4]Közút!J77+[4]Sport!J79+[4]Közművelődés!L118+[4]Támogatás!U80</f>
        <v>0</v>
      </c>
      <c r="P79" s="962">
        <f>[4]Igazgatás!K102+[4]Községgazd!N95+[4]Vagyongazd!K77+[4]Közút!K77+[4]Sport!K79+[4]Közművelődés!M118+[4]Támogatás!V80</f>
        <v>0</v>
      </c>
      <c r="Q79" s="962">
        <f>[4]Igazgatás!L102+[4]Községgazd!O95+[4]Vagyongazd!L77+[4]Közút!L77+[4]Sport!L79+[4]Közművelődés!N118+[4]Támogatás!W80</f>
        <v>0</v>
      </c>
      <c r="R79" s="961">
        <f>[4]Igazgatás!M102+[4]Községgazd!P95+[4]Vagyongazd!M77+[4]Közút!M77+[4]Sport!M79+[4]Közművelődés!O118+[4]Támogatás!X80</f>
        <v>0</v>
      </c>
      <c r="S79" s="962">
        <f>[4]Igazgatás!N102+[4]Községgazd!Q95+[4]Vagyongazd!N77+[4]Közút!N77+[4]Sport!N79+[4]Közművelődés!P118+[4]Támogatás!Y80</f>
        <v>0</v>
      </c>
      <c r="T79" s="962">
        <f>[4]Igazgatás!O102+[4]Községgazd!R95+[4]Vagyongazd!O77+[4]Közút!O77+[4]Sport!O79+[4]Közművelődés!Q118+[4]Támogatás!Z80</f>
        <v>0</v>
      </c>
      <c r="U79" s="963">
        <f>[4]Igazgatás!P102+[4]Községgazd!S95+[4]Vagyongazd!P77+[4]Közút!P77+[4]Sport!P79+[4]Közművelődés!R118+[4]Támogatás!AA80</f>
        <v>0</v>
      </c>
      <c r="V79" s="964">
        <f>[4]Igazgatás!Q102+[4]Községgazd!T95+[4]Vagyongazd!Q77+[4]Közút!Q77+[4]Sport!Q79+[4]Közművelődés!S118+[4]Támogatás!AB80</f>
        <v>0</v>
      </c>
      <c r="W79" s="962">
        <f>[4]Igazgatás!R102+[4]Községgazd!U95+[4]Vagyongazd!R77+[4]Közút!R77+[4]Sport!R79+[4]Közművelődés!T118+[4]Támogatás!AC80</f>
        <v>0</v>
      </c>
      <c r="X79" s="962">
        <f>[4]Igazgatás!S102+[4]Községgazd!V95+[4]Vagyongazd!S77+[4]Közút!S77+[4]Sport!S79+[4]Közművelődés!U118+[4]Támogatás!AD80</f>
        <v>0</v>
      </c>
      <c r="Y79" s="963">
        <f>[4]Igazgatás!T102+[4]Községgazd!W95+[4]Vagyongazd!T77+[4]Közút!T77+[4]Sport!T79+[4]Közművelődés!V118+[4]Támogatás!AE80</f>
        <v>0</v>
      </c>
      <c r="AB79" s="914"/>
    </row>
    <row r="80" spans="1:28" ht="15" hidden="1" customHeight="1" x14ac:dyDescent="0.2">
      <c r="B80" s="26"/>
      <c r="C80" s="21"/>
      <c r="D80" s="1354" t="s">
        <v>953</v>
      </c>
      <c r="E80" s="1354"/>
      <c r="F80" s="958" t="e">
        <v>#REF!</v>
      </c>
      <c r="G80" s="958" t="e">
        <v>#REF!</v>
      </c>
      <c r="H80" s="958" t="e">
        <v>#REF!</v>
      </c>
      <c r="I80" s="958" t="e">
        <v>#REF!</v>
      </c>
      <c r="J80" s="958" t="e">
        <f>[4]Igazgatás!F103+[4]Községgazd!F96+[4]Vagyongazd!#REF!+[4]Közút!F78+[4]Sport!F80+[4]Közművelődés!F119+[4]Támogatás!J81</f>
        <v>#REF!</v>
      </c>
      <c r="K80" s="958" t="e">
        <f>[4]Igazgatás!G103+[4]Községgazd!G96+[4]Vagyongazd!#REF!+[4]Közút!G78+[4]Sport!G80+[4]Közművelődés!G119+[4]Támogatás!K81</f>
        <v>#REF!</v>
      </c>
      <c r="L80" s="958"/>
      <c r="M80" s="959" t="e">
        <f>[4]Igazgatás!H103+[4]Községgazd!H96+[4]Vagyongazd!#REF!+[4]Közút!H78+[4]Sport!H80+[4]Közművelődés!H119+[4]Támogatás!L81</f>
        <v>#REF!</v>
      </c>
      <c r="N80" s="960">
        <f>[4]Igazgatás!I103+[4]Községgazd!L96+[4]Vagyongazd!I78+[4]Közút!I78+[4]Sport!I80+[4]Közművelődés!K119+[4]Támogatás!T81</f>
        <v>0</v>
      </c>
      <c r="O80" s="961">
        <f>[4]Igazgatás!J103+[4]Községgazd!M96+[4]Vagyongazd!J78+[4]Közút!J78+[4]Sport!J80+[4]Közművelődés!L119+[4]Támogatás!U81</f>
        <v>0</v>
      </c>
      <c r="P80" s="962">
        <f>[4]Igazgatás!K103+[4]Községgazd!N96+[4]Vagyongazd!K78+[4]Közút!K78+[4]Sport!K80+[4]Közművelődés!M119+[4]Támogatás!V81</f>
        <v>0</v>
      </c>
      <c r="Q80" s="962">
        <f>[4]Igazgatás!L103+[4]Községgazd!O96+[4]Vagyongazd!L78+[4]Közút!L78+[4]Sport!L80+[4]Közművelődés!N119+[4]Támogatás!W81</f>
        <v>0</v>
      </c>
      <c r="R80" s="961">
        <f>[4]Igazgatás!M103+[4]Községgazd!P96+[4]Vagyongazd!M78+[4]Közút!M78+[4]Sport!M80+[4]Közművelődés!O119+[4]Támogatás!X81</f>
        <v>0</v>
      </c>
      <c r="S80" s="962">
        <f>[4]Igazgatás!N103+[4]Községgazd!Q96+[4]Vagyongazd!N78+[4]Közút!N78+[4]Sport!N80+[4]Közművelődés!P119+[4]Támogatás!Y81</f>
        <v>0</v>
      </c>
      <c r="T80" s="962">
        <f>[4]Igazgatás!O103+[4]Községgazd!R96+[4]Vagyongazd!O78+[4]Közút!O78+[4]Sport!O80+[4]Közművelődés!Q119+[4]Támogatás!Z81</f>
        <v>0</v>
      </c>
      <c r="U80" s="963">
        <f>[4]Igazgatás!P103+[4]Községgazd!S96+[4]Vagyongazd!P78+[4]Közút!P78+[4]Sport!P80+[4]Közművelődés!R119+[4]Támogatás!AA81</f>
        <v>0</v>
      </c>
      <c r="V80" s="964">
        <f>[4]Igazgatás!Q103+[4]Községgazd!T96+[4]Vagyongazd!Q78+[4]Közút!Q78+[4]Sport!Q80+[4]Közművelődés!S119+[4]Támogatás!AB81</f>
        <v>0</v>
      </c>
      <c r="W80" s="962">
        <f>[4]Igazgatás!R103+[4]Községgazd!U96+[4]Vagyongazd!R78+[4]Közút!R78+[4]Sport!R80+[4]Közművelődés!T119+[4]Támogatás!AC81</f>
        <v>0</v>
      </c>
      <c r="X80" s="962">
        <f>[4]Igazgatás!S103+[4]Községgazd!V96+[4]Vagyongazd!S78+[4]Közút!S78+[4]Sport!S80+[4]Közművelődés!U119+[4]Támogatás!AD81</f>
        <v>0</v>
      </c>
      <c r="Y80" s="963">
        <f>[4]Igazgatás!T103+[4]Községgazd!W96+[4]Vagyongazd!T78+[4]Közút!T78+[4]Sport!T80+[4]Közművelődés!V119+[4]Támogatás!AE81</f>
        <v>0</v>
      </c>
      <c r="AB80" s="914"/>
    </row>
    <row r="81" spans="1:28" ht="15" hidden="1" customHeight="1" x14ac:dyDescent="0.2">
      <c r="B81" s="894" t="s">
        <v>82</v>
      </c>
      <c r="C81" s="1359" t="s">
        <v>83</v>
      </c>
      <c r="D81" s="1360"/>
      <c r="E81" s="1360"/>
      <c r="F81" s="1087">
        <v>0</v>
      </c>
      <c r="G81" s="1087">
        <v>0</v>
      </c>
      <c r="H81" s="1087">
        <v>0</v>
      </c>
      <c r="I81" s="1087"/>
      <c r="J81" s="1087">
        <v>0</v>
      </c>
      <c r="K81" s="1087">
        <f>[4]Igazgatás!G104+[4]Községgazd!G97+[4]Közút!G79+[4]Sport!G81+[4]Közművelődés!G120+[4]Támogatás!K82</f>
        <v>0</v>
      </c>
      <c r="L81" s="1087">
        <v>0</v>
      </c>
      <c r="M81" s="1088">
        <f>[4]Igazgatás!H104+[4]Községgazd!H97+[4]Közút!H79+[4]Sport!H81+[4]Közművelődés!H120+[4]Támogatás!L82</f>
        <v>0</v>
      </c>
      <c r="N81" s="997">
        <f>[4]Igazgatás!I104+[4]Községgazd!L97+[4]Vagyongazd!I79+[4]Közút!I79+[4]Sport!I81+[4]Közművelődés!K120+[4]Támogatás!T82</f>
        <v>0</v>
      </c>
      <c r="O81" s="998">
        <f>[4]Igazgatás!J104+[4]Községgazd!M97+[4]Vagyongazd!J79+[4]Közút!J79+[4]Sport!J81+[4]Közművelődés!L120+[4]Támogatás!U82</f>
        <v>0</v>
      </c>
      <c r="P81" s="999">
        <f>[4]Igazgatás!K104+[4]Községgazd!N97+[4]Vagyongazd!K79+[4]Közút!K79+[4]Sport!K81+[4]Közművelődés!M120+[4]Támogatás!V82</f>
        <v>0</v>
      </c>
      <c r="Q81" s="999">
        <f>[4]Igazgatás!L104+[4]Községgazd!O97+[4]Vagyongazd!L79+[4]Közút!L79+[4]Sport!L81+[4]Közművelődés!N120+[4]Támogatás!W82</f>
        <v>0</v>
      </c>
      <c r="R81" s="998">
        <f>[4]Igazgatás!M104+[4]Községgazd!P97+[4]Vagyongazd!M79+[4]Közút!M79+[4]Sport!M81+[4]Közművelődés!O120+[4]Támogatás!X82</f>
        <v>0</v>
      </c>
      <c r="S81" s="999">
        <f>[4]Igazgatás!N104+[4]Községgazd!Q97+[4]Vagyongazd!N79+[4]Közút!N79+[4]Sport!N81+[4]Közművelődés!P120+[4]Támogatás!Y82</f>
        <v>0</v>
      </c>
      <c r="T81" s="999">
        <f>[4]Igazgatás!O104+[4]Községgazd!R97+[4]Vagyongazd!O79+[4]Közút!O79+[4]Sport!O81+[4]Közművelődés!Q120+[4]Támogatás!Z82</f>
        <v>0</v>
      </c>
      <c r="U81" s="1000">
        <f>[4]Igazgatás!P104+[4]Községgazd!S97+[4]Vagyongazd!P79+[4]Közút!P79+[4]Sport!P81+[4]Közművelődés!R120+[4]Támogatás!AA82</f>
        <v>0</v>
      </c>
      <c r="V81" s="1001">
        <f>[4]Igazgatás!Q104+[4]Községgazd!T97+[4]Vagyongazd!Q79+[4]Közút!Q79+[4]Sport!Q81+[4]Közművelődés!S120+[4]Támogatás!AB82</f>
        <v>0</v>
      </c>
      <c r="W81" s="999">
        <f>[4]Igazgatás!R104+[4]Községgazd!U97+[4]Vagyongazd!R79+[4]Közút!R79+[4]Sport!R81+[4]Közművelődés!T120+[4]Támogatás!AC82</f>
        <v>0</v>
      </c>
      <c r="X81" s="999">
        <f>[4]Igazgatás!S104+[4]Községgazd!V97+[4]Vagyongazd!S79+[4]Közút!S79+[4]Sport!S81+[4]Közművelődés!U120+[4]Támogatás!AD82</f>
        <v>0</v>
      </c>
      <c r="Y81" s="1000">
        <f>[4]Igazgatás!T104+[4]Községgazd!W97+[4]Vagyongazd!T79+[4]Közút!T79+[4]Sport!T81+[4]Közművelődés!V120+[4]Támogatás!AE82</f>
        <v>0</v>
      </c>
      <c r="AB81" s="914"/>
    </row>
    <row r="82" spans="1:28" s="929" customFormat="1" ht="15" hidden="1" customHeight="1" x14ac:dyDescent="0.2">
      <c r="A82" s="18" t="s">
        <v>84</v>
      </c>
      <c r="B82" s="880" t="s">
        <v>85</v>
      </c>
      <c r="C82" s="881"/>
      <c r="D82" s="882" t="s">
        <v>86</v>
      </c>
      <c r="E82" s="882"/>
      <c r="F82" s="950">
        <v>0</v>
      </c>
      <c r="G82" s="950">
        <v>0</v>
      </c>
      <c r="H82" s="950">
        <v>0</v>
      </c>
      <c r="I82" s="950"/>
      <c r="J82" s="950">
        <v>0</v>
      </c>
      <c r="K82" s="950">
        <v>0</v>
      </c>
      <c r="L82" s="950">
        <v>0</v>
      </c>
      <c r="M82" s="951">
        <f>[4]Támogatás!L83</f>
        <v>0</v>
      </c>
      <c r="N82" s="924">
        <f>[4]Igazgatás!I105+[4]Községgazd!L98+[4]Vagyongazd!I80+[4]Közút!I80+[4]Sport!I82+[4]Közművelődés!K121+[4]Támogatás!T83</f>
        <v>0</v>
      </c>
      <c r="O82" s="925">
        <f>[4]Igazgatás!J105+[4]Községgazd!M98+[4]Vagyongazd!J80+[4]Közút!J80+[4]Sport!J82+[4]Közművelődés!L121+[4]Támogatás!U83</f>
        <v>0</v>
      </c>
      <c r="P82" s="926">
        <f>[4]Igazgatás!K105+[4]Községgazd!N98+[4]Vagyongazd!K80+[4]Közút!K80+[4]Sport!K82+[4]Közművelődés!M121+[4]Támogatás!V83</f>
        <v>0</v>
      </c>
      <c r="Q82" s="926">
        <f>[4]Igazgatás!L105+[4]Községgazd!O98+[4]Vagyongazd!L80+[4]Közút!L80+[4]Sport!L82+[4]Közművelődés!N121+[4]Támogatás!W83</f>
        <v>0</v>
      </c>
      <c r="R82" s="925">
        <f>[4]Igazgatás!M105+[4]Községgazd!P98+[4]Vagyongazd!M80+[4]Közút!M80+[4]Sport!M82+[4]Közművelődés!O121+[4]Támogatás!X83</f>
        <v>0</v>
      </c>
      <c r="S82" s="926">
        <f>[4]Igazgatás!N105+[4]Községgazd!Q98+[4]Vagyongazd!N80+[4]Közút!N80+[4]Sport!N82+[4]Közművelődés!P121+[4]Támogatás!Y83</f>
        <v>0</v>
      </c>
      <c r="T82" s="926">
        <f>[4]Igazgatás!O105+[4]Községgazd!R98+[4]Vagyongazd!O80+[4]Közút!O80+[4]Sport!O82+[4]Közművelődés!Q121+[4]Támogatás!Z83</f>
        <v>0</v>
      </c>
      <c r="U82" s="927">
        <f>[4]Igazgatás!P105+[4]Községgazd!S98+[4]Vagyongazd!P80+[4]Közút!P80+[4]Sport!P82+[4]Közművelődés!R121+[4]Támogatás!AA83</f>
        <v>0</v>
      </c>
      <c r="V82" s="928">
        <f>[4]Igazgatás!Q105+[4]Községgazd!T98+[4]Vagyongazd!Q80+[4]Közút!Q80+[4]Sport!Q82+[4]Közművelődés!S121+[4]Támogatás!AB83</f>
        <v>0</v>
      </c>
      <c r="W82" s="926">
        <f>[4]Igazgatás!R105+[4]Községgazd!U98+[4]Vagyongazd!R80+[4]Közút!R80+[4]Sport!R82+[4]Közművelődés!T121+[4]Támogatás!AC83</f>
        <v>0</v>
      </c>
      <c r="X82" s="926">
        <f>[4]Igazgatás!S105+[4]Községgazd!V98+[4]Vagyongazd!S80+[4]Közút!S80+[4]Sport!S82+[4]Közművelődés!U121+[4]Támogatás!AD83</f>
        <v>0</v>
      </c>
      <c r="Y82" s="927">
        <f>[4]Igazgatás!T105+[4]Községgazd!W98+[4]Vagyongazd!T80+[4]Közút!T80+[4]Sport!T82+[4]Közművelődés!V121+[4]Támogatás!AE83</f>
        <v>0</v>
      </c>
      <c r="AB82" s="914"/>
    </row>
    <row r="83" spans="1:28" s="929" customFormat="1" ht="15" hidden="1" customHeight="1" x14ac:dyDescent="0.2">
      <c r="A83" s="18" t="s">
        <v>954</v>
      </c>
      <c r="B83" s="880" t="s">
        <v>676</v>
      </c>
      <c r="C83" s="881"/>
      <c r="D83" s="882" t="s">
        <v>955</v>
      </c>
      <c r="E83" s="882"/>
      <c r="F83" s="950" t="e">
        <v>#REF!</v>
      </c>
      <c r="G83" s="950" t="e">
        <v>#REF!</v>
      </c>
      <c r="H83" s="950" t="e">
        <v>#REF!</v>
      </c>
      <c r="I83" s="950" t="e">
        <v>#REF!</v>
      </c>
      <c r="J83" s="950" t="e">
        <f>[4]Igazgatás!F106+[4]Községgazd!F99+[4]Vagyongazd!#REF!+[4]Közút!F81+[4]Sport!F83+[4]Közművelődés!F122+[4]Támogatás!J84</f>
        <v>#REF!</v>
      </c>
      <c r="K83" s="950" t="e">
        <f>[4]Igazgatás!G106+[4]Községgazd!G99+[4]Vagyongazd!#REF!+[4]Közút!G81+[4]Sport!G83+[4]Közművelődés!G122+[4]Támogatás!K84</f>
        <v>#REF!</v>
      </c>
      <c r="L83" s="950"/>
      <c r="M83" s="951" t="e">
        <f>[4]Igazgatás!H106+[4]Községgazd!H99+[4]Vagyongazd!#REF!+[4]Közút!H81+[4]Sport!H83+[4]Közművelődés!H122+[4]Támogatás!L84</f>
        <v>#REF!</v>
      </c>
      <c r="N83" s="924">
        <f>[4]Igazgatás!I106+[4]Községgazd!L99+[4]Vagyongazd!I81+[4]Közút!I81+[4]Sport!I83+[4]Közművelődés!K122+[4]Támogatás!T84</f>
        <v>0</v>
      </c>
      <c r="O83" s="925">
        <f>[4]Igazgatás!J106+[4]Községgazd!M99+[4]Vagyongazd!J81+[4]Közút!J81+[4]Sport!J83+[4]Közművelődés!L122+[4]Támogatás!U84</f>
        <v>0</v>
      </c>
      <c r="P83" s="926">
        <f>[4]Igazgatás!K106+[4]Községgazd!N99+[4]Vagyongazd!K81+[4]Közút!K81+[4]Sport!K83+[4]Közművelődés!M122+[4]Támogatás!V84</f>
        <v>0</v>
      </c>
      <c r="Q83" s="926">
        <f>[4]Igazgatás!L106+[4]Községgazd!O99+[4]Vagyongazd!L81+[4]Közút!L81+[4]Sport!L83+[4]Közművelődés!N122+[4]Támogatás!W84</f>
        <v>0</v>
      </c>
      <c r="R83" s="925">
        <f>[4]Igazgatás!M106+[4]Községgazd!P99+[4]Vagyongazd!M81+[4]Közút!M81+[4]Sport!M83+[4]Közművelődés!O122+[4]Támogatás!X84</f>
        <v>0</v>
      </c>
      <c r="S83" s="926">
        <f>[4]Igazgatás!N106+[4]Községgazd!Q99+[4]Vagyongazd!N81+[4]Közút!N81+[4]Sport!N83+[4]Közművelődés!P122+[4]Támogatás!Y84</f>
        <v>0</v>
      </c>
      <c r="T83" s="926">
        <f>[4]Igazgatás!O106+[4]Községgazd!R99+[4]Vagyongazd!O81+[4]Közút!O81+[4]Sport!O83+[4]Közművelődés!Q122+[4]Támogatás!Z84</f>
        <v>0</v>
      </c>
      <c r="U83" s="927">
        <f>[4]Igazgatás!P106+[4]Községgazd!S99+[4]Vagyongazd!P81+[4]Közút!P81+[4]Sport!P83+[4]Közművelődés!R122+[4]Támogatás!AA84</f>
        <v>0</v>
      </c>
      <c r="V83" s="928">
        <f>[4]Igazgatás!Q106+[4]Községgazd!T99+[4]Vagyongazd!Q81+[4]Közút!Q81+[4]Sport!Q83+[4]Közművelődés!S122+[4]Támogatás!AB84</f>
        <v>0</v>
      </c>
      <c r="W83" s="926">
        <f>[4]Igazgatás!R106+[4]Községgazd!U99+[4]Vagyongazd!R81+[4]Közút!R81+[4]Sport!R83+[4]Közművelődés!T122+[4]Támogatás!AC84</f>
        <v>0</v>
      </c>
      <c r="X83" s="926">
        <f>[4]Igazgatás!S106+[4]Községgazd!V99+[4]Vagyongazd!S81+[4]Közút!S81+[4]Sport!S83+[4]Közművelődés!U122+[4]Támogatás!AD84</f>
        <v>0</v>
      </c>
      <c r="Y83" s="927">
        <f>[4]Igazgatás!T106+[4]Községgazd!W99+[4]Vagyongazd!T81+[4]Közút!T81+[4]Sport!T83+[4]Közművelődés!V122+[4]Támogatás!AE84</f>
        <v>0</v>
      </c>
      <c r="AB83" s="914"/>
    </row>
    <row r="84" spans="1:28" s="929" customFormat="1" ht="15" hidden="1" customHeight="1" x14ac:dyDescent="0.2">
      <c r="A84" s="18" t="s">
        <v>956</v>
      </c>
      <c r="B84" s="880" t="s">
        <v>677</v>
      </c>
      <c r="C84" s="881"/>
      <c r="D84" s="882" t="s">
        <v>957</v>
      </c>
      <c r="E84" s="882"/>
      <c r="F84" s="950" t="e">
        <v>#REF!</v>
      </c>
      <c r="G84" s="950" t="e">
        <v>#REF!</v>
      </c>
      <c r="H84" s="950" t="e">
        <v>#REF!</v>
      </c>
      <c r="I84" s="950" t="e">
        <v>#REF!</v>
      </c>
      <c r="J84" s="950" t="e">
        <f>[4]Igazgatás!F107+[4]Községgazd!F100+[4]Vagyongazd!#REF!+[4]Közút!F82+[4]Sport!F84+[4]Közművelődés!F123+[4]Támogatás!J85</f>
        <v>#REF!</v>
      </c>
      <c r="K84" s="950" t="e">
        <f>[4]Igazgatás!G107+[4]Községgazd!G100+[4]Vagyongazd!#REF!+[4]Közút!G82+[4]Sport!G84+[4]Közművelődés!G123+[4]Támogatás!K85</f>
        <v>#REF!</v>
      </c>
      <c r="L84" s="950"/>
      <c r="M84" s="951" t="e">
        <f>[4]Igazgatás!H107+[4]Községgazd!H100+[4]Vagyongazd!#REF!+[4]Közút!H82+[4]Sport!H84+[4]Közművelődés!H123+[4]Támogatás!L85</f>
        <v>#REF!</v>
      </c>
      <c r="N84" s="924">
        <f>[4]Igazgatás!I107+[4]Községgazd!L100+[4]Vagyongazd!I82+[4]Közút!I82+[4]Sport!I84+[4]Közművelődés!K123+[4]Támogatás!T85</f>
        <v>0</v>
      </c>
      <c r="O84" s="925">
        <f>[4]Igazgatás!J107+[4]Községgazd!M100+[4]Vagyongazd!J82+[4]Közút!J82+[4]Sport!J84+[4]Közművelődés!L123+[4]Támogatás!U85</f>
        <v>0</v>
      </c>
      <c r="P84" s="926">
        <f>[4]Igazgatás!K107+[4]Községgazd!N100+[4]Vagyongazd!K82+[4]Közút!K82+[4]Sport!K84+[4]Közművelődés!M123+[4]Támogatás!V85</f>
        <v>0</v>
      </c>
      <c r="Q84" s="926">
        <f>[4]Igazgatás!L107+[4]Községgazd!O100+[4]Vagyongazd!L82+[4]Közút!L82+[4]Sport!L84+[4]Közművelődés!N123+[4]Támogatás!W85</f>
        <v>0</v>
      </c>
      <c r="R84" s="925">
        <f>[4]Igazgatás!M107+[4]Községgazd!P100+[4]Vagyongazd!M82+[4]Közút!M82+[4]Sport!M84+[4]Közművelődés!O123+[4]Támogatás!X85</f>
        <v>0</v>
      </c>
      <c r="S84" s="926">
        <f>[4]Igazgatás!N107+[4]Községgazd!Q100+[4]Vagyongazd!N82+[4]Közút!N82+[4]Sport!N84+[4]Közművelődés!P123+[4]Támogatás!Y85</f>
        <v>0</v>
      </c>
      <c r="T84" s="926">
        <f>[4]Igazgatás!O107+[4]Községgazd!R100+[4]Vagyongazd!O82+[4]Közút!O82+[4]Sport!O84+[4]Közművelődés!Q123+[4]Támogatás!Z85</f>
        <v>0</v>
      </c>
      <c r="U84" s="927">
        <f>[4]Igazgatás!P107+[4]Községgazd!S100+[4]Vagyongazd!P82+[4]Közút!P82+[4]Sport!P84+[4]Közművelődés!R123+[4]Támogatás!AA85</f>
        <v>0</v>
      </c>
      <c r="V84" s="928">
        <f>[4]Igazgatás!Q107+[4]Községgazd!T100+[4]Vagyongazd!Q82+[4]Közút!Q82+[4]Sport!Q84+[4]Közművelődés!S123+[4]Támogatás!AB85</f>
        <v>0</v>
      </c>
      <c r="W84" s="926">
        <f>[4]Igazgatás!R107+[4]Községgazd!U100+[4]Vagyongazd!R82+[4]Közút!R82+[4]Sport!R84+[4]Közművelődés!T123+[4]Támogatás!AC85</f>
        <v>0</v>
      </c>
      <c r="X84" s="926">
        <f>[4]Igazgatás!S107+[4]Községgazd!V100+[4]Vagyongazd!S82+[4]Közút!S82+[4]Sport!S84+[4]Közművelődés!U123+[4]Támogatás!AD85</f>
        <v>0</v>
      </c>
      <c r="Y84" s="927">
        <f>[4]Igazgatás!T107+[4]Községgazd!W100+[4]Vagyongazd!T82+[4]Közút!T82+[4]Sport!T84+[4]Közművelődés!V123+[4]Támogatás!AE85</f>
        <v>0</v>
      </c>
      <c r="AB84" s="914"/>
    </row>
    <row r="85" spans="1:28" s="949" customFormat="1" ht="27.75" hidden="1" customHeight="1" x14ac:dyDescent="0.2">
      <c r="A85" s="18" t="s">
        <v>958</v>
      </c>
      <c r="B85" s="880" t="s">
        <v>959</v>
      </c>
      <c r="C85" s="1361" t="s">
        <v>960</v>
      </c>
      <c r="D85" s="1362"/>
      <c r="E85" s="1362"/>
      <c r="F85" s="950" t="e">
        <v>#REF!</v>
      </c>
      <c r="G85" s="950" t="e">
        <v>#REF!</v>
      </c>
      <c r="H85" s="950" t="e">
        <v>#REF!</v>
      </c>
      <c r="I85" s="950" t="e">
        <v>#REF!</v>
      </c>
      <c r="J85" s="950" t="e">
        <f>[4]Igazgatás!F108+[4]Községgazd!F101+[4]Vagyongazd!#REF!+[4]Közút!F83+[4]Sport!F85+[4]Közművelődés!F124+[4]Támogatás!J86</f>
        <v>#REF!</v>
      </c>
      <c r="K85" s="950" t="e">
        <f>[4]Igazgatás!G108+[4]Községgazd!G101+[4]Vagyongazd!#REF!+[4]Közút!G83+[4]Sport!G85+[4]Közművelődés!G124+[4]Támogatás!K86</f>
        <v>#REF!</v>
      </c>
      <c r="L85" s="950"/>
      <c r="M85" s="951" t="e">
        <f>[4]Igazgatás!H108+[4]Községgazd!H101+[4]Vagyongazd!#REF!+[4]Közút!H83+[4]Sport!H85+[4]Közművelődés!H124+[4]Támogatás!L86</f>
        <v>#REF!</v>
      </c>
      <c r="N85" s="1004">
        <f>[4]Igazgatás!I108+[4]Községgazd!L101+[4]Vagyongazd!I83+[4]Közút!I83+[4]Sport!I85+[4]Közművelődés!K124+[4]Támogatás!T86</f>
        <v>0</v>
      </c>
      <c r="O85" s="1005">
        <f>[4]Igazgatás!J108+[4]Községgazd!M101+[4]Vagyongazd!J83+[4]Közút!J83+[4]Sport!J85+[4]Közművelődés!L124+[4]Támogatás!U86</f>
        <v>0</v>
      </c>
      <c r="P85" s="1006">
        <f>[4]Igazgatás!K108+[4]Községgazd!N101+[4]Vagyongazd!K83+[4]Közút!K83+[4]Sport!K85+[4]Közművelődés!M124+[4]Támogatás!V86</f>
        <v>0</v>
      </c>
      <c r="Q85" s="1006">
        <f>[4]Igazgatás!L108+[4]Községgazd!O101+[4]Vagyongazd!L83+[4]Közút!L83+[4]Sport!L85+[4]Közművelődés!N124+[4]Támogatás!W86</f>
        <v>0</v>
      </c>
      <c r="R85" s="1005">
        <f>[4]Igazgatás!M108+[4]Községgazd!P101+[4]Vagyongazd!M83+[4]Közút!M83+[4]Sport!M85+[4]Közművelődés!O124+[4]Támogatás!X86</f>
        <v>0</v>
      </c>
      <c r="S85" s="1006">
        <f>[4]Igazgatás!N108+[4]Községgazd!Q101+[4]Vagyongazd!N83+[4]Közút!N83+[4]Sport!N85+[4]Közművelődés!P124+[4]Támogatás!Y86</f>
        <v>0</v>
      </c>
      <c r="T85" s="1006">
        <f>[4]Igazgatás!O108+[4]Községgazd!R101+[4]Vagyongazd!O83+[4]Közút!O83+[4]Sport!O85+[4]Közművelődés!Q124+[4]Támogatás!Z86</f>
        <v>0</v>
      </c>
      <c r="U85" s="1007">
        <f>[4]Igazgatás!P108+[4]Községgazd!S101+[4]Vagyongazd!P83+[4]Közút!P83+[4]Sport!P85+[4]Közművelődés!R124+[4]Támogatás!AA86</f>
        <v>0</v>
      </c>
      <c r="V85" s="1008">
        <f>[4]Igazgatás!Q108+[4]Községgazd!T101+[4]Vagyongazd!Q83+[4]Közút!Q83+[4]Sport!Q85+[4]Közművelődés!S124+[4]Támogatás!AB86</f>
        <v>0</v>
      </c>
      <c r="W85" s="1006">
        <f>[4]Igazgatás!R108+[4]Községgazd!U101+[4]Vagyongazd!R83+[4]Közút!R83+[4]Sport!R85+[4]Közművelődés!T124+[4]Támogatás!AC86</f>
        <v>0</v>
      </c>
      <c r="X85" s="1006">
        <f>[4]Igazgatás!S108+[4]Községgazd!V101+[4]Vagyongazd!S83+[4]Közút!S83+[4]Sport!S85+[4]Közművelődés!U124+[4]Támogatás!AD86</f>
        <v>0</v>
      </c>
      <c r="Y85" s="1007">
        <f>[4]Igazgatás!T108+[4]Községgazd!W101+[4]Vagyongazd!T83+[4]Közút!T83+[4]Sport!T85+[4]Közművelődés!V124+[4]Támogatás!AE86</f>
        <v>0</v>
      </c>
      <c r="AB85" s="914"/>
    </row>
    <row r="86" spans="1:28" s="949" customFormat="1" ht="15" hidden="1" customHeight="1" x14ac:dyDescent="0.2">
      <c r="A86" s="18" t="s">
        <v>961</v>
      </c>
      <c r="B86" s="880" t="s">
        <v>962</v>
      </c>
      <c r="C86" s="1361" t="s">
        <v>963</v>
      </c>
      <c r="D86" s="1362"/>
      <c r="E86" s="1362"/>
      <c r="F86" s="950" t="e">
        <v>#REF!</v>
      </c>
      <c r="G86" s="950" t="e">
        <v>#REF!</v>
      </c>
      <c r="H86" s="950" t="e">
        <v>#REF!</v>
      </c>
      <c r="I86" s="950" t="e">
        <v>#REF!</v>
      </c>
      <c r="J86" s="950" t="e">
        <f>[4]Igazgatás!F109+[4]Községgazd!F102+[4]Vagyongazd!#REF!+[4]Közút!F84+[4]Sport!F86+[4]Közművelődés!F125+[4]Támogatás!J87</f>
        <v>#REF!</v>
      </c>
      <c r="K86" s="950" t="e">
        <f>[4]Igazgatás!G109+[4]Községgazd!G102+[4]Vagyongazd!#REF!+[4]Közút!G84+[4]Sport!G86+[4]Közművelődés!G125+[4]Támogatás!K87</f>
        <v>#REF!</v>
      </c>
      <c r="L86" s="950"/>
      <c r="M86" s="951" t="e">
        <f>[4]Igazgatás!H109+[4]Községgazd!H102+[4]Vagyongazd!#REF!+[4]Közút!H84+[4]Sport!H86+[4]Közművelődés!H125+[4]Támogatás!L87</f>
        <v>#REF!</v>
      </c>
      <c r="N86" s="1004">
        <f>[4]Igazgatás!I109+[4]Községgazd!L102+[4]Vagyongazd!I84+[4]Közút!I84+[4]Sport!I86+[4]Közművelődés!K125+[4]Támogatás!T87</f>
        <v>0</v>
      </c>
      <c r="O86" s="1005">
        <f>[4]Igazgatás!J109+[4]Községgazd!M102+[4]Vagyongazd!J84+[4]Közút!J84+[4]Sport!J86+[4]Közművelődés!L125+[4]Támogatás!U87</f>
        <v>0</v>
      </c>
      <c r="P86" s="1006">
        <f>[4]Igazgatás!K109+[4]Községgazd!N102+[4]Vagyongazd!K84+[4]Közút!K84+[4]Sport!K86+[4]Közművelődés!M125+[4]Támogatás!V87</f>
        <v>0</v>
      </c>
      <c r="Q86" s="1006">
        <f>[4]Igazgatás!L109+[4]Községgazd!O102+[4]Vagyongazd!L84+[4]Közút!L84+[4]Sport!L86+[4]Közművelődés!N125+[4]Támogatás!W87</f>
        <v>0</v>
      </c>
      <c r="R86" s="1005">
        <f>[4]Igazgatás!M109+[4]Községgazd!P102+[4]Vagyongazd!M84+[4]Közút!M84+[4]Sport!M86+[4]Közművelődés!O125+[4]Támogatás!X87</f>
        <v>0</v>
      </c>
      <c r="S86" s="1006">
        <f>[4]Igazgatás!N109+[4]Községgazd!Q102+[4]Vagyongazd!N84+[4]Közút!N84+[4]Sport!N86+[4]Közművelődés!P125+[4]Támogatás!Y87</f>
        <v>0</v>
      </c>
      <c r="T86" s="1006">
        <f>[4]Igazgatás!O109+[4]Községgazd!R102+[4]Vagyongazd!O84+[4]Közút!O84+[4]Sport!O86+[4]Közművelődés!Q125+[4]Támogatás!Z87</f>
        <v>0</v>
      </c>
      <c r="U86" s="1007">
        <f>[4]Igazgatás!P109+[4]Községgazd!S102+[4]Vagyongazd!P84+[4]Közút!P84+[4]Sport!P86+[4]Közművelődés!R125+[4]Támogatás!AA87</f>
        <v>0</v>
      </c>
      <c r="V86" s="1008">
        <f>[4]Igazgatás!Q109+[4]Községgazd!T102+[4]Vagyongazd!Q84+[4]Közút!Q84+[4]Sport!Q86+[4]Közművelődés!S125+[4]Támogatás!AB87</f>
        <v>0</v>
      </c>
      <c r="W86" s="1006">
        <f>[4]Igazgatás!R109+[4]Községgazd!U102+[4]Vagyongazd!R84+[4]Közút!R84+[4]Sport!R86+[4]Közművelődés!T125+[4]Támogatás!AC87</f>
        <v>0</v>
      </c>
      <c r="X86" s="1006">
        <f>[4]Igazgatás!S109+[4]Községgazd!V102+[4]Vagyongazd!S84+[4]Közút!S84+[4]Sport!S86+[4]Közművelődés!U125+[4]Támogatás!AD87</f>
        <v>0</v>
      </c>
      <c r="Y86" s="1007">
        <f>[4]Igazgatás!T109+[4]Községgazd!W102+[4]Vagyongazd!T84+[4]Közút!T84+[4]Sport!T86+[4]Közművelődés!V125+[4]Támogatás!AE87</f>
        <v>0</v>
      </c>
      <c r="AB86" s="914"/>
    </row>
    <row r="87" spans="1:28" ht="15" hidden="1" customHeight="1" x14ac:dyDescent="0.2">
      <c r="B87" s="876"/>
      <c r="C87" s="21"/>
      <c r="D87" s="1343" t="s">
        <v>964</v>
      </c>
      <c r="E87" s="1343"/>
      <c r="F87" s="958" t="e">
        <v>#REF!</v>
      </c>
      <c r="G87" s="958" t="e">
        <v>#REF!</v>
      </c>
      <c r="H87" s="958" t="e">
        <v>#REF!</v>
      </c>
      <c r="I87" s="958" t="e">
        <v>#REF!</v>
      </c>
      <c r="J87" s="958" t="e">
        <f>[4]Igazgatás!F110+[4]Községgazd!F103+[4]Vagyongazd!#REF!+[4]Közút!F85+[4]Sport!F87+[4]Közművelődés!F126+[4]Támogatás!J88</f>
        <v>#REF!</v>
      </c>
      <c r="K87" s="958" t="e">
        <f>[4]Igazgatás!G110+[4]Községgazd!G103+[4]Vagyongazd!#REF!+[4]Közút!G85+[4]Sport!G87+[4]Közművelődés!G126+[4]Támogatás!K88</f>
        <v>#REF!</v>
      </c>
      <c r="L87" s="958"/>
      <c r="M87" s="959" t="e">
        <f>[4]Igazgatás!H110+[4]Községgazd!H103+[4]Vagyongazd!#REF!+[4]Közút!H85+[4]Sport!H87+[4]Közművelődés!H126+[4]Támogatás!L88</f>
        <v>#REF!</v>
      </c>
      <c r="N87" s="960">
        <f>[4]Igazgatás!I110+[4]Községgazd!L103+[4]Vagyongazd!I85+[4]Közút!I85+[4]Sport!I87+[4]Közművelődés!K126+[4]Támogatás!T88</f>
        <v>0</v>
      </c>
      <c r="O87" s="961">
        <f>[4]Igazgatás!J110+[4]Községgazd!M103+[4]Vagyongazd!J85+[4]Közút!J85+[4]Sport!J87+[4]Közművelődés!L126+[4]Támogatás!U88</f>
        <v>0</v>
      </c>
      <c r="P87" s="962">
        <f>[4]Igazgatás!K110+[4]Községgazd!N103+[4]Vagyongazd!K85+[4]Közút!K85+[4]Sport!K87+[4]Közművelődés!M126+[4]Támogatás!V88</f>
        <v>0</v>
      </c>
      <c r="Q87" s="962">
        <f>[4]Igazgatás!L110+[4]Községgazd!O103+[4]Vagyongazd!L85+[4]Közút!L85+[4]Sport!L87+[4]Közművelődés!N126+[4]Támogatás!W88</f>
        <v>0</v>
      </c>
      <c r="R87" s="961">
        <f>[4]Igazgatás!M110+[4]Községgazd!P103+[4]Vagyongazd!M85+[4]Közút!M85+[4]Sport!M87+[4]Közművelődés!O126+[4]Támogatás!X88</f>
        <v>0</v>
      </c>
      <c r="S87" s="962">
        <f>[4]Igazgatás!N110+[4]Községgazd!Q103+[4]Vagyongazd!N85+[4]Közút!N85+[4]Sport!N87+[4]Közművelődés!P126+[4]Támogatás!Y88</f>
        <v>0</v>
      </c>
      <c r="T87" s="962">
        <f>[4]Igazgatás!O110+[4]Községgazd!R103+[4]Vagyongazd!O85+[4]Közút!O85+[4]Sport!O87+[4]Közművelődés!Q126+[4]Támogatás!Z88</f>
        <v>0</v>
      </c>
      <c r="U87" s="963">
        <f>[4]Igazgatás!P110+[4]Községgazd!S103+[4]Vagyongazd!P85+[4]Közút!P85+[4]Sport!P87+[4]Közművelődés!R126+[4]Támogatás!AA88</f>
        <v>0</v>
      </c>
      <c r="V87" s="964">
        <f>[4]Igazgatás!Q110+[4]Községgazd!T103+[4]Vagyongazd!Q85+[4]Közút!Q85+[4]Sport!Q87+[4]Közművelődés!S126+[4]Támogatás!AB88</f>
        <v>0</v>
      </c>
      <c r="W87" s="962">
        <f>[4]Igazgatás!R110+[4]Községgazd!U103+[4]Vagyongazd!R85+[4]Közút!R85+[4]Sport!R87+[4]Közművelődés!T126+[4]Támogatás!AC88</f>
        <v>0</v>
      </c>
      <c r="X87" s="962">
        <f>[4]Igazgatás!S110+[4]Községgazd!V103+[4]Vagyongazd!S85+[4]Közút!S85+[4]Sport!S87+[4]Közművelődés!U126+[4]Támogatás!AD88</f>
        <v>0</v>
      </c>
      <c r="Y87" s="963">
        <f>[4]Igazgatás!T110+[4]Községgazd!W103+[4]Vagyongazd!T85+[4]Közút!T85+[4]Sport!T87+[4]Közművelődés!V126+[4]Támogatás!AE88</f>
        <v>0</v>
      </c>
      <c r="AB87" s="914"/>
    </row>
    <row r="88" spans="1:28" ht="15" hidden="1" customHeight="1" x14ac:dyDescent="0.2">
      <c r="B88" s="876"/>
      <c r="C88" s="21"/>
      <c r="D88" s="1343" t="s">
        <v>965</v>
      </c>
      <c r="E88" s="1343"/>
      <c r="F88" s="958" t="e">
        <v>#REF!</v>
      </c>
      <c r="G88" s="958" t="e">
        <v>#REF!</v>
      </c>
      <c r="H88" s="958" t="e">
        <v>#REF!</v>
      </c>
      <c r="I88" s="958" t="e">
        <v>#REF!</v>
      </c>
      <c r="J88" s="958" t="e">
        <f>[4]Igazgatás!F111+[4]Községgazd!F104+[4]Vagyongazd!#REF!+[4]Közút!F86+[4]Sport!F88+[4]Közművelődés!F127+[4]Támogatás!J89</f>
        <v>#REF!</v>
      </c>
      <c r="K88" s="958" t="e">
        <f>[4]Igazgatás!G111+[4]Községgazd!G104+[4]Vagyongazd!#REF!+[4]Közút!G86+[4]Sport!G88+[4]Közművelődés!G127+[4]Támogatás!K89</f>
        <v>#REF!</v>
      </c>
      <c r="L88" s="958"/>
      <c r="M88" s="959" t="e">
        <f>[4]Igazgatás!H111+[4]Községgazd!H104+[4]Vagyongazd!#REF!+[4]Közút!H86+[4]Sport!H88+[4]Közművelődés!H127+[4]Támogatás!L89</f>
        <v>#REF!</v>
      </c>
      <c r="N88" s="960">
        <f>[4]Igazgatás!I111+[4]Községgazd!L104+[4]Vagyongazd!I86+[4]Közút!I86+[4]Sport!I88+[4]Közművelődés!K127+[4]Támogatás!T89</f>
        <v>0</v>
      </c>
      <c r="O88" s="961">
        <f>[4]Igazgatás!J111+[4]Községgazd!M104+[4]Vagyongazd!J86+[4]Közút!J86+[4]Sport!J88+[4]Közművelődés!L127+[4]Támogatás!U89</f>
        <v>0</v>
      </c>
      <c r="P88" s="962">
        <f>[4]Igazgatás!K111+[4]Községgazd!N104+[4]Vagyongazd!K86+[4]Közút!K86+[4]Sport!K88+[4]Közművelődés!M127+[4]Támogatás!V89</f>
        <v>0</v>
      </c>
      <c r="Q88" s="962">
        <f>[4]Igazgatás!L111+[4]Községgazd!O104+[4]Vagyongazd!L86+[4]Közút!L86+[4]Sport!L88+[4]Közművelődés!N127+[4]Támogatás!W89</f>
        <v>0</v>
      </c>
      <c r="R88" s="961">
        <f>[4]Igazgatás!M111+[4]Községgazd!P104+[4]Vagyongazd!M86+[4]Közút!M86+[4]Sport!M88+[4]Közművelődés!O127+[4]Támogatás!X89</f>
        <v>0</v>
      </c>
      <c r="S88" s="962">
        <f>[4]Igazgatás!N111+[4]Községgazd!Q104+[4]Vagyongazd!N86+[4]Közút!N86+[4]Sport!N88+[4]Közművelődés!P127+[4]Támogatás!Y89</f>
        <v>0</v>
      </c>
      <c r="T88" s="962">
        <f>[4]Igazgatás!O111+[4]Községgazd!R104+[4]Vagyongazd!O86+[4]Közút!O86+[4]Sport!O88+[4]Közművelődés!Q127+[4]Támogatás!Z89</f>
        <v>0</v>
      </c>
      <c r="U88" s="963">
        <f>[4]Igazgatás!P111+[4]Községgazd!S104+[4]Vagyongazd!P86+[4]Közút!P86+[4]Sport!P88+[4]Közművelődés!R127+[4]Támogatás!AA89</f>
        <v>0</v>
      </c>
      <c r="V88" s="964">
        <f>[4]Igazgatás!Q111+[4]Községgazd!T104+[4]Vagyongazd!Q86+[4]Közút!Q86+[4]Sport!Q88+[4]Közművelődés!S127+[4]Támogatás!AB89</f>
        <v>0</v>
      </c>
      <c r="W88" s="962">
        <f>[4]Igazgatás!R111+[4]Községgazd!U104+[4]Vagyongazd!R86+[4]Közút!R86+[4]Sport!R88+[4]Közművelődés!T127+[4]Támogatás!AC89</f>
        <v>0</v>
      </c>
      <c r="X88" s="962">
        <f>[4]Igazgatás!S111+[4]Községgazd!V104+[4]Vagyongazd!S86+[4]Közút!S86+[4]Sport!S88+[4]Közművelődés!U127+[4]Támogatás!AD89</f>
        <v>0</v>
      </c>
      <c r="Y88" s="963">
        <f>[4]Igazgatás!T111+[4]Községgazd!W104+[4]Vagyongazd!T86+[4]Közút!T86+[4]Sport!T88+[4]Közművelődés!V127+[4]Támogatás!AE89</f>
        <v>0</v>
      </c>
      <c r="AB88" s="914"/>
    </row>
    <row r="89" spans="1:28" ht="15" hidden="1" customHeight="1" x14ac:dyDescent="0.2">
      <c r="B89" s="876"/>
      <c r="C89" s="21"/>
      <c r="D89" s="1343" t="s">
        <v>966</v>
      </c>
      <c r="E89" s="1343"/>
      <c r="F89" s="958" t="e">
        <v>#REF!</v>
      </c>
      <c r="G89" s="958" t="e">
        <v>#REF!</v>
      </c>
      <c r="H89" s="958" t="e">
        <v>#REF!</v>
      </c>
      <c r="I89" s="958" t="e">
        <v>#REF!</v>
      </c>
      <c r="J89" s="958" t="e">
        <f>[4]Igazgatás!F112+[4]Községgazd!F105+[4]Vagyongazd!#REF!+[4]Közút!F87+[4]Sport!F89+[4]Közművelődés!F128+[4]Támogatás!J90</f>
        <v>#REF!</v>
      </c>
      <c r="K89" s="958" t="e">
        <f>[4]Igazgatás!G112+[4]Községgazd!G105+[4]Vagyongazd!#REF!+[4]Közút!G87+[4]Sport!G89+[4]Közművelődés!G128+[4]Támogatás!K90</f>
        <v>#REF!</v>
      </c>
      <c r="L89" s="958"/>
      <c r="M89" s="959" t="e">
        <f>[4]Igazgatás!H112+[4]Községgazd!H105+[4]Vagyongazd!#REF!+[4]Közút!H87+[4]Sport!H89+[4]Közművelődés!H128+[4]Támogatás!L90</f>
        <v>#REF!</v>
      </c>
      <c r="N89" s="960">
        <f>[4]Igazgatás!I112+[4]Községgazd!L105+[4]Vagyongazd!I87+[4]Közút!I87+[4]Sport!I89+[4]Közművelődés!K128+[4]Támogatás!T90</f>
        <v>0</v>
      </c>
      <c r="O89" s="961">
        <f>[4]Igazgatás!J112+[4]Községgazd!M105+[4]Vagyongazd!J87+[4]Közút!J87+[4]Sport!J89+[4]Közművelődés!L128+[4]Támogatás!U90</f>
        <v>0</v>
      </c>
      <c r="P89" s="962">
        <f>[4]Igazgatás!K112+[4]Községgazd!N105+[4]Vagyongazd!K87+[4]Közút!K87+[4]Sport!K89+[4]Közművelődés!M128+[4]Támogatás!V90</f>
        <v>0</v>
      </c>
      <c r="Q89" s="962">
        <f>[4]Igazgatás!L112+[4]Községgazd!O105+[4]Vagyongazd!L87+[4]Közút!L87+[4]Sport!L89+[4]Közművelődés!N128+[4]Támogatás!W90</f>
        <v>0</v>
      </c>
      <c r="R89" s="961">
        <f>[4]Igazgatás!M112+[4]Községgazd!P105+[4]Vagyongazd!M87+[4]Közút!M87+[4]Sport!M89+[4]Közművelődés!O128+[4]Támogatás!X90</f>
        <v>0</v>
      </c>
      <c r="S89" s="962">
        <f>[4]Igazgatás!N112+[4]Községgazd!Q105+[4]Vagyongazd!N87+[4]Közút!N87+[4]Sport!N89+[4]Közművelődés!P128+[4]Támogatás!Y90</f>
        <v>0</v>
      </c>
      <c r="T89" s="962">
        <f>[4]Igazgatás!O112+[4]Községgazd!R105+[4]Vagyongazd!O87+[4]Közút!O87+[4]Sport!O89+[4]Közművelődés!Q128+[4]Támogatás!Z90</f>
        <v>0</v>
      </c>
      <c r="U89" s="963">
        <f>[4]Igazgatás!P112+[4]Községgazd!S105+[4]Vagyongazd!P87+[4]Közút!P87+[4]Sport!P89+[4]Közművelődés!R128+[4]Támogatás!AA90</f>
        <v>0</v>
      </c>
      <c r="V89" s="964">
        <f>[4]Igazgatás!Q112+[4]Községgazd!T105+[4]Vagyongazd!Q87+[4]Közút!Q87+[4]Sport!Q89+[4]Közművelődés!S128+[4]Támogatás!AB90</f>
        <v>0</v>
      </c>
      <c r="W89" s="962">
        <f>[4]Igazgatás!R112+[4]Községgazd!U105+[4]Vagyongazd!R87+[4]Közút!R87+[4]Sport!R89+[4]Közművelődés!T128+[4]Támogatás!AC90</f>
        <v>0</v>
      </c>
      <c r="X89" s="962">
        <f>[4]Igazgatás!S112+[4]Községgazd!V105+[4]Vagyongazd!S87+[4]Közút!S87+[4]Sport!S89+[4]Közművelődés!U128+[4]Támogatás!AD90</f>
        <v>0</v>
      </c>
      <c r="Y89" s="963">
        <f>[4]Igazgatás!T112+[4]Községgazd!W105+[4]Vagyongazd!T87+[4]Közút!T87+[4]Sport!T89+[4]Közművelődés!V128+[4]Támogatás!AE90</f>
        <v>0</v>
      </c>
      <c r="AB89" s="914"/>
    </row>
    <row r="90" spans="1:28" ht="15" hidden="1" customHeight="1" x14ac:dyDescent="0.2">
      <c r="B90" s="876"/>
      <c r="C90" s="21"/>
      <c r="D90" s="1343" t="s">
        <v>967</v>
      </c>
      <c r="E90" s="1343"/>
      <c r="F90" s="958" t="e">
        <v>#REF!</v>
      </c>
      <c r="G90" s="958" t="e">
        <v>#REF!</v>
      </c>
      <c r="H90" s="958" t="e">
        <v>#REF!</v>
      </c>
      <c r="I90" s="958" t="e">
        <v>#REF!</v>
      </c>
      <c r="J90" s="958" t="e">
        <f>[4]Igazgatás!F113+[4]Községgazd!F106+[4]Vagyongazd!#REF!+[4]Közút!F88+[4]Sport!F90+[4]Közművelődés!F129+[4]Támogatás!J91</f>
        <v>#REF!</v>
      </c>
      <c r="K90" s="958" t="e">
        <f>[4]Igazgatás!G113+[4]Községgazd!G106+[4]Vagyongazd!#REF!+[4]Közút!G88+[4]Sport!G90+[4]Közművelődés!G129+[4]Támogatás!K91</f>
        <v>#REF!</v>
      </c>
      <c r="L90" s="958"/>
      <c r="M90" s="959" t="e">
        <f>[4]Igazgatás!H113+[4]Községgazd!H106+[4]Vagyongazd!#REF!+[4]Közút!H88+[4]Sport!H90+[4]Közművelődés!H129+[4]Támogatás!L91</f>
        <v>#REF!</v>
      </c>
      <c r="N90" s="960">
        <f>[4]Igazgatás!I113+[4]Községgazd!L106+[4]Vagyongazd!I88+[4]Közút!I88+[4]Sport!I90+[4]Közművelődés!K129+[4]Támogatás!T91</f>
        <v>0</v>
      </c>
      <c r="O90" s="961">
        <f>[4]Igazgatás!J113+[4]Községgazd!M106+[4]Vagyongazd!J88+[4]Közút!J88+[4]Sport!J90+[4]Közművelődés!L129+[4]Támogatás!U91</f>
        <v>0</v>
      </c>
      <c r="P90" s="962">
        <f>[4]Igazgatás!K113+[4]Községgazd!N106+[4]Vagyongazd!K88+[4]Közút!K88+[4]Sport!K90+[4]Közművelődés!M129+[4]Támogatás!V91</f>
        <v>0</v>
      </c>
      <c r="Q90" s="962">
        <f>[4]Igazgatás!L113+[4]Községgazd!O106+[4]Vagyongazd!L88+[4]Közút!L88+[4]Sport!L90+[4]Közművelődés!N129+[4]Támogatás!W91</f>
        <v>0</v>
      </c>
      <c r="R90" s="961">
        <f>[4]Igazgatás!M113+[4]Községgazd!P106+[4]Vagyongazd!M88+[4]Közút!M88+[4]Sport!M90+[4]Közművelődés!O129+[4]Támogatás!X91</f>
        <v>0</v>
      </c>
      <c r="S90" s="962">
        <f>[4]Igazgatás!N113+[4]Községgazd!Q106+[4]Vagyongazd!N88+[4]Közút!N88+[4]Sport!N90+[4]Közművelődés!P129+[4]Támogatás!Y91</f>
        <v>0</v>
      </c>
      <c r="T90" s="962">
        <f>[4]Igazgatás!O113+[4]Községgazd!R106+[4]Vagyongazd!O88+[4]Közút!O88+[4]Sport!O90+[4]Közművelődés!Q129+[4]Támogatás!Z91</f>
        <v>0</v>
      </c>
      <c r="U90" s="963">
        <f>[4]Igazgatás!P113+[4]Községgazd!S106+[4]Vagyongazd!P88+[4]Közút!P88+[4]Sport!P90+[4]Közművelődés!R129+[4]Támogatás!AA91</f>
        <v>0</v>
      </c>
      <c r="V90" s="964">
        <f>[4]Igazgatás!Q113+[4]Községgazd!T106+[4]Vagyongazd!Q88+[4]Közút!Q88+[4]Sport!Q90+[4]Közművelődés!S129+[4]Támogatás!AB91</f>
        <v>0</v>
      </c>
      <c r="W90" s="962">
        <f>[4]Igazgatás!R113+[4]Községgazd!U106+[4]Vagyongazd!R88+[4]Közút!R88+[4]Sport!R90+[4]Közművelődés!T129+[4]Támogatás!AC91</f>
        <v>0</v>
      </c>
      <c r="X90" s="962">
        <f>[4]Igazgatás!S113+[4]Községgazd!V106+[4]Vagyongazd!S88+[4]Közút!S88+[4]Sport!S90+[4]Közművelődés!U129+[4]Támogatás!AD91</f>
        <v>0</v>
      </c>
      <c r="Y90" s="963">
        <f>[4]Igazgatás!T113+[4]Községgazd!W106+[4]Vagyongazd!T88+[4]Közút!T88+[4]Sport!T90+[4]Közművelődés!V129+[4]Támogatás!AE91</f>
        <v>0</v>
      </c>
      <c r="AB90" s="914"/>
    </row>
    <row r="91" spans="1:28" ht="15" hidden="1" customHeight="1" x14ac:dyDescent="0.2">
      <c r="B91" s="876"/>
      <c r="C91" s="21"/>
      <c r="D91" s="1343" t="s">
        <v>968</v>
      </c>
      <c r="E91" s="1343"/>
      <c r="F91" s="958" t="e">
        <v>#REF!</v>
      </c>
      <c r="G91" s="958" t="e">
        <v>#REF!</v>
      </c>
      <c r="H91" s="958" t="e">
        <v>#REF!</v>
      </c>
      <c r="I91" s="958" t="e">
        <v>#REF!</v>
      </c>
      <c r="J91" s="958" t="e">
        <f>[4]Igazgatás!F114+[4]Községgazd!F107+[4]Vagyongazd!#REF!+[4]Közút!F89+[4]Sport!F91+[4]Közművelődés!F130+[4]Támogatás!J92</f>
        <v>#REF!</v>
      </c>
      <c r="K91" s="958" t="e">
        <f>[4]Igazgatás!G114+[4]Községgazd!G107+[4]Vagyongazd!#REF!+[4]Közút!G89+[4]Sport!G91+[4]Közművelődés!G130+[4]Támogatás!K92</f>
        <v>#REF!</v>
      </c>
      <c r="L91" s="958"/>
      <c r="M91" s="959" t="e">
        <f>[4]Igazgatás!H114+[4]Községgazd!H107+[4]Vagyongazd!#REF!+[4]Közút!H89+[4]Sport!H91+[4]Közművelődés!H130+[4]Támogatás!L92</f>
        <v>#REF!</v>
      </c>
      <c r="N91" s="960">
        <f>[4]Igazgatás!I114+[4]Községgazd!L107+[4]Vagyongazd!I89+[4]Közút!I89+[4]Sport!I91+[4]Közművelődés!K130+[4]Támogatás!T92</f>
        <v>0</v>
      </c>
      <c r="O91" s="961">
        <f>[4]Igazgatás!J114+[4]Községgazd!M107+[4]Vagyongazd!J89+[4]Közút!J89+[4]Sport!J91+[4]Közművelődés!L130+[4]Támogatás!U92</f>
        <v>0</v>
      </c>
      <c r="P91" s="962">
        <f>[4]Igazgatás!K114+[4]Községgazd!N107+[4]Vagyongazd!K89+[4]Közút!K89+[4]Sport!K91+[4]Közművelődés!M130+[4]Támogatás!V92</f>
        <v>0</v>
      </c>
      <c r="Q91" s="962">
        <f>[4]Igazgatás!L114+[4]Községgazd!O107+[4]Vagyongazd!L89+[4]Közút!L89+[4]Sport!L91+[4]Közművelődés!N130+[4]Támogatás!W92</f>
        <v>0</v>
      </c>
      <c r="R91" s="961">
        <f>[4]Igazgatás!M114+[4]Községgazd!P107+[4]Vagyongazd!M89+[4]Közút!M89+[4]Sport!M91+[4]Közművelődés!O130+[4]Támogatás!X92</f>
        <v>0</v>
      </c>
      <c r="S91" s="962">
        <f>[4]Igazgatás!N114+[4]Községgazd!Q107+[4]Vagyongazd!N89+[4]Közút!N89+[4]Sport!N91+[4]Közművelődés!P130+[4]Támogatás!Y92</f>
        <v>0</v>
      </c>
      <c r="T91" s="962">
        <f>[4]Igazgatás!O114+[4]Községgazd!R107+[4]Vagyongazd!O89+[4]Közút!O89+[4]Sport!O91+[4]Közművelődés!Q130+[4]Támogatás!Z92</f>
        <v>0</v>
      </c>
      <c r="U91" s="963">
        <f>[4]Igazgatás!P114+[4]Községgazd!S107+[4]Vagyongazd!P89+[4]Közút!P89+[4]Sport!P91+[4]Közművelődés!R130+[4]Támogatás!AA92</f>
        <v>0</v>
      </c>
      <c r="V91" s="964">
        <f>[4]Igazgatás!Q114+[4]Községgazd!T107+[4]Vagyongazd!Q89+[4]Közút!Q89+[4]Sport!Q91+[4]Közművelődés!S130+[4]Támogatás!AB92</f>
        <v>0</v>
      </c>
      <c r="W91" s="962">
        <f>[4]Igazgatás!R114+[4]Községgazd!U107+[4]Vagyongazd!R89+[4]Közút!R89+[4]Sport!R91+[4]Közművelődés!T130+[4]Támogatás!AC92</f>
        <v>0</v>
      </c>
      <c r="X91" s="962">
        <f>[4]Igazgatás!S114+[4]Községgazd!V107+[4]Vagyongazd!S89+[4]Közút!S89+[4]Sport!S91+[4]Közművelődés!U130+[4]Támogatás!AD92</f>
        <v>0</v>
      </c>
      <c r="Y91" s="963">
        <f>[4]Igazgatás!T114+[4]Községgazd!W107+[4]Vagyongazd!T89+[4]Közút!T89+[4]Sport!T91+[4]Közművelődés!V130+[4]Támogatás!AE92</f>
        <v>0</v>
      </c>
      <c r="AB91" s="914"/>
    </row>
    <row r="92" spans="1:28" ht="15" hidden="1" customHeight="1" x14ac:dyDescent="0.2">
      <c r="B92" s="876"/>
      <c r="C92" s="21"/>
      <c r="D92" s="1343" t="s">
        <v>969</v>
      </c>
      <c r="E92" s="1343"/>
      <c r="F92" s="958" t="e">
        <v>#REF!</v>
      </c>
      <c r="G92" s="958" t="e">
        <v>#REF!</v>
      </c>
      <c r="H92" s="958" t="e">
        <v>#REF!</v>
      </c>
      <c r="I92" s="958" t="e">
        <v>#REF!</v>
      </c>
      <c r="J92" s="958" t="e">
        <f>[4]Igazgatás!F115+[4]Községgazd!F108+[4]Vagyongazd!#REF!+[4]Közút!F90+[4]Sport!F92+[4]Közművelődés!F131+[4]Támogatás!J93</f>
        <v>#REF!</v>
      </c>
      <c r="K92" s="958" t="e">
        <f>[4]Igazgatás!G115+[4]Községgazd!G108+[4]Vagyongazd!#REF!+[4]Közút!G90+[4]Sport!G92+[4]Közművelődés!G131+[4]Támogatás!K93</f>
        <v>#REF!</v>
      </c>
      <c r="L92" s="958"/>
      <c r="M92" s="959" t="e">
        <f>[4]Igazgatás!H115+[4]Községgazd!H108+[4]Vagyongazd!#REF!+[4]Közút!H90+[4]Sport!H92+[4]Közművelődés!H131+[4]Támogatás!L93</f>
        <v>#REF!</v>
      </c>
      <c r="N92" s="960">
        <f>[4]Igazgatás!I115+[4]Községgazd!L108+[4]Vagyongazd!I90+[4]Közút!I90+[4]Sport!I92+[4]Közművelődés!K131+[4]Támogatás!T93</f>
        <v>0</v>
      </c>
      <c r="O92" s="961">
        <f>[4]Igazgatás!J115+[4]Községgazd!M108+[4]Vagyongazd!J90+[4]Közút!J90+[4]Sport!J92+[4]Közművelődés!L131+[4]Támogatás!U93</f>
        <v>0</v>
      </c>
      <c r="P92" s="962">
        <f>[4]Igazgatás!K115+[4]Községgazd!N108+[4]Vagyongazd!K90+[4]Közút!K90+[4]Sport!K92+[4]Közművelődés!M131+[4]Támogatás!V93</f>
        <v>0</v>
      </c>
      <c r="Q92" s="962">
        <f>[4]Igazgatás!L115+[4]Községgazd!O108+[4]Vagyongazd!L90+[4]Közút!L90+[4]Sport!L92+[4]Közművelődés!N131+[4]Támogatás!W93</f>
        <v>0</v>
      </c>
      <c r="R92" s="961">
        <f>[4]Igazgatás!M115+[4]Községgazd!P108+[4]Vagyongazd!M90+[4]Közút!M90+[4]Sport!M92+[4]Közművelődés!O131+[4]Támogatás!X93</f>
        <v>0</v>
      </c>
      <c r="S92" s="962">
        <f>[4]Igazgatás!N115+[4]Községgazd!Q108+[4]Vagyongazd!N90+[4]Közút!N90+[4]Sport!N92+[4]Közművelődés!P131+[4]Támogatás!Y93</f>
        <v>0</v>
      </c>
      <c r="T92" s="962">
        <f>[4]Igazgatás!O115+[4]Községgazd!R108+[4]Vagyongazd!O90+[4]Közút!O90+[4]Sport!O92+[4]Közművelődés!Q131+[4]Támogatás!Z93</f>
        <v>0</v>
      </c>
      <c r="U92" s="963">
        <f>[4]Igazgatás!P115+[4]Községgazd!S108+[4]Vagyongazd!P90+[4]Közút!P90+[4]Sport!P92+[4]Közművelődés!R131+[4]Támogatás!AA93</f>
        <v>0</v>
      </c>
      <c r="V92" s="964">
        <f>[4]Igazgatás!Q115+[4]Községgazd!T108+[4]Vagyongazd!Q90+[4]Közút!Q90+[4]Sport!Q92+[4]Közművelődés!S131+[4]Támogatás!AB93</f>
        <v>0</v>
      </c>
      <c r="W92" s="962">
        <f>[4]Igazgatás!R115+[4]Községgazd!U108+[4]Vagyongazd!R90+[4]Közút!R90+[4]Sport!R92+[4]Közművelődés!T131+[4]Támogatás!AC93</f>
        <v>0</v>
      </c>
      <c r="X92" s="962">
        <f>[4]Igazgatás!S115+[4]Községgazd!V108+[4]Vagyongazd!S90+[4]Közút!S90+[4]Sport!S92+[4]Közművelődés!U131+[4]Támogatás!AD93</f>
        <v>0</v>
      </c>
      <c r="Y92" s="963">
        <f>[4]Igazgatás!T115+[4]Községgazd!W108+[4]Vagyongazd!T90+[4]Közút!T90+[4]Sport!T92+[4]Közművelődés!V131+[4]Támogatás!AE93</f>
        <v>0</v>
      </c>
      <c r="AB92" s="914"/>
    </row>
    <row r="93" spans="1:28" ht="25.5" hidden="1" customHeight="1" x14ac:dyDescent="0.2">
      <c r="B93" s="876"/>
      <c r="C93" s="21"/>
      <c r="D93" s="1365" t="s">
        <v>970</v>
      </c>
      <c r="E93" s="1365"/>
      <c r="F93" s="958" t="e">
        <v>#REF!</v>
      </c>
      <c r="G93" s="958" t="e">
        <v>#REF!</v>
      </c>
      <c r="H93" s="958" t="e">
        <v>#REF!</v>
      </c>
      <c r="I93" s="958" t="e">
        <v>#REF!</v>
      </c>
      <c r="J93" s="958" t="e">
        <f>[4]Igazgatás!F116+[4]Községgazd!F109+[4]Vagyongazd!#REF!+[4]Közút!F91+[4]Sport!F93+[4]Közművelődés!F132+[4]Támogatás!J94</f>
        <v>#REF!</v>
      </c>
      <c r="K93" s="958" t="e">
        <f>[4]Igazgatás!G116+[4]Községgazd!G109+[4]Vagyongazd!#REF!+[4]Közút!G91+[4]Sport!G93+[4]Közművelődés!G132+[4]Támogatás!K94</f>
        <v>#REF!</v>
      </c>
      <c r="L93" s="958"/>
      <c r="M93" s="959" t="e">
        <f>[4]Igazgatás!H116+[4]Községgazd!H109+[4]Vagyongazd!#REF!+[4]Közút!H91+[4]Sport!H93+[4]Közművelődés!H132+[4]Támogatás!L94</f>
        <v>#REF!</v>
      </c>
      <c r="N93" s="960">
        <f>[4]Igazgatás!I116+[4]Községgazd!L109+[4]Vagyongazd!I91+[4]Közút!I91+[4]Sport!I93+[4]Közművelődés!K132+[4]Támogatás!T94</f>
        <v>0</v>
      </c>
      <c r="O93" s="961">
        <f>[4]Igazgatás!J116+[4]Községgazd!M109+[4]Vagyongazd!J91+[4]Közút!J91+[4]Sport!J93+[4]Közművelődés!L132+[4]Támogatás!U94</f>
        <v>0</v>
      </c>
      <c r="P93" s="962">
        <f>[4]Igazgatás!K116+[4]Községgazd!N109+[4]Vagyongazd!K91+[4]Közút!K91+[4]Sport!K93+[4]Közművelődés!M132+[4]Támogatás!V94</f>
        <v>0</v>
      </c>
      <c r="Q93" s="962">
        <f>[4]Igazgatás!L116+[4]Községgazd!O109+[4]Vagyongazd!L91+[4]Közút!L91+[4]Sport!L93+[4]Közművelődés!N132+[4]Támogatás!W94</f>
        <v>0</v>
      </c>
      <c r="R93" s="961">
        <f>[4]Igazgatás!M116+[4]Községgazd!P109+[4]Vagyongazd!M91+[4]Közút!M91+[4]Sport!M93+[4]Közművelődés!O132+[4]Támogatás!X94</f>
        <v>0</v>
      </c>
      <c r="S93" s="962">
        <f>[4]Igazgatás!N116+[4]Községgazd!Q109+[4]Vagyongazd!N91+[4]Közút!N91+[4]Sport!N93+[4]Közművelődés!P132+[4]Támogatás!Y94</f>
        <v>0</v>
      </c>
      <c r="T93" s="962">
        <f>[4]Igazgatás!O116+[4]Községgazd!R109+[4]Vagyongazd!O91+[4]Közút!O91+[4]Sport!O93+[4]Közművelődés!Q132+[4]Támogatás!Z94</f>
        <v>0</v>
      </c>
      <c r="U93" s="963">
        <f>[4]Igazgatás!P116+[4]Községgazd!S109+[4]Vagyongazd!P91+[4]Közút!P91+[4]Sport!P93+[4]Közművelődés!R132+[4]Támogatás!AA94</f>
        <v>0</v>
      </c>
      <c r="V93" s="964">
        <f>[4]Igazgatás!Q116+[4]Községgazd!T109+[4]Vagyongazd!Q91+[4]Közút!Q91+[4]Sport!Q93+[4]Közművelődés!S132+[4]Támogatás!AB94</f>
        <v>0</v>
      </c>
      <c r="W93" s="962">
        <f>[4]Igazgatás!R116+[4]Községgazd!U109+[4]Vagyongazd!R91+[4]Közút!R91+[4]Sport!R93+[4]Közművelődés!T132+[4]Támogatás!AC94</f>
        <v>0</v>
      </c>
      <c r="X93" s="962">
        <f>[4]Igazgatás!S116+[4]Községgazd!V109+[4]Vagyongazd!S91+[4]Közút!S91+[4]Sport!S93+[4]Közművelődés!U132+[4]Támogatás!AD94</f>
        <v>0</v>
      </c>
      <c r="Y93" s="963">
        <f>[4]Igazgatás!T116+[4]Községgazd!W109+[4]Vagyongazd!T91+[4]Közút!T91+[4]Sport!T93+[4]Közművelődés!V132+[4]Támogatás!AE94</f>
        <v>0</v>
      </c>
      <c r="AB93" s="914"/>
    </row>
    <row r="94" spans="1:28" ht="15" hidden="1" customHeight="1" x14ac:dyDescent="0.2">
      <c r="B94" s="876"/>
      <c r="C94" s="21"/>
      <c r="D94" s="1343" t="s">
        <v>971</v>
      </c>
      <c r="E94" s="1343"/>
      <c r="F94" s="958" t="e">
        <v>#REF!</v>
      </c>
      <c r="G94" s="958" t="e">
        <v>#REF!</v>
      </c>
      <c r="H94" s="958" t="e">
        <v>#REF!</v>
      </c>
      <c r="I94" s="958" t="e">
        <v>#REF!</v>
      </c>
      <c r="J94" s="958" t="e">
        <f>[4]Igazgatás!F117+[4]Községgazd!F110+[4]Vagyongazd!#REF!+[4]Közút!F92+[4]Sport!F94+[4]Közművelődés!F133+[4]Támogatás!J95</f>
        <v>#REF!</v>
      </c>
      <c r="K94" s="958" t="e">
        <f>[4]Igazgatás!G117+[4]Községgazd!G110+[4]Vagyongazd!#REF!+[4]Közút!G92+[4]Sport!G94+[4]Közművelődés!G133+[4]Támogatás!K95</f>
        <v>#REF!</v>
      </c>
      <c r="L94" s="958"/>
      <c r="M94" s="959" t="e">
        <f>[4]Igazgatás!H117+[4]Községgazd!H110+[4]Vagyongazd!#REF!+[4]Közút!H92+[4]Sport!H94+[4]Közművelődés!H133+[4]Támogatás!L95</f>
        <v>#REF!</v>
      </c>
      <c r="N94" s="960">
        <f>[4]Igazgatás!I117+[4]Községgazd!L110+[4]Vagyongazd!I92+[4]Közút!I92+[4]Sport!I94+[4]Közművelődés!K133+[4]Támogatás!T95</f>
        <v>0</v>
      </c>
      <c r="O94" s="961">
        <f>[4]Igazgatás!J117+[4]Községgazd!M110+[4]Vagyongazd!J92+[4]Közút!J92+[4]Sport!J94+[4]Közművelődés!L133+[4]Támogatás!U95</f>
        <v>0</v>
      </c>
      <c r="P94" s="962">
        <f>[4]Igazgatás!K117+[4]Községgazd!N110+[4]Vagyongazd!K92+[4]Közút!K92+[4]Sport!K94+[4]Közművelődés!M133+[4]Támogatás!V95</f>
        <v>0</v>
      </c>
      <c r="Q94" s="962">
        <f>[4]Igazgatás!L117+[4]Községgazd!O110+[4]Vagyongazd!L92+[4]Közút!L92+[4]Sport!L94+[4]Közművelődés!N133+[4]Támogatás!W95</f>
        <v>0</v>
      </c>
      <c r="R94" s="961">
        <f>[4]Igazgatás!M117+[4]Községgazd!P110+[4]Vagyongazd!M92+[4]Közút!M92+[4]Sport!M94+[4]Közművelődés!O133+[4]Támogatás!X95</f>
        <v>0</v>
      </c>
      <c r="S94" s="962">
        <f>[4]Igazgatás!N117+[4]Községgazd!Q110+[4]Vagyongazd!N92+[4]Közút!N92+[4]Sport!N94+[4]Közművelődés!P133+[4]Támogatás!Y95</f>
        <v>0</v>
      </c>
      <c r="T94" s="962">
        <f>[4]Igazgatás!O117+[4]Községgazd!R110+[4]Vagyongazd!O92+[4]Közút!O92+[4]Sport!O94+[4]Közművelődés!Q133+[4]Támogatás!Z95</f>
        <v>0</v>
      </c>
      <c r="U94" s="963">
        <f>[4]Igazgatás!P117+[4]Községgazd!S110+[4]Vagyongazd!P92+[4]Közút!P92+[4]Sport!P94+[4]Közművelődés!R133+[4]Támogatás!AA95</f>
        <v>0</v>
      </c>
      <c r="V94" s="964">
        <f>[4]Igazgatás!Q117+[4]Községgazd!T110+[4]Vagyongazd!Q92+[4]Közút!Q92+[4]Sport!Q94+[4]Közművelődés!S133+[4]Támogatás!AB95</f>
        <v>0</v>
      </c>
      <c r="W94" s="962">
        <f>[4]Igazgatás!R117+[4]Községgazd!U110+[4]Vagyongazd!R92+[4]Közút!R92+[4]Sport!R94+[4]Közművelődés!T133+[4]Támogatás!AC95</f>
        <v>0</v>
      </c>
      <c r="X94" s="962">
        <f>[4]Igazgatás!S117+[4]Községgazd!V110+[4]Vagyongazd!S92+[4]Közút!S92+[4]Sport!S94+[4]Közművelődés!U133+[4]Támogatás!AD95</f>
        <v>0</v>
      </c>
      <c r="Y94" s="963">
        <f>[4]Igazgatás!T117+[4]Községgazd!W110+[4]Vagyongazd!T92+[4]Közút!T92+[4]Sport!T94+[4]Közművelődés!V133+[4]Támogatás!AE95</f>
        <v>0</v>
      </c>
      <c r="AB94" s="914"/>
    </row>
    <row r="95" spans="1:28" ht="25.5" hidden="1" customHeight="1" x14ac:dyDescent="0.2">
      <c r="B95" s="876"/>
      <c r="C95" s="21"/>
      <c r="D95" s="1365" t="s">
        <v>972</v>
      </c>
      <c r="E95" s="1365"/>
      <c r="F95" s="958" t="e">
        <v>#REF!</v>
      </c>
      <c r="G95" s="958" t="e">
        <v>#REF!</v>
      </c>
      <c r="H95" s="958" t="e">
        <v>#REF!</v>
      </c>
      <c r="I95" s="958" t="e">
        <v>#REF!</v>
      </c>
      <c r="J95" s="958" t="e">
        <f>[4]Igazgatás!F118+[4]Községgazd!F111+[4]Vagyongazd!#REF!+[4]Közút!F93+[4]Sport!F95+[4]Közművelődés!F134+[4]Támogatás!J96</f>
        <v>#REF!</v>
      </c>
      <c r="K95" s="958" t="e">
        <f>[4]Igazgatás!G118+[4]Községgazd!G111+[4]Vagyongazd!#REF!+[4]Közút!G93+[4]Sport!G95+[4]Közművelődés!G134+[4]Támogatás!K96</f>
        <v>#REF!</v>
      </c>
      <c r="L95" s="958"/>
      <c r="M95" s="959" t="e">
        <f>[4]Igazgatás!H118+[4]Községgazd!H111+[4]Vagyongazd!#REF!+[4]Közút!H93+[4]Sport!H95+[4]Közművelődés!H134+[4]Támogatás!L96</f>
        <v>#REF!</v>
      </c>
      <c r="N95" s="960">
        <f>[4]Igazgatás!I118+[4]Községgazd!L111+[4]Vagyongazd!I93+[4]Közút!I93+[4]Sport!I95+[4]Közművelődés!K134+[4]Támogatás!T96</f>
        <v>0</v>
      </c>
      <c r="O95" s="961">
        <f>[4]Igazgatás!J118+[4]Községgazd!M111+[4]Vagyongazd!J93+[4]Közút!J93+[4]Sport!J95+[4]Közművelődés!L134+[4]Támogatás!U96</f>
        <v>0</v>
      </c>
      <c r="P95" s="962">
        <f>[4]Igazgatás!K118+[4]Községgazd!N111+[4]Vagyongazd!K93+[4]Közút!K93+[4]Sport!K95+[4]Közművelődés!M134+[4]Támogatás!V96</f>
        <v>0</v>
      </c>
      <c r="Q95" s="962">
        <f>[4]Igazgatás!L118+[4]Községgazd!O111+[4]Vagyongazd!L93+[4]Közút!L93+[4]Sport!L95+[4]Közművelődés!N134+[4]Támogatás!W96</f>
        <v>0</v>
      </c>
      <c r="R95" s="961">
        <f>[4]Igazgatás!M118+[4]Községgazd!P111+[4]Vagyongazd!M93+[4]Közút!M93+[4]Sport!M95+[4]Közművelődés!O134+[4]Támogatás!X96</f>
        <v>0</v>
      </c>
      <c r="S95" s="962">
        <f>[4]Igazgatás!N118+[4]Községgazd!Q111+[4]Vagyongazd!N93+[4]Közút!N93+[4]Sport!N95+[4]Közművelődés!P134+[4]Támogatás!Y96</f>
        <v>0</v>
      </c>
      <c r="T95" s="962">
        <f>[4]Igazgatás!O118+[4]Községgazd!R111+[4]Vagyongazd!O93+[4]Közút!O93+[4]Sport!O95+[4]Közművelődés!Q134+[4]Támogatás!Z96</f>
        <v>0</v>
      </c>
      <c r="U95" s="963">
        <f>[4]Igazgatás!P118+[4]Községgazd!S111+[4]Vagyongazd!P93+[4]Közút!P93+[4]Sport!P95+[4]Közművelődés!R134+[4]Támogatás!AA96</f>
        <v>0</v>
      </c>
      <c r="V95" s="964">
        <f>[4]Igazgatás!Q118+[4]Községgazd!T111+[4]Vagyongazd!Q93+[4]Közút!Q93+[4]Sport!Q95+[4]Közművelődés!S134+[4]Támogatás!AB96</f>
        <v>0</v>
      </c>
      <c r="W95" s="962">
        <f>[4]Igazgatás!R118+[4]Községgazd!U111+[4]Vagyongazd!R93+[4]Közút!R93+[4]Sport!R95+[4]Közművelődés!T134+[4]Támogatás!AC96</f>
        <v>0</v>
      </c>
      <c r="X95" s="962">
        <f>[4]Igazgatás!S118+[4]Községgazd!V111+[4]Vagyongazd!S93+[4]Közút!S93+[4]Sport!S95+[4]Közművelődés!U134+[4]Támogatás!AD96</f>
        <v>0</v>
      </c>
      <c r="Y95" s="963">
        <f>[4]Igazgatás!T118+[4]Községgazd!W111+[4]Vagyongazd!T93+[4]Közút!T93+[4]Sport!T95+[4]Közművelődés!V134+[4]Támogatás!AE96</f>
        <v>0</v>
      </c>
      <c r="AB95" s="914"/>
    </row>
    <row r="96" spans="1:28" ht="25.5" hidden="1" customHeight="1" x14ac:dyDescent="0.2">
      <c r="B96" s="876"/>
      <c r="C96" s="21"/>
      <c r="D96" s="1365" t="s">
        <v>973</v>
      </c>
      <c r="E96" s="1365"/>
      <c r="F96" s="958" t="e">
        <v>#REF!</v>
      </c>
      <c r="G96" s="958" t="e">
        <v>#REF!</v>
      </c>
      <c r="H96" s="958" t="e">
        <v>#REF!</v>
      </c>
      <c r="I96" s="958" t="e">
        <v>#REF!</v>
      </c>
      <c r="J96" s="958" t="e">
        <f>[4]Igazgatás!F119+[4]Községgazd!F112+[4]Vagyongazd!#REF!+[4]Közút!F94+[4]Sport!F96+[4]Közművelődés!F135+[4]Támogatás!J97</f>
        <v>#REF!</v>
      </c>
      <c r="K96" s="958" t="e">
        <f>[4]Igazgatás!G119+[4]Községgazd!G112+[4]Vagyongazd!#REF!+[4]Közút!G94+[4]Sport!G96+[4]Közművelődés!G135+[4]Támogatás!K97</f>
        <v>#REF!</v>
      </c>
      <c r="L96" s="958"/>
      <c r="M96" s="959" t="e">
        <f>[4]Igazgatás!H119+[4]Községgazd!H112+[4]Vagyongazd!#REF!+[4]Közút!H94+[4]Sport!H96+[4]Közművelődés!H135+[4]Támogatás!L97</f>
        <v>#REF!</v>
      </c>
      <c r="N96" s="960">
        <f>[4]Igazgatás!I119+[4]Községgazd!L112+[4]Vagyongazd!I94+[4]Közút!I94+[4]Sport!I96+[4]Közművelődés!K135+[4]Támogatás!T97</f>
        <v>0</v>
      </c>
      <c r="O96" s="961">
        <f>[4]Igazgatás!J119+[4]Községgazd!M112+[4]Vagyongazd!J94+[4]Közút!J94+[4]Sport!J96+[4]Közművelődés!L135+[4]Támogatás!U97</f>
        <v>0</v>
      </c>
      <c r="P96" s="962">
        <f>[4]Igazgatás!K119+[4]Községgazd!N112+[4]Vagyongazd!K94+[4]Közút!K94+[4]Sport!K96+[4]Közművelődés!M135+[4]Támogatás!V97</f>
        <v>0</v>
      </c>
      <c r="Q96" s="962">
        <f>[4]Igazgatás!L119+[4]Községgazd!O112+[4]Vagyongazd!L94+[4]Közút!L94+[4]Sport!L96+[4]Közművelődés!N135+[4]Támogatás!W97</f>
        <v>0</v>
      </c>
      <c r="R96" s="961">
        <f>[4]Igazgatás!M119+[4]Községgazd!P112+[4]Vagyongazd!M94+[4]Közút!M94+[4]Sport!M96+[4]Közművelődés!O135+[4]Támogatás!X97</f>
        <v>0</v>
      </c>
      <c r="S96" s="962">
        <f>[4]Igazgatás!N119+[4]Községgazd!Q112+[4]Vagyongazd!N94+[4]Közút!N94+[4]Sport!N96+[4]Közművelődés!P135+[4]Támogatás!Y97</f>
        <v>0</v>
      </c>
      <c r="T96" s="962">
        <f>[4]Igazgatás!O119+[4]Községgazd!R112+[4]Vagyongazd!O94+[4]Közút!O94+[4]Sport!O96+[4]Közművelődés!Q135+[4]Támogatás!Z97</f>
        <v>0</v>
      </c>
      <c r="U96" s="963">
        <f>[4]Igazgatás!P119+[4]Községgazd!S112+[4]Vagyongazd!P94+[4]Közút!P94+[4]Sport!P96+[4]Közművelődés!R135+[4]Támogatás!AA97</f>
        <v>0</v>
      </c>
      <c r="V96" s="964">
        <f>[4]Igazgatás!Q119+[4]Községgazd!T112+[4]Vagyongazd!Q94+[4]Közút!Q94+[4]Sport!Q96+[4]Közművelődés!S135+[4]Támogatás!AB97</f>
        <v>0</v>
      </c>
      <c r="W96" s="962">
        <f>[4]Igazgatás!R119+[4]Községgazd!U112+[4]Vagyongazd!R94+[4]Közút!R94+[4]Sport!R96+[4]Közművelődés!T135+[4]Támogatás!AC97</f>
        <v>0</v>
      </c>
      <c r="X96" s="962">
        <f>[4]Igazgatás!S119+[4]Községgazd!V112+[4]Vagyongazd!S94+[4]Közút!S94+[4]Sport!S96+[4]Közművelődés!U135+[4]Támogatás!AD97</f>
        <v>0</v>
      </c>
      <c r="Y96" s="963">
        <f>[4]Igazgatás!T119+[4]Községgazd!W112+[4]Vagyongazd!T94+[4]Közút!T94+[4]Sport!T96+[4]Közművelődés!V135+[4]Támogatás!AE97</f>
        <v>0</v>
      </c>
      <c r="AB96" s="914"/>
    </row>
    <row r="97" spans="1:28" s="949" customFormat="1" ht="15" hidden="1" customHeight="1" x14ac:dyDescent="0.2">
      <c r="A97" s="18" t="s">
        <v>974</v>
      </c>
      <c r="B97" s="880" t="s">
        <v>975</v>
      </c>
      <c r="C97" s="1361" t="s">
        <v>976</v>
      </c>
      <c r="D97" s="1362"/>
      <c r="E97" s="1362"/>
      <c r="F97" s="950" t="e">
        <v>#REF!</v>
      </c>
      <c r="G97" s="950" t="e">
        <v>#REF!</v>
      </c>
      <c r="H97" s="950" t="e">
        <v>#REF!</v>
      </c>
      <c r="I97" s="950" t="e">
        <v>#REF!</v>
      </c>
      <c r="J97" s="950" t="e">
        <f>[4]Igazgatás!F120+[4]Községgazd!F113+[4]Vagyongazd!#REF!+[4]Közút!F95+[4]Sport!F97+[4]Közművelődés!F136+[4]Támogatás!J98</f>
        <v>#REF!</v>
      </c>
      <c r="K97" s="950" t="e">
        <f>[4]Igazgatás!G120+[4]Községgazd!G113+[4]Vagyongazd!#REF!+[4]Közút!G95+[4]Sport!G97+[4]Közművelődés!G136+[4]Támogatás!K98</f>
        <v>#REF!</v>
      </c>
      <c r="L97" s="950"/>
      <c r="M97" s="951" t="e">
        <f>[4]Igazgatás!H120+[4]Községgazd!H113+[4]Vagyongazd!#REF!+[4]Közút!H95+[4]Sport!H97+[4]Közművelődés!H136+[4]Támogatás!L98</f>
        <v>#REF!</v>
      </c>
      <c r="N97" s="1004">
        <f>[4]Igazgatás!I120+[4]Községgazd!L113+[4]Vagyongazd!I95+[4]Közút!I95+[4]Sport!I97+[4]Közművelődés!K136+[4]Támogatás!T98</f>
        <v>0</v>
      </c>
      <c r="O97" s="1005">
        <f>[4]Igazgatás!J120+[4]Községgazd!M113+[4]Vagyongazd!J95+[4]Közút!J95+[4]Sport!J97+[4]Közművelődés!L136+[4]Támogatás!U98</f>
        <v>0</v>
      </c>
      <c r="P97" s="1006">
        <f>[4]Igazgatás!K120+[4]Községgazd!N113+[4]Vagyongazd!K95+[4]Közút!K95+[4]Sport!K97+[4]Közművelődés!M136+[4]Támogatás!V98</f>
        <v>0</v>
      </c>
      <c r="Q97" s="1006">
        <f>[4]Igazgatás!L120+[4]Községgazd!O113+[4]Vagyongazd!L95+[4]Közút!L95+[4]Sport!L97+[4]Közművelődés!N136+[4]Támogatás!W98</f>
        <v>0</v>
      </c>
      <c r="R97" s="1005">
        <f>[4]Igazgatás!M120+[4]Községgazd!P113+[4]Vagyongazd!M95+[4]Közút!M95+[4]Sport!M97+[4]Közművelődés!O136+[4]Támogatás!X98</f>
        <v>0</v>
      </c>
      <c r="S97" s="1006">
        <f>[4]Igazgatás!N120+[4]Községgazd!Q113+[4]Vagyongazd!N95+[4]Közút!N95+[4]Sport!N97+[4]Közművelődés!P136+[4]Támogatás!Y98</f>
        <v>0</v>
      </c>
      <c r="T97" s="1006">
        <f>[4]Igazgatás!O120+[4]Községgazd!R113+[4]Vagyongazd!O95+[4]Közút!O95+[4]Sport!O97+[4]Közművelődés!Q136+[4]Támogatás!Z98</f>
        <v>0</v>
      </c>
      <c r="U97" s="1007">
        <f>[4]Igazgatás!P120+[4]Községgazd!S113+[4]Vagyongazd!P95+[4]Közút!P95+[4]Sport!P97+[4]Közművelődés!R136+[4]Támogatás!AA98</f>
        <v>0</v>
      </c>
      <c r="V97" s="1008">
        <f>[4]Igazgatás!Q120+[4]Községgazd!T113+[4]Vagyongazd!Q95+[4]Közút!Q95+[4]Sport!Q97+[4]Közművelődés!S136+[4]Támogatás!AB98</f>
        <v>0</v>
      </c>
      <c r="W97" s="1006">
        <f>[4]Igazgatás!R120+[4]Községgazd!U113+[4]Vagyongazd!R95+[4]Közút!R95+[4]Sport!R97+[4]Közművelődés!T136+[4]Támogatás!AC98</f>
        <v>0</v>
      </c>
      <c r="X97" s="1006">
        <f>[4]Igazgatás!S120+[4]Községgazd!V113+[4]Vagyongazd!S95+[4]Közút!S95+[4]Sport!S97+[4]Közművelődés!U136+[4]Támogatás!AD98</f>
        <v>0</v>
      </c>
      <c r="Y97" s="1007">
        <f>[4]Igazgatás!T120+[4]Községgazd!W113+[4]Vagyongazd!T95+[4]Közút!T95+[4]Sport!T97+[4]Közművelődés!V136+[4]Támogatás!AE98</f>
        <v>0</v>
      </c>
      <c r="AB97" s="914"/>
    </row>
    <row r="98" spans="1:28" ht="15" hidden="1" customHeight="1" x14ac:dyDescent="0.2">
      <c r="B98" s="876"/>
      <c r="C98" s="21"/>
      <c r="D98" s="1343" t="s">
        <v>977</v>
      </c>
      <c r="E98" s="1343"/>
      <c r="F98" s="958" t="e">
        <v>#REF!</v>
      </c>
      <c r="G98" s="958" t="e">
        <v>#REF!</v>
      </c>
      <c r="H98" s="958" t="e">
        <v>#REF!</v>
      </c>
      <c r="I98" s="958" t="e">
        <v>#REF!</v>
      </c>
      <c r="J98" s="958" t="e">
        <f>[4]Igazgatás!F121+[4]Községgazd!F114+[4]Vagyongazd!#REF!+[4]Közút!F96+[4]Sport!F98+[4]Közművelődés!F137+[4]Támogatás!J99</f>
        <v>#REF!</v>
      </c>
      <c r="K98" s="958" t="e">
        <f>[4]Igazgatás!G121+[4]Községgazd!G114+[4]Vagyongazd!#REF!+[4]Közút!G96+[4]Sport!G98+[4]Közművelődés!G137+[4]Támogatás!K99</f>
        <v>#REF!</v>
      </c>
      <c r="L98" s="958"/>
      <c r="M98" s="959" t="e">
        <f>[4]Igazgatás!H121+[4]Községgazd!H114+[4]Vagyongazd!#REF!+[4]Közút!H96+[4]Sport!H98+[4]Közművelődés!H137+[4]Támogatás!L99</f>
        <v>#REF!</v>
      </c>
      <c r="N98" s="960">
        <f>[4]Igazgatás!I121+[4]Községgazd!L114+[4]Vagyongazd!I96+[4]Közút!I96+[4]Sport!I98+[4]Közművelődés!K137+[4]Támogatás!T99</f>
        <v>0</v>
      </c>
      <c r="O98" s="961">
        <f>[4]Igazgatás!J121+[4]Községgazd!M114+[4]Vagyongazd!J96+[4]Közút!J96+[4]Sport!J98+[4]Közművelődés!L137+[4]Támogatás!U99</f>
        <v>0</v>
      </c>
      <c r="P98" s="962">
        <f>[4]Igazgatás!K121+[4]Községgazd!N114+[4]Vagyongazd!K96+[4]Közút!K96+[4]Sport!K98+[4]Közművelődés!M137+[4]Támogatás!V99</f>
        <v>0</v>
      </c>
      <c r="Q98" s="962">
        <f>[4]Igazgatás!L121+[4]Községgazd!O114+[4]Vagyongazd!L96+[4]Közút!L96+[4]Sport!L98+[4]Közművelődés!N137+[4]Támogatás!W99</f>
        <v>0</v>
      </c>
      <c r="R98" s="961">
        <f>[4]Igazgatás!M121+[4]Községgazd!P114+[4]Vagyongazd!M96+[4]Közút!M96+[4]Sport!M98+[4]Közművelődés!O137+[4]Támogatás!X99</f>
        <v>0</v>
      </c>
      <c r="S98" s="962">
        <f>[4]Igazgatás!N121+[4]Községgazd!Q114+[4]Vagyongazd!N96+[4]Közút!N96+[4]Sport!N98+[4]Közművelődés!P137+[4]Támogatás!Y99</f>
        <v>0</v>
      </c>
      <c r="T98" s="962">
        <f>[4]Igazgatás!O121+[4]Községgazd!R114+[4]Vagyongazd!O96+[4]Közút!O96+[4]Sport!O98+[4]Közművelődés!Q137+[4]Támogatás!Z99</f>
        <v>0</v>
      </c>
      <c r="U98" s="963">
        <f>[4]Igazgatás!P121+[4]Községgazd!S114+[4]Vagyongazd!P96+[4]Közút!P96+[4]Sport!P98+[4]Közművelődés!R137+[4]Támogatás!AA99</f>
        <v>0</v>
      </c>
      <c r="V98" s="964">
        <f>[4]Igazgatás!Q121+[4]Községgazd!T114+[4]Vagyongazd!Q96+[4]Közút!Q96+[4]Sport!Q98+[4]Közművelődés!S137+[4]Támogatás!AB99</f>
        <v>0</v>
      </c>
      <c r="W98" s="962">
        <f>[4]Igazgatás!R121+[4]Községgazd!U114+[4]Vagyongazd!R96+[4]Közút!R96+[4]Sport!R98+[4]Közművelődés!T137+[4]Támogatás!AC99</f>
        <v>0</v>
      </c>
      <c r="X98" s="962">
        <f>[4]Igazgatás!S121+[4]Községgazd!V114+[4]Vagyongazd!S96+[4]Közút!S96+[4]Sport!S98+[4]Közművelődés!U137+[4]Támogatás!AD99</f>
        <v>0</v>
      </c>
      <c r="Y98" s="963">
        <f>[4]Igazgatás!T121+[4]Községgazd!W114+[4]Vagyongazd!T96+[4]Közút!T96+[4]Sport!T98+[4]Közművelődés!V137+[4]Támogatás!AE99</f>
        <v>0</v>
      </c>
      <c r="AB98" s="914"/>
    </row>
    <row r="99" spans="1:28" ht="15" hidden="1" customHeight="1" x14ac:dyDescent="0.2">
      <c r="B99" s="876"/>
      <c r="C99" s="21"/>
      <c r="D99" s="1343" t="s">
        <v>978</v>
      </c>
      <c r="E99" s="1343"/>
      <c r="F99" s="958" t="e">
        <v>#REF!</v>
      </c>
      <c r="G99" s="958" t="e">
        <v>#REF!</v>
      </c>
      <c r="H99" s="958" t="e">
        <v>#REF!</v>
      </c>
      <c r="I99" s="958" t="e">
        <v>#REF!</v>
      </c>
      <c r="J99" s="958" t="e">
        <f>[4]Igazgatás!F122+[4]Községgazd!F115+[4]Vagyongazd!#REF!+[4]Közút!F97+[4]Sport!F99+[4]Közművelődés!F138+[4]Támogatás!J100</f>
        <v>#REF!</v>
      </c>
      <c r="K99" s="958" t="e">
        <f>[4]Igazgatás!G122+[4]Községgazd!G115+[4]Vagyongazd!#REF!+[4]Közút!G97+[4]Sport!G99+[4]Közművelődés!G138+[4]Támogatás!K100</f>
        <v>#REF!</v>
      </c>
      <c r="L99" s="958"/>
      <c r="M99" s="959" t="e">
        <f>[4]Igazgatás!H122+[4]Községgazd!H115+[4]Vagyongazd!#REF!+[4]Közút!H97+[4]Sport!H99+[4]Közművelődés!H138+[4]Támogatás!L100</f>
        <v>#REF!</v>
      </c>
      <c r="N99" s="960">
        <f>[4]Igazgatás!I122+[4]Községgazd!L115+[4]Vagyongazd!I97+[4]Közút!I97+[4]Sport!I99+[4]Közművelődés!K138+[4]Támogatás!T100</f>
        <v>0</v>
      </c>
      <c r="O99" s="961">
        <f>[4]Igazgatás!J122+[4]Községgazd!M115+[4]Vagyongazd!J97+[4]Közút!J97+[4]Sport!J99+[4]Közművelődés!L138+[4]Támogatás!U100</f>
        <v>0</v>
      </c>
      <c r="P99" s="962">
        <f>[4]Igazgatás!K122+[4]Községgazd!N115+[4]Vagyongazd!K97+[4]Közút!K97+[4]Sport!K99+[4]Közművelődés!M138+[4]Támogatás!V100</f>
        <v>0</v>
      </c>
      <c r="Q99" s="962">
        <f>[4]Igazgatás!L122+[4]Községgazd!O115+[4]Vagyongazd!L97+[4]Közút!L97+[4]Sport!L99+[4]Közművelődés!N138+[4]Támogatás!W100</f>
        <v>0</v>
      </c>
      <c r="R99" s="961">
        <f>[4]Igazgatás!M122+[4]Községgazd!P115+[4]Vagyongazd!M97+[4]Közút!M97+[4]Sport!M99+[4]Közművelődés!O138+[4]Támogatás!X100</f>
        <v>0</v>
      </c>
      <c r="S99" s="962">
        <f>[4]Igazgatás!N122+[4]Községgazd!Q115+[4]Vagyongazd!N97+[4]Közút!N97+[4]Sport!N99+[4]Közművelődés!P138+[4]Támogatás!Y100</f>
        <v>0</v>
      </c>
      <c r="T99" s="962">
        <f>[4]Igazgatás!O122+[4]Községgazd!R115+[4]Vagyongazd!O97+[4]Közút!O97+[4]Sport!O99+[4]Közművelődés!Q138+[4]Támogatás!Z100</f>
        <v>0</v>
      </c>
      <c r="U99" s="963">
        <f>[4]Igazgatás!P122+[4]Községgazd!S115+[4]Vagyongazd!P97+[4]Közút!P97+[4]Sport!P99+[4]Közművelődés!R138+[4]Támogatás!AA100</f>
        <v>0</v>
      </c>
      <c r="V99" s="964">
        <f>[4]Igazgatás!Q122+[4]Községgazd!T115+[4]Vagyongazd!Q97+[4]Közút!Q97+[4]Sport!Q99+[4]Közművelődés!S138+[4]Támogatás!AB100</f>
        <v>0</v>
      </c>
      <c r="W99" s="962">
        <f>[4]Igazgatás!R122+[4]Községgazd!U115+[4]Vagyongazd!R97+[4]Közút!R97+[4]Sport!R99+[4]Közművelődés!T138+[4]Támogatás!AC100</f>
        <v>0</v>
      </c>
      <c r="X99" s="962">
        <f>[4]Igazgatás!S122+[4]Községgazd!V115+[4]Vagyongazd!S97+[4]Közút!S97+[4]Sport!S99+[4]Közművelődés!U138+[4]Támogatás!AD100</f>
        <v>0</v>
      </c>
      <c r="Y99" s="963">
        <f>[4]Igazgatás!T122+[4]Községgazd!W115+[4]Vagyongazd!T97+[4]Közút!T97+[4]Sport!T99+[4]Közművelődés!V138+[4]Támogatás!AE100</f>
        <v>0</v>
      </c>
      <c r="AB99" s="914"/>
    </row>
    <row r="100" spans="1:28" ht="15" hidden="1" customHeight="1" x14ac:dyDescent="0.2">
      <c r="B100" s="876"/>
      <c r="C100" s="21"/>
      <c r="D100" s="1343" t="s">
        <v>979</v>
      </c>
      <c r="E100" s="1343"/>
      <c r="F100" s="958" t="e">
        <v>#REF!</v>
      </c>
      <c r="G100" s="958" t="e">
        <v>#REF!</v>
      </c>
      <c r="H100" s="958" t="e">
        <v>#REF!</v>
      </c>
      <c r="I100" s="958" t="e">
        <v>#REF!</v>
      </c>
      <c r="J100" s="958" t="e">
        <f>[4]Igazgatás!F123+[4]Községgazd!F116+[4]Vagyongazd!#REF!+[4]Közút!F98+[4]Sport!F100+[4]Közművelődés!F139+[4]Támogatás!J101</f>
        <v>#REF!</v>
      </c>
      <c r="K100" s="958" t="e">
        <f>[4]Igazgatás!G123+[4]Községgazd!G116+[4]Vagyongazd!#REF!+[4]Közút!G98+[4]Sport!G100+[4]Közművelődés!G139+[4]Támogatás!K101</f>
        <v>#REF!</v>
      </c>
      <c r="L100" s="958"/>
      <c r="M100" s="959" t="e">
        <f>[4]Igazgatás!H123+[4]Községgazd!H116+[4]Vagyongazd!#REF!+[4]Közút!H98+[4]Sport!H100+[4]Közművelődés!H139+[4]Támogatás!L101</f>
        <v>#REF!</v>
      </c>
      <c r="N100" s="960">
        <f>[4]Igazgatás!I123+[4]Községgazd!L116+[4]Vagyongazd!I98+[4]Közút!I98+[4]Sport!I100+[4]Közművelődés!K139+[4]Támogatás!T101</f>
        <v>0</v>
      </c>
      <c r="O100" s="961">
        <f>[4]Igazgatás!J123+[4]Községgazd!M116+[4]Vagyongazd!J98+[4]Közút!J98+[4]Sport!J100+[4]Közművelődés!L139+[4]Támogatás!U101</f>
        <v>0</v>
      </c>
      <c r="P100" s="962">
        <f>[4]Igazgatás!K123+[4]Községgazd!N116+[4]Vagyongazd!K98+[4]Közút!K98+[4]Sport!K100+[4]Közművelődés!M139+[4]Támogatás!V101</f>
        <v>0</v>
      </c>
      <c r="Q100" s="962">
        <f>[4]Igazgatás!L123+[4]Községgazd!O116+[4]Vagyongazd!L98+[4]Közút!L98+[4]Sport!L100+[4]Közművelődés!N139+[4]Támogatás!W101</f>
        <v>0</v>
      </c>
      <c r="R100" s="961">
        <f>[4]Igazgatás!M123+[4]Községgazd!P116+[4]Vagyongazd!M98+[4]Közút!M98+[4]Sport!M100+[4]Közművelődés!O139+[4]Támogatás!X101</f>
        <v>0</v>
      </c>
      <c r="S100" s="962">
        <f>[4]Igazgatás!N123+[4]Községgazd!Q116+[4]Vagyongazd!N98+[4]Közút!N98+[4]Sport!N100+[4]Közművelődés!P139+[4]Támogatás!Y101</f>
        <v>0</v>
      </c>
      <c r="T100" s="962">
        <f>[4]Igazgatás!O123+[4]Községgazd!R116+[4]Vagyongazd!O98+[4]Közút!O98+[4]Sport!O100+[4]Közművelődés!Q139+[4]Támogatás!Z101</f>
        <v>0</v>
      </c>
      <c r="U100" s="963">
        <f>[4]Igazgatás!P123+[4]Községgazd!S116+[4]Vagyongazd!P98+[4]Közút!P98+[4]Sport!P100+[4]Közművelődés!R139+[4]Támogatás!AA101</f>
        <v>0</v>
      </c>
      <c r="V100" s="964">
        <f>[4]Igazgatás!Q123+[4]Községgazd!T116+[4]Vagyongazd!Q98+[4]Közút!Q98+[4]Sport!Q100+[4]Közművelődés!S139+[4]Támogatás!AB101</f>
        <v>0</v>
      </c>
      <c r="W100" s="962">
        <f>[4]Igazgatás!R123+[4]Községgazd!U116+[4]Vagyongazd!R98+[4]Közút!R98+[4]Sport!R100+[4]Közművelődés!T139+[4]Támogatás!AC101</f>
        <v>0</v>
      </c>
      <c r="X100" s="962">
        <f>[4]Igazgatás!S123+[4]Községgazd!V116+[4]Vagyongazd!S98+[4]Közút!S98+[4]Sport!S100+[4]Közművelődés!U139+[4]Támogatás!AD101</f>
        <v>0</v>
      </c>
      <c r="Y100" s="963">
        <f>[4]Igazgatás!T123+[4]Községgazd!W116+[4]Vagyongazd!T98+[4]Közút!T98+[4]Sport!T100+[4]Közművelődés!V139+[4]Támogatás!AE101</f>
        <v>0</v>
      </c>
      <c r="AB100" s="914"/>
    </row>
    <row r="101" spans="1:28" ht="15" hidden="1" customHeight="1" x14ac:dyDescent="0.2">
      <c r="B101" s="876"/>
      <c r="C101" s="21"/>
      <c r="D101" s="1343" t="s">
        <v>980</v>
      </c>
      <c r="E101" s="1343"/>
      <c r="F101" s="958" t="e">
        <v>#REF!</v>
      </c>
      <c r="G101" s="958" t="e">
        <v>#REF!</v>
      </c>
      <c r="H101" s="958" t="e">
        <v>#REF!</v>
      </c>
      <c r="I101" s="958" t="e">
        <v>#REF!</v>
      </c>
      <c r="J101" s="958" t="e">
        <f>[4]Igazgatás!F124+[4]Községgazd!F117+[4]Vagyongazd!#REF!+[4]Közút!F99+[4]Sport!F101+[4]Közművelődés!F140+[4]Támogatás!J102</f>
        <v>#REF!</v>
      </c>
      <c r="K101" s="958" t="e">
        <f>[4]Igazgatás!G124+[4]Községgazd!G117+[4]Vagyongazd!#REF!+[4]Közút!G99+[4]Sport!G101+[4]Közművelődés!G140+[4]Támogatás!K102</f>
        <v>#REF!</v>
      </c>
      <c r="L101" s="958"/>
      <c r="M101" s="959" t="e">
        <f>[4]Igazgatás!H124+[4]Községgazd!H117+[4]Vagyongazd!#REF!+[4]Közút!H99+[4]Sport!H101+[4]Közművelődés!H140+[4]Támogatás!L102</f>
        <v>#REF!</v>
      </c>
      <c r="N101" s="960">
        <f>[4]Igazgatás!I124+[4]Községgazd!L117+[4]Vagyongazd!I99+[4]Közút!I99+[4]Sport!I101+[4]Közművelődés!K140+[4]Támogatás!T102</f>
        <v>0</v>
      </c>
      <c r="O101" s="961">
        <f>[4]Igazgatás!J124+[4]Községgazd!M117+[4]Vagyongazd!J99+[4]Közút!J99+[4]Sport!J101+[4]Közművelődés!L140+[4]Támogatás!U102</f>
        <v>0</v>
      </c>
      <c r="P101" s="962">
        <f>[4]Igazgatás!K124+[4]Községgazd!N117+[4]Vagyongazd!K99+[4]Közút!K99+[4]Sport!K101+[4]Közművelődés!M140+[4]Támogatás!V102</f>
        <v>0</v>
      </c>
      <c r="Q101" s="962">
        <f>[4]Igazgatás!L124+[4]Községgazd!O117+[4]Vagyongazd!L99+[4]Közút!L99+[4]Sport!L101+[4]Közművelődés!N140+[4]Támogatás!W102</f>
        <v>0</v>
      </c>
      <c r="R101" s="961">
        <f>[4]Igazgatás!M124+[4]Községgazd!P117+[4]Vagyongazd!M99+[4]Közút!M99+[4]Sport!M101+[4]Közművelődés!O140+[4]Támogatás!X102</f>
        <v>0</v>
      </c>
      <c r="S101" s="962">
        <f>[4]Igazgatás!N124+[4]Községgazd!Q117+[4]Vagyongazd!N99+[4]Közút!N99+[4]Sport!N101+[4]Közművelődés!P140+[4]Támogatás!Y102</f>
        <v>0</v>
      </c>
      <c r="T101" s="962">
        <f>[4]Igazgatás!O124+[4]Községgazd!R117+[4]Vagyongazd!O99+[4]Közút!O99+[4]Sport!O101+[4]Közművelődés!Q140+[4]Támogatás!Z102</f>
        <v>0</v>
      </c>
      <c r="U101" s="963">
        <f>[4]Igazgatás!P124+[4]Községgazd!S117+[4]Vagyongazd!P99+[4]Közút!P99+[4]Sport!P101+[4]Közművelődés!R140+[4]Támogatás!AA102</f>
        <v>0</v>
      </c>
      <c r="V101" s="964">
        <f>[4]Igazgatás!Q124+[4]Községgazd!T117+[4]Vagyongazd!Q99+[4]Közút!Q99+[4]Sport!Q101+[4]Közművelődés!S140+[4]Támogatás!AB102</f>
        <v>0</v>
      </c>
      <c r="W101" s="962">
        <f>[4]Igazgatás!R124+[4]Községgazd!U117+[4]Vagyongazd!R99+[4]Közút!R99+[4]Sport!R101+[4]Közművelődés!T140+[4]Támogatás!AC102</f>
        <v>0</v>
      </c>
      <c r="X101" s="962">
        <f>[4]Igazgatás!S124+[4]Községgazd!V117+[4]Vagyongazd!S99+[4]Közút!S99+[4]Sport!S101+[4]Közművelődés!U140+[4]Támogatás!AD102</f>
        <v>0</v>
      </c>
      <c r="Y101" s="963">
        <f>[4]Igazgatás!T124+[4]Községgazd!W117+[4]Vagyongazd!T99+[4]Közút!T99+[4]Sport!T101+[4]Közművelődés!V140+[4]Támogatás!AE102</f>
        <v>0</v>
      </c>
      <c r="AB101" s="914"/>
    </row>
    <row r="102" spans="1:28" ht="15" hidden="1" customHeight="1" x14ac:dyDescent="0.2">
      <c r="B102" s="876"/>
      <c r="C102" s="21"/>
      <c r="D102" s="1343" t="s">
        <v>981</v>
      </c>
      <c r="E102" s="1343"/>
      <c r="F102" s="958" t="e">
        <v>#REF!</v>
      </c>
      <c r="G102" s="958" t="e">
        <v>#REF!</v>
      </c>
      <c r="H102" s="958" t="e">
        <v>#REF!</v>
      </c>
      <c r="I102" s="958" t="e">
        <v>#REF!</v>
      </c>
      <c r="J102" s="958" t="e">
        <f>[4]Igazgatás!F125+[4]Községgazd!F118+[4]Vagyongazd!#REF!+[4]Közút!F100+[4]Sport!F102+[4]Közművelődés!F141+[4]Támogatás!J103</f>
        <v>#REF!</v>
      </c>
      <c r="K102" s="958" t="e">
        <f>[4]Igazgatás!G125+[4]Községgazd!G118+[4]Vagyongazd!#REF!+[4]Közút!G100+[4]Sport!G102+[4]Közművelődés!G141+[4]Támogatás!K103</f>
        <v>#REF!</v>
      </c>
      <c r="L102" s="958"/>
      <c r="M102" s="959" t="e">
        <f>[4]Igazgatás!H125+[4]Községgazd!H118+[4]Vagyongazd!#REF!+[4]Közút!H100+[4]Sport!H102+[4]Közművelődés!H141+[4]Támogatás!L103</f>
        <v>#REF!</v>
      </c>
      <c r="N102" s="960">
        <f>[4]Igazgatás!I125+[4]Községgazd!L118+[4]Vagyongazd!I100+[4]Közút!I100+[4]Sport!I102+[4]Közművelődés!K141+[4]Támogatás!T103</f>
        <v>0</v>
      </c>
      <c r="O102" s="961">
        <f>[4]Igazgatás!J125+[4]Községgazd!M118+[4]Vagyongazd!J100+[4]Közút!J100+[4]Sport!J102+[4]Közművelődés!L141+[4]Támogatás!U103</f>
        <v>0</v>
      </c>
      <c r="P102" s="962">
        <f>[4]Igazgatás!K125+[4]Községgazd!N118+[4]Vagyongazd!K100+[4]Közút!K100+[4]Sport!K102+[4]Közművelődés!M141+[4]Támogatás!V103</f>
        <v>0</v>
      </c>
      <c r="Q102" s="962">
        <f>[4]Igazgatás!L125+[4]Községgazd!O118+[4]Vagyongazd!L100+[4]Közút!L100+[4]Sport!L102+[4]Közművelődés!N141+[4]Támogatás!W103</f>
        <v>0</v>
      </c>
      <c r="R102" s="961">
        <f>[4]Igazgatás!M125+[4]Községgazd!P118+[4]Vagyongazd!M100+[4]Közút!M100+[4]Sport!M102+[4]Közművelődés!O141+[4]Támogatás!X103</f>
        <v>0</v>
      </c>
      <c r="S102" s="962">
        <f>[4]Igazgatás!N125+[4]Községgazd!Q118+[4]Vagyongazd!N100+[4]Közút!N100+[4]Sport!N102+[4]Közművelődés!P141+[4]Támogatás!Y103</f>
        <v>0</v>
      </c>
      <c r="T102" s="962">
        <f>[4]Igazgatás!O125+[4]Községgazd!R118+[4]Vagyongazd!O100+[4]Közút!O100+[4]Sport!O102+[4]Közművelődés!Q141+[4]Támogatás!Z103</f>
        <v>0</v>
      </c>
      <c r="U102" s="963">
        <f>[4]Igazgatás!P125+[4]Községgazd!S118+[4]Vagyongazd!P100+[4]Közút!P100+[4]Sport!P102+[4]Közművelődés!R141+[4]Támogatás!AA103</f>
        <v>0</v>
      </c>
      <c r="V102" s="964">
        <f>[4]Igazgatás!Q125+[4]Községgazd!T118+[4]Vagyongazd!Q100+[4]Közút!Q100+[4]Sport!Q102+[4]Közművelődés!S141+[4]Támogatás!AB103</f>
        <v>0</v>
      </c>
      <c r="W102" s="962">
        <f>[4]Igazgatás!R125+[4]Községgazd!U118+[4]Vagyongazd!R100+[4]Közút!R100+[4]Sport!R102+[4]Közművelődés!T141+[4]Támogatás!AC103</f>
        <v>0</v>
      </c>
      <c r="X102" s="962">
        <f>[4]Igazgatás!S125+[4]Községgazd!V118+[4]Vagyongazd!S100+[4]Közút!S100+[4]Sport!S102+[4]Közművelődés!U141+[4]Támogatás!AD103</f>
        <v>0</v>
      </c>
      <c r="Y102" s="963">
        <f>[4]Igazgatás!T125+[4]Községgazd!W118+[4]Vagyongazd!T100+[4]Közút!T100+[4]Sport!T102+[4]Közművelődés!V141+[4]Támogatás!AE103</f>
        <v>0</v>
      </c>
      <c r="AB102" s="914"/>
    </row>
    <row r="103" spans="1:28" ht="15" hidden="1" customHeight="1" x14ac:dyDescent="0.2">
      <c r="B103" s="876"/>
      <c r="C103" s="21"/>
      <c r="D103" s="1343" t="s">
        <v>982</v>
      </c>
      <c r="E103" s="1343"/>
      <c r="F103" s="958" t="e">
        <v>#REF!</v>
      </c>
      <c r="G103" s="958" t="e">
        <v>#REF!</v>
      </c>
      <c r="H103" s="958" t="e">
        <v>#REF!</v>
      </c>
      <c r="I103" s="958" t="e">
        <v>#REF!</v>
      </c>
      <c r="J103" s="958" t="e">
        <f>[4]Igazgatás!F126+[4]Községgazd!F119+[4]Vagyongazd!#REF!+[4]Közút!F101+[4]Sport!F103+[4]Közművelődés!F142+[4]Támogatás!J104</f>
        <v>#REF!</v>
      </c>
      <c r="K103" s="958" t="e">
        <f>[4]Igazgatás!G126+[4]Községgazd!G119+[4]Vagyongazd!#REF!+[4]Közút!G101+[4]Sport!G103+[4]Közművelődés!G142+[4]Támogatás!K104</f>
        <v>#REF!</v>
      </c>
      <c r="L103" s="958"/>
      <c r="M103" s="959" t="e">
        <f>[4]Igazgatás!H126+[4]Községgazd!H119+[4]Vagyongazd!#REF!+[4]Közút!H101+[4]Sport!H103+[4]Közművelődés!H142+[4]Támogatás!L104</f>
        <v>#REF!</v>
      </c>
      <c r="N103" s="960">
        <f>[4]Igazgatás!I126+[4]Községgazd!L119+[4]Vagyongazd!I101+[4]Közút!I101+[4]Sport!I103+[4]Közművelődés!K142+[4]Támogatás!T104</f>
        <v>0</v>
      </c>
      <c r="O103" s="961">
        <f>[4]Igazgatás!J126+[4]Községgazd!M119+[4]Vagyongazd!J101+[4]Közút!J101+[4]Sport!J103+[4]Közművelődés!L142+[4]Támogatás!U104</f>
        <v>0</v>
      </c>
      <c r="P103" s="962">
        <f>[4]Igazgatás!K126+[4]Községgazd!N119+[4]Vagyongazd!K101+[4]Közút!K101+[4]Sport!K103+[4]Közművelődés!M142+[4]Támogatás!V104</f>
        <v>0</v>
      </c>
      <c r="Q103" s="962">
        <f>[4]Igazgatás!L126+[4]Községgazd!O119+[4]Vagyongazd!L101+[4]Közút!L101+[4]Sport!L103+[4]Közművelődés!N142+[4]Támogatás!W104</f>
        <v>0</v>
      </c>
      <c r="R103" s="961">
        <f>[4]Igazgatás!M126+[4]Községgazd!P119+[4]Vagyongazd!M101+[4]Közút!M101+[4]Sport!M103+[4]Közművelődés!O142+[4]Támogatás!X104</f>
        <v>0</v>
      </c>
      <c r="S103" s="962">
        <f>[4]Igazgatás!N126+[4]Községgazd!Q119+[4]Vagyongazd!N101+[4]Közút!N101+[4]Sport!N103+[4]Közművelődés!P142+[4]Támogatás!Y104</f>
        <v>0</v>
      </c>
      <c r="T103" s="962">
        <f>[4]Igazgatás!O126+[4]Községgazd!R119+[4]Vagyongazd!O101+[4]Közút!O101+[4]Sport!O103+[4]Közművelődés!Q142+[4]Támogatás!Z104</f>
        <v>0</v>
      </c>
      <c r="U103" s="963">
        <f>[4]Igazgatás!P126+[4]Községgazd!S119+[4]Vagyongazd!P101+[4]Közút!P101+[4]Sport!P103+[4]Közművelődés!R142+[4]Támogatás!AA104</f>
        <v>0</v>
      </c>
      <c r="V103" s="964">
        <f>[4]Igazgatás!Q126+[4]Községgazd!T119+[4]Vagyongazd!Q101+[4]Közút!Q101+[4]Sport!Q103+[4]Közművelődés!S142+[4]Támogatás!AB104</f>
        <v>0</v>
      </c>
      <c r="W103" s="962">
        <f>[4]Igazgatás!R126+[4]Községgazd!U119+[4]Vagyongazd!R101+[4]Közút!R101+[4]Sport!R103+[4]Közművelődés!T142+[4]Támogatás!AC104</f>
        <v>0</v>
      </c>
      <c r="X103" s="962">
        <f>[4]Igazgatás!S126+[4]Községgazd!V119+[4]Vagyongazd!S101+[4]Közút!S101+[4]Sport!S103+[4]Közművelődés!U142+[4]Támogatás!AD104</f>
        <v>0</v>
      </c>
      <c r="Y103" s="963">
        <f>[4]Igazgatás!T126+[4]Községgazd!W119+[4]Vagyongazd!T101+[4]Közút!T101+[4]Sport!T103+[4]Közművelődés!V142+[4]Támogatás!AE104</f>
        <v>0</v>
      </c>
      <c r="AB103" s="914"/>
    </row>
    <row r="104" spans="1:28" ht="25.5" hidden="1" customHeight="1" x14ac:dyDescent="0.2">
      <c r="B104" s="876"/>
      <c r="C104" s="21"/>
      <c r="D104" s="1365" t="s">
        <v>983</v>
      </c>
      <c r="E104" s="1365"/>
      <c r="F104" s="958" t="e">
        <v>#REF!</v>
      </c>
      <c r="G104" s="958" t="e">
        <v>#REF!</v>
      </c>
      <c r="H104" s="958" t="e">
        <v>#REF!</v>
      </c>
      <c r="I104" s="958" t="e">
        <v>#REF!</v>
      </c>
      <c r="J104" s="958" t="e">
        <f>[4]Igazgatás!F127+[4]Községgazd!F120+[4]Vagyongazd!#REF!+[4]Közút!F102+[4]Sport!F104+[4]Közművelődés!F143+[4]Támogatás!J105</f>
        <v>#REF!</v>
      </c>
      <c r="K104" s="958" t="e">
        <f>[4]Igazgatás!G127+[4]Községgazd!G120+[4]Vagyongazd!#REF!+[4]Közút!G102+[4]Sport!G104+[4]Közművelődés!G143+[4]Támogatás!K105</f>
        <v>#REF!</v>
      </c>
      <c r="L104" s="958"/>
      <c r="M104" s="959" t="e">
        <f>[4]Igazgatás!H127+[4]Községgazd!H120+[4]Vagyongazd!#REF!+[4]Közút!H102+[4]Sport!H104+[4]Közművelődés!H143+[4]Támogatás!L105</f>
        <v>#REF!</v>
      </c>
      <c r="N104" s="960">
        <f>[4]Igazgatás!I127+[4]Községgazd!L120+[4]Vagyongazd!I102+[4]Közút!I102+[4]Sport!I104+[4]Közművelődés!K143+[4]Támogatás!T105</f>
        <v>0</v>
      </c>
      <c r="O104" s="961">
        <f>[4]Igazgatás!J127+[4]Községgazd!M120+[4]Vagyongazd!J102+[4]Közút!J102+[4]Sport!J104+[4]Közművelődés!L143+[4]Támogatás!U105</f>
        <v>0</v>
      </c>
      <c r="P104" s="962">
        <f>[4]Igazgatás!K127+[4]Községgazd!N120+[4]Vagyongazd!K102+[4]Közút!K102+[4]Sport!K104+[4]Közművelődés!M143+[4]Támogatás!V105</f>
        <v>0</v>
      </c>
      <c r="Q104" s="962">
        <f>[4]Igazgatás!L127+[4]Községgazd!O120+[4]Vagyongazd!L102+[4]Közút!L102+[4]Sport!L104+[4]Közművelődés!N143+[4]Támogatás!W105</f>
        <v>0</v>
      </c>
      <c r="R104" s="961">
        <f>[4]Igazgatás!M127+[4]Községgazd!P120+[4]Vagyongazd!M102+[4]Közút!M102+[4]Sport!M104+[4]Közművelődés!O143+[4]Támogatás!X105</f>
        <v>0</v>
      </c>
      <c r="S104" s="962">
        <f>[4]Igazgatás!N127+[4]Községgazd!Q120+[4]Vagyongazd!N102+[4]Közút!N102+[4]Sport!N104+[4]Közművelődés!P143+[4]Támogatás!Y105</f>
        <v>0</v>
      </c>
      <c r="T104" s="962">
        <f>[4]Igazgatás!O127+[4]Községgazd!R120+[4]Vagyongazd!O102+[4]Közút!O102+[4]Sport!O104+[4]Közművelődés!Q143+[4]Támogatás!Z105</f>
        <v>0</v>
      </c>
      <c r="U104" s="963">
        <f>[4]Igazgatás!P127+[4]Községgazd!S120+[4]Vagyongazd!P102+[4]Közút!P102+[4]Sport!P104+[4]Közművelődés!R143+[4]Támogatás!AA105</f>
        <v>0</v>
      </c>
      <c r="V104" s="964">
        <f>[4]Igazgatás!Q127+[4]Községgazd!T120+[4]Vagyongazd!Q102+[4]Közút!Q102+[4]Sport!Q104+[4]Közművelődés!S143+[4]Támogatás!AB105</f>
        <v>0</v>
      </c>
      <c r="W104" s="962">
        <f>[4]Igazgatás!R127+[4]Községgazd!U120+[4]Vagyongazd!R102+[4]Közút!R102+[4]Sport!R104+[4]Közművelődés!T143+[4]Támogatás!AC105</f>
        <v>0</v>
      </c>
      <c r="X104" s="962">
        <f>[4]Igazgatás!S127+[4]Községgazd!V120+[4]Vagyongazd!S102+[4]Közút!S102+[4]Sport!S104+[4]Közművelődés!U143+[4]Támogatás!AD105</f>
        <v>0</v>
      </c>
      <c r="Y104" s="963">
        <f>[4]Igazgatás!T127+[4]Községgazd!W120+[4]Vagyongazd!T102+[4]Közút!T102+[4]Sport!T104+[4]Közművelődés!V143+[4]Támogatás!AE105</f>
        <v>0</v>
      </c>
      <c r="AB104" s="914"/>
    </row>
    <row r="105" spans="1:28" ht="15" hidden="1" customHeight="1" x14ac:dyDescent="0.2">
      <c r="B105" s="876"/>
      <c r="C105" s="21"/>
      <c r="D105" s="1343" t="s">
        <v>984</v>
      </c>
      <c r="E105" s="1343"/>
      <c r="F105" s="958" t="e">
        <v>#REF!</v>
      </c>
      <c r="G105" s="958" t="e">
        <v>#REF!</v>
      </c>
      <c r="H105" s="958" t="e">
        <v>#REF!</v>
      </c>
      <c r="I105" s="958" t="e">
        <v>#REF!</v>
      </c>
      <c r="J105" s="958" t="e">
        <f>[4]Igazgatás!F128+[4]Községgazd!F121+[4]Vagyongazd!#REF!+[4]Közút!F103+[4]Sport!F105+[4]Közművelődés!F144+[4]Támogatás!J106</f>
        <v>#REF!</v>
      </c>
      <c r="K105" s="958" t="e">
        <f>[4]Igazgatás!G128+[4]Községgazd!G121+[4]Vagyongazd!#REF!+[4]Közút!G103+[4]Sport!G105+[4]Közművelődés!G144+[4]Támogatás!K106</f>
        <v>#REF!</v>
      </c>
      <c r="L105" s="958"/>
      <c r="M105" s="959" t="e">
        <f>[4]Igazgatás!H128+[4]Községgazd!H121+[4]Vagyongazd!#REF!+[4]Közút!H103+[4]Sport!H105+[4]Közművelődés!H144+[4]Támogatás!L106</f>
        <v>#REF!</v>
      </c>
      <c r="N105" s="960">
        <f>[4]Igazgatás!I128+[4]Községgazd!L121+[4]Vagyongazd!I103+[4]Közút!I103+[4]Sport!I105+[4]Közművelődés!K144+[4]Támogatás!T106</f>
        <v>0</v>
      </c>
      <c r="O105" s="961">
        <f>[4]Igazgatás!J128+[4]Községgazd!M121+[4]Vagyongazd!J103+[4]Közút!J103+[4]Sport!J105+[4]Közművelődés!L144+[4]Támogatás!U106</f>
        <v>0</v>
      </c>
      <c r="P105" s="962">
        <f>[4]Igazgatás!K128+[4]Községgazd!N121+[4]Vagyongazd!K103+[4]Közút!K103+[4]Sport!K105+[4]Közművelődés!M144+[4]Támogatás!V106</f>
        <v>0</v>
      </c>
      <c r="Q105" s="962">
        <f>[4]Igazgatás!L128+[4]Községgazd!O121+[4]Vagyongazd!L103+[4]Közút!L103+[4]Sport!L105+[4]Közművelődés!N144+[4]Támogatás!W106</f>
        <v>0</v>
      </c>
      <c r="R105" s="961">
        <f>[4]Igazgatás!M128+[4]Községgazd!P121+[4]Vagyongazd!M103+[4]Közút!M103+[4]Sport!M105+[4]Közművelődés!O144+[4]Támogatás!X106</f>
        <v>0</v>
      </c>
      <c r="S105" s="962">
        <f>[4]Igazgatás!N128+[4]Községgazd!Q121+[4]Vagyongazd!N103+[4]Közút!N103+[4]Sport!N105+[4]Közművelődés!P144+[4]Támogatás!Y106</f>
        <v>0</v>
      </c>
      <c r="T105" s="962">
        <f>[4]Igazgatás!O128+[4]Községgazd!R121+[4]Vagyongazd!O103+[4]Közút!O103+[4]Sport!O105+[4]Közművelődés!Q144+[4]Támogatás!Z106</f>
        <v>0</v>
      </c>
      <c r="U105" s="963">
        <f>[4]Igazgatás!P128+[4]Községgazd!S121+[4]Vagyongazd!P103+[4]Közút!P103+[4]Sport!P105+[4]Közművelődés!R144+[4]Támogatás!AA106</f>
        <v>0</v>
      </c>
      <c r="V105" s="964">
        <f>[4]Igazgatás!Q128+[4]Községgazd!T121+[4]Vagyongazd!Q103+[4]Közút!Q103+[4]Sport!Q105+[4]Közművelődés!S144+[4]Támogatás!AB106</f>
        <v>0</v>
      </c>
      <c r="W105" s="962">
        <f>[4]Igazgatás!R128+[4]Községgazd!U121+[4]Vagyongazd!R103+[4]Közút!R103+[4]Sport!R105+[4]Közművelődés!T144+[4]Támogatás!AC106</f>
        <v>0</v>
      </c>
      <c r="X105" s="962">
        <f>[4]Igazgatás!S128+[4]Községgazd!V121+[4]Vagyongazd!S103+[4]Közút!S103+[4]Sport!S105+[4]Közművelődés!U144+[4]Támogatás!AD106</f>
        <v>0</v>
      </c>
      <c r="Y105" s="963">
        <f>[4]Igazgatás!T128+[4]Községgazd!W121+[4]Vagyongazd!T103+[4]Közút!T103+[4]Sport!T105+[4]Közművelődés!V144+[4]Támogatás!AE106</f>
        <v>0</v>
      </c>
      <c r="AB105" s="914"/>
    </row>
    <row r="106" spans="1:28" ht="25.5" hidden="1" customHeight="1" x14ac:dyDescent="0.2">
      <c r="B106" s="876"/>
      <c r="C106" s="21"/>
      <c r="D106" s="1365" t="s">
        <v>985</v>
      </c>
      <c r="E106" s="1365"/>
      <c r="F106" s="958" t="e">
        <v>#REF!</v>
      </c>
      <c r="G106" s="958" t="e">
        <v>#REF!</v>
      </c>
      <c r="H106" s="958" t="e">
        <v>#REF!</v>
      </c>
      <c r="I106" s="958" t="e">
        <v>#REF!</v>
      </c>
      <c r="J106" s="958" t="e">
        <f>[4]Igazgatás!F129+[4]Községgazd!F122+[4]Vagyongazd!#REF!+[4]Közút!F104+[4]Sport!F106+[4]Közművelődés!F145+[4]Támogatás!J107</f>
        <v>#REF!</v>
      </c>
      <c r="K106" s="958" t="e">
        <f>[4]Igazgatás!G129+[4]Községgazd!G122+[4]Vagyongazd!#REF!+[4]Közút!G104+[4]Sport!G106+[4]Közművelődés!G145+[4]Támogatás!K107</f>
        <v>#REF!</v>
      </c>
      <c r="L106" s="958"/>
      <c r="M106" s="959" t="e">
        <f>[4]Igazgatás!H129+[4]Községgazd!H122+[4]Vagyongazd!#REF!+[4]Közút!H104+[4]Sport!H106+[4]Közművelődés!H145+[4]Támogatás!L107</f>
        <v>#REF!</v>
      </c>
      <c r="N106" s="960">
        <f>[4]Igazgatás!I129+[4]Községgazd!L122+[4]Vagyongazd!I104+[4]Közút!I104+[4]Sport!I106+[4]Közművelődés!K145+[4]Támogatás!T107</f>
        <v>0</v>
      </c>
      <c r="O106" s="961">
        <f>[4]Igazgatás!J129+[4]Községgazd!M122+[4]Vagyongazd!J104+[4]Közút!J104+[4]Sport!J106+[4]Közművelődés!L145+[4]Támogatás!U107</f>
        <v>0</v>
      </c>
      <c r="P106" s="962">
        <f>[4]Igazgatás!K129+[4]Községgazd!N122+[4]Vagyongazd!K104+[4]Közút!K104+[4]Sport!K106+[4]Közművelődés!M145+[4]Támogatás!V107</f>
        <v>0</v>
      </c>
      <c r="Q106" s="962">
        <f>[4]Igazgatás!L129+[4]Községgazd!O122+[4]Vagyongazd!L104+[4]Közút!L104+[4]Sport!L106+[4]Közművelődés!N145+[4]Támogatás!W107</f>
        <v>0</v>
      </c>
      <c r="R106" s="961">
        <f>[4]Igazgatás!M129+[4]Községgazd!P122+[4]Vagyongazd!M104+[4]Közút!M104+[4]Sport!M106+[4]Közművelődés!O145+[4]Támogatás!X107</f>
        <v>0</v>
      </c>
      <c r="S106" s="962">
        <f>[4]Igazgatás!N129+[4]Községgazd!Q122+[4]Vagyongazd!N104+[4]Közút!N104+[4]Sport!N106+[4]Közművelődés!P145+[4]Támogatás!Y107</f>
        <v>0</v>
      </c>
      <c r="T106" s="962">
        <f>[4]Igazgatás!O129+[4]Községgazd!R122+[4]Vagyongazd!O104+[4]Közút!O104+[4]Sport!O106+[4]Közművelődés!Q145+[4]Támogatás!Z107</f>
        <v>0</v>
      </c>
      <c r="U106" s="963">
        <f>[4]Igazgatás!P129+[4]Községgazd!S122+[4]Vagyongazd!P104+[4]Közút!P104+[4]Sport!P106+[4]Közművelődés!R145+[4]Támogatás!AA107</f>
        <v>0</v>
      </c>
      <c r="V106" s="964">
        <f>[4]Igazgatás!Q129+[4]Községgazd!T122+[4]Vagyongazd!Q104+[4]Közút!Q104+[4]Sport!Q106+[4]Közművelődés!S145+[4]Támogatás!AB107</f>
        <v>0</v>
      </c>
      <c r="W106" s="962">
        <f>[4]Igazgatás!R129+[4]Községgazd!U122+[4]Vagyongazd!R104+[4]Közút!R104+[4]Sport!R106+[4]Közművelődés!T145+[4]Támogatás!AC107</f>
        <v>0</v>
      </c>
      <c r="X106" s="962">
        <f>[4]Igazgatás!S129+[4]Községgazd!V122+[4]Vagyongazd!S104+[4]Közút!S104+[4]Sport!S106+[4]Közművelődés!U145+[4]Támogatás!AD107</f>
        <v>0</v>
      </c>
      <c r="Y106" s="963">
        <f>[4]Igazgatás!T129+[4]Községgazd!W122+[4]Vagyongazd!T104+[4]Közút!T104+[4]Sport!T106+[4]Közművelődés!V145+[4]Támogatás!AE107</f>
        <v>0</v>
      </c>
      <c r="AB106" s="914"/>
    </row>
    <row r="107" spans="1:28" ht="25.5" hidden="1" customHeight="1" x14ac:dyDescent="0.2">
      <c r="B107" s="876"/>
      <c r="C107" s="21"/>
      <c r="D107" s="1365" t="s">
        <v>986</v>
      </c>
      <c r="E107" s="1365"/>
      <c r="F107" s="958" t="e">
        <v>#REF!</v>
      </c>
      <c r="G107" s="958" t="e">
        <v>#REF!</v>
      </c>
      <c r="H107" s="958" t="e">
        <v>#REF!</v>
      </c>
      <c r="I107" s="958" t="e">
        <v>#REF!</v>
      </c>
      <c r="J107" s="958" t="e">
        <f>[4]Igazgatás!F130+[4]Községgazd!F123+[4]Vagyongazd!#REF!+[4]Közút!F105+[4]Sport!F107+[4]Közművelődés!F146+[4]Támogatás!J108</f>
        <v>#REF!</v>
      </c>
      <c r="K107" s="958" t="e">
        <f>[4]Igazgatás!G130+[4]Községgazd!G123+[4]Vagyongazd!#REF!+[4]Közút!G105+[4]Sport!G107+[4]Közművelődés!G146+[4]Támogatás!K108</f>
        <v>#REF!</v>
      </c>
      <c r="L107" s="958"/>
      <c r="M107" s="959" t="e">
        <f>[4]Igazgatás!H130+[4]Községgazd!H123+[4]Vagyongazd!#REF!+[4]Közút!H105+[4]Sport!H107+[4]Közművelődés!H146+[4]Támogatás!L108</f>
        <v>#REF!</v>
      </c>
      <c r="N107" s="960">
        <f>[4]Igazgatás!I130+[4]Községgazd!L123+[4]Vagyongazd!I105+[4]Közút!I105+[4]Sport!I107+[4]Közművelődés!K146+[4]Támogatás!T108</f>
        <v>0</v>
      </c>
      <c r="O107" s="961">
        <f>[4]Igazgatás!J130+[4]Községgazd!M123+[4]Vagyongazd!J105+[4]Közút!J105+[4]Sport!J107+[4]Közművelődés!L146+[4]Támogatás!U108</f>
        <v>0</v>
      </c>
      <c r="P107" s="962">
        <f>[4]Igazgatás!K130+[4]Községgazd!N123+[4]Vagyongazd!K105+[4]Közút!K105+[4]Sport!K107+[4]Közművelődés!M146+[4]Támogatás!V108</f>
        <v>0</v>
      </c>
      <c r="Q107" s="962">
        <f>[4]Igazgatás!L130+[4]Községgazd!O123+[4]Vagyongazd!L105+[4]Közút!L105+[4]Sport!L107+[4]Közművelődés!N146+[4]Támogatás!W108</f>
        <v>0</v>
      </c>
      <c r="R107" s="961">
        <f>[4]Igazgatás!M130+[4]Községgazd!P123+[4]Vagyongazd!M105+[4]Közút!M105+[4]Sport!M107+[4]Közművelődés!O146+[4]Támogatás!X108</f>
        <v>0</v>
      </c>
      <c r="S107" s="962">
        <f>[4]Igazgatás!N130+[4]Községgazd!Q123+[4]Vagyongazd!N105+[4]Közút!N105+[4]Sport!N107+[4]Közművelődés!P146+[4]Támogatás!Y108</f>
        <v>0</v>
      </c>
      <c r="T107" s="962">
        <f>[4]Igazgatás!O130+[4]Községgazd!R123+[4]Vagyongazd!O105+[4]Közút!O105+[4]Sport!O107+[4]Közművelődés!Q146+[4]Támogatás!Z108</f>
        <v>0</v>
      </c>
      <c r="U107" s="963">
        <f>[4]Igazgatás!P130+[4]Községgazd!S123+[4]Vagyongazd!P105+[4]Közút!P105+[4]Sport!P107+[4]Közművelődés!R146+[4]Támogatás!AA108</f>
        <v>0</v>
      </c>
      <c r="V107" s="964">
        <f>[4]Igazgatás!Q130+[4]Községgazd!T123+[4]Vagyongazd!Q105+[4]Közút!Q105+[4]Sport!Q107+[4]Közművelődés!S146+[4]Támogatás!AB108</f>
        <v>0</v>
      </c>
      <c r="W107" s="962">
        <f>[4]Igazgatás!R130+[4]Községgazd!U123+[4]Vagyongazd!R105+[4]Közút!R105+[4]Sport!R107+[4]Közművelődés!T146+[4]Támogatás!AC108</f>
        <v>0</v>
      </c>
      <c r="X107" s="962">
        <f>[4]Igazgatás!S130+[4]Községgazd!V123+[4]Vagyongazd!S105+[4]Közút!S105+[4]Sport!S107+[4]Közművelődés!U146+[4]Támogatás!AD108</f>
        <v>0</v>
      </c>
      <c r="Y107" s="963">
        <f>[4]Igazgatás!T130+[4]Községgazd!W123+[4]Vagyongazd!T105+[4]Közút!T105+[4]Sport!T107+[4]Közművelődés!V146+[4]Támogatás!AE108</f>
        <v>0</v>
      </c>
      <c r="AB107" s="914"/>
    </row>
    <row r="108" spans="1:28" s="949" customFormat="1" ht="14.25" hidden="1" thickBot="1" x14ac:dyDescent="0.25">
      <c r="A108" s="18" t="s">
        <v>87</v>
      </c>
      <c r="B108" s="880" t="s">
        <v>88</v>
      </c>
      <c r="C108" s="1346" t="s">
        <v>89</v>
      </c>
      <c r="D108" s="1347"/>
      <c r="E108" s="1347"/>
      <c r="F108" s="950">
        <v>2617468</v>
      </c>
      <c r="G108" s="950">
        <v>2618218</v>
      </c>
      <c r="H108" s="950">
        <v>2719216</v>
      </c>
      <c r="I108" s="950"/>
      <c r="J108" s="950">
        <v>0</v>
      </c>
      <c r="K108" s="950">
        <v>0</v>
      </c>
      <c r="L108" s="950">
        <v>0</v>
      </c>
      <c r="M108" s="951">
        <f>SUM(J108:L108)</f>
        <v>0</v>
      </c>
      <c r="N108" s="1004">
        <f>[4]Igazgatás!I131+[4]Községgazd!L124+[4]Vagyongazd!I106+[4]Közút!I106+[4]Sport!I108+[4]Közművelődés!K147+[4]Támogatás!T109</f>
        <v>62083.916664183307</v>
      </c>
      <c r="O108" s="1005">
        <f>[4]Igazgatás!J131+[4]Községgazd!M124+[4]Vagyongazd!J106+[4]Közút!J106+[4]Sport!J108+[4]Közművelődés!L147+[4]Támogatás!U109</f>
        <v>62083.916664183307</v>
      </c>
      <c r="P108" s="1006">
        <f>[4]Igazgatás!K131+[4]Községgazd!N124+[4]Vagyongazd!K106+[4]Közút!K106+[4]Sport!K108+[4]Közművelődés!M147+[4]Támogatás!V109</f>
        <v>62083.916664183307</v>
      </c>
      <c r="Q108" s="1006">
        <f>[4]Igazgatás!L131+[4]Községgazd!O124+[4]Vagyongazd!L106+[4]Közút!L106+[4]Sport!L108+[4]Közművelődés!N147+[4]Támogatás!W109</f>
        <v>62083.916664183307</v>
      </c>
      <c r="R108" s="1005">
        <f>[4]Igazgatás!M131+[4]Községgazd!P124+[4]Vagyongazd!M106+[4]Közút!M106+[4]Sport!M108+[4]Közművelődés!O147+[4]Támogatás!X109</f>
        <v>62083.916664183307</v>
      </c>
      <c r="S108" s="1006">
        <f>[4]Igazgatás!N131+[4]Községgazd!Q124+[4]Vagyongazd!N106+[4]Közút!N106+[4]Sport!N108+[4]Közművelődés!P147+[4]Támogatás!Y109</f>
        <v>62083.916664183307</v>
      </c>
      <c r="T108" s="1006">
        <f>[4]Igazgatás!O131+[4]Községgazd!R124+[4]Vagyongazd!O106+[4]Közút!O106+[4]Sport!O108+[4]Közművelődés!Q147+[4]Támogatás!Z109</f>
        <v>62083.916664183307</v>
      </c>
      <c r="U108" s="1007">
        <f>[4]Igazgatás!P131+[4]Községgazd!S124+[4]Vagyongazd!P106+[4]Közút!P106+[4]Sport!P108+[4]Közművelődés!R147+[4]Támogatás!AA109</f>
        <v>62083.916664183307</v>
      </c>
      <c r="V108" s="1008">
        <f>[4]Igazgatás!Q131+[4]Községgazd!T124+[4]Vagyongazd!Q106+[4]Közút!Q106+[4]Sport!Q108+[4]Közművelődés!S147+[4]Támogatás!AB109</f>
        <v>62083.916664183307</v>
      </c>
      <c r="W108" s="1006">
        <f>[4]Igazgatás!R131+[4]Községgazd!U124+[4]Vagyongazd!R106+[4]Közút!R106+[4]Sport!R108+[4]Közművelődés!T147+[4]Támogatás!AC109</f>
        <v>62083.916664183307</v>
      </c>
      <c r="X108" s="1006">
        <f>[4]Igazgatás!S131+[4]Községgazd!V124+[4]Vagyongazd!S106+[4]Közút!S106+[4]Sport!S108+[4]Közművelődés!U147+[4]Támogatás!AD109</f>
        <v>62083.916664183307</v>
      </c>
      <c r="Y108" s="1007">
        <f>[4]Igazgatás!T131+[4]Községgazd!W124+[4]Vagyongazd!T106+[4]Közút!T106+[4]Sport!T108+[4]Közművelődés!V147+[4]Támogatás!AE109</f>
        <v>62083.916664183307</v>
      </c>
      <c r="AB108" s="914"/>
    </row>
    <row r="109" spans="1:28" ht="15" hidden="1" customHeight="1" x14ac:dyDescent="0.2">
      <c r="B109" s="876"/>
      <c r="C109" s="21"/>
      <c r="D109" s="1343" t="s">
        <v>380</v>
      </c>
      <c r="E109" s="1343"/>
      <c r="F109" s="958">
        <f>[4]Támogatás!F110</f>
        <v>0</v>
      </c>
      <c r="G109" s="958">
        <f>[4]Támogatás!G110</f>
        <v>0</v>
      </c>
      <c r="H109" s="958">
        <f>[4]Támogatás!H110</f>
        <v>0</v>
      </c>
      <c r="I109" s="958"/>
      <c r="J109" s="958">
        <f>[4]Igazgatás!F132+[4]Községgazd!F125+[4]Közút!F107+[4]Sport!F109+[4]Közművelődés!F148+[4]Támogatás!J110</f>
        <v>0</v>
      </c>
      <c r="K109" s="958">
        <f>[4]Igazgatás!G132+[4]Községgazd!G125+[4]Közút!G107+[4]Sport!G109+[4]Közművelődés!G148+[4]Támogatás!K110</f>
        <v>0</v>
      </c>
      <c r="L109" s="958">
        <v>0</v>
      </c>
      <c r="M109" s="959">
        <v>0</v>
      </c>
      <c r="N109" s="960">
        <f>[4]Igazgatás!I132+[4]Községgazd!L125+[4]Vagyongazd!I107+[4]Közút!I107+[4]Sport!I109+[4]Közművelődés!K148+[4]Támogatás!T110</f>
        <v>0</v>
      </c>
      <c r="O109" s="961">
        <f>[4]Igazgatás!J132+[4]Községgazd!M125+[4]Vagyongazd!J107+[4]Közút!J107+[4]Sport!J109+[4]Közművelődés!L148+[4]Támogatás!U110</f>
        <v>0</v>
      </c>
      <c r="P109" s="962">
        <f>[4]Igazgatás!K132+[4]Községgazd!N125+[4]Vagyongazd!K107+[4]Közút!K107+[4]Sport!K109+[4]Közművelődés!M148+[4]Támogatás!V110</f>
        <v>0</v>
      </c>
      <c r="Q109" s="962">
        <f>[4]Igazgatás!L132+[4]Községgazd!O125+[4]Vagyongazd!L107+[4]Közút!L107+[4]Sport!L109+[4]Közművelődés!N148+[4]Támogatás!W110</f>
        <v>0</v>
      </c>
      <c r="R109" s="961">
        <f>[4]Igazgatás!M132+[4]Községgazd!P125+[4]Vagyongazd!M107+[4]Közút!M107+[4]Sport!M109+[4]Közművelődés!O148+[4]Támogatás!X110</f>
        <v>0</v>
      </c>
      <c r="S109" s="962">
        <f>[4]Igazgatás!N132+[4]Községgazd!Q125+[4]Vagyongazd!N107+[4]Közút!N107+[4]Sport!N109+[4]Közművelődés!P148+[4]Támogatás!Y110</f>
        <v>0</v>
      </c>
      <c r="T109" s="962">
        <f>[4]Igazgatás!O132+[4]Községgazd!R125+[4]Vagyongazd!O107+[4]Közút!O107+[4]Sport!O109+[4]Közművelődés!Q148+[4]Támogatás!Z110</f>
        <v>0</v>
      </c>
      <c r="U109" s="963">
        <f>[4]Igazgatás!P132+[4]Községgazd!S125+[4]Vagyongazd!P107+[4]Közút!P107+[4]Sport!P109+[4]Közművelődés!R148+[4]Támogatás!AA110</f>
        <v>0</v>
      </c>
      <c r="V109" s="964">
        <f>[4]Igazgatás!Q132+[4]Községgazd!T125+[4]Vagyongazd!Q107+[4]Közút!Q107+[4]Sport!Q109+[4]Közművelődés!S148+[4]Támogatás!AB110</f>
        <v>0</v>
      </c>
      <c r="W109" s="962">
        <f>[4]Igazgatás!R132+[4]Községgazd!U125+[4]Vagyongazd!R107+[4]Közút!R107+[4]Sport!R109+[4]Közművelődés!T148+[4]Támogatás!AC110</f>
        <v>0</v>
      </c>
      <c r="X109" s="962">
        <f>[4]Igazgatás!S132+[4]Községgazd!V125+[4]Vagyongazd!S107+[4]Közút!S107+[4]Sport!S109+[4]Közművelődés!U148+[4]Támogatás!AD110</f>
        <v>0</v>
      </c>
      <c r="Y109" s="963">
        <f>[4]Igazgatás!T132+[4]Községgazd!W125+[4]Vagyongazd!T107+[4]Közút!T107+[4]Sport!T109+[4]Közművelődés!V148+[4]Támogatás!AE110</f>
        <v>0</v>
      </c>
      <c r="AB109" s="914"/>
    </row>
    <row r="110" spans="1:28" ht="15" hidden="1" customHeight="1" x14ac:dyDescent="0.2">
      <c r="B110" s="876"/>
      <c r="C110" s="21"/>
      <c r="D110" s="1343" t="s">
        <v>987</v>
      </c>
      <c r="E110" s="1343"/>
      <c r="F110" s="958" t="e">
        <v>#REF!</v>
      </c>
      <c r="G110" s="958" t="e">
        <v>#REF!</v>
      </c>
      <c r="H110" s="958" t="e">
        <v>#REF!</v>
      </c>
      <c r="I110" s="958" t="e">
        <v>#REF!</v>
      </c>
      <c r="J110" s="958" t="e">
        <f>[4]Igazgatás!F133+[4]Községgazd!F126+[4]Vagyongazd!#REF!+[4]Közút!F108+[4]Sport!F110+[4]Közművelődés!F149+[4]Támogatás!J111</f>
        <v>#REF!</v>
      </c>
      <c r="K110" s="958" t="e">
        <f>[4]Igazgatás!G133+[4]Községgazd!G126+[4]Vagyongazd!#REF!+[4]Közút!G108+[4]Sport!G110+[4]Közművelődés!G149+[4]Támogatás!K111</f>
        <v>#REF!</v>
      </c>
      <c r="L110" s="958"/>
      <c r="M110" s="959" t="e">
        <f>[4]Igazgatás!H133+[4]Községgazd!H126+[4]Vagyongazd!#REF!+[4]Közút!H108+[4]Sport!H110+[4]Közművelődés!H149+[4]Támogatás!L111</f>
        <v>#REF!</v>
      </c>
      <c r="N110" s="960">
        <f>[4]Igazgatás!I133+[4]Községgazd!L126+[4]Vagyongazd!I108+[4]Közút!I108+[4]Sport!I110+[4]Közművelődés!K149+[4]Támogatás!T111</f>
        <v>0</v>
      </c>
      <c r="O110" s="961">
        <f>[4]Igazgatás!J133+[4]Községgazd!M126+[4]Vagyongazd!J108+[4]Közút!J108+[4]Sport!J110+[4]Közművelődés!L149+[4]Támogatás!U111</f>
        <v>0</v>
      </c>
      <c r="P110" s="962">
        <f>[4]Igazgatás!K133+[4]Községgazd!N126+[4]Vagyongazd!K108+[4]Közút!K108+[4]Sport!K110+[4]Közművelődés!M149+[4]Támogatás!V111</f>
        <v>0</v>
      </c>
      <c r="Q110" s="962">
        <f>[4]Igazgatás!L133+[4]Községgazd!O126+[4]Vagyongazd!L108+[4]Közút!L108+[4]Sport!L110+[4]Közművelődés!N149+[4]Támogatás!W111</f>
        <v>0</v>
      </c>
      <c r="R110" s="961">
        <f>[4]Igazgatás!M133+[4]Községgazd!P126+[4]Vagyongazd!M108+[4]Közút!M108+[4]Sport!M110+[4]Közművelődés!O149+[4]Támogatás!X111</f>
        <v>0</v>
      </c>
      <c r="S110" s="962">
        <f>[4]Igazgatás!N133+[4]Községgazd!Q126+[4]Vagyongazd!N108+[4]Közút!N108+[4]Sport!N110+[4]Közművelődés!P149+[4]Támogatás!Y111</f>
        <v>0</v>
      </c>
      <c r="T110" s="962">
        <f>[4]Igazgatás!O133+[4]Községgazd!R126+[4]Vagyongazd!O108+[4]Közút!O108+[4]Sport!O110+[4]Közművelődés!Q149+[4]Támogatás!Z111</f>
        <v>0</v>
      </c>
      <c r="U110" s="963">
        <f>[4]Igazgatás!P133+[4]Községgazd!S126+[4]Vagyongazd!P108+[4]Közút!P108+[4]Sport!P110+[4]Közművelődés!R149+[4]Támogatás!AA111</f>
        <v>0</v>
      </c>
      <c r="V110" s="964">
        <f>[4]Igazgatás!Q133+[4]Községgazd!T126+[4]Vagyongazd!Q108+[4]Közút!Q108+[4]Sport!Q110+[4]Közművelődés!S149+[4]Támogatás!AB111</f>
        <v>0</v>
      </c>
      <c r="W110" s="962">
        <f>[4]Igazgatás!R133+[4]Községgazd!U126+[4]Vagyongazd!R108+[4]Közút!R108+[4]Sport!R110+[4]Közművelődés!T149+[4]Támogatás!AC111</f>
        <v>0</v>
      </c>
      <c r="X110" s="962">
        <f>[4]Igazgatás!S133+[4]Községgazd!V126+[4]Vagyongazd!S108+[4]Közút!S108+[4]Sport!S110+[4]Közművelődés!U149+[4]Támogatás!AD111</f>
        <v>0</v>
      </c>
      <c r="Y110" s="963">
        <f>[4]Igazgatás!T133+[4]Községgazd!W126+[4]Vagyongazd!T108+[4]Közút!T108+[4]Sport!T110+[4]Közművelődés!V149+[4]Támogatás!AE111</f>
        <v>0</v>
      </c>
      <c r="AB110" s="914"/>
    </row>
    <row r="111" spans="1:28" ht="15" hidden="1" customHeight="1" x14ac:dyDescent="0.2">
      <c r="B111" s="876"/>
      <c r="C111" s="21"/>
      <c r="D111" s="1343" t="s">
        <v>988</v>
      </c>
      <c r="E111" s="1343"/>
      <c r="F111" s="958" t="e">
        <v>#REF!</v>
      </c>
      <c r="G111" s="958" t="e">
        <v>#REF!</v>
      </c>
      <c r="H111" s="958" t="e">
        <v>#REF!</v>
      </c>
      <c r="I111" s="958" t="e">
        <v>#REF!</v>
      </c>
      <c r="J111" s="958" t="e">
        <f>[4]Igazgatás!F134+[4]Községgazd!F127+[4]Vagyongazd!#REF!+[4]Közút!F109+[4]Sport!F111+[4]Közművelődés!F150+[4]Támogatás!J112</f>
        <v>#REF!</v>
      </c>
      <c r="K111" s="958" t="e">
        <f>[4]Igazgatás!G134+[4]Községgazd!G127+[4]Vagyongazd!#REF!+[4]Közút!G109+[4]Sport!G111+[4]Közművelődés!G150+[4]Támogatás!K112</f>
        <v>#REF!</v>
      </c>
      <c r="L111" s="958"/>
      <c r="M111" s="959" t="e">
        <f>[4]Igazgatás!H134+[4]Községgazd!H127+[4]Vagyongazd!#REF!+[4]Közút!H109+[4]Sport!H111+[4]Közművelődés!H150+[4]Támogatás!L112</f>
        <v>#REF!</v>
      </c>
      <c r="N111" s="960">
        <f>[4]Igazgatás!I134+[4]Községgazd!L127+[4]Vagyongazd!I109+[4]Közút!I109+[4]Sport!I111+[4]Közművelődés!K150+[4]Támogatás!T112</f>
        <v>0</v>
      </c>
      <c r="O111" s="961">
        <f>[4]Igazgatás!J134+[4]Községgazd!M127+[4]Vagyongazd!J109+[4]Közút!J109+[4]Sport!J111+[4]Közművelődés!L150+[4]Támogatás!U112</f>
        <v>0</v>
      </c>
      <c r="P111" s="962">
        <f>[4]Igazgatás!K134+[4]Községgazd!N127+[4]Vagyongazd!K109+[4]Közút!K109+[4]Sport!K111+[4]Közművelődés!M150+[4]Támogatás!V112</f>
        <v>0</v>
      </c>
      <c r="Q111" s="962">
        <f>[4]Igazgatás!L134+[4]Községgazd!O127+[4]Vagyongazd!L109+[4]Közút!L109+[4]Sport!L111+[4]Közművelődés!N150+[4]Támogatás!W112</f>
        <v>0</v>
      </c>
      <c r="R111" s="961">
        <f>[4]Igazgatás!M134+[4]Községgazd!P127+[4]Vagyongazd!M109+[4]Közút!M109+[4]Sport!M111+[4]Közművelődés!O150+[4]Támogatás!X112</f>
        <v>0</v>
      </c>
      <c r="S111" s="962">
        <f>[4]Igazgatás!N134+[4]Községgazd!Q127+[4]Vagyongazd!N109+[4]Közút!N109+[4]Sport!N111+[4]Közművelődés!P150+[4]Támogatás!Y112</f>
        <v>0</v>
      </c>
      <c r="T111" s="962">
        <f>[4]Igazgatás!O134+[4]Községgazd!R127+[4]Vagyongazd!O109+[4]Közút!O109+[4]Sport!O111+[4]Közművelődés!Q150+[4]Támogatás!Z112</f>
        <v>0</v>
      </c>
      <c r="U111" s="963">
        <f>[4]Igazgatás!P134+[4]Községgazd!S127+[4]Vagyongazd!P109+[4]Közút!P109+[4]Sport!P111+[4]Közművelődés!R150+[4]Támogatás!AA112</f>
        <v>0</v>
      </c>
      <c r="V111" s="964">
        <f>[4]Igazgatás!Q134+[4]Községgazd!T127+[4]Vagyongazd!Q109+[4]Közút!Q109+[4]Sport!Q111+[4]Közművelődés!S150+[4]Támogatás!AB112</f>
        <v>0</v>
      </c>
      <c r="W111" s="962">
        <f>[4]Igazgatás!R134+[4]Községgazd!U127+[4]Vagyongazd!R109+[4]Közút!R109+[4]Sport!R111+[4]Közművelődés!T150+[4]Támogatás!AC112</f>
        <v>0</v>
      </c>
      <c r="X111" s="962">
        <f>[4]Igazgatás!S134+[4]Községgazd!V127+[4]Vagyongazd!S109+[4]Közút!S109+[4]Sport!S111+[4]Közművelődés!U150+[4]Támogatás!AD112</f>
        <v>0</v>
      </c>
      <c r="Y111" s="963">
        <f>[4]Igazgatás!T134+[4]Községgazd!W127+[4]Vagyongazd!T109+[4]Közút!T109+[4]Sport!T111+[4]Közművelődés!V150+[4]Támogatás!AE112</f>
        <v>0</v>
      </c>
      <c r="AB111" s="914"/>
    </row>
    <row r="112" spans="1:28" ht="15" hidden="1" customHeight="1" x14ac:dyDescent="0.2">
      <c r="B112" s="876"/>
      <c r="C112" s="21"/>
      <c r="D112" s="1343" t="s">
        <v>989</v>
      </c>
      <c r="E112" s="1343"/>
      <c r="F112" s="958" t="e">
        <v>#REF!</v>
      </c>
      <c r="G112" s="958" t="e">
        <v>#REF!</v>
      </c>
      <c r="H112" s="958" t="e">
        <v>#REF!</v>
      </c>
      <c r="I112" s="958" t="e">
        <v>#REF!</v>
      </c>
      <c r="J112" s="958" t="e">
        <f>[4]Igazgatás!F135+[4]Községgazd!F128+[4]Vagyongazd!#REF!+[4]Közút!F110+[4]Sport!F112+[4]Közművelődés!F151+[4]Támogatás!J113</f>
        <v>#REF!</v>
      </c>
      <c r="K112" s="958" t="e">
        <f>[4]Igazgatás!G135+[4]Községgazd!G128+[4]Vagyongazd!#REF!+[4]Közút!G110+[4]Sport!G112+[4]Közművelődés!G151+[4]Támogatás!K113</f>
        <v>#REF!</v>
      </c>
      <c r="L112" s="958"/>
      <c r="M112" s="959" t="e">
        <f>[4]Igazgatás!H135+[4]Községgazd!H128+[4]Vagyongazd!#REF!+[4]Közút!H110+[4]Sport!H112+[4]Közművelődés!H151+[4]Támogatás!L113</f>
        <v>#REF!</v>
      </c>
      <c r="N112" s="960">
        <f>[4]Igazgatás!I135+[4]Községgazd!L128+[4]Vagyongazd!I110+[4]Közút!I110+[4]Sport!I112+[4]Közművelődés!K151+[4]Támogatás!T113</f>
        <v>0</v>
      </c>
      <c r="O112" s="961">
        <f>[4]Igazgatás!J135+[4]Községgazd!M128+[4]Vagyongazd!J110+[4]Közút!J110+[4]Sport!J112+[4]Közművelődés!L151+[4]Támogatás!U113</f>
        <v>0</v>
      </c>
      <c r="P112" s="962">
        <f>[4]Igazgatás!K135+[4]Községgazd!N128+[4]Vagyongazd!K110+[4]Közút!K110+[4]Sport!K112+[4]Közművelődés!M151+[4]Támogatás!V113</f>
        <v>0</v>
      </c>
      <c r="Q112" s="962">
        <f>[4]Igazgatás!L135+[4]Községgazd!O128+[4]Vagyongazd!L110+[4]Közút!L110+[4]Sport!L112+[4]Közművelődés!N151+[4]Támogatás!W113</f>
        <v>0</v>
      </c>
      <c r="R112" s="961">
        <f>[4]Igazgatás!M135+[4]Községgazd!P128+[4]Vagyongazd!M110+[4]Közút!M110+[4]Sport!M112+[4]Közművelődés!O151+[4]Támogatás!X113</f>
        <v>0</v>
      </c>
      <c r="S112" s="962">
        <f>[4]Igazgatás!N135+[4]Községgazd!Q128+[4]Vagyongazd!N110+[4]Közút!N110+[4]Sport!N112+[4]Közművelődés!P151+[4]Támogatás!Y113</f>
        <v>0</v>
      </c>
      <c r="T112" s="962">
        <f>[4]Igazgatás!O135+[4]Községgazd!R128+[4]Vagyongazd!O110+[4]Közút!O110+[4]Sport!O112+[4]Közművelődés!Q151+[4]Támogatás!Z113</f>
        <v>0</v>
      </c>
      <c r="U112" s="963">
        <f>[4]Igazgatás!P135+[4]Községgazd!S128+[4]Vagyongazd!P110+[4]Közút!P110+[4]Sport!P112+[4]Közművelődés!R151+[4]Támogatás!AA113</f>
        <v>0</v>
      </c>
      <c r="V112" s="964">
        <f>[4]Igazgatás!Q135+[4]Községgazd!T128+[4]Vagyongazd!Q110+[4]Közút!Q110+[4]Sport!Q112+[4]Közművelődés!S151+[4]Támogatás!AB113</f>
        <v>0</v>
      </c>
      <c r="W112" s="962">
        <f>[4]Igazgatás!R135+[4]Községgazd!U128+[4]Vagyongazd!R110+[4]Közút!R110+[4]Sport!R112+[4]Közművelődés!T151+[4]Támogatás!AC113</f>
        <v>0</v>
      </c>
      <c r="X112" s="962">
        <f>[4]Igazgatás!S135+[4]Községgazd!V128+[4]Vagyongazd!S110+[4]Közút!S110+[4]Sport!S112+[4]Közművelődés!U151+[4]Támogatás!AD113</f>
        <v>0</v>
      </c>
      <c r="Y112" s="963">
        <f>[4]Igazgatás!T135+[4]Községgazd!W128+[4]Vagyongazd!T110+[4]Közút!T110+[4]Sport!T112+[4]Közművelődés!V151+[4]Támogatás!AE113</f>
        <v>0</v>
      </c>
      <c r="AB112" s="914"/>
    </row>
    <row r="113" spans="1:28" ht="15" hidden="1" customHeight="1" x14ac:dyDescent="0.2">
      <c r="B113" s="876"/>
      <c r="C113" s="21"/>
      <c r="D113" s="1343" t="s">
        <v>990</v>
      </c>
      <c r="E113" s="1343"/>
      <c r="F113" s="958" t="e">
        <v>#REF!</v>
      </c>
      <c r="G113" s="958" t="e">
        <v>#REF!</v>
      </c>
      <c r="H113" s="958" t="e">
        <v>#REF!</v>
      </c>
      <c r="I113" s="958" t="e">
        <v>#REF!</v>
      </c>
      <c r="J113" s="958" t="e">
        <f>[4]Igazgatás!F136+[4]Községgazd!F129+[4]Vagyongazd!#REF!+[4]Közút!F111+[4]Sport!F113+[4]Közművelődés!F152+[4]Támogatás!J114</f>
        <v>#REF!</v>
      </c>
      <c r="K113" s="958" t="e">
        <f>[4]Igazgatás!G136+[4]Községgazd!G129+[4]Vagyongazd!#REF!+[4]Közút!G111+[4]Sport!G113+[4]Közművelődés!G152+[4]Támogatás!K114</f>
        <v>#REF!</v>
      </c>
      <c r="L113" s="958"/>
      <c r="M113" s="959" t="e">
        <f>[4]Igazgatás!H136+[4]Községgazd!H129+[4]Vagyongazd!#REF!+[4]Közút!H111+[4]Sport!H113+[4]Közművelődés!H152+[4]Támogatás!L114</f>
        <v>#REF!</v>
      </c>
      <c r="N113" s="960">
        <f>[4]Igazgatás!I136+[4]Községgazd!L129+[4]Vagyongazd!I111+[4]Közút!I111+[4]Sport!I113+[4]Közművelődés!K152+[4]Támogatás!T114</f>
        <v>0</v>
      </c>
      <c r="O113" s="961">
        <f>[4]Igazgatás!J136+[4]Községgazd!M129+[4]Vagyongazd!J111+[4]Közút!J111+[4]Sport!J113+[4]Közművelődés!L152+[4]Támogatás!U114</f>
        <v>0</v>
      </c>
      <c r="P113" s="962">
        <f>[4]Igazgatás!K136+[4]Községgazd!N129+[4]Vagyongazd!K111+[4]Közút!K111+[4]Sport!K113+[4]Közművelődés!M152+[4]Támogatás!V114</f>
        <v>0</v>
      </c>
      <c r="Q113" s="962">
        <f>[4]Igazgatás!L136+[4]Községgazd!O129+[4]Vagyongazd!L111+[4]Közút!L111+[4]Sport!L113+[4]Közművelődés!N152+[4]Támogatás!W114</f>
        <v>0</v>
      </c>
      <c r="R113" s="961">
        <f>[4]Igazgatás!M136+[4]Községgazd!P129+[4]Vagyongazd!M111+[4]Közút!M111+[4]Sport!M113+[4]Közművelődés!O152+[4]Támogatás!X114</f>
        <v>0</v>
      </c>
      <c r="S113" s="962">
        <f>[4]Igazgatás!N136+[4]Községgazd!Q129+[4]Vagyongazd!N111+[4]Közút!N111+[4]Sport!N113+[4]Közművelődés!P152+[4]Támogatás!Y114</f>
        <v>0</v>
      </c>
      <c r="T113" s="962">
        <f>[4]Igazgatás!O136+[4]Községgazd!R129+[4]Vagyongazd!O111+[4]Közút!O111+[4]Sport!O113+[4]Közművelődés!Q152+[4]Támogatás!Z114</f>
        <v>0</v>
      </c>
      <c r="U113" s="963">
        <f>[4]Igazgatás!P136+[4]Községgazd!S129+[4]Vagyongazd!P111+[4]Közút!P111+[4]Sport!P113+[4]Közművelődés!R152+[4]Támogatás!AA114</f>
        <v>0</v>
      </c>
      <c r="V113" s="964">
        <f>[4]Igazgatás!Q136+[4]Községgazd!T129+[4]Vagyongazd!Q111+[4]Közút!Q111+[4]Sport!Q113+[4]Közművelődés!S152+[4]Támogatás!AB114</f>
        <v>0</v>
      </c>
      <c r="W113" s="962">
        <f>[4]Igazgatás!R136+[4]Községgazd!U129+[4]Vagyongazd!R111+[4]Közút!R111+[4]Sport!R113+[4]Közművelődés!T152+[4]Támogatás!AC114</f>
        <v>0</v>
      </c>
      <c r="X113" s="962">
        <f>[4]Igazgatás!S136+[4]Községgazd!V129+[4]Vagyongazd!S111+[4]Közút!S111+[4]Sport!S113+[4]Közművelődés!U152+[4]Támogatás!AD114</f>
        <v>0</v>
      </c>
      <c r="Y113" s="963">
        <f>[4]Igazgatás!T136+[4]Községgazd!W129+[4]Vagyongazd!T111+[4]Közút!T111+[4]Sport!T113+[4]Közművelődés!V152+[4]Támogatás!AE114</f>
        <v>0</v>
      </c>
      <c r="AB113" s="914"/>
    </row>
    <row r="114" spans="1:28" ht="15" hidden="1" customHeight="1" x14ac:dyDescent="0.2">
      <c r="B114" s="876"/>
      <c r="C114" s="21"/>
      <c r="D114" s="1343" t="s">
        <v>991</v>
      </c>
      <c r="E114" s="1343"/>
      <c r="F114" s="958" t="e">
        <v>#REF!</v>
      </c>
      <c r="G114" s="958" t="e">
        <v>#REF!</v>
      </c>
      <c r="H114" s="958" t="e">
        <v>#REF!</v>
      </c>
      <c r="I114" s="958" t="e">
        <v>#REF!</v>
      </c>
      <c r="J114" s="958" t="e">
        <f>[4]Igazgatás!F137+[4]Községgazd!F130+[4]Vagyongazd!#REF!+[4]Közút!F112+[4]Sport!F114+[4]Közművelődés!F153+[4]Támogatás!J115</f>
        <v>#REF!</v>
      </c>
      <c r="K114" s="958" t="e">
        <f>[4]Igazgatás!G137+[4]Községgazd!G130+[4]Vagyongazd!#REF!+[4]Közút!G112+[4]Sport!G114+[4]Közművelődés!G153+[4]Támogatás!K115</f>
        <v>#REF!</v>
      </c>
      <c r="L114" s="958"/>
      <c r="M114" s="959" t="e">
        <f>[4]Igazgatás!H137+[4]Községgazd!H130+[4]Vagyongazd!#REF!+[4]Közút!H112+[4]Sport!H114+[4]Közművelődés!H153+[4]Támogatás!L115</f>
        <v>#REF!</v>
      </c>
      <c r="N114" s="960">
        <f>[4]Igazgatás!I137+[4]Községgazd!L130+[4]Vagyongazd!I112+[4]Közút!I112+[4]Sport!I114+[4]Közművelődés!K153+[4]Támogatás!T115</f>
        <v>0</v>
      </c>
      <c r="O114" s="961">
        <f>[4]Igazgatás!J137+[4]Községgazd!M130+[4]Vagyongazd!J112+[4]Közút!J112+[4]Sport!J114+[4]Közművelődés!L153+[4]Támogatás!U115</f>
        <v>0</v>
      </c>
      <c r="P114" s="962">
        <f>[4]Igazgatás!K137+[4]Községgazd!N130+[4]Vagyongazd!K112+[4]Közút!K112+[4]Sport!K114+[4]Közművelődés!M153+[4]Támogatás!V115</f>
        <v>0</v>
      </c>
      <c r="Q114" s="962">
        <f>[4]Igazgatás!L137+[4]Községgazd!O130+[4]Vagyongazd!L112+[4]Közút!L112+[4]Sport!L114+[4]Közművelődés!N153+[4]Támogatás!W115</f>
        <v>0</v>
      </c>
      <c r="R114" s="961">
        <f>[4]Igazgatás!M137+[4]Községgazd!P130+[4]Vagyongazd!M112+[4]Közút!M112+[4]Sport!M114+[4]Közművelődés!O153+[4]Támogatás!X115</f>
        <v>0</v>
      </c>
      <c r="S114" s="962">
        <f>[4]Igazgatás!N137+[4]Községgazd!Q130+[4]Vagyongazd!N112+[4]Közút!N112+[4]Sport!N114+[4]Közművelődés!P153+[4]Támogatás!Y115</f>
        <v>0</v>
      </c>
      <c r="T114" s="962">
        <f>[4]Igazgatás!O137+[4]Községgazd!R130+[4]Vagyongazd!O112+[4]Közút!O112+[4]Sport!O114+[4]Közművelődés!Q153+[4]Támogatás!Z115</f>
        <v>0</v>
      </c>
      <c r="U114" s="963">
        <f>[4]Igazgatás!P137+[4]Községgazd!S130+[4]Vagyongazd!P112+[4]Közút!P112+[4]Sport!P114+[4]Közművelődés!R153+[4]Támogatás!AA115</f>
        <v>0</v>
      </c>
      <c r="V114" s="964">
        <f>[4]Igazgatás!Q137+[4]Községgazd!T130+[4]Vagyongazd!Q112+[4]Közút!Q112+[4]Sport!Q114+[4]Közművelődés!S153+[4]Támogatás!AB115</f>
        <v>0</v>
      </c>
      <c r="W114" s="962">
        <f>[4]Igazgatás!R137+[4]Községgazd!U130+[4]Vagyongazd!R112+[4]Közút!R112+[4]Sport!R114+[4]Közművelődés!T153+[4]Támogatás!AC115</f>
        <v>0</v>
      </c>
      <c r="X114" s="962">
        <f>[4]Igazgatás!S137+[4]Községgazd!V130+[4]Vagyongazd!S112+[4]Közút!S112+[4]Sport!S114+[4]Közművelődés!U153+[4]Támogatás!AD115</f>
        <v>0</v>
      </c>
      <c r="Y114" s="963">
        <f>[4]Igazgatás!T137+[4]Községgazd!W130+[4]Vagyongazd!T112+[4]Közút!T112+[4]Sport!T114+[4]Közművelődés!V153+[4]Támogatás!AE115</f>
        <v>0</v>
      </c>
      <c r="AB114" s="914"/>
    </row>
    <row r="115" spans="1:28" ht="25.5" hidden="1" customHeight="1" x14ac:dyDescent="0.2">
      <c r="B115" s="876"/>
      <c r="C115" s="21"/>
      <c r="D115" s="1365" t="s">
        <v>992</v>
      </c>
      <c r="E115" s="1365"/>
      <c r="F115" s="958">
        <v>2567468</v>
      </c>
      <c r="G115" s="958">
        <v>2567468</v>
      </c>
      <c r="H115" s="958">
        <v>2567468</v>
      </c>
      <c r="I115" s="958"/>
      <c r="J115" s="958">
        <v>0</v>
      </c>
      <c r="K115" s="958">
        <f>[4]Igazgatás!G138+[4]Községgazd!G131+[4]Közút!G113+[4]Sport!G115+[4]Közművelődés!G154+[4]Támogatás!K116</f>
        <v>0</v>
      </c>
      <c r="L115" s="958">
        <v>0</v>
      </c>
      <c r="M115" s="959">
        <v>0</v>
      </c>
      <c r="N115" s="960">
        <f>[4]Igazgatás!I138+[4]Községgazd!L131+[4]Vagyongazd!I113+[4]Közút!I113+[4]Sport!I115+[4]Közművelődés!K154+[4]Támogatás!T116</f>
        <v>57688.083331025809</v>
      </c>
      <c r="O115" s="961">
        <f>[4]Igazgatás!J138+[4]Községgazd!M131+[4]Vagyongazd!J113+[4]Közút!J113+[4]Sport!J115+[4]Közművelődés!L154+[4]Támogatás!U116</f>
        <v>57688.083331025809</v>
      </c>
      <c r="P115" s="962">
        <f>[4]Igazgatás!K138+[4]Községgazd!N131+[4]Vagyongazd!K113+[4]Közút!K113+[4]Sport!K115+[4]Közművelődés!M154+[4]Támogatás!V116</f>
        <v>57688.083331025809</v>
      </c>
      <c r="Q115" s="962">
        <f>[4]Igazgatás!L138+[4]Községgazd!O131+[4]Vagyongazd!L113+[4]Közút!L113+[4]Sport!L115+[4]Közművelődés!N154+[4]Támogatás!W116</f>
        <v>57688.083331025809</v>
      </c>
      <c r="R115" s="961">
        <f>[4]Igazgatás!M138+[4]Községgazd!P131+[4]Vagyongazd!M113+[4]Közút!M113+[4]Sport!M115+[4]Közművelődés!O154+[4]Támogatás!X116</f>
        <v>57688.083331025809</v>
      </c>
      <c r="S115" s="962">
        <f>[4]Igazgatás!N138+[4]Községgazd!Q131+[4]Vagyongazd!N113+[4]Közút!N113+[4]Sport!N115+[4]Közművelődés!P154+[4]Támogatás!Y116</f>
        <v>57688.083331025809</v>
      </c>
      <c r="T115" s="962">
        <f>[4]Igazgatás!O138+[4]Községgazd!R131+[4]Vagyongazd!O113+[4]Közút!O113+[4]Sport!O115+[4]Közművelődés!Q154+[4]Támogatás!Z116</f>
        <v>57688.083331025809</v>
      </c>
      <c r="U115" s="963">
        <f>[4]Igazgatás!P138+[4]Községgazd!S131+[4]Vagyongazd!P113+[4]Közút!P113+[4]Sport!P115+[4]Közművelődés!R154+[4]Támogatás!AA116</f>
        <v>57688.083331025809</v>
      </c>
      <c r="V115" s="964">
        <f>[4]Igazgatás!Q138+[4]Községgazd!T131+[4]Vagyongazd!Q113+[4]Közút!Q113+[4]Sport!Q115+[4]Közművelődés!S154+[4]Támogatás!AB116</f>
        <v>57688.083331025809</v>
      </c>
      <c r="W115" s="962">
        <f>[4]Igazgatás!R138+[4]Községgazd!U131+[4]Vagyongazd!R113+[4]Közút!R113+[4]Sport!R115+[4]Közművelődés!T154+[4]Támogatás!AC116</f>
        <v>57688.083331025809</v>
      </c>
      <c r="X115" s="962">
        <f>[4]Igazgatás!S138+[4]Községgazd!V131+[4]Vagyongazd!S113+[4]Közút!S113+[4]Sport!S115+[4]Közművelődés!U154+[4]Támogatás!AD116</f>
        <v>57688.083331025809</v>
      </c>
      <c r="Y115" s="963">
        <f>[4]Igazgatás!T138+[4]Községgazd!W131+[4]Vagyongazd!T113+[4]Közút!T113+[4]Sport!T115+[4]Közművelődés!V154+[4]Támogatás!AE116</f>
        <v>57688.083331025809</v>
      </c>
      <c r="AB115" s="914"/>
    </row>
    <row r="116" spans="1:28" ht="13.5" hidden="1" thickBot="1" x14ac:dyDescent="0.25">
      <c r="B116" s="876"/>
      <c r="C116" s="21"/>
      <c r="D116" s="1343" t="s">
        <v>90</v>
      </c>
      <c r="E116" s="1343"/>
      <c r="F116" s="958">
        <v>50000</v>
      </c>
      <c r="G116" s="958">
        <v>50750</v>
      </c>
      <c r="H116" s="958">
        <v>51748</v>
      </c>
      <c r="I116" s="958"/>
      <c r="J116" s="958">
        <v>0</v>
      </c>
      <c r="K116" s="958">
        <f>[4]Igazgatás!G139+[4]Községgazd!G132+[4]Közút!G114+[4]Sport!G116+[4]Közművelődés!G155+[4]Támogatás!K122</f>
        <v>0</v>
      </c>
      <c r="L116" s="958">
        <v>0</v>
      </c>
      <c r="M116" s="959">
        <v>0</v>
      </c>
      <c r="N116" s="960">
        <f>[4]Igazgatás!I139+[4]Községgazd!L132+[4]Vagyongazd!I114+[4]Közút!I114+[4]Sport!I116+[4]Közművelődés!K155+[4]Támogatás!T122</f>
        <v>4395.8333331574995</v>
      </c>
      <c r="O116" s="961">
        <f>[4]Igazgatás!J139+[4]Községgazd!M132+[4]Vagyongazd!J114+[4]Közút!J114+[4]Sport!J116+[4]Közművelődés!L155+[4]Támogatás!U122</f>
        <v>4395.8333331574995</v>
      </c>
      <c r="P116" s="962">
        <f>[4]Igazgatás!K139+[4]Községgazd!N132+[4]Vagyongazd!K114+[4]Közút!K114+[4]Sport!K116+[4]Közművelődés!M155+[4]Támogatás!V122</f>
        <v>4395.8333331574995</v>
      </c>
      <c r="Q116" s="962">
        <f>[4]Igazgatás!L139+[4]Községgazd!O132+[4]Vagyongazd!L114+[4]Közút!L114+[4]Sport!L116+[4]Közművelődés!N155+[4]Támogatás!W122</f>
        <v>4395.8333331574995</v>
      </c>
      <c r="R116" s="961">
        <f>[4]Igazgatás!M139+[4]Községgazd!P132+[4]Vagyongazd!M114+[4]Közút!M114+[4]Sport!M116+[4]Közművelődés!O155+[4]Támogatás!X122</f>
        <v>4395.8333331574995</v>
      </c>
      <c r="S116" s="962">
        <f>[4]Igazgatás!N139+[4]Községgazd!Q132+[4]Vagyongazd!N114+[4]Közút!N114+[4]Sport!N116+[4]Közművelődés!P155+[4]Támogatás!Y122</f>
        <v>4395.8333331574995</v>
      </c>
      <c r="T116" s="962">
        <f>[4]Igazgatás!O139+[4]Községgazd!R132+[4]Vagyongazd!O114+[4]Közút!O114+[4]Sport!O116+[4]Közművelődés!Q155+[4]Támogatás!Z122</f>
        <v>4395.8333331574995</v>
      </c>
      <c r="U116" s="963">
        <f>[4]Igazgatás!P139+[4]Községgazd!S132+[4]Vagyongazd!P114+[4]Közút!P114+[4]Sport!P116+[4]Közművelődés!R155+[4]Támogatás!AA122</f>
        <v>4395.8333331574995</v>
      </c>
      <c r="V116" s="964">
        <f>[4]Igazgatás!Q139+[4]Községgazd!T132+[4]Vagyongazd!Q114+[4]Közút!Q114+[4]Sport!Q116+[4]Közművelődés!S155+[4]Támogatás!AB122</f>
        <v>4395.8333331574995</v>
      </c>
      <c r="W116" s="962">
        <f>[4]Igazgatás!R139+[4]Községgazd!U132+[4]Vagyongazd!R114+[4]Közút!R114+[4]Sport!R116+[4]Közművelődés!T155+[4]Támogatás!AC122</f>
        <v>4395.8333331574995</v>
      </c>
      <c r="X116" s="962">
        <f>[4]Igazgatás!S139+[4]Községgazd!V132+[4]Vagyongazd!S114+[4]Közút!S114+[4]Sport!S116+[4]Közművelődés!U155+[4]Támogatás!AD122</f>
        <v>4395.8333331574995</v>
      </c>
      <c r="Y116" s="963">
        <f>[4]Igazgatás!T139+[4]Községgazd!W132+[4]Vagyongazd!T114+[4]Közút!T114+[4]Sport!T116+[4]Közművelődés!V155+[4]Támogatás!AE122</f>
        <v>4395.8333331574995</v>
      </c>
      <c r="AB116" s="914"/>
    </row>
    <row r="117" spans="1:28" ht="25.5" hidden="1" customHeight="1" x14ac:dyDescent="0.2">
      <c r="B117" s="876"/>
      <c r="C117" s="21"/>
      <c r="D117" s="1365" t="s">
        <v>993</v>
      </c>
      <c r="E117" s="1365"/>
      <c r="F117" s="958" t="e">
        <v>#REF!</v>
      </c>
      <c r="G117" s="964" t="e">
        <v>#REF!</v>
      </c>
      <c r="H117" s="964" t="e">
        <v>#REF!</v>
      </c>
      <c r="I117" s="964" t="e">
        <v>#REF!</v>
      </c>
      <c r="J117" s="1009" t="e">
        <f>[4]Igazgatás!F140+[4]Községgazd!F133+[4]Vagyongazd!#REF!+[4]Közút!F115+[4]Sport!F117+[4]Közművelődés!F156+[4]Támogatás!J128</f>
        <v>#REF!</v>
      </c>
      <c r="K117" s="1010" t="e">
        <f>[4]Igazgatás!G140+[4]Községgazd!G133+[4]Vagyongazd!#REF!+[4]Közút!G115+[4]Sport!G117+[4]Közművelődés!G156+[4]Támogatás!K128</f>
        <v>#REF!</v>
      </c>
      <c r="L117" s="1011"/>
      <c r="M117" s="959" t="e">
        <f>[4]Igazgatás!H140+[4]Községgazd!H133+[4]Vagyongazd!#REF!+[4]Közút!H115+[4]Sport!H117+[4]Közművelődés!H156+[4]Támogatás!L128</f>
        <v>#REF!</v>
      </c>
      <c r="N117" s="960">
        <f>[4]Igazgatás!I140+[4]Községgazd!L133+[4]Vagyongazd!I115+[4]Közút!I115+[4]Sport!I117+[4]Közművelődés!K156+[4]Támogatás!T128</f>
        <v>0</v>
      </c>
      <c r="O117" s="961">
        <f>[4]Igazgatás!J140+[4]Községgazd!M133+[4]Vagyongazd!J115+[4]Közút!J115+[4]Sport!J117+[4]Közművelődés!L156+[4]Támogatás!U128</f>
        <v>0</v>
      </c>
      <c r="P117" s="962">
        <f>[4]Igazgatás!K140+[4]Községgazd!N133+[4]Vagyongazd!K115+[4]Közút!K115+[4]Sport!K117+[4]Közművelődés!M156+[4]Támogatás!V128</f>
        <v>0</v>
      </c>
      <c r="Q117" s="962">
        <f>[4]Igazgatás!L140+[4]Községgazd!O133+[4]Vagyongazd!L115+[4]Közút!L115+[4]Sport!L117+[4]Közművelődés!N156+[4]Támogatás!W128</f>
        <v>0</v>
      </c>
      <c r="R117" s="961">
        <f>[4]Igazgatás!M140+[4]Községgazd!P133+[4]Vagyongazd!M115+[4]Közút!M115+[4]Sport!M117+[4]Közművelődés!O156+[4]Támogatás!X128</f>
        <v>0</v>
      </c>
      <c r="S117" s="962">
        <f>[4]Igazgatás!N140+[4]Községgazd!Q133+[4]Vagyongazd!N115+[4]Közút!N115+[4]Sport!N117+[4]Közművelődés!P156+[4]Támogatás!Y128</f>
        <v>0</v>
      </c>
      <c r="T117" s="962">
        <f>[4]Igazgatás!O140+[4]Községgazd!R133+[4]Vagyongazd!O115+[4]Közút!O115+[4]Sport!O117+[4]Közművelődés!Q156+[4]Támogatás!Z128</f>
        <v>0</v>
      </c>
      <c r="U117" s="963">
        <f>[4]Igazgatás!P140+[4]Községgazd!S133+[4]Vagyongazd!P115+[4]Közút!P115+[4]Sport!P117+[4]Közművelődés!R156+[4]Támogatás!AA128</f>
        <v>0</v>
      </c>
      <c r="V117" s="964">
        <f>[4]Igazgatás!Q140+[4]Községgazd!T133+[4]Vagyongazd!Q115+[4]Közút!Q115+[4]Sport!Q117+[4]Közművelődés!S156+[4]Támogatás!AB128</f>
        <v>0</v>
      </c>
      <c r="W117" s="962">
        <f>[4]Igazgatás!R140+[4]Községgazd!U133+[4]Vagyongazd!R115+[4]Közút!R115+[4]Sport!R117+[4]Közművelődés!T156+[4]Támogatás!AC128</f>
        <v>0</v>
      </c>
      <c r="X117" s="962">
        <f>[4]Igazgatás!S140+[4]Községgazd!V133+[4]Vagyongazd!S115+[4]Közút!S115+[4]Sport!S117+[4]Közművelődés!U156+[4]Támogatás!AD128</f>
        <v>0</v>
      </c>
      <c r="Y117" s="963">
        <f>[4]Igazgatás!T140+[4]Községgazd!W133+[4]Vagyongazd!T115+[4]Közút!T115+[4]Sport!T117+[4]Közművelődés!V156+[4]Támogatás!AE128</f>
        <v>0</v>
      </c>
      <c r="AB117" s="914"/>
    </row>
    <row r="118" spans="1:28" ht="25.5" hidden="1" customHeight="1" x14ac:dyDescent="0.2">
      <c r="B118" s="876"/>
      <c r="C118" s="21"/>
      <c r="D118" s="1365" t="s">
        <v>994</v>
      </c>
      <c r="E118" s="1365"/>
      <c r="F118" s="958" t="e">
        <v>#REF!</v>
      </c>
      <c r="G118" s="964" t="e">
        <v>#REF!</v>
      </c>
      <c r="H118" s="964" t="e">
        <v>#REF!</v>
      </c>
      <c r="I118" s="964" t="e">
        <v>#REF!</v>
      </c>
      <c r="J118" s="1009" t="e">
        <f>[4]Igazgatás!F141+[4]Községgazd!F134+[4]Vagyongazd!#REF!+[4]Közút!F116+[4]Sport!F118+[4]Közművelődés!F157+[4]Támogatás!J129</f>
        <v>#REF!</v>
      </c>
      <c r="K118" s="1010" t="e">
        <f>[4]Igazgatás!G141+[4]Községgazd!G134+[4]Vagyongazd!#REF!+[4]Közút!G116+[4]Sport!G118+[4]Közművelődés!G157+[4]Támogatás!K129</f>
        <v>#REF!</v>
      </c>
      <c r="L118" s="1011"/>
      <c r="M118" s="959" t="e">
        <f>[4]Igazgatás!H141+[4]Községgazd!H134+[4]Vagyongazd!#REF!+[4]Közút!H116+[4]Sport!H118+[4]Közművelődés!H157+[4]Támogatás!L129</f>
        <v>#REF!</v>
      </c>
      <c r="N118" s="960">
        <f>[4]Igazgatás!I141+[4]Községgazd!L134+[4]Vagyongazd!I116+[4]Közút!I116+[4]Sport!I118+[4]Közművelődés!K157+[4]Támogatás!T129</f>
        <v>0</v>
      </c>
      <c r="O118" s="961">
        <f>[4]Igazgatás!J141+[4]Községgazd!M134+[4]Vagyongazd!J116+[4]Közút!J116+[4]Sport!J118+[4]Közművelődés!L157+[4]Támogatás!U129</f>
        <v>0</v>
      </c>
      <c r="P118" s="962">
        <f>[4]Igazgatás!K141+[4]Községgazd!N134+[4]Vagyongazd!K116+[4]Közút!K116+[4]Sport!K118+[4]Közművelődés!M157+[4]Támogatás!V129</f>
        <v>0</v>
      </c>
      <c r="Q118" s="962">
        <f>[4]Igazgatás!L141+[4]Községgazd!O134+[4]Vagyongazd!L116+[4]Közút!L116+[4]Sport!L118+[4]Közművelődés!N157+[4]Támogatás!W129</f>
        <v>0</v>
      </c>
      <c r="R118" s="961">
        <f>[4]Igazgatás!M141+[4]Községgazd!P134+[4]Vagyongazd!M116+[4]Közút!M116+[4]Sport!M118+[4]Közművelődés!O157+[4]Támogatás!X129</f>
        <v>0</v>
      </c>
      <c r="S118" s="962">
        <f>[4]Igazgatás!N141+[4]Községgazd!Q134+[4]Vagyongazd!N116+[4]Közút!N116+[4]Sport!N118+[4]Közművelődés!P157+[4]Támogatás!Y129</f>
        <v>0</v>
      </c>
      <c r="T118" s="962">
        <f>[4]Igazgatás!O141+[4]Községgazd!R134+[4]Vagyongazd!O116+[4]Közút!O116+[4]Sport!O118+[4]Közművelődés!Q157+[4]Támogatás!Z129</f>
        <v>0</v>
      </c>
      <c r="U118" s="963">
        <f>[4]Igazgatás!P141+[4]Községgazd!S134+[4]Vagyongazd!P116+[4]Közút!P116+[4]Sport!P118+[4]Közművelődés!R157+[4]Támogatás!AA129</f>
        <v>0</v>
      </c>
      <c r="V118" s="964">
        <f>[4]Igazgatás!Q141+[4]Községgazd!T134+[4]Vagyongazd!Q116+[4]Közút!Q116+[4]Sport!Q118+[4]Közművelődés!S157+[4]Támogatás!AB129</f>
        <v>0</v>
      </c>
      <c r="W118" s="962">
        <f>[4]Igazgatás!R141+[4]Községgazd!U134+[4]Vagyongazd!R116+[4]Közút!R116+[4]Sport!R118+[4]Közművelődés!T157+[4]Támogatás!AC129</f>
        <v>0</v>
      </c>
      <c r="X118" s="962">
        <f>[4]Igazgatás!S141+[4]Községgazd!V134+[4]Vagyongazd!S116+[4]Közút!S116+[4]Sport!S118+[4]Közművelődés!U157+[4]Támogatás!AD129</f>
        <v>0</v>
      </c>
      <c r="Y118" s="963">
        <f>[4]Igazgatás!T141+[4]Községgazd!W134+[4]Vagyongazd!T116+[4]Közút!T116+[4]Sport!T118+[4]Közművelődés!V157+[4]Támogatás!AE129</f>
        <v>0</v>
      </c>
      <c r="AB118" s="914"/>
    </row>
    <row r="119" spans="1:28" s="949" customFormat="1" ht="27.75" hidden="1" customHeight="1" x14ac:dyDescent="0.2">
      <c r="A119" s="18" t="s">
        <v>995</v>
      </c>
      <c r="B119" s="880" t="s">
        <v>996</v>
      </c>
      <c r="C119" s="1361" t="s">
        <v>997</v>
      </c>
      <c r="D119" s="1362"/>
      <c r="E119" s="1362"/>
      <c r="F119" s="950" t="e">
        <v>#REF!</v>
      </c>
      <c r="G119" s="928" t="e">
        <v>#REF!</v>
      </c>
      <c r="H119" s="928" t="e">
        <v>#REF!</v>
      </c>
      <c r="I119" s="928" t="e">
        <v>#REF!</v>
      </c>
      <c r="J119" s="1012" t="e">
        <f>[4]Igazgatás!F142+[4]Községgazd!F135+[4]Vagyongazd!#REF!+[4]Közút!F117+[4]Sport!F119+[4]Közművelődés!F158+[4]Támogatás!J130</f>
        <v>#REF!</v>
      </c>
      <c r="K119" s="1013" t="e">
        <f>[4]Igazgatás!G142+[4]Községgazd!G135+[4]Vagyongazd!#REF!+[4]Közút!G117+[4]Sport!G119+[4]Közművelődés!G158+[4]Támogatás!K130</f>
        <v>#REF!</v>
      </c>
      <c r="L119" s="1014"/>
      <c r="M119" s="951" t="e">
        <f>[4]Igazgatás!H142+[4]Községgazd!H135+[4]Vagyongazd!#REF!+[4]Közút!H117+[4]Sport!H119+[4]Közművelődés!H158+[4]Támogatás!L130</f>
        <v>#REF!</v>
      </c>
      <c r="N119" s="1004">
        <f>[4]Igazgatás!I142+[4]Községgazd!L135+[4]Vagyongazd!I117+[4]Közút!I117+[4]Sport!I119+[4]Közművelődés!K158+[4]Támogatás!T130</f>
        <v>0</v>
      </c>
      <c r="O119" s="1005">
        <f>[4]Igazgatás!J142+[4]Községgazd!M135+[4]Vagyongazd!J117+[4]Közút!J117+[4]Sport!J119+[4]Közművelődés!L158+[4]Támogatás!U130</f>
        <v>0</v>
      </c>
      <c r="P119" s="1006">
        <f>[4]Igazgatás!K142+[4]Községgazd!N135+[4]Vagyongazd!K117+[4]Közút!K117+[4]Sport!K119+[4]Közművelődés!M158+[4]Támogatás!V130</f>
        <v>0</v>
      </c>
      <c r="Q119" s="1006">
        <f>[4]Igazgatás!L142+[4]Községgazd!O135+[4]Vagyongazd!L117+[4]Közút!L117+[4]Sport!L119+[4]Közművelődés!N158+[4]Támogatás!W130</f>
        <v>0</v>
      </c>
      <c r="R119" s="1005">
        <f>[4]Igazgatás!M142+[4]Községgazd!P135+[4]Vagyongazd!M117+[4]Közút!M117+[4]Sport!M119+[4]Közművelődés!O158+[4]Támogatás!X130</f>
        <v>0</v>
      </c>
      <c r="S119" s="1006">
        <f>[4]Igazgatás!N142+[4]Községgazd!Q135+[4]Vagyongazd!N117+[4]Közút!N117+[4]Sport!N119+[4]Közművelődés!P158+[4]Támogatás!Y130</f>
        <v>0</v>
      </c>
      <c r="T119" s="1006">
        <f>[4]Igazgatás!O142+[4]Községgazd!R135+[4]Vagyongazd!O117+[4]Közút!O117+[4]Sport!O119+[4]Közművelődés!Q158+[4]Támogatás!Z130</f>
        <v>0</v>
      </c>
      <c r="U119" s="1007">
        <f>[4]Igazgatás!P142+[4]Községgazd!S135+[4]Vagyongazd!P117+[4]Közút!P117+[4]Sport!P119+[4]Közművelődés!R158+[4]Támogatás!AA130</f>
        <v>0</v>
      </c>
      <c r="V119" s="1008">
        <f>[4]Igazgatás!Q142+[4]Községgazd!T135+[4]Vagyongazd!Q117+[4]Közút!Q117+[4]Sport!Q119+[4]Közművelődés!S158+[4]Támogatás!AB130</f>
        <v>0</v>
      </c>
      <c r="W119" s="1006">
        <f>[4]Igazgatás!R142+[4]Községgazd!U135+[4]Vagyongazd!R117+[4]Közút!R117+[4]Sport!R119+[4]Közművelődés!T158+[4]Támogatás!AC130</f>
        <v>0</v>
      </c>
      <c r="X119" s="1006">
        <f>[4]Igazgatás!S142+[4]Községgazd!V135+[4]Vagyongazd!S117+[4]Közút!S117+[4]Sport!S119+[4]Közművelődés!U158+[4]Támogatás!AD130</f>
        <v>0</v>
      </c>
      <c r="Y119" s="1007">
        <f>[4]Igazgatás!T142+[4]Községgazd!W135+[4]Vagyongazd!T117+[4]Közút!T117+[4]Sport!T119+[4]Közművelődés!V158+[4]Támogatás!AE130</f>
        <v>0</v>
      </c>
      <c r="AB119" s="914"/>
    </row>
    <row r="120" spans="1:28" ht="15" hidden="1" customHeight="1" x14ac:dyDescent="0.2">
      <c r="B120" s="876"/>
      <c r="C120" s="21"/>
      <c r="D120" s="1343" t="s">
        <v>998</v>
      </c>
      <c r="E120" s="1343"/>
      <c r="F120" s="958" t="e">
        <v>#REF!</v>
      </c>
      <c r="G120" s="964" t="e">
        <v>#REF!</v>
      </c>
      <c r="H120" s="964" t="e">
        <v>#REF!</v>
      </c>
      <c r="I120" s="964" t="e">
        <v>#REF!</v>
      </c>
      <c r="J120" s="991" t="e">
        <f>[4]Igazgatás!F143+[4]Községgazd!F136+[4]Vagyongazd!#REF!+[4]Közút!F118+[4]Sport!F120+[4]Közművelődés!F159+[4]Támogatás!J131</f>
        <v>#REF!</v>
      </c>
      <c r="K120" s="992" t="e">
        <f>[4]Igazgatás!G143+[4]Községgazd!G136+[4]Vagyongazd!#REF!+[4]Közút!G118+[4]Sport!G120+[4]Közművelődés!G159+[4]Támogatás!K131</f>
        <v>#REF!</v>
      </c>
      <c r="L120" s="993"/>
      <c r="M120" s="959" t="e">
        <f>[4]Igazgatás!H143+[4]Községgazd!H136+[4]Vagyongazd!#REF!+[4]Közút!H118+[4]Sport!H120+[4]Közművelődés!H159+[4]Támogatás!L131</f>
        <v>#REF!</v>
      </c>
      <c r="N120" s="960">
        <f>[4]Igazgatás!I143+[4]Községgazd!L136+[4]Vagyongazd!I118+[4]Közút!I118+[4]Sport!I120+[4]Közművelődés!K159+[4]Támogatás!T131</f>
        <v>0</v>
      </c>
      <c r="O120" s="961">
        <f>[4]Igazgatás!J143+[4]Községgazd!M136+[4]Vagyongazd!J118+[4]Közút!J118+[4]Sport!J120+[4]Közművelődés!L159+[4]Támogatás!U131</f>
        <v>0</v>
      </c>
      <c r="P120" s="962">
        <f>[4]Igazgatás!K143+[4]Községgazd!N136+[4]Vagyongazd!K118+[4]Közút!K118+[4]Sport!K120+[4]Közművelődés!M159+[4]Támogatás!V131</f>
        <v>0</v>
      </c>
      <c r="Q120" s="962">
        <f>[4]Igazgatás!L143+[4]Községgazd!O136+[4]Vagyongazd!L118+[4]Közút!L118+[4]Sport!L120+[4]Közművelődés!N159+[4]Támogatás!W131</f>
        <v>0</v>
      </c>
      <c r="R120" s="961">
        <f>[4]Igazgatás!M143+[4]Községgazd!P136+[4]Vagyongazd!M118+[4]Közút!M118+[4]Sport!M120+[4]Közművelődés!O159+[4]Támogatás!X131</f>
        <v>0</v>
      </c>
      <c r="S120" s="962">
        <f>[4]Igazgatás!N143+[4]Községgazd!Q136+[4]Vagyongazd!N118+[4]Közút!N118+[4]Sport!N120+[4]Közművelődés!P159+[4]Támogatás!Y131</f>
        <v>0</v>
      </c>
      <c r="T120" s="962">
        <f>[4]Igazgatás!O143+[4]Községgazd!R136+[4]Vagyongazd!O118+[4]Közút!O118+[4]Sport!O120+[4]Közművelődés!Q159+[4]Támogatás!Z131</f>
        <v>0</v>
      </c>
      <c r="U120" s="963">
        <f>[4]Igazgatás!P143+[4]Községgazd!S136+[4]Vagyongazd!P118+[4]Közút!P118+[4]Sport!P120+[4]Közművelődés!R159+[4]Támogatás!AA131</f>
        <v>0</v>
      </c>
      <c r="V120" s="964">
        <f>[4]Igazgatás!Q143+[4]Községgazd!T136+[4]Vagyongazd!Q118+[4]Közút!Q118+[4]Sport!Q120+[4]Közművelődés!S159+[4]Támogatás!AB131</f>
        <v>0</v>
      </c>
      <c r="W120" s="962">
        <f>[4]Igazgatás!R143+[4]Községgazd!U136+[4]Vagyongazd!R118+[4]Közút!R118+[4]Sport!R120+[4]Közművelődés!T159+[4]Támogatás!AC131</f>
        <v>0</v>
      </c>
      <c r="X120" s="962">
        <f>[4]Igazgatás!S143+[4]Községgazd!V136+[4]Vagyongazd!S118+[4]Közút!S118+[4]Sport!S120+[4]Közművelődés!U159+[4]Támogatás!AD131</f>
        <v>0</v>
      </c>
      <c r="Y120" s="963">
        <f>[4]Igazgatás!T143+[4]Községgazd!W136+[4]Vagyongazd!T118+[4]Közút!T118+[4]Sport!T120+[4]Közművelődés!V159+[4]Támogatás!AE131</f>
        <v>0</v>
      </c>
      <c r="AB120" s="914"/>
    </row>
    <row r="121" spans="1:28" ht="25.5" hidden="1" customHeight="1" x14ac:dyDescent="0.2">
      <c r="B121" s="876"/>
      <c r="C121" s="21"/>
      <c r="D121" s="1365" t="s">
        <v>999</v>
      </c>
      <c r="E121" s="1365"/>
      <c r="F121" s="958" t="e">
        <v>#REF!</v>
      </c>
      <c r="G121" s="964" t="e">
        <v>#REF!</v>
      </c>
      <c r="H121" s="964" t="e">
        <v>#REF!</v>
      </c>
      <c r="I121" s="964" t="e">
        <v>#REF!</v>
      </c>
      <c r="J121" s="1009" t="e">
        <f>[4]Igazgatás!F144+[4]Községgazd!F137+[4]Vagyongazd!#REF!+[4]Közút!F119+[4]Sport!F121+[4]Közművelődés!F160+[4]Támogatás!J132</f>
        <v>#REF!</v>
      </c>
      <c r="K121" s="1010" t="e">
        <f>[4]Igazgatás!G144+[4]Községgazd!G137+[4]Vagyongazd!#REF!+[4]Közút!G119+[4]Sport!G121+[4]Közművelődés!G160+[4]Támogatás!K132</f>
        <v>#REF!</v>
      </c>
      <c r="L121" s="1011"/>
      <c r="M121" s="959" t="e">
        <f>[4]Igazgatás!H144+[4]Községgazd!H137+[4]Vagyongazd!#REF!+[4]Közút!H119+[4]Sport!H121+[4]Közművelődés!H160+[4]Támogatás!L132</f>
        <v>#REF!</v>
      </c>
      <c r="N121" s="960">
        <f>[4]Igazgatás!I144+[4]Községgazd!L137+[4]Vagyongazd!I119+[4]Közút!I119+[4]Sport!I121+[4]Közművelődés!K160+[4]Támogatás!T132</f>
        <v>0</v>
      </c>
      <c r="O121" s="961">
        <f>[4]Igazgatás!J144+[4]Községgazd!M137+[4]Vagyongazd!J119+[4]Közút!J119+[4]Sport!J121+[4]Közművelődés!L160+[4]Támogatás!U132</f>
        <v>0</v>
      </c>
      <c r="P121" s="962">
        <f>[4]Igazgatás!K144+[4]Községgazd!N137+[4]Vagyongazd!K119+[4]Közút!K119+[4]Sport!K121+[4]Közművelődés!M160+[4]Támogatás!V132</f>
        <v>0</v>
      </c>
      <c r="Q121" s="962">
        <f>[4]Igazgatás!L144+[4]Községgazd!O137+[4]Vagyongazd!L119+[4]Közút!L119+[4]Sport!L121+[4]Közművelődés!N160+[4]Támogatás!W132</f>
        <v>0</v>
      </c>
      <c r="R121" s="961">
        <f>[4]Igazgatás!M144+[4]Községgazd!P137+[4]Vagyongazd!M119+[4]Közút!M119+[4]Sport!M121+[4]Közművelődés!O160+[4]Támogatás!X132</f>
        <v>0</v>
      </c>
      <c r="S121" s="962">
        <f>[4]Igazgatás!N144+[4]Községgazd!Q137+[4]Vagyongazd!N119+[4]Közút!N119+[4]Sport!N121+[4]Közművelődés!P160+[4]Támogatás!Y132</f>
        <v>0</v>
      </c>
      <c r="T121" s="962">
        <f>[4]Igazgatás!O144+[4]Községgazd!R137+[4]Vagyongazd!O119+[4]Közút!O119+[4]Sport!O121+[4]Közművelődés!Q160+[4]Támogatás!Z132</f>
        <v>0</v>
      </c>
      <c r="U121" s="963">
        <f>[4]Igazgatás!P144+[4]Községgazd!S137+[4]Vagyongazd!P119+[4]Közút!P119+[4]Sport!P121+[4]Közművelődés!R160+[4]Támogatás!AA132</f>
        <v>0</v>
      </c>
      <c r="V121" s="964">
        <f>[4]Igazgatás!Q144+[4]Községgazd!T137+[4]Vagyongazd!Q119+[4]Közút!Q119+[4]Sport!Q121+[4]Közművelődés!S160+[4]Támogatás!AB132</f>
        <v>0</v>
      </c>
      <c r="W121" s="962">
        <f>[4]Igazgatás!R144+[4]Községgazd!U137+[4]Vagyongazd!R119+[4]Közút!R119+[4]Sport!R121+[4]Közművelődés!T160+[4]Támogatás!AC132</f>
        <v>0</v>
      </c>
      <c r="X121" s="962">
        <f>[4]Igazgatás!S144+[4]Községgazd!V137+[4]Vagyongazd!S119+[4]Közút!S119+[4]Sport!S121+[4]Közművelődés!U160+[4]Támogatás!AD132</f>
        <v>0</v>
      </c>
      <c r="Y121" s="963">
        <f>[4]Igazgatás!T144+[4]Községgazd!W137+[4]Vagyongazd!T119+[4]Közút!T119+[4]Sport!T121+[4]Közművelődés!V160+[4]Támogatás!AE132</f>
        <v>0</v>
      </c>
      <c r="AB121" s="914"/>
    </row>
    <row r="122" spans="1:28" s="949" customFormat="1" ht="15" hidden="1" customHeight="1" x14ac:dyDescent="0.2">
      <c r="A122" s="18" t="s">
        <v>1000</v>
      </c>
      <c r="B122" s="880" t="s">
        <v>1001</v>
      </c>
      <c r="C122" s="1361" t="s">
        <v>1002</v>
      </c>
      <c r="D122" s="1362"/>
      <c r="E122" s="1362"/>
      <c r="F122" s="950" t="e">
        <v>#REF!</v>
      </c>
      <c r="G122" s="928" t="e">
        <v>#REF!</v>
      </c>
      <c r="H122" s="928" t="e">
        <v>#REF!</v>
      </c>
      <c r="I122" s="928" t="e">
        <v>#REF!</v>
      </c>
      <c r="J122" s="1012" t="e">
        <f>[4]Igazgatás!F145+[4]Községgazd!F138+[4]Vagyongazd!#REF!+[4]Közút!F120+[4]Sport!F122+[4]Közművelődés!F161+[4]Támogatás!J133</f>
        <v>#REF!</v>
      </c>
      <c r="K122" s="1013" t="e">
        <f>[4]Igazgatás!G145+[4]Községgazd!G138+[4]Vagyongazd!#REF!+[4]Közút!G120+[4]Sport!G122+[4]Közművelődés!G161+[4]Támogatás!K133</f>
        <v>#REF!</v>
      </c>
      <c r="L122" s="1014"/>
      <c r="M122" s="951" t="e">
        <f>[4]Igazgatás!H145+[4]Községgazd!H138+[4]Vagyongazd!#REF!+[4]Közút!H120+[4]Sport!H122+[4]Közművelődés!H161+[4]Támogatás!L133</f>
        <v>#REF!</v>
      </c>
      <c r="N122" s="1004">
        <f>[4]Igazgatás!I145+[4]Községgazd!L138+[4]Vagyongazd!I120+[4]Közút!I120+[4]Sport!I122+[4]Közművelődés!K161+[4]Támogatás!T133</f>
        <v>0</v>
      </c>
      <c r="O122" s="1005">
        <f>[4]Igazgatás!J145+[4]Községgazd!M138+[4]Vagyongazd!J120+[4]Közút!J120+[4]Sport!J122+[4]Közművelődés!L161+[4]Támogatás!U133</f>
        <v>0</v>
      </c>
      <c r="P122" s="1006">
        <f>[4]Igazgatás!K145+[4]Községgazd!N138+[4]Vagyongazd!K120+[4]Közút!K120+[4]Sport!K122+[4]Közművelődés!M161+[4]Támogatás!V133</f>
        <v>0</v>
      </c>
      <c r="Q122" s="1006">
        <f>[4]Igazgatás!L145+[4]Községgazd!O138+[4]Vagyongazd!L120+[4]Közút!L120+[4]Sport!L122+[4]Közművelődés!N161+[4]Támogatás!W133</f>
        <v>0</v>
      </c>
      <c r="R122" s="1005">
        <f>[4]Igazgatás!M145+[4]Községgazd!P138+[4]Vagyongazd!M120+[4]Közút!M120+[4]Sport!M122+[4]Közművelődés!O161+[4]Támogatás!X133</f>
        <v>0</v>
      </c>
      <c r="S122" s="1006">
        <f>[4]Igazgatás!N145+[4]Községgazd!Q138+[4]Vagyongazd!N120+[4]Közút!N120+[4]Sport!N122+[4]Közművelődés!P161+[4]Támogatás!Y133</f>
        <v>0</v>
      </c>
      <c r="T122" s="1006">
        <f>[4]Igazgatás!O145+[4]Községgazd!R138+[4]Vagyongazd!O120+[4]Közút!O120+[4]Sport!O122+[4]Közművelődés!Q161+[4]Támogatás!Z133</f>
        <v>0</v>
      </c>
      <c r="U122" s="1007">
        <f>[4]Igazgatás!P145+[4]Községgazd!S138+[4]Vagyongazd!P120+[4]Közút!P120+[4]Sport!P122+[4]Közművelődés!R161+[4]Támogatás!AA133</f>
        <v>0</v>
      </c>
      <c r="V122" s="1008">
        <f>[4]Igazgatás!Q145+[4]Községgazd!T138+[4]Vagyongazd!Q120+[4]Közút!Q120+[4]Sport!Q122+[4]Közművelődés!S161+[4]Támogatás!AB133</f>
        <v>0</v>
      </c>
      <c r="W122" s="1006">
        <f>[4]Igazgatás!R145+[4]Községgazd!U138+[4]Vagyongazd!R120+[4]Közút!R120+[4]Sport!R122+[4]Közművelődés!T161+[4]Támogatás!AC133</f>
        <v>0</v>
      </c>
      <c r="X122" s="1006">
        <f>[4]Igazgatás!S145+[4]Községgazd!V138+[4]Vagyongazd!S120+[4]Közút!S120+[4]Sport!S122+[4]Közművelődés!U161+[4]Támogatás!AD133</f>
        <v>0</v>
      </c>
      <c r="Y122" s="1007">
        <f>[4]Igazgatás!T145+[4]Községgazd!W138+[4]Vagyongazd!T120+[4]Közút!T120+[4]Sport!T122+[4]Közművelődés!V161+[4]Támogatás!AE133</f>
        <v>0</v>
      </c>
      <c r="AB122" s="914"/>
    </row>
    <row r="123" spans="1:28" ht="15" hidden="1" customHeight="1" x14ac:dyDescent="0.2">
      <c r="B123" s="876"/>
      <c r="C123" s="21"/>
      <c r="D123" s="1343" t="s">
        <v>1003</v>
      </c>
      <c r="E123" s="1343"/>
      <c r="F123" s="958" t="e">
        <v>#REF!</v>
      </c>
      <c r="G123" s="964" t="e">
        <v>#REF!</v>
      </c>
      <c r="H123" s="964" t="e">
        <v>#REF!</v>
      </c>
      <c r="I123" s="964" t="e">
        <v>#REF!</v>
      </c>
      <c r="J123" s="991" t="e">
        <f>[4]Igazgatás!F146+[4]Községgazd!F139+[4]Vagyongazd!#REF!+[4]Közút!F121+[4]Sport!F123+[4]Közművelődés!F162+[4]Támogatás!J134</f>
        <v>#REF!</v>
      </c>
      <c r="K123" s="992" t="e">
        <f>[4]Igazgatás!G146+[4]Községgazd!G139+[4]Vagyongazd!#REF!+[4]Közút!G121+[4]Sport!G123+[4]Közművelődés!G162+[4]Támogatás!K134</f>
        <v>#REF!</v>
      </c>
      <c r="L123" s="993"/>
      <c r="M123" s="959" t="e">
        <f>[4]Igazgatás!H146+[4]Községgazd!H139+[4]Vagyongazd!#REF!+[4]Közút!H121+[4]Sport!H123+[4]Közművelődés!H162+[4]Támogatás!L134</f>
        <v>#REF!</v>
      </c>
      <c r="N123" s="960">
        <f>[4]Igazgatás!I146+[4]Községgazd!L139+[4]Vagyongazd!I121+[4]Közút!I121+[4]Sport!I123+[4]Közművelődés!K162+[4]Támogatás!T134</f>
        <v>0</v>
      </c>
      <c r="O123" s="961">
        <f>[4]Igazgatás!J146+[4]Községgazd!M139+[4]Vagyongazd!J121+[4]Közút!J121+[4]Sport!J123+[4]Közművelődés!L162+[4]Támogatás!U134</f>
        <v>0</v>
      </c>
      <c r="P123" s="962">
        <f>[4]Igazgatás!K146+[4]Községgazd!N139+[4]Vagyongazd!K121+[4]Közút!K121+[4]Sport!K123+[4]Közművelődés!M162+[4]Támogatás!V134</f>
        <v>0</v>
      </c>
      <c r="Q123" s="962">
        <f>[4]Igazgatás!L146+[4]Községgazd!O139+[4]Vagyongazd!L121+[4]Közút!L121+[4]Sport!L123+[4]Közművelődés!N162+[4]Támogatás!W134</f>
        <v>0</v>
      </c>
      <c r="R123" s="961">
        <f>[4]Igazgatás!M146+[4]Községgazd!P139+[4]Vagyongazd!M121+[4]Közút!M121+[4]Sport!M123+[4]Közművelődés!O162+[4]Támogatás!X134</f>
        <v>0</v>
      </c>
      <c r="S123" s="962">
        <f>[4]Igazgatás!N146+[4]Községgazd!Q139+[4]Vagyongazd!N121+[4]Közút!N121+[4]Sport!N123+[4]Közművelődés!P162+[4]Támogatás!Y134</f>
        <v>0</v>
      </c>
      <c r="T123" s="962">
        <f>[4]Igazgatás!O146+[4]Községgazd!R139+[4]Vagyongazd!O121+[4]Közút!O121+[4]Sport!O123+[4]Közművelődés!Q162+[4]Támogatás!Z134</f>
        <v>0</v>
      </c>
      <c r="U123" s="963">
        <f>[4]Igazgatás!P146+[4]Községgazd!S139+[4]Vagyongazd!P121+[4]Közút!P121+[4]Sport!P123+[4]Közművelődés!R162+[4]Támogatás!AA134</f>
        <v>0</v>
      </c>
      <c r="V123" s="964">
        <f>[4]Igazgatás!Q146+[4]Községgazd!T139+[4]Vagyongazd!Q121+[4]Közút!Q121+[4]Sport!Q123+[4]Közművelődés!S162+[4]Támogatás!AB134</f>
        <v>0</v>
      </c>
      <c r="W123" s="962">
        <f>[4]Igazgatás!R146+[4]Községgazd!U139+[4]Vagyongazd!R121+[4]Közút!R121+[4]Sport!R123+[4]Közművelődés!T162+[4]Támogatás!AC134</f>
        <v>0</v>
      </c>
      <c r="X123" s="962">
        <f>[4]Igazgatás!S146+[4]Községgazd!V139+[4]Vagyongazd!S121+[4]Közút!S121+[4]Sport!S123+[4]Közművelődés!U162+[4]Támogatás!AD134</f>
        <v>0</v>
      </c>
      <c r="Y123" s="963">
        <f>[4]Igazgatás!T146+[4]Községgazd!W139+[4]Vagyongazd!T121+[4]Közút!T121+[4]Sport!T123+[4]Közművelődés!V162+[4]Támogatás!AE134</f>
        <v>0</v>
      </c>
      <c r="AB123" s="914"/>
    </row>
    <row r="124" spans="1:28" ht="15" hidden="1" customHeight="1" x14ac:dyDescent="0.2">
      <c r="B124" s="876"/>
      <c r="C124" s="21"/>
      <c r="D124" s="1343" t="s">
        <v>1004</v>
      </c>
      <c r="E124" s="1343"/>
      <c r="F124" s="958" t="e">
        <v>#REF!</v>
      </c>
      <c r="G124" s="964" t="e">
        <v>#REF!</v>
      </c>
      <c r="H124" s="964" t="e">
        <v>#REF!</v>
      </c>
      <c r="I124" s="964" t="e">
        <v>#REF!</v>
      </c>
      <c r="J124" s="991" t="e">
        <f>[4]Igazgatás!F147+[4]Községgazd!F140+[4]Vagyongazd!#REF!+[4]Közút!F122+[4]Sport!F124+[4]Közművelődés!F163+[4]Támogatás!J135</f>
        <v>#REF!</v>
      </c>
      <c r="K124" s="992" t="e">
        <f>[4]Igazgatás!G147+[4]Községgazd!G140+[4]Vagyongazd!#REF!+[4]Közút!G122+[4]Sport!G124+[4]Közművelődés!G163+[4]Támogatás!K135</f>
        <v>#REF!</v>
      </c>
      <c r="L124" s="993"/>
      <c r="M124" s="959" t="e">
        <f>[4]Igazgatás!H147+[4]Községgazd!H140+[4]Vagyongazd!#REF!+[4]Közút!H122+[4]Sport!H124+[4]Közművelődés!H163+[4]Támogatás!L135</f>
        <v>#REF!</v>
      </c>
      <c r="N124" s="960">
        <f>[4]Igazgatás!I147+[4]Községgazd!L140+[4]Vagyongazd!I122+[4]Közút!I122+[4]Sport!I124+[4]Közművelődés!K163+[4]Támogatás!T135</f>
        <v>0</v>
      </c>
      <c r="O124" s="961">
        <f>[4]Igazgatás!J147+[4]Községgazd!M140+[4]Vagyongazd!J122+[4]Közút!J122+[4]Sport!J124+[4]Közművelődés!L163+[4]Támogatás!U135</f>
        <v>0</v>
      </c>
      <c r="P124" s="962">
        <f>[4]Igazgatás!K147+[4]Községgazd!N140+[4]Vagyongazd!K122+[4]Közút!K122+[4]Sport!K124+[4]Közművelődés!M163+[4]Támogatás!V135</f>
        <v>0</v>
      </c>
      <c r="Q124" s="962">
        <f>[4]Igazgatás!L147+[4]Községgazd!O140+[4]Vagyongazd!L122+[4]Közút!L122+[4]Sport!L124+[4]Közművelődés!N163+[4]Támogatás!W135</f>
        <v>0</v>
      </c>
      <c r="R124" s="961">
        <f>[4]Igazgatás!M147+[4]Községgazd!P140+[4]Vagyongazd!M122+[4]Közút!M122+[4]Sport!M124+[4]Közművelődés!O163+[4]Támogatás!X135</f>
        <v>0</v>
      </c>
      <c r="S124" s="962">
        <f>[4]Igazgatás!N147+[4]Községgazd!Q140+[4]Vagyongazd!N122+[4]Közút!N122+[4]Sport!N124+[4]Közművelődés!P163+[4]Támogatás!Y135</f>
        <v>0</v>
      </c>
      <c r="T124" s="962">
        <f>[4]Igazgatás!O147+[4]Községgazd!R140+[4]Vagyongazd!O122+[4]Közút!O122+[4]Sport!O124+[4]Közművelődés!Q163+[4]Támogatás!Z135</f>
        <v>0</v>
      </c>
      <c r="U124" s="963">
        <f>[4]Igazgatás!P147+[4]Községgazd!S140+[4]Vagyongazd!P122+[4]Közút!P122+[4]Sport!P124+[4]Közművelődés!R163+[4]Támogatás!AA135</f>
        <v>0</v>
      </c>
      <c r="V124" s="964">
        <f>[4]Igazgatás!Q147+[4]Községgazd!T140+[4]Vagyongazd!Q122+[4]Közút!Q122+[4]Sport!Q124+[4]Közművelődés!S163+[4]Támogatás!AB135</f>
        <v>0</v>
      </c>
      <c r="W124" s="962">
        <f>[4]Igazgatás!R147+[4]Községgazd!U140+[4]Vagyongazd!R122+[4]Közút!R122+[4]Sport!R124+[4]Közművelődés!T163+[4]Támogatás!AC135</f>
        <v>0</v>
      </c>
      <c r="X124" s="962">
        <f>[4]Igazgatás!S147+[4]Községgazd!V140+[4]Vagyongazd!S122+[4]Közút!S122+[4]Sport!S124+[4]Közművelődés!U163+[4]Támogatás!AD135</f>
        <v>0</v>
      </c>
      <c r="Y124" s="963">
        <f>[4]Igazgatás!T147+[4]Községgazd!W140+[4]Vagyongazd!T122+[4]Közút!T122+[4]Sport!T124+[4]Közművelődés!V163+[4]Támogatás!AE135</f>
        <v>0</v>
      </c>
      <c r="AB124" s="914"/>
    </row>
    <row r="125" spans="1:28" ht="15" hidden="1" customHeight="1" x14ac:dyDescent="0.2">
      <c r="B125" s="876"/>
      <c r="C125" s="21"/>
      <c r="D125" s="1343" t="s">
        <v>1005</v>
      </c>
      <c r="E125" s="1343"/>
      <c r="F125" s="958" t="e">
        <v>#REF!</v>
      </c>
      <c r="G125" s="964" t="e">
        <v>#REF!</v>
      </c>
      <c r="H125" s="964" t="e">
        <v>#REF!</v>
      </c>
      <c r="I125" s="964" t="e">
        <v>#REF!</v>
      </c>
      <c r="J125" s="991" t="e">
        <f>[4]Igazgatás!F148+[4]Községgazd!F141+[4]Vagyongazd!#REF!+[4]Közút!F123+[4]Sport!F125+[4]Közművelődés!F164+[4]Támogatás!J136</f>
        <v>#REF!</v>
      </c>
      <c r="K125" s="992" t="e">
        <f>[4]Igazgatás!G148+[4]Községgazd!G141+[4]Vagyongazd!#REF!+[4]Közút!G123+[4]Sport!G125+[4]Közművelődés!G164+[4]Támogatás!K136</f>
        <v>#REF!</v>
      </c>
      <c r="L125" s="993"/>
      <c r="M125" s="959" t="e">
        <f>[4]Igazgatás!H148+[4]Községgazd!H141+[4]Vagyongazd!#REF!+[4]Közút!H123+[4]Sport!H125+[4]Közművelődés!H164+[4]Támogatás!L136</f>
        <v>#REF!</v>
      </c>
      <c r="N125" s="960">
        <f>[4]Igazgatás!I148+[4]Községgazd!L141+[4]Vagyongazd!I123+[4]Közút!I123+[4]Sport!I125+[4]Közművelődés!K164+[4]Támogatás!T136</f>
        <v>0</v>
      </c>
      <c r="O125" s="961">
        <f>[4]Igazgatás!J148+[4]Községgazd!M141+[4]Vagyongazd!J123+[4]Közút!J123+[4]Sport!J125+[4]Közművelődés!L164+[4]Támogatás!U136</f>
        <v>0</v>
      </c>
      <c r="P125" s="962">
        <f>[4]Igazgatás!K148+[4]Községgazd!N141+[4]Vagyongazd!K123+[4]Közút!K123+[4]Sport!K125+[4]Közművelődés!M164+[4]Támogatás!V136</f>
        <v>0</v>
      </c>
      <c r="Q125" s="962">
        <f>[4]Igazgatás!L148+[4]Községgazd!O141+[4]Vagyongazd!L123+[4]Közút!L123+[4]Sport!L125+[4]Közművelődés!N164+[4]Támogatás!W136</f>
        <v>0</v>
      </c>
      <c r="R125" s="961">
        <f>[4]Igazgatás!M148+[4]Községgazd!P141+[4]Vagyongazd!M123+[4]Közút!M123+[4]Sport!M125+[4]Közművelődés!O164+[4]Támogatás!X136</f>
        <v>0</v>
      </c>
      <c r="S125" s="962">
        <f>[4]Igazgatás!N148+[4]Községgazd!Q141+[4]Vagyongazd!N123+[4]Közút!N123+[4]Sport!N125+[4]Közművelődés!P164+[4]Támogatás!Y136</f>
        <v>0</v>
      </c>
      <c r="T125" s="962">
        <f>[4]Igazgatás!O148+[4]Községgazd!R141+[4]Vagyongazd!O123+[4]Közút!O123+[4]Sport!O125+[4]Közművelődés!Q164+[4]Támogatás!Z136</f>
        <v>0</v>
      </c>
      <c r="U125" s="963">
        <f>[4]Igazgatás!P148+[4]Községgazd!S141+[4]Vagyongazd!P123+[4]Közút!P123+[4]Sport!P125+[4]Közművelődés!R164+[4]Támogatás!AA136</f>
        <v>0</v>
      </c>
      <c r="V125" s="964">
        <f>[4]Igazgatás!Q148+[4]Községgazd!T141+[4]Vagyongazd!Q123+[4]Közút!Q123+[4]Sport!Q125+[4]Közművelődés!S164+[4]Támogatás!AB136</f>
        <v>0</v>
      </c>
      <c r="W125" s="962">
        <f>[4]Igazgatás!R148+[4]Községgazd!U141+[4]Vagyongazd!R123+[4]Közút!R123+[4]Sport!R125+[4]Közművelődés!T164+[4]Támogatás!AC136</f>
        <v>0</v>
      </c>
      <c r="X125" s="962">
        <f>[4]Igazgatás!S148+[4]Községgazd!V141+[4]Vagyongazd!S123+[4]Közút!S123+[4]Sport!S125+[4]Közművelődés!U164+[4]Támogatás!AD136</f>
        <v>0</v>
      </c>
      <c r="Y125" s="963">
        <f>[4]Igazgatás!T148+[4]Községgazd!W141+[4]Vagyongazd!T123+[4]Közút!T123+[4]Sport!T125+[4]Közművelődés!V164+[4]Támogatás!AE136</f>
        <v>0</v>
      </c>
      <c r="AB125" s="914"/>
    </row>
    <row r="126" spans="1:28" ht="15" hidden="1" customHeight="1" x14ac:dyDescent="0.2">
      <c r="B126" s="876"/>
      <c r="C126" s="21"/>
      <c r="D126" s="1343" t="s">
        <v>1006</v>
      </c>
      <c r="E126" s="1343"/>
      <c r="F126" s="958" t="e">
        <v>#REF!</v>
      </c>
      <c r="G126" s="964" t="e">
        <v>#REF!</v>
      </c>
      <c r="H126" s="964" t="e">
        <v>#REF!</v>
      </c>
      <c r="I126" s="964" t="e">
        <v>#REF!</v>
      </c>
      <c r="J126" s="991" t="e">
        <f>[4]Igazgatás!F149+[4]Községgazd!F142+[4]Vagyongazd!#REF!+[4]Közút!F124+[4]Sport!F126+[4]Közművelődés!F165+[4]Támogatás!J137</f>
        <v>#REF!</v>
      </c>
      <c r="K126" s="992" t="e">
        <f>[4]Igazgatás!G149+[4]Községgazd!G142+[4]Vagyongazd!#REF!+[4]Közút!G124+[4]Sport!G126+[4]Közművelődés!G165+[4]Támogatás!K137</f>
        <v>#REF!</v>
      </c>
      <c r="L126" s="993"/>
      <c r="M126" s="959" t="e">
        <f>[4]Igazgatás!H149+[4]Községgazd!H142+[4]Vagyongazd!#REF!+[4]Közút!H124+[4]Sport!H126+[4]Közművelődés!H165+[4]Támogatás!L137</f>
        <v>#REF!</v>
      </c>
      <c r="N126" s="960">
        <f>[4]Igazgatás!I149+[4]Községgazd!L142+[4]Vagyongazd!I124+[4]Közút!I124+[4]Sport!I126+[4]Közművelődés!K165+[4]Támogatás!T137</f>
        <v>0</v>
      </c>
      <c r="O126" s="961">
        <f>[4]Igazgatás!J149+[4]Községgazd!M142+[4]Vagyongazd!J124+[4]Közút!J124+[4]Sport!J126+[4]Közművelődés!L165+[4]Támogatás!U137</f>
        <v>0</v>
      </c>
      <c r="P126" s="962">
        <f>[4]Igazgatás!K149+[4]Községgazd!N142+[4]Vagyongazd!K124+[4]Közút!K124+[4]Sport!K126+[4]Közművelődés!M165+[4]Támogatás!V137</f>
        <v>0</v>
      </c>
      <c r="Q126" s="962">
        <f>[4]Igazgatás!L149+[4]Községgazd!O142+[4]Vagyongazd!L124+[4]Közút!L124+[4]Sport!L126+[4]Közművelődés!N165+[4]Támogatás!W137</f>
        <v>0</v>
      </c>
      <c r="R126" s="961">
        <f>[4]Igazgatás!M149+[4]Községgazd!P142+[4]Vagyongazd!M124+[4]Közút!M124+[4]Sport!M126+[4]Közművelődés!O165+[4]Támogatás!X137</f>
        <v>0</v>
      </c>
      <c r="S126" s="962">
        <f>[4]Igazgatás!N149+[4]Községgazd!Q142+[4]Vagyongazd!N124+[4]Közút!N124+[4]Sport!N126+[4]Közművelődés!P165+[4]Támogatás!Y137</f>
        <v>0</v>
      </c>
      <c r="T126" s="962">
        <f>[4]Igazgatás!O149+[4]Községgazd!R142+[4]Vagyongazd!O124+[4]Közút!O124+[4]Sport!O126+[4]Közművelődés!Q165+[4]Támogatás!Z137</f>
        <v>0</v>
      </c>
      <c r="U126" s="963">
        <f>[4]Igazgatás!P149+[4]Községgazd!S142+[4]Vagyongazd!P124+[4]Közút!P124+[4]Sport!P126+[4]Közművelődés!R165+[4]Támogatás!AA137</f>
        <v>0</v>
      </c>
      <c r="V126" s="964">
        <f>[4]Igazgatás!Q149+[4]Községgazd!T142+[4]Vagyongazd!Q124+[4]Közút!Q124+[4]Sport!Q126+[4]Közművelődés!S165+[4]Támogatás!AB137</f>
        <v>0</v>
      </c>
      <c r="W126" s="962">
        <f>[4]Igazgatás!R149+[4]Községgazd!U142+[4]Vagyongazd!R124+[4]Közút!R124+[4]Sport!R126+[4]Közművelődés!T165+[4]Támogatás!AC137</f>
        <v>0</v>
      </c>
      <c r="X126" s="962">
        <f>[4]Igazgatás!S149+[4]Községgazd!V142+[4]Vagyongazd!S124+[4]Közút!S124+[4]Sport!S126+[4]Közművelődés!U165+[4]Támogatás!AD137</f>
        <v>0</v>
      </c>
      <c r="Y126" s="963">
        <f>[4]Igazgatás!T149+[4]Községgazd!W142+[4]Vagyongazd!T124+[4]Közút!T124+[4]Sport!T126+[4]Közművelődés!V165+[4]Támogatás!AE137</f>
        <v>0</v>
      </c>
      <c r="AB126" s="914"/>
    </row>
    <row r="127" spans="1:28" ht="15" hidden="1" customHeight="1" x14ac:dyDescent="0.2">
      <c r="B127" s="876"/>
      <c r="C127" s="21"/>
      <c r="D127" s="1343" t="s">
        <v>1007</v>
      </c>
      <c r="E127" s="1343"/>
      <c r="F127" s="958" t="e">
        <v>#REF!</v>
      </c>
      <c r="G127" s="964" t="e">
        <v>#REF!</v>
      </c>
      <c r="H127" s="964" t="e">
        <v>#REF!</v>
      </c>
      <c r="I127" s="964" t="e">
        <v>#REF!</v>
      </c>
      <c r="J127" s="991" t="e">
        <f>[4]Igazgatás!F150+[4]Községgazd!F143+[4]Vagyongazd!#REF!+[4]Közút!F125+[4]Sport!F127+[4]Közművelődés!F166+[4]Támogatás!J138</f>
        <v>#REF!</v>
      </c>
      <c r="K127" s="992" t="e">
        <f>[4]Igazgatás!G150+[4]Községgazd!G143+[4]Vagyongazd!#REF!+[4]Közút!G125+[4]Sport!G127+[4]Közművelődés!G166+[4]Támogatás!K138</f>
        <v>#REF!</v>
      </c>
      <c r="L127" s="993"/>
      <c r="M127" s="959" t="e">
        <f>[4]Igazgatás!H150+[4]Községgazd!H143+[4]Vagyongazd!#REF!+[4]Közút!H125+[4]Sport!H127+[4]Közművelődés!H166+[4]Támogatás!L138</f>
        <v>#REF!</v>
      </c>
      <c r="N127" s="960">
        <f>[4]Igazgatás!I150+[4]Községgazd!L143+[4]Vagyongazd!I125+[4]Közút!I125+[4]Sport!I127+[4]Közművelődés!K166+[4]Támogatás!T138</f>
        <v>0</v>
      </c>
      <c r="O127" s="961">
        <f>[4]Igazgatás!J150+[4]Községgazd!M143+[4]Vagyongazd!J125+[4]Közút!J125+[4]Sport!J127+[4]Közművelődés!L166+[4]Támogatás!U138</f>
        <v>0</v>
      </c>
      <c r="P127" s="962">
        <f>[4]Igazgatás!K150+[4]Községgazd!N143+[4]Vagyongazd!K125+[4]Közút!K125+[4]Sport!K127+[4]Közművelődés!M166+[4]Támogatás!V138</f>
        <v>0</v>
      </c>
      <c r="Q127" s="962">
        <f>[4]Igazgatás!L150+[4]Községgazd!O143+[4]Vagyongazd!L125+[4]Közút!L125+[4]Sport!L127+[4]Közművelődés!N166+[4]Támogatás!W138</f>
        <v>0</v>
      </c>
      <c r="R127" s="961">
        <f>[4]Igazgatás!M150+[4]Községgazd!P143+[4]Vagyongazd!M125+[4]Közút!M125+[4]Sport!M127+[4]Közművelődés!O166+[4]Támogatás!X138</f>
        <v>0</v>
      </c>
      <c r="S127" s="962">
        <f>[4]Igazgatás!N150+[4]Községgazd!Q143+[4]Vagyongazd!N125+[4]Közút!N125+[4]Sport!N127+[4]Közművelődés!P166+[4]Támogatás!Y138</f>
        <v>0</v>
      </c>
      <c r="T127" s="962">
        <f>[4]Igazgatás!O150+[4]Községgazd!R143+[4]Vagyongazd!O125+[4]Közút!O125+[4]Sport!O127+[4]Közművelődés!Q166+[4]Támogatás!Z138</f>
        <v>0</v>
      </c>
      <c r="U127" s="963">
        <f>[4]Igazgatás!P150+[4]Községgazd!S143+[4]Vagyongazd!P125+[4]Közút!P125+[4]Sport!P127+[4]Közművelődés!R166+[4]Támogatás!AA138</f>
        <v>0</v>
      </c>
      <c r="V127" s="964">
        <f>[4]Igazgatás!Q150+[4]Községgazd!T143+[4]Vagyongazd!Q125+[4]Közút!Q125+[4]Sport!Q127+[4]Közművelődés!S166+[4]Támogatás!AB138</f>
        <v>0</v>
      </c>
      <c r="W127" s="962">
        <f>[4]Igazgatás!R150+[4]Községgazd!U143+[4]Vagyongazd!R125+[4]Közút!R125+[4]Sport!R127+[4]Közművelődés!T166+[4]Támogatás!AC138</f>
        <v>0</v>
      </c>
      <c r="X127" s="962">
        <f>[4]Igazgatás!S150+[4]Községgazd!V143+[4]Vagyongazd!S125+[4]Közút!S125+[4]Sport!S127+[4]Közművelődés!U166+[4]Támogatás!AD138</f>
        <v>0</v>
      </c>
      <c r="Y127" s="963">
        <f>[4]Igazgatás!T150+[4]Községgazd!W143+[4]Vagyongazd!T125+[4]Közút!T125+[4]Sport!T127+[4]Közművelődés!V166+[4]Támogatás!AE138</f>
        <v>0</v>
      </c>
      <c r="AB127" s="914"/>
    </row>
    <row r="128" spans="1:28" ht="25.5" hidden="1" customHeight="1" x14ac:dyDescent="0.2">
      <c r="B128" s="876"/>
      <c r="C128" s="21"/>
      <c r="D128" s="1365" t="s">
        <v>1008</v>
      </c>
      <c r="E128" s="1365"/>
      <c r="F128" s="958" t="e">
        <v>#REF!</v>
      </c>
      <c r="G128" s="964" t="e">
        <v>#REF!</v>
      </c>
      <c r="H128" s="964" t="e">
        <v>#REF!</v>
      </c>
      <c r="I128" s="964" t="e">
        <v>#REF!</v>
      </c>
      <c r="J128" s="1009" t="e">
        <f>[4]Igazgatás!F151+[4]Községgazd!F144+[4]Vagyongazd!#REF!+[4]Közút!F126+[4]Sport!F128+[4]Közművelődés!F167+[4]Támogatás!J139</f>
        <v>#REF!</v>
      </c>
      <c r="K128" s="1010" t="e">
        <f>[4]Igazgatás!G151+[4]Községgazd!G144+[4]Vagyongazd!#REF!+[4]Közút!G126+[4]Sport!G128+[4]Közművelődés!G167+[4]Támogatás!K139</f>
        <v>#REF!</v>
      </c>
      <c r="L128" s="1011"/>
      <c r="M128" s="959" t="e">
        <f>[4]Igazgatás!H151+[4]Községgazd!H144+[4]Vagyongazd!#REF!+[4]Közút!H126+[4]Sport!H128+[4]Közművelődés!H167+[4]Támogatás!L139</f>
        <v>#REF!</v>
      </c>
      <c r="N128" s="960">
        <f>[4]Igazgatás!I151+[4]Községgazd!L144+[4]Vagyongazd!I126+[4]Közút!I126+[4]Sport!I128+[4]Közművelődés!K167+[4]Támogatás!T139</f>
        <v>0</v>
      </c>
      <c r="O128" s="961">
        <f>[4]Igazgatás!J151+[4]Községgazd!M144+[4]Vagyongazd!J126+[4]Közút!J126+[4]Sport!J128+[4]Közművelődés!L167+[4]Támogatás!U139</f>
        <v>0</v>
      </c>
      <c r="P128" s="962">
        <f>[4]Igazgatás!K151+[4]Községgazd!N144+[4]Vagyongazd!K126+[4]Közút!K126+[4]Sport!K128+[4]Közművelődés!M167+[4]Támogatás!V139</f>
        <v>0</v>
      </c>
      <c r="Q128" s="962">
        <f>[4]Igazgatás!L151+[4]Községgazd!O144+[4]Vagyongazd!L126+[4]Közút!L126+[4]Sport!L128+[4]Közművelődés!N167+[4]Támogatás!W139</f>
        <v>0</v>
      </c>
      <c r="R128" s="961">
        <f>[4]Igazgatás!M151+[4]Községgazd!P144+[4]Vagyongazd!M126+[4]Közút!M126+[4]Sport!M128+[4]Közművelődés!O167+[4]Támogatás!X139</f>
        <v>0</v>
      </c>
      <c r="S128" s="962">
        <f>[4]Igazgatás!N151+[4]Községgazd!Q144+[4]Vagyongazd!N126+[4]Közút!N126+[4]Sport!N128+[4]Közművelődés!P167+[4]Támogatás!Y139</f>
        <v>0</v>
      </c>
      <c r="T128" s="962">
        <f>[4]Igazgatás!O151+[4]Községgazd!R144+[4]Vagyongazd!O126+[4]Közút!O126+[4]Sport!O128+[4]Közművelődés!Q167+[4]Támogatás!Z139</f>
        <v>0</v>
      </c>
      <c r="U128" s="963">
        <f>[4]Igazgatás!P151+[4]Községgazd!S144+[4]Vagyongazd!P126+[4]Közút!P126+[4]Sport!P128+[4]Közművelődés!R167+[4]Támogatás!AA139</f>
        <v>0</v>
      </c>
      <c r="V128" s="964">
        <f>[4]Igazgatás!Q151+[4]Községgazd!T144+[4]Vagyongazd!Q126+[4]Közút!Q126+[4]Sport!Q128+[4]Közművelődés!S167+[4]Támogatás!AB139</f>
        <v>0</v>
      </c>
      <c r="W128" s="962">
        <f>[4]Igazgatás!R151+[4]Községgazd!U144+[4]Vagyongazd!R126+[4]Közút!R126+[4]Sport!R128+[4]Közművelődés!T167+[4]Támogatás!AC139</f>
        <v>0</v>
      </c>
      <c r="X128" s="962">
        <f>[4]Igazgatás!S151+[4]Községgazd!V144+[4]Vagyongazd!S126+[4]Közút!S126+[4]Sport!S128+[4]Közművelődés!U167+[4]Támogatás!AD139</f>
        <v>0</v>
      </c>
      <c r="Y128" s="963">
        <f>[4]Igazgatás!T151+[4]Községgazd!W144+[4]Vagyongazd!T126+[4]Közút!T126+[4]Sport!T128+[4]Közművelődés!V167+[4]Támogatás!AE139</f>
        <v>0</v>
      </c>
      <c r="AB128" s="914"/>
    </row>
    <row r="129" spans="1:28" ht="25.5" hidden="1" customHeight="1" x14ac:dyDescent="0.2">
      <c r="B129" s="876"/>
      <c r="C129" s="21"/>
      <c r="D129" s="1365" t="s">
        <v>1009</v>
      </c>
      <c r="E129" s="1365"/>
      <c r="F129" s="958" t="e">
        <v>#REF!</v>
      </c>
      <c r="G129" s="964" t="e">
        <v>#REF!</v>
      </c>
      <c r="H129" s="964" t="e">
        <v>#REF!</v>
      </c>
      <c r="I129" s="964" t="e">
        <v>#REF!</v>
      </c>
      <c r="J129" s="1009" t="e">
        <f>[4]Igazgatás!F152+[4]Községgazd!F145+[4]Vagyongazd!#REF!+[4]Közút!F127+[4]Sport!F129+[4]Közművelődés!F168+[4]Támogatás!J140</f>
        <v>#REF!</v>
      </c>
      <c r="K129" s="1010" t="e">
        <f>[4]Igazgatás!G152+[4]Községgazd!G145+[4]Vagyongazd!#REF!+[4]Közút!G127+[4]Sport!G129+[4]Közművelődés!G168+[4]Támogatás!K140</f>
        <v>#REF!</v>
      </c>
      <c r="L129" s="1011"/>
      <c r="M129" s="959" t="e">
        <f>[4]Igazgatás!H152+[4]Községgazd!H145+[4]Vagyongazd!#REF!+[4]Közút!H127+[4]Sport!H129+[4]Közművelődés!H168+[4]Támogatás!L140</f>
        <v>#REF!</v>
      </c>
      <c r="N129" s="960">
        <f>[4]Igazgatás!I152+[4]Községgazd!L145+[4]Vagyongazd!I127+[4]Közút!I127+[4]Sport!I129+[4]Közművelődés!K168+[4]Támogatás!T140</f>
        <v>0</v>
      </c>
      <c r="O129" s="961">
        <f>[4]Igazgatás!J152+[4]Községgazd!M145+[4]Vagyongazd!J127+[4]Közút!J127+[4]Sport!J129+[4]Közművelődés!L168+[4]Támogatás!U140</f>
        <v>0</v>
      </c>
      <c r="P129" s="962">
        <f>[4]Igazgatás!K152+[4]Községgazd!N145+[4]Vagyongazd!K127+[4]Közút!K127+[4]Sport!K129+[4]Közművelődés!M168+[4]Támogatás!V140</f>
        <v>0</v>
      </c>
      <c r="Q129" s="962">
        <f>[4]Igazgatás!L152+[4]Községgazd!O145+[4]Vagyongazd!L127+[4]Közút!L127+[4]Sport!L129+[4]Közművelődés!N168+[4]Támogatás!W140</f>
        <v>0</v>
      </c>
      <c r="R129" s="961">
        <f>[4]Igazgatás!M152+[4]Községgazd!P145+[4]Vagyongazd!M127+[4]Közút!M127+[4]Sport!M129+[4]Közművelődés!O168+[4]Támogatás!X140</f>
        <v>0</v>
      </c>
      <c r="S129" s="962">
        <f>[4]Igazgatás!N152+[4]Községgazd!Q145+[4]Vagyongazd!N127+[4]Közút!N127+[4]Sport!N129+[4]Közművelődés!P168+[4]Támogatás!Y140</f>
        <v>0</v>
      </c>
      <c r="T129" s="962">
        <f>[4]Igazgatás!O152+[4]Községgazd!R145+[4]Vagyongazd!O127+[4]Közút!O127+[4]Sport!O129+[4]Közművelődés!Q168+[4]Támogatás!Z140</f>
        <v>0</v>
      </c>
      <c r="U129" s="963">
        <f>[4]Igazgatás!P152+[4]Községgazd!S145+[4]Vagyongazd!P127+[4]Közút!P127+[4]Sport!P129+[4]Közművelődés!R168+[4]Támogatás!AA140</f>
        <v>0</v>
      </c>
      <c r="V129" s="964">
        <f>[4]Igazgatás!Q152+[4]Községgazd!T145+[4]Vagyongazd!Q127+[4]Közút!Q127+[4]Sport!Q129+[4]Közművelődés!S168+[4]Támogatás!AB140</f>
        <v>0</v>
      </c>
      <c r="W129" s="962">
        <f>[4]Igazgatás!R152+[4]Községgazd!U145+[4]Vagyongazd!R127+[4]Közút!R127+[4]Sport!R129+[4]Közművelődés!T168+[4]Támogatás!AC140</f>
        <v>0</v>
      </c>
      <c r="X129" s="962">
        <f>[4]Igazgatás!S152+[4]Községgazd!V145+[4]Vagyongazd!S127+[4]Közút!S127+[4]Sport!S129+[4]Közművelődés!U168+[4]Támogatás!AD140</f>
        <v>0</v>
      </c>
      <c r="Y129" s="963">
        <f>[4]Igazgatás!T152+[4]Községgazd!W145+[4]Vagyongazd!T127+[4]Közút!T127+[4]Sport!T129+[4]Közművelődés!V168+[4]Támogatás!AE140</f>
        <v>0</v>
      </c>
      <c r="AB129" s="914"/>
    </row>
    <row r="130" spans="1:28" ht="15" hidden="1" customHeight="1" x14ac:dyDescent="0.2">
      <c r="B130" s="876"/>
      <c r="C130" s="21"/>
      <c r="D130" s="1343" t="s">
        <v>1010</v>
      </c>
      <c r="E130" s="1343"/>
      <c r="F130" s="958" t="e">
        <v>#REF!</v>
      </c>
      <c r="G130" s="964" t="e">
        <v>#REF!</v>
      </c>
      <c r="H130" s="964" t="e">
        <v>#REF!</v>
      </c>
      <c r="I130" s="964" t="e">
        <v>#REF!</v>
      </c>
      <c r="J130" s="991" t="e">
        <f>[4]Igazgatás!F153+[4]Községgazd!F146+[4]Vagyongazd!#REF!+[4]Közút!F128+[4]Sport!F130+[4]Közművelődés!F169+[4]Támogatás!J141</f>
        <v>#REF!</v>
      </c>
      <c r="K130" s="992" t="e">
        <f>[4]Igazgatás!G153+[4]Községgazd!G146+[4]Vagyongazd!#REF!+[4]Közút!G128+[4]Sport!G130+[4]Közművelődés!G169+[4]Támogatás!K141</f>
        <v>#REF!</v>
      </c>
      <c r="L130" s="993"/>
      <c r="M130" s="959" t="e">
        <f>[4]Igazgatás!H153+[4]Községgazd!H146+[4]Vagyongazd!#REF!+[4]Közút!H128+[4]Sport!H130+[4]Közművelődés!H169+[4]Támogatás!L141</f>
        <v>#REF!</v>
      </c>
      <c r="N130" s="960">
        <f>[4]Igazgatás!I153+[4]Községgazd!L146+[4]Vagyongazd!I128+[4]Közút!I128+[4]Sport!I130+[4]Közművelődés!K169+[4]Támogatás!T141</f>
        <v>0</v>
      </c>
      <c r="O130" s="961">
        <f>[4]Igazgatás!J153+[4]Községgazd!M146+[4]Vagyongazd!J128+[4]Közút!J128+[4]Sport!J130+[4]Közművelődés!L169+[4]Támogatás!U141</f>
        <v>0</v>
      </c>
      <c r="P130" s="962">
        <f>[4]Igazgatás!K153+[4]Községgazd!N146+[4]Vagyongazd!K128+[4]Közút!K128+[4]Sport!K130+[4]Közművelődés!M169+[4]Támogatás!V141</f>
        <v>0</v>
      </c>
      <c r="Q130" s="962">
        <f>[4]Igazgatás!L153+[4]Községgazd!O146+[4]Vagyongazd!L128+[4]Közút!L128+[4]Sport!L130+[4]Közművelődés!N169+[4]Támogatás!W141</f>
        <v>0</v>
      </c>
      <c r="R130" s="961">
        <f>[4]Igazgatás!M153+[4]Községgazd!P146+[4]Vagyongazd!M128+[4]Közút!M128+[4]Sport!M130+[4]Közművelődés!O169+[4]Támogatás!X141</f>
        <v>0</v>
      </c>
      <c r="S130" s="962">
        <f>[4]Igazgatás!N153+[4]Községgazd!Q146+[4]Vagyongazd!N128+[4]Közút!N128+[4]Sport!N130+[4]Közművelődés!P169+[4]Támogatás!Y141</f>
        <v>0</v>
      </c>
      <c r="T130" s="962">
        <f>[4]Igazgatás!O153+[4]Községgazd!R146+[4]Vagyongazd!O128+[4]Közút!O128+[4]Sport!O130+[4]Közművelődés!Q169+[4]Támogatás!Z141</f>
        <v>0</v>
      </c>
      <c r="U130" s="963">
        <f>[4]Igazgatás!P153+[4]Községgazd!S146+[4]Vagyongazd!P128+[4]Közút!P128+[4]Sport!P130+[4]Közművelődés!R169+[4]Támogatás!AA141</f>
        <v>0</v>
      </c>
      <c r="V130" s="964">
        <f>[4]Igazgatás!Q153+[4]Községgazd!T146+[4]Vagyongazd!Q128+[4]Közút!Q128+[4]Sport!Q130+[4]Közművelődés!S169+[4]Támogatás!AB141</f>
        <v>0</v>
      </c>
      <c r="W130" s="962">
        <f>[4]Igazgatás!R153+[4]Községgazd!U146+[4]Vagyongazd!R128+[4]Közút!R128+[4]Sport!R130+[4]Közművelődés!T169+[4]Támogatás!AC141</f>
        <v>0</v>
      </c>
      <c r="X130" s="962">
        <f>[4]Igazgatás!S153+[4]Községgazd!V146+[4]Vagyongazd!S128+[4]Közút!S128+[4]Sport!S130+[4]Közművelődés!U169+[4]Támogatás!AD141</f>
        <v>0</v>
      </c>
      <c r="Y130" s="963">
        <f>[4]Igazgatás!T153+[4]Községgazd!W146+[4]Vagyongazd!T128+[4]Közút!T128+[4]Sport!T130+[4]Közművelődés!V169+[4]Támogatás!AE141</f>
        <v>0</v>
      </c>
      <c r="AB130" s="914"/>
    </row>
    <row r="131" spans="1:28" ht="15" hidden="1" customHeight="1" x14ac:dyDescent="0.2">
      <c r="B131" s="876"/>
      <c r="C131" s="21"/>
      <c r="D131" s="1343" t="s">
        <v>1011</v>
      </c>
      <c r="E131" s="1343"/>
      <c r="F131" s="958" t="e">
        <v>#REF!</v>
      </c>
      <c r="G131" s="964" t="e">
        <v>#REF!</v>
      </c>
      <c r="H131" s="964" t="e">
        <v>#REF!</v>
      </c>
      <c r="I131" s="964" t="e">
        <v>#REF!</v>
      </c>
      <c r="J131" s="991" t="e">
        <f>[4]Igazgatás!F154+[4]Községgazd!F147+[4]Vagyongazd!#REF!+[4]Közút!F129+[4]Sport!F131+[4]Közművelődés!F170+[4]Támogatás!J142</f>
        <v>#REF!</v>
      </c>
      <c r="K131" s="992" t="e">
        <f>[4]Igazgatás!G154+[4]Községgazd!G147+[4]Vagyongazd!#REF!+[4]Közút!G129+[4]Sport!G131+[4]Közművelődés!G170+[4]Támogatás!K142</f>
        <v>#REF!</v>
      </c>
      <c r="L131" s="993"/>
      <c r="M131" s="959" t="e">
        <f>[4]Igazgatás!H154+[4]Községgazd!H147+[4]Vagyongazd!#REF!+[4]Közút!H129+[4]Sport!H131+[4]Közművelődés!H170+[4]Támogatás!L142</f>
        <v>#REF!</v>
      </c>
      <c r="N131" s="960">
        <f>[4]Igazgatás!I154+[4]Községgazd!L147+[4]Vagyongazd!I129+[4]Közút!I129+[4]Sport!I131+[4]Közművelődés!K170+[4]Támogatás!T142</f>
        <v>0</v>
      </c>
      <c r="O131" s="961">
        <f>[4]Igazgatás!J154+[4]Községgazd!M147+[4]Vagyongazd!J129+[4]Közút!J129+[4]Sport!J131+[4]Közművelődés!L170+[4]Támogatás!U142</f>
        <v>0</v>
      </c>
      <c r="P131" s="962">
        <f>[4]Igazgatás!K154+[4]Községgazd!N147+[4]Vagyongazd!K129+[4]Közút!K129+[4]Sport!K131+[4]Közművelődés!M170+[4]Támogatás!V142</f>
        <v>0</v>
      </c>
      <c r="Q131" s="962">
        <f>[4]Igazgatás!L154+[4]Községgazd!O147+[4]Vagyongazd!L129+[4]Közút!L129+[4]Sport!L131+[4]Közművelődés!N170+[4]Támogatás!W142</f>
        <v>0</v>
      </c>
      <c r="R131" s="961">
        <f>[4]Igazgatás!M154+[4]Községgazd!P147+[4]Vagyongazd!M129+[4]Közút!M129+[4]Sport!M131+[4]Közművelődés!O170+[4]Támogatás!X142</f>
        <v>0</v>
      </c>
      <c r="S131" s="962">
        <f>[4]Igazgatás!N154+[4]Községgazd!Q147+[4]Vagyongazd!N129+[4]Közút!N129+[4]Sport!N131+[4]Közművelődés!P170+[4]Támogatás!Y142</f>
        <v>0</v>
      </c>
      <c r="T131" s="962">
        <f>[4]Igazgatás!O154+[4]Községgazd!R147+[4]Vagyongazd!O129+[4]Közút!O129+[4]Sport!O131+[4]Közművelődés!Q170+[4]Támogatás!Z142</f>
        <v>0</v>
      </c>
      <c r="U131" s="963">
        <f>[4]Igazgatás!P154+[4]Községgazd!S147+[4]Vagyongazd!P129+[4]Közút!P129+[4]Sport!P131+[4]Közművelődés!R170+[4]Támogatás!AA142</f>
        <v>0</v>
      </c>
      <c r="V131" s="964">
        <f>[4]Igazgatás!Q154+[4]Községgazd!T147+[4]Vagyongazd!Q129+[4]Közút!Q129+[4]Sport!Q131+[4]Közművelődés!S170+[4]Támogatás!AB142</f>
        <v>0</v>
      </c>
      <c r="W131" s="962">
        <f>[4]Igazgatás!R154+[4]Községgazd!U147+[4]Vagyongazd!R129+[4]Közút!R129+[4]Sport!R131+[4]Közművelődés!T170+[4]Támogatás!AC142</f>
        <v>0</v>
      </c>
      <c r="X131" s="962">
        <f>[4]Igazgatás!S154+[4]Községgazd!V147+[4]Vagyongazd!S129+[4]Közút!S129+[4]Sport!S131+[4]Közművelődés!U170+[4]Támogatás!AD142</f>
        <v>0</v>
      </c>
      <c r="Y131" s="963">
        <f>[4]Igazgatás!T154+[4]Községgazd!W147+[4]Vagyongazd!T129+[4]Közút!T129+[4]Sport!T131+[4]Közművelődés!V170+[4]Támogatás!AE142</f>
        <v>0</v>
      </c>
      <c r="AB131" s="914"/>
    </row>
    <row r="132" spans="1:28" ht="25.5" hidden="1" customHeight="1" x14ac:dyDescent="0.2">
      <c r="B132" s="876"/>
      <c r="C132" s="21"/>
      <c r="D132" s="1365" t="s">
        <v>1012</v>
      </c>
      <c r="E132" s="1365"/>
      <c r="F132" s="958" t="e">
        <v>#REF!</v>
      </c>
      <c r="G132" s="964" t="e">
        <v>#REF!</v>
      </c>
      <c r="H132" s="964" t="e">
        <v>#REF!</v>
      </c>
      <c r="I132" s="964" t="e">
        <v>#REF!</v>
      </c>
      <c r="J132" s="1009" t="e">
        <f>[4]Igazgatás!F155+[4]Községgazd!F148+[4]Vagyongazd!#REF!+[4]Közút!F130+[4]Sport!F132+[4]Közművelődés!F171+[4]Támogatás!J143</f>
        <v>#REF!</v>
      </c>
      <c r="K132" s="1010" t="e">
        <f>[4]Igazgatás!G155+[4]Községgazd!G148+[4]Vagyongazd!#REF!+[4]Közút!G130+[4]Sport!G132+[4]Közművelődés!G171+[4]Támogatás!K143</f>
        <v>#REF!</v>
      </c>
      <c r="L132" s="1011"/>
      <c r="M132" s="959" t="e">
        <f>[4]Igazgatás!H155+[4]Községgazd!H148+[4]Vagyongazd!#REF!+[4]Közút!H130+[4]Sport!H132+[4]Közművelődés!H171+[4]Támogatás!L143</f>
        <v>#REF!</v>
      </c>
      <c r="N132" s="960">
        <f>[4]Igazgatás!I155+[4]Községgazd!L148+[4]Vagyongazd!I130+[4]Közút!I130+[4]Sport!I132+[4]Közművelődés!K171+[4]Támogatás!T143</f>
        <v>0</v>
      </c>
      <c r="O132" s="961">
        <f>[4]Igazgatás!J155+[4]Községgazd!M148+[4]Vagyongazd!J130+[4]Közút!J130+[4]Sport!J132+[4]Közművelődés!L171+[4]Támogatás!U143</f>
        <v>0</v>
      </c>
      <c r="P132" s="962">
        <f>[4]Igazgatás!K155+[4]Községgazd!N148+[4]Vagyongazd!K130+[4]Közút!K130+[4]Sport!K132+[4]Közművelődés!M171+[4]Támogatás!V143</f>
        <v>0</v>
      </c>
      <c r="Q132" s="962">
        <f>[4]Igazgatás!L155+[4]Községgazd!O148+[4]Vagyongazd!L130+[4]Közút!L130+[4]Sport!L132+[4]Közművelődés!N171+[4]Támogatás!W143</f>
        <v>0</v>
      </c>
      <c r="R132" s="961">
        <f>[4]Igazgatás!M155+[4]Községgazd!P148+[4]Vagyongazd!M130+[4]Közút!M130+[4]Sport!M132+[4]Közművelődés!O171+[4]Támogatás!X143</f>
        <v>0</v>
      </c>
      <c r="S132" s="962">
        <f>[4]Igazgatás!N155+[4]Községgazd!Q148+[4]Vagyongazd!N130+[4]Közút!N130+[4]Sport!N132+[4]Közművelődés!P171+[4]Támogatás!Y143</f>
        <v>0</v>
      </c>
      <c r="T132" s="962">
        <f>[4]Igazgatás!O155+[4]Községgazd!R148+[4]Vagyongazd!O130+[4]Közút!O130+[4]Sport!O132+[4]Közművelődés!Q171+[4]Támogatás!Z143</f>
        <v>0</v>
      </c>
      <c r="U132" s="963">
        <f>[4]Igazgatás!P155+[4]Községgazd!S148+[4]Vagyongazd!P130+[4]Közút!P130+[4]Sport!P132+[4]Közművelődés!R171+[4]Támogatás!AA143</f>
        <v>0</v>
      </c>
      <c r="V132" s="964">
        <f>[4]Igazgatás!Q155+[4]Községgazd!T148+[4]Vagyongazd!Q130+[4]Közút!Q130+[4]Sport!Q132+[4]Közművelődés!S171+[4]Támogatás!AB143</f>
        <v>0</v>
      </c>
      <c r="W132" s="962">
        <f>[4]Igazgatás!R155+[4]Községgazd!U148+[4]Vagyongazd!R130+[4]Közút!R130+[4]Sport!R132+[4]Közművelődés!T171+[4]Támogatás!AC143</f>
        <v>0</v>
      </c>
      <c r="X132" s="962">
        <f>[4]Igazgatás!S155+[4]Községgazd!V148+[4]Vagyongazd!S130+[4]Közút!S130+[4]Sport!S132+[4]Közművelődés!U171+[4]Támogatás!AD143</f>
        <v>0</v>
      </c>
      <c r="Y132" s="963">
        <f>[4]Igazgatás!T155+[4]Községgazd!W148+[4]Vagyongazd!T130+[4]Közút!T130+[4]Sport!T132+[4]Közművelődés!V171+[4]Támogatás!AE143</f>
        <v>0</v>
      </c>
      <c r="AB132" s="914"/>
    </row>
    <row r="133" spans="1:28" ht="15" hidden="1" customHeight="1" x14ac:dyDescent="0.2">
      <c r="B133" s="876"/>
      <c r="C133" s="21"/>
      <c r="D133" s="1343" t="s">
        <v>1013</v>
      </c>
      <c r="E133" s="1343"/>
      <c r="F133" s="958" t="e">
        <v>#REF!</v>
      </c>
      <c r="G133" s="964" t="e">
        <v>#REF!</v>
      </c>
      <c r="H133" s="964" t="e">
        <v>#REF!</v>
      </c>
      <c r="I133" s="964" t="e">
        <v>#REF!</v>
      </c>
      <c r="J133" s="991" t="e">
        <f>[4]Igazgatás!F156+[4]Községgazd!F149+[4]Vagyongazd!#REF!+[4]Közút!F131+[4]Sport!F133+[4]Közművelődés!F172+[4]Támogatás!J144</f>
        <v>#REF!</v>
      </c>
      <c r="K133" s="992" t="e">
        <f>[4]Igazgatás!G156+[4]Községgazd!G149+[4]Vagyongazd!#REF!+[4]Közút!G131+[4]Sport!G133+[4]Közművelődés!G172+[4]Támogatás!K144</f>
        <v>#REF!</v>
      </c>
      <c r="L133" s="993"/>
      <c r="M133" s="959" t="e">
        <f>[4]Igazgatás!H156+[4]Községgazd!H149+[4]Vagyongazd!#REF!+[4]Közút!H131+[4]Sport!H133+[4]Közművelődés!H172+[4]Támogatás!L144</f>
        <v>#REF!</v>
      </c>
      <c r="N133" s="960">
        <f>[4]Igazgatás!I156+[4]Községgazd!L149+[4]Vagyongazd!I131+[4]Közút!I131+[4]Sport!I133+[4]Közművelődés!K172+[4]Támogatás!T144</f>
        <v>0</v>
      </c>
      <c r="O133" s="961">
        <f>[4]Igazgatás!J156+[4]Községgazd!M149+[4]Vagyongazd!J131+[4]Közút!J131+[4]Sport!J133+[4]Közművelődés!L172+[4]Támogatás!U144</f>
        <v>0</v>
      </c>
      <c r="P133" s="962">
        <f>[4]Igazgatás!K156+[4]Községgazd!N149+[4]Vagyongazd!K131+[4]Közút!K131+[4]Sport!K133+[4]Közművelődés!M172+[4]Támogatás!V144</f>
        <v>0</v>
      </c>
      <c r="Q133" s="962">
        <f>[4]Igazgatás!L156+[4]Községgazd!O149+[4]Vagyongazd!L131+[4]Közút!L131+[4]Sport!L133+[4]Közművelődés!N172+[4]Támogatás!W144</f>
        <v>0</v>
      </c>
      <c r="R133" s="961">
        <f>[4]Igazgatás!M156+[4]Községgazd!P149+[4]Vagyongazd!M131+[4]Közút!M131+[4]Sport!M133+[4]Közművelődés!O172+[4]Támogatás!X144</f>
        <v>0</v>
      </c>
      <c r="S133" s="962">
        <f>[4]Igazgatás!N156+[4]Községgazd!Q149+[4]Vagyongazd!N131+[4]Közút!N131+[4]Sport!N133+[4]Közművelődés!P172+[4]Támogatás!Y144</f>
        <v>0</v>
      </c>
      <c r="T133" s="962">
        <f>[4]Igazgatás!O156+[4]Községgazd!R149+[4]Vagyongazd!O131+[4]Közút!O131+[4]Sport!O133+[4]Közművelődés!Q172+[4]Támogatás!Z144</f>
        <v>0</v>
      </c>
      <c r="U133" s="963">
        <f>[4]Igazgatás!P156+[4]Községgazd!S149+[4]Vagyongazd!P131+[4]Közút!P131+[4]Sport!P133+[4]Közművelődés!R172+[4]Támogatás!AA144</f>
        <v>0</v>
      </c>
      <c r="V133" s="964">
        <f>[4]Igazgatás!Q156+[4]Községgazd!T149+[4]Vagyongazd!Q131+[4]Közút!Q131+[4]Sport!Q133+[4]Közművelődés!S172+[4]Támogatás!AB144</f>
        <v>0</v>
      </c>
      <c r="W133" s="962">
        <f>[4]Igazgatás!R156+[4]Községgazd!U149+[4]Vagyongazd!R131+[4]Közút!R131+[4]Sport!R133+[4]Közművelődés!T172+[4]Támogatás!AC144</f>
        <v>0</v>
      </c>
      <c r="X133" s="962">
        <f>[4]Igazgatás!S156+[4]Községgazd!V149+[4]Vagyongazd!S131+[4]Közút!S131+[4]Sport!S133+[4]Közművelődés!U172+[4]Támogatás!AD144</f>
        <v>0</v>
      </c>
      <c r="Y133" s="963">
        <f>[4]Igazgatás!T156+[4]Községgazd!W149+[4]Vagyongazd!T131+[4]Közút!T131+[4]Sport!T133+[4]Közművelődés!V172+[4]Támogatás!AE144</f>
        <v>0</v>
      </c>
      <c r="AB133" s="914"/>
    </row>
    <row r="134" spans="1:28" s="949" customFormat="1" ht="15" hidden="1" customHeight="1" x14ac:dyDescent="0.2">
      <c r="A134" s="18" t="s">
        <v>1014</v>
      </c>
      <c r="B134" s="880" t="s">
        <v>1015</v>
      </c>
      <c r="C134" s="1346" t="s">
        <v>1016</v>
      </c>
      <c r="D134" s="1347"/>
      <c r="E134" s="1347"/>
      <c r="F134" s="950" t="e">
        <v>#REF!</v>
      </c>
      <c r="G134" s="928" t="e">
        <v>#REF!</v>
      </c>
      <c r="H134" s="928" t="e">
        <v>#REF!</v>
      </c>
      <c r="I134" s="928" t="e">
        <v>#REF!</v>
      </c>
      <c r="J134" s="931" t="e">
        <f>[4]Igazgatás!F157+[4]Községgazd!F150+[4]Vagyongazd!#REF!+[4]Közút!F132+[4]Sport!F134+[4]Közművelődés!F173+[4]Támogatás!J145</f>
        <v>#REF!</v>
      </c>
      <c r="K134" s="932" t="e">
        <f>[4]Igazgatás!G157+[4]Községgazd!G150+[4]Vagyongazd!#REF!+[4]Közút!G132+[4]Sport!G134+[4]Közművelődés!G173+[4]Támogatás!K145</f>
        <v>#REF!</v>
      </c>
      <c r="L134" s="933"/>
      <c r="M134" s="951" t="e">
        <f>[4]Igazgatás!H157+[4]Községgazd!H150+[4]Vagyongazd!#REF!+[4]Közút!H132+[4]Sport!H134+[4]Közművelődés!H173+[4]Támogatás!L145</f>
        <v>#REF!</v>
      </c>
      <c r="N134" s="1004">
        <f>[4]Igazgatás!I157+[4]Községgazd!L150+[4]Vagyongazd!I132+[4]Közút!I132+[4]Sport!I134+[4]Közművelődés!K173+[4]Támogatás!T145</f>
        <v>0</v>
      </c>
      <c r="O134" s="1005">
        <f>[4]Igazgatás!J157+[4]Községgazd!M150+[4]Vagyongazd!J132+[4]Közút!J132+[4]Sport!J134+[4]Közművelődés!L173+[4]Támogatás!U145</f>
        <v>0</v>
      </c>
      <c r="P134" s="1006">
        <f>[4]Igazgatás!K157+[4]Községgazd!N150+[4]Vagyongazd!K132+[4]Közút!K132+[4]Sport!K134+[4]Közművelődés!M173+[4]Támogatás!V145</f>
        <v>0</v>
      </c>
      <c r="Q134" s="1006">
        <f>[4]Igazgatás!L157+[4]Községgazd!O150+[4]Vagyongazd!L132+[4]Közút!L132+[4]Sport!L134+[4]Közművelődés!N173+[4]Támogatás!W145</f>
        <v>0</v>
      </c>
      <c r="R134" s="1005">
        <f>[4]Igazgatás!M157+[4]Községgazd!P150+[4]Vagyongazd!M132+[4]Közút!M132+[4]Sport!M134+[4]Közművelődés!O173+[4]Támogatás!X145</f>
        <v>0</v>
      </c>
      <c r="S134" s="1006">
        <f>[4]Igazgatás!N157+[4]Községgazd!Q150+[4]Vagyongazd!N132+[4]Közút!N132+[4]Sport!N134+[4]Közművelődés!P173+[4]Támogatás!Y145</f>
        <v>0</v>
      </c>
      <c r="T134" s="1006">
        <f>[4]Igazgatás!O157+[4]Községgazd!R150+[4]Vagyongazd!O132+[4]Közút!O132+[4]Sport!O134+[4]Közművelődés!Q173+[4]Támogatás!Z145</f>
        <v>0</v>
      </c>
      <c r="U134" s="1007">
        <f>[4]Igazgatás!P157+[4]Községgazd!S150+[4]Vagyongazd!P132+[4]Közút!P132+[4]Sport!P134+[4]Közművelődés!R173+[4]Támogatás!AA145</f>
        <v>0</v>
      </c>
      <c r="V134" s="1008">
        <f>[4]Igazgatás!Q157+[4]Községgazd!T150+[4]Vagyongazd!Q132+[4]Közút!Q132+[4]Sport!Q134+[4]Közművelődés!S173+[4]Támogatás!AB145</f>
        <v>0</v>
      </c>
      <c r="W134" s="1006">
        <f>[4]Igazgatás!R157+[4]Községgazd!U150+[4]Vagyongazd!R132+[4]Közút!R132+[4]Sport!R134+[4]Közművelődés!T173+[4]Támogatás!AC145</f>
        <v>0</v>
      </c>
      <c r="X134" s="1006">
        <f>[4]Igazgatás!S157+[4]Községgazd!V150+[4]Vagyongazd!S132+[4]Közút!S132+[4]Sport!S134+[4]Közművelődés!U173+[4]Támogatás!AD145</f>
        <v>0</v>
      </c>
      <c r="Y134" s="1007">
        <f>[4]Igazgatás!T157+[4]Községgazd!W150+[4]Vagyongazd!T132+[4]Közút!T132+[4]Sport!T134+[4]Közművelődés!V173+[4]Támogatás!AE145</f>
        <v>0</v>
      </c>
      <c r="AB134" s="914"/>
    </row>
    <row r="135" spans="1:28" s="949" customFormat="1" ht="15" hidden="1" customHeight="1" x14ac:dyDescent="0.2">
      <c r="A135" s="18" t="s">
        <v>1017</v>
      </c>
      <c r="B135" s="880" t="s">
        <v>1018</v>
      </c>
      <c r="C135" s="1346" t="s">
        <v>1019</v>
      </c>
      <c r="D135" s="1347"/>
      <c r="E135" s="1347"/>
      <c r="F135" s="950" t="e">
        <v>#REF!</v>
      </c>
      <c r="G135" s="928" t="e">
        <v>#REF!</v>
      </c>
      <c r="H135" s="928" t="e">
        <v>#REF!</v>
      </c>
      <c r="I135" s="928" t="e">
        <v>#REF!</v>
      </c>
      <c r="J135" s="931" t="e">
        <f>[4]Igazgatás!F158+[4]Községgazd!F151+[4]Vagyongazd!#REF!+[4]Közút!F133+[4]Sport!F135+[4]Közművelődés!F174+[4]Támogatás!J146</f>
        <v>#REF!</v>
      </c>
      <c r="K135" s="932" t="e">
        <f>[4]Igazgatás!G158+[4]Községgazd!G151+[4]Vagyongazd!#REF!+[4]Közút!G133+[4]Sport!G135+[4]Közművelődés!G174+[4]Támogatás!K146</f>
        <v>#REF!</v>
      </c>
      <c r="L135" s="933"/>
      <c r="M135" s="951" t="e">
        <f>[4]Igazgatás!H158+[4]Községgazd!H151+[4]Vagyongazd!#REF!+[4]Közút!H133+[4]Sport!H135+[4]Közművelődés!H174+[4]Támogatás!L146</f>
        <v>#REF!</v>
      </c>
      <c r="N135" s="1004">
        <f>[4]Igazgatás!I158+[4]Községgazd!L151+[4]Vagyongazd!I133+[4]Közút!I133+[4]Sport!I135+[4]Közművelődés!K174+[4]Támogatás!T146</f>
        <v>0</v>
      </c>
      <c r="O135" s="1005">
        <f>[4]Igazgatás!J158+[4]Községgazd!M151+[4]Vagyongazd!J133+[4]Közút!J133+[4]Sport!J135+[4]Közművelődés!L174+[4]Támogatás!U146</f>
        <v>0</v>
      </c>
      <c r="P135" s="1006">
        <f>[4]Igazgatás!K158+[4]Községgazd!N151+[4]Vagyongazd!K133+[4]Közút!K133+[4]Sport!K135+[4]Közművelődés!M174+[4]Támogatás!V146</f>
        <v>0</v>
      </c>
      <c r="Q135" s="1006">
        <f>[4]Igazgatás!L158+[4]Községgazd!O151+[4]Vagyongazd!L133+[4]Közút!L133+[4]Sport!L135+[4]Közművelődés!N174+[4]Támogatás!W146</f>
        <v>0</v>
      </c>
      <c r="R135" s="1005">
        <f>[4]Igazgatás!M158+[4]Községgazd!P151+[4]Vagyongazd!M133+[4]Közút!M133+[4]Sport!M135+[4]Közművelődés!O174+[4]Támogatás!X146</f>
        <v>0</v>
      </c>
      <c r="S135" s="1006">
        <f>[4]Igazgatás!N158+[4]Községgazd!Q151+[4]Vagyongazd!N133+[4]Közút!N133+[4]Sport!N135+[4]Közművelődés!P174+[4]Támogatás!Y146</f>
        <v>0</v>
      </c>
      <c r="T135" s="1006">
        <f>[4]Igazgatás!O158+[4]Községgazd!R151+[4]Vagyongazd!O133+[4]Közút!O133+[4]Sport!O135+[4]Közművelődés!Q174+[4]Támogatás!Z146</f>
        <v>0</v>
      </c>
      <c r="U135" s="1007">
        <f>[4]Igazgatás!P158+[4]Községgazd!S151+[4]Vagyongazd!P133+[4]Közút!P133+[4]Sport!P135+[4]Közművelődés!R174+[4]Támogatás!AA146</f>
        <v>0</v>
      </c>
      <c r="V135" s="1008">
        <f>[4]Igazgatás!Q158+[4]Községgazd!T151+[4]Vagyongazd!Q133+[4]Közút!Q133+[4]Sport!Q135+[4]Közművelődés!S174+[4]Támogatás!AB146</f>
        <v>0</v>
      </c>
      <c r="W135" s="1006">
        <f>[4]Igazgatás!R158+[4]Községgazd!U151+[4]Vagyongazd!R133+[4]Közút!R133+[4]Sport!R135+[4]Közművelődés!T174+[4]Támogatás!AC146</f>
        <v>0</v>
      </c>
      <c r="X135" s="1006">
        <f>[4]Igazgatás!S158+[4]Községgazd!V151+[4]Vagyongazd!S133+[4]Közút!S133+[4]Sport!S135+[4]Közművelődés!U174+[4]Támogatás!AD146</f>
        <v>0</v>
      </c>
      <c r="Y135" s="1007">
        <f>[4]Igazgatás!T158+[4]Községgazd!W151+[4]Vagyongazd!T133+[4]Közút!T133+[4]Sport!T135+[4]Közművelődés!V174+[4]Támogatás!AE146</f>
        <v>0</v>
      </c>
      <c r="AB135" s="914"/>
    </row>
    <row r="136" spans="1:28" s="949" customFormat="1" ht="15" hidden="1" customHeight="1" x14ac:dyDescent="0.2">
      <c r="A136" s="18" t="s">
        <v>1020</v>
      </c>
      <c r="B136" s="880" t="s">
        <v>1021</v>
      </c>
      <c r="C136" s="1346" t="s">
        <v>1022</v>
      </c>
      <c r="D136" s="1347"/>
      <c r="E136" s="1347"/>
      <c r="F136" s="950" t="e">
        <v>#REF!</v>
      </c>
      <c r="G136" s="928" t="e">
        <v>#REF!</v>
      </c>
      <c r="H136" s="928" t="e">
        <v>#REF!</v>
      </c>
      <c r="I136" s="928" t="e">
        <v>#REF!</v>
      </c>
      <c r="J136" s="931" t="e">
        <f>[4]Igazgatás!F159+[4]Községgazd!F152+[4]Vagyongazd!#REF!+[4]Közút!F134+[4]Sport!F136+[4]Közművelődés!F175+[4]Támogatás!J147</f>
        <v>#REF!</v>
      </c>
      <c r="K136" s="932" t="e">
        <f>[4]Igazgatás!G159+[4]Községgazd!G152+[4]Vagyongazd!#REF!+[4]Közút!G134+[4]Sport!G136+[4]Közművelődés!G175+[4]Támogatás!K147</f>
        <v>#REF!</v>
      </c>
      <c r="L136" s="933"/>
      <c r="M136" s="951" t="e">
        <f>[4]Igazgatás!H159+[4]Községgazd!H152+[4]Vagyongazd!#REF!+[4]Közút!H134+[4]Sport!H136+[4]Közművelődés!H175+[4]Támogatás!L147</f>
        <v>#REF!</v>
      </c>
      <c r="N136" s="1004">
        <f>[4]Igazgatás!I159+[4]Községgazd!L152+[4]Vagyongazd!I134+[4]Közút!I134+[4]Sport!I136+[4]Közművelődés!K175+[4]Támogatás!T147</f>
        <v>0</v>
      </c>
      <c r="O136" s="1005">
        <f>[4]Igazgatás!J159+[4]Községgazd!M152+[4]Vagyongazd!J134+[4]Közút!J134+[4]Sport!J136+[4]Közművelődés!L175+[4]Támogatás!U147</f>
        <v>0</v>
      </c>
      <c r="P136" s="1006">
        <f>[4]Igazgatás!K159+[4]Községgazd!N152+[4]Vagyongazd!K134+[4]Közút!K134+[4]Sport!K136+[4]Közművelődés!M175+[4]Támogatás!V147</f>
        <v>0</v>
      </c>
      <c r="Q136" s="1006">
        <f>[4]Igazgatás!L159+[4]Községgazd!O152+[4]Vagyongazd!L134+[4]Közút!L134+[4]Sport!L136+[4]Közművelődés!N175+[4]Támogatás!W147</f>
        <v>0</v>
      </c>
      <c r="R136" s="1005">
        <f>[4]Igazgatás!M159+[4]Községgazd!P152+[4]Vagyongazd!M134+[4]Közút!M134+[4]Sport!M136+[4]Közművelődés!O175+[4]Támogatás!X147</f>
        <v>0</v>
      </c>
      <c r="S136" s="1006">
        <f>[4]Igazgatás!N159+[4]Községgazd!Q152+[4]Vagyongazd!N134+[4]Közút!N134+[4]Sport!N136+[4]Közművelődés!P175+[4]Támogatás!Y147</f>
        <v>0</v>
      </c>
      <c r="T136" s="1006">
        <f>[4]Igazgatás!O159+[4]Községgazd!R152+[4]Vagyongazd!O134+[4]Közút!O134+[4]Sport!O136+[4]Közművelődés!Q175+[4]Támogatás!Z147</f>
        <v>0</v>
      </c>
      <c r="U136" s="1007">
        <f>[4]Igazgatás!P159+[4]Községgazd!S152+[4]Vagyongazd!P134+[4]Közút!P134+[4]Sport!P136+[4]Közművelődés!R175+[4]Támogatás!AA147</f>
        <v>0</v>
      </c>
      <c r="V136" s="1008">
        <f>[4]Igazgatás!Q159+[4]Községgazd!T152+[4]Vagyongazd!Q134+[4]Közút!Q134+[4]Sport!Q136+[4]Közművelődés!S175+[4]Támogatás!AB147</f>
        <v>0</v>
      </c>
      <c r="W136" s="1006">
        <f>[4]Igazgatás!R159+[4]Községgazd!U152+[4]Vagyongazd!R134+[4]Közút!R134+[4]Sport!R136+[4]Közművelődés!T175+[4]Támogatás!AC147</f>
        <v>0</v>
      </c>
      <c r="X136" s="1006">
        <f>[4]Igazgatás!S159+[4]Községgazd!V152+[4]Vagyongazd!S134+[4]Közút!S134+[4]Sport!S136+[4]Közművelődés!U175+[4]Támogatás!AD147</f>
        <v>0</v>
      </c>
      <c r="Y136" s="1007">
        <f>[4]Igazgatás!T159+[4]Községgazd!W152+[4]Vagyongazd!T134+[4]Közút!T134+[4]Sport!T136+[4]Közművelődés!V175+[4]Támogatás!AE147</f>
        <v>0</v>
      </c>
      <c r="AB136" s="914"/>
    </row>
    <row r="137" spans="1:28" s="949" customFormat="1" ht="14.25" hidden="1" thickBot="1" x14ac:dyDescent="0.25">
      <c r="A137" s="18" t="s">
        <v>91</v>
      </c>
      <c r="B137" s="880" t="s">
        <v>92</v>
      </c>
      <c r="C137" s="1346" t="s">
        <v>93</v>
      </c>
      <c r="D137" s="1347"/>
      <c r="E137" s="1347"/>
      <c r="F137" s="950">
        <v>726831</v>
      </c>
      <c r="G137" s="950">
        <v>726831</v>
      </c>
      <c r="H137" s="950">
        <v>726831</v>
      </c>
      <c r="I137" s="950"/>
      <c r="J137" s="950">
        <v>0</v>
      </c>
      <c r="K137" s="950">
        <v>0</v>
      </c>
      <c r="L137" s="950">
        <v>0</v>
      </c>
      <c r="M137" s="951">
        <f>SUM(J137:L137)</f>
        <v>0</v>
      </c>
      <c r="N137" s="1004">
        <f>[4]Igazgatás!I160+[4]Községgazd!L153+[4]Vagyongazd!I135+[4]Közút!I135+[4]Sport!I137+[4]Közművelődés!K176+[4]Támogatás!T148</f>
        <v>229166.6666575</v>
      </c>
      <c r="O137" s="1005">
        <f>[4]Igazgatás!J160+[4]Községgazd!M153+[4]Vagyongazd!J135+[4]Közút!J135+[4]Sport!J137+[4]Közművelődés!L176+[4]Támogatás!U148</f>
        <v>229166.6666575</v>
      </c>
      <c r="P137" s="1006">
        <f>[4]Igazgatás!K160+[4]Községgazd!N153+[4]Vagyongazd!K135+[4]Közút!K135+[4]Sport!K137+[4]Közművelődés!M176+[4]Támogatás!V148</f>
        <v>229166.6666575</v>
      </c>
      <c r="Q137" s="1006">
        <f>[4]Igazgatás!L160+[4]Községgazd!O153+[4]Vagyongazd!L135+[4]Közút!L135+[4]Sport!L137+[4]Közművelődés!N176+[4]Támogatás!W148</f>
        <v>229166.6666575</v>
      </c>
      <c r="R137" s="1005">
        <f>[4]Igazgatás!M160+[4]Községgazd!P153+[4]Vagyongazd!M135+[4]Közút!M135+[4]Sport!M137+[4]Közművelődés!O176+[4]Támogatás!X148</f>
        <v>229166.6666575</v>
      </c>
      <c r="S137" s="1006">
        <f>[4]Igazgatás!N160+[4]Községgazd!Q153+[4]Vagyongazd!N135+[4]Közút!N135+[4]Sport!N137+[4]Közművelődés!P176+[4]Támogatás!Y148</f>
        <v>229166.6666575</v>
      </c>
      <c r="T137" s="1006">
        <f>[4]Igazgatás!O160+[4]Községgazd!R153+[4]Vagyongazd!O135+[4]Közút!O135+[4]Sport!O137+[4]Közművelődés!Q176+[4]Támogatás!AA148</f>
        <v>229166.6666575</v>
      </c>
      <c r="U137" s="1007">
        <f>[4]Igazgatás!P160+[4]Községgazd!S153+[4]Vagyongazd!P135+[4]Közút!P135+[4]Sport!P137+[4]Közművelődés!R176+[4]Támogatás!AB148</f>
        <v>229166.6666575</v>
      </c>
      <c r="V137" s="1008">
        <f>[4]Igazgatás!Q160+[4]Községgazd!T153+[4]Vagyongazd!Q135+[4]Közút!Q135+[4]Sport!Q137+[4]Közművelődés!S176+[4]Támogatás!AC148</f>
        <v>229166.6666575</v>
      </c>
      <c r="W137" s="1006">
        <f>[4]Igazgatás!R160+[4]Községgazd!U153+[4]Vagyongazd!R135+[4]Közút!R135+[4]Sport!R137+[4]Közművelődés!T176+[4]Támogatás!AD148</f>
        <v>229166.6666575</v>
      </c>
      <c r="X137" s="1006" t="e">
        <f>[4]Igazgatás!S160+[4]Községgazd!V153+[4]Vagyongazd!S135+[4]Közút!S135+[4]Sport!S137+[4]Közművelődés!U176+[4]Támogatás!#REF!</f>
        <v>#REF!</v>
      </c>
      <c r="Y137" s="1007">
        <f>[4]Igazgatás!T160+[4]Községgazd!W153+[4]Vagyongazd!T135+[4]Közút!T135+[4]Sport!T137+[4]Közművelődés!V176+[4]Támogatás!AE148</f>
        <v>229166.6666575</v>
      </c>
      <c r="AB137" s="914"/>
    </row>
    <row r="138" spans="1:28" ht="15" hidden="1" customHeight="1" x14ac:dyDescent="0.2">
      <c r="B138" s="876"/>
      <c r="C138" s="21"/>
      <c r="D138" s="1343" t="s">
        <v>1023</v>
      </c>
      <c r="E138" s="1343"/>
      <c r="F138" s="958" t="e">
        <v>#REF!</v>
      </c>
      <c r="G138" s="958" t="e">
        <v>#REF!</v>
      </c>
      <c r="H138" s="958" t="e">
        <v>#REF!</v>
      </c>
      <c r="I138" s="958" t="e">
        <v>#REF!</v>
      </c>
      <c r="J138" s="958" t="e">
        <f>[4]Igazgatás!F161+[4]Községgazd!F154+[4]Vagyongazd!#REF!+[4]Közút!F136+[4]Sport!F138+[4]Közművelődés!F177+[4]Támogatás!J149</f>
        <v>#REF!</v>
      </c>
      <c r="K138" s="958" t="e">
        <f>[4]Igazgatás!G161+[4]Községgazd!G154+[4]Vagyongazd!#REF!+[4]Közút!G136+[4]Sport!G138+[4]Közművelődés!G177+[4]Támogatás!K149</f>
        <v>#REF!</v>
      </c>
      <c r="L138" s="958"/>
      <c r="M138" s="959" t="e">
        <f>[4]Igazgatás!H161+[4]Községgazd!H154+[4]Vagyongazd!#REF!+[4]Közút!H136+[4]Sport!H138+[4]Közművelődés!H177+[4]Támogatás!L149</f>
        <v>#REF!</v>
      </c>
      <c r="N138" s="960">
        <f>[4]Igazgatás!I161+[4]Községgazd!L154+[4]Vagyongazd!I136+[4]Közút!I136+[4]Sport!I138+[4]Közművelődés!K177+[4]Támogatás!T149</f>
        <v>0</v>
      </c>
      <c r="O138" s="961">
        <f>[4]Igazgatás!J161+[4]Községgazd!M154+[4]Vagyongazd!J136+[4]Közút!J136+[4]Sport!J138+[4]Közművelődés!L177+[4]Támogatás!U149</f>
        <v>0</v>
      </c>
      <c r="P138" s="962">
        <f>[4]Igazgatás!K161+[4]Községgazd!N154+[4]Vagyongazd!K136+[4]Közút!K136+[4]Sport!K138+[4]Közművelődés!M177+[4]Támogatás!V149</f>
        <v>0</v>
      </c>
      <c r="Q138" s="962">
        <f>[4]Igazgatás!L161+[4]Községgazd!O154+[4]Vagyongazd!L136+[4]Közút!L136+[4]Sport!L138+[4]Közművelődés!N177+[4]Támogatás!W149</f>
        <v>0</v>
      </c>
      <c r="R138" s="961">
        <f>[4]Igazgatás!M161+[4]Községgazd!P154+[4]Vagyongazd!M136+[4]Közút!M136+[4]Sport!M138+[4]Közművelődés!O177+[4]Támogatás!X149</f>
        <v>0</v>
      </c>
      <c r="S138" s="962">
        <f>[4]Igazgatás!N161+[4]Községgazd!Q154+[4]Vagyongazd!N136+[4]Közút!N136+[4]Sport!N138+[4]Közművelődés!P177+[4]Támogatás!Y149</f>
        <v>0</v>
      </c>
      <c r="T138" s="962">
        <f>[4]Igazgatás!O161+[4]Községgazd!R154+[4]Vagyongazd!O136+[4]Közút!O136+[4]Sport!O138+[4]Közművelődés!Q177+[4]Támogatás!Z149</f>
        <v>0</v>
      </c>
      <c r="U138" s="963">
        <f>[4]Igazgatás!P161+[4]Községgazd!S154+[4]Vagyongazd!P136+[4]Közút!P136+[4]Sport!P138+[4]Közművelődés!R177+[4]Támogatás!AA149</f>
        <v>0</v>
      </c>
      <c r="V138" s="964">
        <f>[4]Igazgatás!Q161+[4]Községgazd!T154+[4]Vagyongazd!Q136+[4]Közút!Q136+[4]Sport!Q138+[4]Közművelődés!S177+[4]Támogatás!AB149</f>
        <v>0</v>
      </c>
      <c r="W138" s="962">
        <f>[4]Igazgatás!R161+[4]Községgazd!U154+[4]Vagyongazd!R136+[4]Közút!R136+[4]Sport!R138+[4]Közművelődés!T177+[4]Támogatás!AC149</f>
        <v>0</v>
      </c>
      <c r="X138" s="962">
        <f>[4]Igazgatás!S161+[4]Községgazd!V154+[4]Vagyongazd!S136+[4]Közút!S136+[4]Sport!S138+[4]Közművelődés!U177+[4]Támogatás!AD149</f>
        <v>0</v>
      </c>
      <c r="Y138" s="963">
        <f>[4]Igazgatás!T161+[4]Községgazd!W154+[4]Vagyongazd!T136+[4]Közút!T136+[4]Sport!T138+[4]Közművelődés!V177+[4]Támogatás!AE149</f>
        <v>0</v>
      </c>
      <c r="AB138" s="914"/>
    </row>
    <row r="139" spans="1:28" ht="15" hidden="1" customHeight="1" x14ac:dyDescent="0.2">
      <c r="B139" s="876"/>
      <c r="C139" s="21"/>
      <c r="D139" s="1343" t="s">
        <v>94</v>
      </c>
      <c r="E139" s="1343"/>
      <c r="F139" s="958" t="e">
        <v>#REF!</v>
      </c>
      <c r="G139" s="958" t="e">
        <v>#REF!</v>
      </c>
      <c r="H139" s="958" t="e">
        <v>#REF!</v>
      </c>
      <c r="I139" s="958" t="e">
        <v>#REF!</v>
      </c>
      <c r="J139" s="958" t="e">
        <f>[4]Igazgatás!F162+[4]Községgazd!F155+[4]Vagyongazd!#REF!+[4]Közút!F137+[4]Sport!F139+[4]Közművelődés!F178+[4]Támogatás!J150</f>
        <v>#REF!</v>
      </c>
      <c r="K139" s="958" t="e">
        <f>[4]Igazgatás!G162+[4]Községgazd!G155+[4]Vagyongazd!#REF!+[4]Közút!G137+[4]Sport!G139+[4]Közművelődés!G178+[4]Támogatás!K150</f>
        <v>#REF!</v>
      </c>
      <c r="L139" s="958"/>
      <c r="M139" s="959" t="e">
        <f>[4]Igazgatás!H162+[4]Községgazd!H155+[4]Vagyongazd!#REF!+[4]Közút!H137+[4]Sport!H139+[4]Közművelődés!H178+[4]Támogatás!L150</f>
        <v>#REF!</v>
      </c>
      <c r="N139" s="960">
        <f>[4]Igazgatás!I162+[4]Községgazd!L155+[4]Vagyongazd!I137+[4]Közút!I137+[4]Sport!I139+[4]Közművelődés!K178+[4]Támogatás!T150</f>
        <v>0</v>
      </c>
      <c r="O139" s="961">
        <f>[4]Igazgatás!J162+[4]Községgazd!M155+[4]Vagyongazd!J137+[4]Közút!J137+[4]Sport!J139+[4]Közművelődés!L178+[4]Támogatás!U150</f>
        <v>0</v>
      </c>
      <c r="P139" s="962">
        <f>[4]Igazgatás!K162+[4]Községgazd!N155+[4]Vagyongazd!K137+[4]Közút!K137+[4]Sport!K139+[4]Közművelődés!M178+[4]Támogatás!V150</f>
        <v>0</v>
      </c>
      <c r="Q139" s="962">
        <f>[4]Igazgatás!L162+[4]Községgazd!O155+[4]Vagyongazd!L137+[4]Közút!L137+[4]Sport!L139+[4]Közművelődés!N178+[4]Támogatás!W150</f>
        <v>0</v>
      </c>
      <c r="R139" s="961">
        <f>[4]Igazgatás!M162+[4]Községgazd!P155+[4]Vagyongazd!M137+[4]Közút!M137+[4]Sport!M139+[4]Közművelődés!O178+[4]Támogatás!X150</f>
        <v>0</v>
      </c>
      <c r="S139" s="962">
        <f>[4]Igazgatás!N162+[4]Községgazd!Q155+[4]Vagyongazd!N137+[4]Közút!N137+[4]Sport!N139+[4]Közművelődés!P178+[4]Támogatás!Y150</f>
        <v>0</v>
      </c>
      <c r="T139" s="962">
        <f>[4]Igazgatás!O162+[4]Községgazd!R155+[4]Vagyongazd!O137+[4]Közút!O137+[4]Sport!O139+[4]Közművelődés!Q178+[4]Támogatás!Z150</f>
        <v>0</v>
      </c>
      <c r="U139" s="963">
        <f>[4]Igazgatás!P162+[4]Községgazd!S155+[4]Vagyongazd!P137+[4]Közút!P137+[4]Sport!P139+[4]Közművelődés!R178+[4]Támogatás!AA150</f>
        <v>0</v>
      </c>
      <c r="V139" s="964">
        <f>[4]Igazgatás!Q162+[4]Községgazd!T155+[4]Vagyongazd!Q137+[4]Közút!Q137+[4]Sport!Q139+[4]Közművelődés!S178+[4]Támogatás!AB150</f>
        <v>0</v>
      </c>
      <c r="W139" s="962">
        <f>[4]Igazgatás!R162+[4]Községgazd!U155+[4]Vagyongazd!R137+[4]Közút!R137+[4]Sport!R139+[4]Közművelődés!T178+[4]Támogatás!AC150</f>
        <v>0</v>
      </c>
      <c r="X139" s="962">
        <f>[4]Igazgatás!S162+[4]Községgazd!V155+[4]Vagyongazd!S137+[4]Közút!S137+[4]Sport!S139+[4]Közművelődés!U178+[4]Támogatás!AD150</f>
        <v>0</v>
      </c>
      <c r="Y139" s="963">
        <f>[4]Igazgatás!T162+[4]Községgazd!W155+[4]Vagyongazd!T137+[4]Közút!T137+[4]Sport!T139+[4]Közművelődés!V178+[4]Támogatás!AE150</f>
        <v>0</v>
      </c>
      <c r="AB139" s="914"/>
    </row>
    <row r="140" spans="1:28" ht="13.5" hidden="1" thickBot="1" x14ac:dyDescent="0.25">
      <c r="B140" s="876"/>
      <c r="C140" s="21"/>
      <c r="D140" s="1343" t="s">
        <v>95</v>
      </c>
      <c r="E140" s="1343"/>
      <c r="F140" s="958">
        <v>726831</v>
      </c>
      <c r="G140" s="958">
        <v>726831</v>
      </c>
      <c r="H140" s="958">
        <v>726831</v>
      </c>
      <c r="I140" s="958"/>
      <c r="J140" s="958">
        <v>0</v>
      </c>
      <c r="K140" s="958">
        <v>0</v>
      </c>
      <c r="L140" s="958">
        <v>0</v>
      </c>
      <c r="M140" s="959">
        <f>SUM(J140:L140)</f>
        <v>0</v>
      </c>
      <c r="N140" s="960">
        <f>[4]Igazgatás!I163+[4]Községgazd!L156+[4]Vagyongazd!I138+[4]Közút!I138+[4]Sport!I140+[4]Közművelődés!K179+[4]Támogatás!T151</f>
        <v>229166.6666575</v>
      </c>
      <c r="O140" s="961">
        <f>[4]Igazgatás!J163+[4]Községgazd!M156+[4]Vagyongazd!J138+[4]Közút!J138+[4]Sport!J140+[4]Közművelődés!L179+[4]Támogatás!U151</f>
        <v>229166.6666575</v>
      </c>
      <c r="P140" s="962">
        <f>[4]Igazgatás!K163+[4]Községgazd!N156+[4]Vagyongazd!K138+[4]Közút!K138+[4]Sport!K140+[4]Közművelődés!M179+[4]Támogatás!V151</f>
        <v>229166.6666575</v>
      </c>
      <c r="Q140" s="962">
        <f>[4]Igazgatás!L163+[4]Községgazd!O156+[4]Vagyongazd!L138+[4]Közút!L138+[4]Sport!L140+[4]Közművelődés!N179+[4]Támogatás!W151</f>
        <v>229166.6666575</v>
      </c>
      <c r="R140" s="961">
        <f>[4]Igazgatás!M163+[4]Községgazd!P156+[4]Vagyongazd!M138+[4]Közút!M138+[4]Sport!M140+[4]Közművelődés!O179+[4]Támogatás!X151</f>
        <v>229166.6666575</v>
      </c>
      <c r="S140" s="962">
        <f>[4]Igazgatás!N163+[4]Községgazd!Q156+[4]Vagyongazd!N138+[4]Közút!N138+[4]Sport!N140+[4]Közművelődés!P179+[4]Támogatás!Y151</f>
        <v>229166.6666575</v>
      </c>
      <c r="T140" s="962">
        <f>[4]Igazgatás!O163+[4]Községgazd!R156+[4]Vagyongazd!O138+[4]Közút!O138+[4]Sport!O140+[4]Közművelődés!Q179+[4]Támogatás!Z151</f>
        <v>229166.6666575</v>
      </c>
      <c r="U140" s="963">
        <f>[4]Igazgatás!P163+[4]Községgazd!S156+[4]Vagyongazd!P138+[4]Közút!P138+[4]Sport!P140+[4]Közművelődés!R179+[4]Támogatás!AA151</f>
        <v>229166.6666575</v>
      </c>
      <c r="V140" s="964">
        <f>[4]Igazgatás!Q163+[4]Községgazd!T156+[4]Vagyongazd!Q138+[4]Közút!Q138+[4]Sport!Q140+[4]Közművelődés!S179+[4]Támogatás!AB151</f>
        <v>229166.6666575</v>
      </c>
      <c r="W140" s="962">
        <f>[4]Igazgatás!R163+[4]Községgazd!U156+[4]Vagyongazd!R138+[4]Közút!R138+[4]Sport!R140+[4]Közművelődés!T179+[4]Támogatás!AC151</f>
        <v>229166.6666575</v>
      </c>
      <c r="X140" s="962">
        <f>[4]Igazgatás!S163+[4]Községgazd!V156+[4]Vagyongazd!S138+[4]Közút!S138+[4]Sport!S140+[4]Közművelődés!U179+[4]Támogatás!AD151</f>
        <v>229166.6666575</v>
      </c>
      <c r="Y140" s="963">
        <f>[4]Igazgatás!T163+[4]Községgazd!W156+[4]Vagyongazd!T138+[4]Közút!T138+[4]Sport!T140+[4]Közművelődés!V179+[4]Támogatás!AE151</f>
        <v>229166.6666575</v>
      </c>
      <c r="AB140" s="914"/>
    </row>
    <row r="141" spans="1:28" ht="15" hidden="1" customHeight="1" x14ac:dyDescent="0.2">
      <c r="B141" s="876"/>
      <c r="C141" s="21"/>
      <c r="D141" s="1343" t="s">
        <v>1024</v>
      </c>
      <c r="E141" s="1343"/>
      <c r="F141" s="958" t="e">
        <v>#REF!</v>
      </c>
      <c r="G141" s="964" t="e">
        <v>#REF!</v>
      </c>
      <c r="H141" s="964" t="e">
        <v>#REF!</v>
      </c>
      <c r="I141" s="964" t="e">
        <v>#REF!</v>
      </c>
      <c r="J141" s="991" t="e">
        <f>[4]Igazgatás!F164+[4]Községgazd!F157+[4]Vagyongazd!#REF!+[4]Közút!F139+[4]Sport!F141+[4]Közművelődés!F180+[4]Támogatás!J156</f>
        <v>#REF!</v>
      </c>
      <c r="K141" s="992" t="e">
        <f>[4]Igazgatás!G164+[4]Községgazd!G157+[4]Vagyongazd!#REF!+[4]Közút!G139+[4]Sport!G141+[4]Közművelődés!G180+[4]Támogatás!K156</f>
        <v>#REF!</v>
      </c>
      <c r="L141" s="993"/>
      <c r="M141" s="959" t="e">
        <f>[4]Igazgatás!H164+[4]Községgazd!H157+[4]Vagyongazd!#REF!+[4]Közút!H139+[4]Sport!H141+[4]Közművelődés!H180+[4]Támogatás!L156</f>
        <v>#REF!</v>
      </c>
      <c r="N141" s="960">
        <f>[4]Igazgatás!I164+[4]Községgazd!L157+[4]Vagyongazd!I139+[4]Közút!I139+[4]Sport!I141+[4]Közművelődés!K180+[4]Támogatás!T156</f>
        <v>0</v>
      </c>
      <c r="O141" s="961">
        <f>[4]Igazgatás!J164+[4]Községgazd!M157+[4]Vagyongazd!J139+[4]Közút!J139+[4]Sport!J141+[4]Közművelődés!L180+[4]Támogatás!U156</f>
        <v>0</v>
      </c>
      <c r="P141" s="962">
        <f>[4]Igazgatás!K164+[4]Községgazd!N157+[4]Vagyongazd!K139+[4]Közút!K139+[4]Sport!K141+[4]Közművelődés!M180+[4]Támogatás!V156</f>
        <v>0</v>
      </c>
      <c r="Q141" s="962">
        <f>[4]Igazgatás!L164+[4]Községgazd!O157+[4]Vagyongazd!L139+[4]Közút!L139+[4]Sport!L141+[4]Közművelődés!N180+[4]Támogatás!W156</f>
        <v>0</v>
      </c>
      <c r="R141" s="961">
        <f>[4]Igazgatás!M164+[4]Községgazd!P157+[4]Vagyongazd!M139+[4]Közút!M139+[4]Sport!M141+[4]Közművelődés!O180+[4]Támogatás!X156</f>
        <v>0</v>
      </c>
      <c r="S141" s="962">
        <f>[4]Igazgatás!N164+[4]Községgazd!Q157+[4]Vagyongazd!N139+[4]Közút!N139+[4]Sport!N141+[4]Közművelődés!P180+[4]Támogatás!Y156</f>
        <v>0</v>
      </c>
      <c r="T141" s="962">
        <f>[4]Igazgatás!O164+[4]Községgazd!R157+[4]Vagyongazd!O139+[4]Közút!O139+[4]Sport!O141+[4]Közművelődés!Q180+[4]Támogatás!Z156</f>
        <v>0</v>
      </c>
      <c r="U141" s="963">
        <f>[4]Igazgatás!P164+[4]Községgazd!S157+[4]Vagyongazd!P139+[4]Közút!P139+[4]Sport!P141+[4]Közművelődés!R180+[4]Támogatás!AA156</f>
        <v>0</v>
      </c>
      <c r="V141" s="964">
        <f>[4]Igazgatás!Q164+[4]Községgazd!T157+[4]Vagyongazd!Q139+[4]Közút!Q139+[4]Sport!Q141+[4]Közművelődés!S180+[4]Támogatás!AB156</f>
        <v>0</v>
      </c>
      <c r="W141" s="962">
        <f>[4]Igazgatás!R164+[4]Községgazd!U157+[4]Vagyongazd!R139+[4]Közút!R139+[4]Sport!R141+[4]Közművelődés!T180+[4]Támogatás!AC156</f>
        <v>0</v>
      </c>
      <c r="X141" s="962">
        <f>[4]Igazgatás!S164+[4]Községgazd!V157+[4]Vagyongazd!S139+[4]Közút!S139+[4]Sport!S141+[4]Közművelődés!U180+[4]Támogatás!AD156</f>
        <v>0</v>
      </c>
      <c r="Y141" s="963">
        <f>[4]Igazgatás!T164+[4]Községgazd!W157+[4]Vagyongazd!T139+[4]Közút!T139+[4]Sport!T141+[4]Közművelődés!V180+[4]Támogatás!AE156</f>
        <v>0</v>
      </c>
      <c r="AB141" s="914"/>
    </row>
    <row r="142" spans="1:28" ht="15" hidden="1" customHeight="1" x14ac:dyDescent="0.2">
      <c r="B142" s="876"/>
      <c r="C142" s="21"/>
      <c r="D142" s="1343" t="s">
        <v>1025</v>
      </c>
      <c r="E142" s="1343"/>
      <c r="F142" s="958" t="e">
        <v>#REF!</v>
      </c>
      <c r="G142" s="964" t="e">
        <v>#REF!</v>
      </c>
      <c r="H142" s="964" t="e">
        <v>#REF!</v>
      </c>
      <c r="I142" s="964" t="e">
        <v>#REF!</v>
      </c>
      <c r="J142" s="991" t="e">
        <f>[4]Igazgatás!F165+[4]Községgazd!F158+[4]Vagyongazd!#REF!+[4]Közút!F140+[4]Sport!F142+[4]Közművelődés!F181+[4]Támogatás!J157</f>
        <v>#REF!</v>
      </c>
      <c r="K142" s="992" t="e">
        <f>[4]Igazgatás!G165+[4]Községgazd!G158+[4]Vagyongazd!#REF!+[4]Közút!G140+[4]Sport!G142+[4]Közművelődés!G181+[4]Támogatás!K157</f>
        <v>#REF!</v>
      </c>
      <c r="L142" s="993"/>
      <c r="M142" s="959" t="e">
        <f>[4]Igazgatás!H165+[4]Községgazd!H158+[4]Vagyongazd!#REF!+[4]Közút!H140+[4]Sport!H142+[4]Közművelődés!H181+[4]Támogatás!L157</f>
        <v>#REF!</v>
      </c>
      <c r="N142" s="960">
        <f>[4]Igazgatás!I165+[4]Községgazd!L158+[4]Vagyongazd!I140+[4]Közút!I140+[4]Sport!I142+[4]Közművelődés!K181+[4]Támogatás!T157</f>
        <v>0</v>
      </c>
      <c r="O142" s="961">
        <f>[4]Igazgatás!J165+[4]Községgazd!M158+[4]Vagyongazd!J140+[4]Közút!J140+[4]Sport!J142+[4]Közművelődés!L181+[4]Támogatás!U157</f>
        <v>0</v>
      </c>
      <c r="P142" s="962">
        <f>[4]Igazgatás!K165+[4]Községgazd!N158+[4]Vagyongazd!K140+[4]Közút!K140+[4]Sport!K142+[4]Közművelődés!M181+[4]Támogatás!V157</f>
        <v>0</v>
      </c>
      <c r="Q142" s="962">
        <f>[4]Igazgatás!L165+[4]Községgazd!O158+[4]Vagyongazd!L140+[4]Közút!L140+[4]Sport!L142+[4]Közművelődés!N181+[4]Támogatás!W157</f>
        <v>0</v>
      </c>
      <c r="R142" s="961">
        <f>[4]Igazgatás!M165+[4]Községgazd!P158+[4]Vagyongazd!M140+[4]Közút!M140+[4]Sport!M142+[4]Közművelődés!O181+[4]Támogatás!X157</f>
        <v>0</v>
      </c>
      <c r="S142" s="962">
        <f>[4]Igazgatás!N165+[4]Községgazd!Q158+[4]Vagyongazd!N140+[4]Közút!N140+[4]Sport!N142+[4]Közművelődés!P181+[4]Támogatás!Y157</f>
        <v>0</v>
      </c>
      <c r="T142" s="962">
        <f>[4]Igazgatás!O165+[4]Községgazd!R158+[4]Vagyongazd!O140+[4]Közút!O140+[4]Sport!O142+[4]Közművelődés!Q181+[4]Támogatás!Z157</f>
        <v>0</v>
      </c>
      <c r="U142" s="963">
        <f>[4]Igazgatás!P165+[4]Községgazd!S158+[4]Vagyongazd!P140+[4]Közút!P140+[4]Sport!P142+[4]Közművelődés!R181+[4]Támogatás!AA157</f>
        <v>0</v>
      </c>
      <c r="V142" s="964">
        <f>[4]Igazgatás!Q165+[4]Községgazd!T158+[4]Vagyongazd!Q140+[4]Közút!Q140+[4]Sport!Q142+[4]Közművelődés!S181+[4]Támogatás!AB157</f>
        <v>0</v>
      </c>
      <c r="W142" s="962">
        <f>[4]Igazgatás!R165+[4]Községgazd!U158+[4]Vagyongazd!R140+[4]Közút!R140+[4]Sport!R142+[4]Közművelődés!T181+[4]Támogatás!AC157</f>
        <v>0</v>
      </c>
      <c r="X142" s="962">
        <f>[4]Igazgatás!S165+[4]Községgazd!V158+[4]Vagyongazd!S140+[4]Közút!S140+[4]Sport!S142+[4]Közművelődés!U181+[4]Támogatás!AD157</f>
        <v>0</v>
      </c>
      <c r="Y142" s="963">
        <f>[4]Igazgatás!T165+[4]Községgazd!W158+[4]Vagyongazd!T140+[4]Közút!T140+[4]Sport!T142+[4]Közművelődés!V181+[4]Támogatás!AE157</f>
        <v>0</v>
      </c>
      <c r="AB142" s="914"/>
    </row>
    <row r="143" spans="1:28" ht="25.5" hidden="1" customHeight="1" x14ac:dyDescent="0.2">
      <c r="B143" s="876"/>
      <c r="C143" s="21"/>
      <c r="D143" s="1365" t="s">
        <v>1026</v>
      </c>
      <c r="E143" s="1365"/>
      <c r="F143" s="958" t="e">
        <v>#REF!</v>
      </c>
      <c r="G143" s="964" t="e">
        <v>#REF!</v>
      </c>
      <c r="H143" s="964" t="e">
        <v>#REF!</v>
      </c>
      <c r="I143" s="964" t="e">
        <v>#REF!</v>
      </c>
      <c r="J143" s="1009" t="e">
        <f>[4]Igazgatás!F166+[4]Községgazd!F159+[4]Vagyongazd!#REF!+[4]Közút!F141+[4]Sport!F143+[4]Közművelődés!F182+[4]Támogatás!J158</f>
        <v>#REF!</v>
      </c>
      <c r="K143" s="1010" t="e">
        <f>[4]Igazgatás!G166+[4]Községgazd!G159+[4]Vagyongazd!#REF!+[4]Közút!G141+[4]Sport!G143+[4]Közművelődés!G182+[4]Támogatás!K158</f>
        <v>#REF!</v>
      </c>
      <c r="L143" s="1011"/>
      <c r="M143" s="959" t="e">
        <f>[4]Igazgatás!H166+[4]Községgazd!H159+[4]Vagyongazd!#REF!+[4]Közút!H141+[4]Sport!H143+[4]Közművelődés!H182+[4]Támogatás!L158</f>
        <v>#REF!</v>
      </c>
      <c r="N143" s="960">
        <f>[4]Igazgatás!I166+[4]Községgazd!L159+[4]Vagyongazd!I141+[4]Közút!I141+[4]Sport!I143+[4]Közművelődés!K182+[4]Támogatás!T158</f>
        <v>0</v>
      </c>
      <c r="O143" s="961">
        <f>[4]Igazgatás!J166+[4]Községgazd!M159+[4]Vagyongazd!J141+[4]Közút!J141+[4]Sport!J143+[4]Közművelődés!L182+[4]Támogatás!U158</f>
        <v>0</v>
      </c>
      <c r="P143" s="962">
        <f>[4]Igazgatás!K166+[4]Községgazd!N159+[4]Vagyongazd!K141+[4]Közút!K141+[4]Sport!K143+[4]Közművelődés!M182+[4]Támogatás!V158</f>
        <v>0</v>
      </c>
      <c r="Q143" s="962">
        <f>[4]Igazgatás!L166+[4]Községgazd!O159+[4]Vagyongazd!L141+[4]Közút!L141+[4]Sport!L143+[4]Közművelődés!N182+[4]Támogatás!W158</f>
        <v>0</v>
      </c>
      <c r="R143" s="961">
        <f>[4]Igazgatás!M166+[4]Községgazd!P159+[4]Vagyongazd!M141+[4]Közút!M141+[4]Sport!M143+[4]Közművelődés!O182+[4]Támogatás!X158</f>
        <v>0</v>
      </c>
      <c r="S143" s="962">
        <f>[4]Igazgatás!N166+[4]Községgazd!Q159+[4]Vagyongazd!N141+[4]Közút!N141+[4]Sport!N143+[4]Közművelődés!P182+[4]Támogatás!Y158</f>
        <v>0</v>
      </c>
      <c r="T143" s="962">
        <f>[4]Igazgatás!O166+[4]Községgazd!R159+[4]Vagyongazd!O141+[4]Közút!O141+[4]Sport!O143+[4]Közművelődés!Q182+[4]Támogatás!Z158</f>
        <v>0</v>
      </c>
      <c r="U143" s="963">
        <f>[4]Igazgatás!P166+[4]Községgazd!S159+[4]Vagyongazd!P141+[4]Közút!P141+[4]Sport!P143+[4]Közművelődés!R182+[4]Támogatás!AA158</f>
        <v>0</v>
      </c>
      <c r="V143" s="964">
        <f>[4]Igazgatás!Q166+[4]Községgazd!T159+[4]Vagyongazd!Q141+[4]Közút!Q141+[4]Sport!Q143+[4]Közművelődés!S182+[4]Támogatás!AB158</f>
        <v>0</v>
      </c>
      <c r="W143" s="962">
        <f>[4]Igazgatás!R166+[4]Községgazd!U159+[4]Vagyongazd!R141+[4]Közút!R141+[4]Sport!R143+[4]Közművelődés!T182+[4]Támogatás!AC158</f>
        <v>0</v>
      </c>
      <c r="X143" s="962">
        <f>[4]Igazgatás!S166+[4]Községgazd!V159+[4]Vagyongazd!S141+[4]Közút!S141+[4]Sport!S143+[4]Közművelődés!U182+[4]Támogatás!AD158</f>
        <v>0</v>
      </c>
      <c r="Y143" s="963">
        <f>[4]Igazgatás!T166+[4]Községgazd!W159+[4]Vagyongazd!T141+[4]Közút!T141+[4]Sport!T143+[4]Közművelődés!V182+[4]Támogatás!AE158</f>
        <v>0</v>
      </c>
      <c r="AB143" s="914"/>
    </row>
    <row r="144" spans="1:28" ht="25.5" hidden="1" customHeight="1" x14ac:dyDescent="0.2">
      <c r="B144" s="876"/>
      <c r="C144" s="21"/>
      <c r="D144" s="1365" t="s">
        <v>1027</v>
      </c>
      <c r="E144" s="1365"/>
      <c r="F144" s="958" t="e">
        <v>#REF!</v>
      </c>
      <c r="G144" s="964" t="e">
        <v>#REF!</v>
      </c>
      <c r="H144" s="964" t="e">
        <v>#REF!</v>
      </c>
      <c r="I144" s="964" t="e">
        <v>#REF!</v>
      </c>
      <c r="J144" s="1009" t="e">
        <f>[4]Igazgatás!F167+[4]Községgazd!F160+[4]Vagyongazd!#REF!+[4]Közút!F142+[4]Sport!F144+[4]Közművelődés!F183+[4]Támogatás!J159</f>
        <v>#REF!</v>
      </c>
      <c r="K144" s="1010" t="e">
        <f>[4]Igazgatás!G167+[4]Községgazd!G160+[4]Vagyongazd!#REF!+[4]Közút!G142+[4]Sport!G144+[4]Közművelődés!G183+[4]Támogatás!K159</f>
        <v>#REF!</v>
      </c>
      <c r="L144" s="1011"/>
      <c r="M144" s="959" t="e">
        <f>[4]Igazgatás!H167+[4]Községgazd!H160+[4]Vagyongazd!#REF!+[4]Közút!H142+[4]Sport!H144+[4]Közművelődés!H183+[4]Támogatás!L159</f>
        <v>#REF!</v>
      </c>
      <c r="N144" s="960">
        <f>[4]Igazgatás!I167+[4]Községgazd!L160+[4]Vagyongazd!I142+[4]Közút!I142+[4]Sport!I144+[4]Közművelődés!K183+[4]Támogatás!T159</f>
        <v>0</v>
      </c>
      <c r="O144" s="961">
        <f>[4]Igazgatás!J167+[4]Községgazd!M160+[4]Vagyongazd!J142+[4]Közút!J142+[4]Sport!J144+[4]Közművelődés!L183+[4]Támogatás!U159</f>
        <v>0</v>
      </c>
      <c r="P144" s="962">
        <f>[4]Igazgatás!K167+[4]Községgazd!N160+[4]Vagyongazd!K142+[4]Közút!K142+[4]Sport!K144+[4]Közművelődés!M183+[4]Támogatás!V159</f>
        <v>0</v>
      </c>
      <c r="Q144" s="962">
        <f>[4]Igazgatás!L167+[4]Községgazd!O160+[4]Vagyongazd!L142+[4]Közút!L142+[4]Sport!L144+[4]Közművelődés!N183+[4]Támogatás!W159</f>
        <v>0</v>
      </c>
      <c r="R144" s="961">
        <f>[4]Igazgatás!M167+[4]Községgazd!P160+[4]Vagyongazd!M142+[4]Közút!M142+[4]Sport!M144+[4]Közművelődés!O183+[4]Támogatás!X159</f>
        <v>0</v>
      </c>
      <c r="S144" s="962">
        <f>[4]Igazgatás!N167+[4]Községgazd!Q160+[4]Vagyongazd!N142+[4]Közút!N142+[4]Sport!N144+[4]Közművelődés!P183+[4]Támogatás!Y159</f>
        <v>0</v>
      </c>
      <c r="T144" s="962">
        <f>[4]Igazgatás!O167+[4]Községgazd!R160+[4]Vagyongazd!O142+[4]Közút!O142+[4]Sport!O144+[4]Közművelődés!Q183+[4]Támogatás!Z159</f>
        <v>0</v>
      </c>
      <c r="U144" s="963">
        <f>[4]Igazgatás!P167+[4]Községgazd!S160+[4]Vagyongazd!P142+[4]Közút!P142+[4]Sport!P144+[4]Közművelődés!R183+[4]Támogatás!AA159</f>
        <v>0</v>
      </c>
      <c r="V144" s="964">
        <f>[4]Igazgatás!Q167+[4]Községgazd!T160+[4]Vagyongazd!Q142+[4]Közút!Q142+[4]Sport!Q144+[4]Közművelődés!S183+[4]Támogatás!AB159</f>
        <v>0</v>
      </c>
      <c r="W144" s="962">
        <f>[4]Igazgatás!R167+[4]Községgazd!U160+[4]Vagyongazd!R142+[4]Közút!R142+[4]Sport!R144+[4]Közművelődés!T183+[4]Támogatás!AC159</f>
        <v>0</v>
      </c>
      <c r="X144" s="962">
        <f>[4]Igazgatás!S167+[4]Községgazd!V160+[4]Vagyongazd!S142+[4]Közút!S142+[4]Sport!S144+[4]Közművelődés!U183+[4]Támogatás!AD159</f>
        <v>0</v>
      </c>
      <c r="Y144" s="963">
        <f>[4]Igazgatás!T167+[4]Községgazd!W160+[4]Vagyongazd!T142+[4]Közút!T142+[4]Sport!T144+[4]Közművelődés!V183+[4]Támogatás!AE159</f>
        <v>0</v>
      </c>
      <c r="AB144" s="914"/>
    </row>
    <row r="145" spans="1:28" ht="15" hidden="1" customHeight="1" x14ac:dyDescent="0.2">
      <c r="B145" s="876"/>
      <c r="C145" s="21"/>
      <c r="D145" s="1343" t="s">
        <v>1028</v>
      </c>
      <c r="E145" s="1343"/>
      <c r="F145" s="958" t="e">
        <v>#REF!</v>
      </c>
      <c r="G145" s="964" t="e">
        <v>#REF!</v>
      </c>
      <c r="H145" s="964" t="e">
        <v>#REF!</v>
      </c>
      <c r="I145" s="964" t="e">
        <v>#REF!</v>
      </c>
      <c r="J145" s="991" t="e">
        <f>[4]Igazgatás!F168+[4]Községgazd!F161+[4]Vagyongazd!#REF!+[4]Közút!F143+[4]Sport!F145+[4]Közművelődés!F184+[4]Támogatás!J160</f>
        <v>#REF!</v>
      </c>
      <c r="K145" s="992" t="e">
        <f>[4]Igazgatás!G168+[4]Községgazd!G161+[4]Vagyongazd!#REF!+[4]Közút!G143+[4]Sport!G145+[4]Közművelődés!G184+[4]Támogatás!K160</f>
        <v>#REF!</v>
      </c>
      <c r="L145" s="993"/>
      <c r="M145" s="959" t="e">
        <f>[4]Igazgatás!H168+[4]Községgazd!H161+[4]Vagyongazd!#REF!+[4]Közút!H143+[4]Sport!H145+[4]Közművelődés!H184+[4]Támogatás!L160</f>
        <v>#REF!</v>
      </c>
      <c r="N145" s="960">
        <f>[4]Igazgatás!I168+[4]Községgazd!L161+[4]Vagyongazd!I143+[4]Közút!I143+[4]Sport!I145+[4]Közművelődés!K184+[4]Támogatás!T160</f>
        <v>0</v>
      </c>
      <c r="O145" s="961">
        <f>[4]Igazgatás!J168+[4]Községgazd!M161+[4]Vagyongazd!J143+[4]Közút!J143+[4]Sport!J145+[4]Közművelődés!L184+[4]Támogatás!U160</f>
        <v>0</v>
      </c>
      <c r="P145" s="962">
        <f>[4]Igazgatás!K168+[4]Községgazd!N161+[4]Vagyongazd!K143+[4]Közút!K143+[4]Sport!K145+[4]Közművelődés!M184+[4]Támogatás!V160</f>
        <v>0</v>
      </c>
      <c r="Q145" s="962">
        <f>[4]Igazgatás!L168+[4]Községgazd!O161+[4]Vagyongazd!L143+[4]Közút!L143+[4]Sport!L145+[4]Közművelődés!N184+[4]Támogatás!W160</f>
        <v>0</v>
      </c>
      <c r="R145" s="961">
        <f>[4]Igazgatás!M168+[4]Községgazd!P161+[4]Vagyongazd!M143+[4]Közút!M143+[4]Sport!M145+[4]Közművelődés!O184+[4]Támogatás!X160</f>
        <v>0</v>
      </c>
      <c r="S145" s="962">
        <f>[4]Igazgatás!N168+[4]Községgazd!Q161+[4]Vagyongazd!N143+[4]Közút!N143+[4]Sport!N145+[4]Közművelődés!P184+[4]Támogatás!Y160</f>
        <v>0</v>
      </c>
      <c r="T145" s="962">
        <f>[4]Igazgatás!O168+[4]Községgazd!R161+[4]Vagyongazd!O143+[4]Közút!O143+[4]Sport!O145+[4]Közművelődés!Q184+[4]Támogatás!Z160</f>
        <v>0</v>
      </c>
      <c r="U145" s="963">
        <f>[4]Igazgatás!P168+[4]Községgazd!S161+[4]Vagyongazd!P143+[4]Közút!P143+[4]Sport!P145+[4]Közművelődés!R184+[4]Támogatás!AA160</f>
        <v>0</v>
      </c>
      <c r="V145" s="964">
        <f>[4]Igazgatás!Q168+[4]Községgazd!T161+[4]Vagyongazd!Q143+[4]Közút!Q143+[4]Sport!Q145+[4]Közművelődés!S184+[4]Támogatás!AB160</f>
        <v>0</v>
      </c>
      <c r="W145" s="962">
        <f>[4]Igazgatás!R168+[4]Községgazd!U161+[4]Vagyongazd!R143+[4]Közút!R143+[4]Sport!R145+[4]Közművelődés!T184+[4]Támogatás!AC160</f>
        <v>0</v>
      </c>
      <c r="X145" s="962">
        <f>[4]Igazgatás!S168+[4]Községgazd!V161+[4]Vagyongazd!S143+[4]Közút!S143+[4]Sport!S145+[4]Közművelődés!U184+[4]Támogatás!AD160</f>
        <v>0</v>
      </c>
      <c r="Y145" s="963">
        <f>[4]Igazgatás!T168+[4]Községgazd!W161+[4]Vagyongazd!T143+[4]Közút!T143+[4]Sport!T145+[4]Közművelődés!V184+[4]Támogatás!AE160</f>
        <v>0</v>
      </c>
      <c r="AB145" s="914"/>
    </row>
    <row r="146" spans="1:28" ht="25.5" hidden="1" customHeight="1" x14ac:dyDescent="0.2">
      <c r="B146" s="876"/>
      <c r="C146" s="21"/>
      <c r="D146" s="1365" t="s">
        <v>1029</v>
      </c>
      <c r="E146" s="1365"/>
      <c r="F146" s="958" t="e">
        <v>#REF!</v>
      </c>
      <c r="G146" s="964" t="e">
        <v>#REF!</v>
      </c>
      <c r="H146" s="964" t="e">
        <v>#REF!</v>
      </c>
      <c r="I146" s="964" t="e">
        <v>#REF!</v>
      </c>
      <c r="J146" s="1009" t="e">
        <f>[4]Igazgatás!F169+[4]Községgazd!F162+[4]Vagyongazd!#REF!+[4]Közút!F144+[4]Sport!F146+[4]Közművelődés!F185+[4]Támogatás!J161</f>
        <v>#REF!</v>
      </c>
      <c r="K146" s="1010" t="e">
        <f>[4]Igazgatás!G169+[4]Községgazd!G162+[4]Vagyongazd!#REF!+[4]Közút!G144+[4]Sport!G146+[4]Közművelődés!G185+[4]Támogatás!K161</f>
        <v>#REF!</v>
      </c>
      <c r="L146" s="1011"/>
      <c r="M146" s="959" t="e">
        <f>[4]Igazgatás!H169+[4]Községgazd!H162+[4]Vagyongazd!#REF!+[4]Közút!H144+[4]Sport!H146+[4]Közművelődés!H185+[4]Támogatás!L161</f>
        <v>#REF!</v>
      </c>
      <c r="N146" s="960">
        <f>[4]Igazgatás!I169+[4]Községgazd!L162+[4]Vagyongazd!I144+[4]Közút!I144+[4]Sport!I146+[4]Közművelődés!K185+[4]Támogatás!T161</f>
        <v>0</v>
      </c>
      <c r="O146" s="961">
        <f>[4]Igazgatás!J169+[4]Községgazd!M162+[4]Vagyongazd!J144+[4]Közút!J144+[4]Sport!J146+[4]Közművelődés!L185+[4]Támogatás!U161</f>
        <v>0</v>
      </c>
      <c r="P146" s="962">
        <f>[4]Igazgatás!K169+[4]Községgazd!N162+[4]Vagyongazd!K144+[4]Közút!K144+[4]Sport!K146+[4]Közművelődés!M185+[4]Támogatás!V161</f>
        <v>0</v>
      </c>
      <c r="Q146" s="962">
        <f>[4]Igazgatás!L169+[4]Községgazd!O162+[4]Vagyongazd!L144+[4]Közút!L144+[4]Sport!L146+[4]Közművelődés!N185+[4]Támogatás!W161</f>
        <v>0</v>
      </c>
      <c r="R146" s="961">
        <f>[4]Igazgatás!M169+[4]Községgazd!P162+[4]Vagyongazd!M144+[4]Közút!M144+[4]Sport!M146+[4]Közművelődés!O185+[4]Támogatás!X161</f>
        <v>0</v>
      </c>
      <c r="S146" s="962">
        <f>[4]Igazgatás!N169+[4]Községgazd!Q162+[4]Vagyongazd!N144+[4]Közút!N144+[4]Sport!N146+[4]Közművelődés!P185+[4]Támogatás!Y161</f>
        <v>0</v>
      </c>
      <c r="T146" s="962">
        <f>[4]Igazgatás!O169+[4]Községgazd!R162+[4]Vagyongazd!O144+[4]Közút!O144+[4]Sport!O146+[4]Közművelődés!Q185+[4]Támogatás!Z161</f>
        <v>0</v>
      </c>
      <c r="U146" s="963">
        <f>[4]Igazgatás!P169+[4]Községgazd!S162+[4]Vagyongazd!P144+[4]Közút!P144+[4]Sport!P146+[4]Közművelődés!R185+[4]Támogatás!AA161</f>
        <v>0</v>
      </c>
      <c r="V146" s="964">
        <f>[4]Igazgatás!Q169+[4]Községgazd!T162+[4]Vagyongazd!Q144+[4]Közút!Q144+[4]Sport!Q146+[4]Közművelődés!S185+[4]Támogatás!AB161</f>
        <v>0</v>
      </c>
      <c r="W146" s="962">
        <f>[4]Igazgatás!R169+[4]Községgazd!U162+[4]Vagyongazd!R144+[4]Közút!R144+[4]Sport!R146+[4]Közművelődés!T185+[4]Támogatás!AC161</f>
        <v>0</v>
      </c>
      <c r="X146" s="962">
        <f>[4]Igazgatás!S169+[4]Községgazd!V162+[4]Vagyongazd!S144+[4]Közút!S144+[4]Sport!S146+[4]Közművelődés!U185+[4]Támogatás!AD161</f>
        <v>0</v>
      </c>
      <c r="Y146" s="963">
        <f>[4]Igazgatás!T169+[4]Községgazd!W162+[4]Vagyongazd!T144+[4]Közút!T144+[4]Sport!T146+[4]Közművelődés!V185+[4]Támogatás!AE161</f>
        <v>0</v>
      </c>
      <c r="AB146" s="914"/>
    </row>
    <row r="147" spans="1:28" ht="15" hidden="1" customHeight="1" x14ac:dyDescent="0.2">
      <c r="B147" s="876"/>
      <c r="C147" s="21"/>
      <c r="D147" s="1343" t="s">
        <v>1030</v>
      </c>
      <c r="E147" s="1343"/>
      <c r="F147" s="958" t="e">
        <v>#REF!</v>
      </c>
      <c r="G147" s="964" t="e">
        <v>#REF!</v>
      </c>
      <c r="H147" s="964" t="e">
        <v>#REF!</v>
      </c>
      <c r="I147" s="964" t="e">
        <v>#REF!</v>
      </c>
      <c r="J147" s="991" t="e">
        <f>[4]Igazgatás!F170+[4]Községgazd!F163+[4]Vagyongazd!#REF!+[4]Közút!F145+[4]Sport!F147+[4]Közművelődés!F186+[4]Támogatás!J162</f>
        <v>#REF!</v>
      </c>
      <c r="K147" s="992" t="e">
        <f>[4]Igazgatás!G170+[4]Községgazd!G163+[4]Vagyongazd!#REF!+[4]Közút!G145+[4]Sport!G147+[4]Közművelődés!G186+[4]Támogatás!K162</f>
        <v>#REF!</v>
      </c>
      <c r="L147" s="993"/>
      <c r="M147" s="959" t="e">
        <f>[4]Igazgatás!H170+[4]Községgazd!H163+[4]Vagyongazd!#REF!+[4]Közút!H145+[4]Sport!H147+[4]Közművelődés!H186+[4]Támogatás!L162</f>
        <v>#REF!</v>
      </c>
      <c r="N147" s="960">
        <f>[4]Igazgatás!I170+[4]Községgazd!L163+[4]Vagyongazd!I145+[4]Közút!I145+[4]Sport!I147+[4]Közművelődés!K186+[4]Támogatás!T162</f>
        <v>0</v>
      </c>
      <c r="O147" s="961">
        <f>[4]Igazgatás!J170+[4]Községgazd!M163+[4]Vagyongazd!J145+[4]Közút!J145+[4]Sport!J147+[4]Közművelődés!L186+[4]Támogatás!U162</f>
        <v>0</v>
      </c>
      <c r="P147" s="962">
        <f>[4]Igazgatás!K170+[4]Községgazd!N163+[4]Vagyongazd!K145+[4]Közút!K145+[4]Sport!K147+[4]Közművelődés!M186+[4]Támogatás!V162</f>
        <v>0</v>
      </c>
      <c r="Q147" s="962">
        <f>[4]Igazgatás!L170+[4]Községgazd!O163+[4]Vagyongazd!L145+[4]Közút!L145+[4]Sport!L147+[4]Közművelődés!N186+[4]Támogatás!W162</f>
        <v>0</v>
      </c>
      <c r="R147" s="961">
        <f>[4]Igazgatás!M170+[4]Községgazd!P163+[4]Vagyongazd!M145+[4]Közút!M145+[4]Sport!M147+[4]Közművelődés!O186+[4]Támogatás!X162</f>
        <v>0</v>
      </c>
      <c r="S147" s="962">
        <f>[4]Igazgatás!N170+[4]Községgazd!Q163+[4]Vagyongazd!N145+[4]Közút!N145+[4]Sport!N147+[4]Közművelődés!P186+[4]Támogatás!Y162</f>
        <v>0</v>
      </c>
      <c r="T147" s="962">
        <f>[4]Igazgatás!O170+[4]Községgazd!R163+[4]Vagyongazd!O145+[4]Közút!O145+[4]Sport!O147+[4]Közművelődés!Q186+[4]Támogatás!Z162</f>
        <v>0</v>
      </c>
      <c r="U147" s="963">
        <f>[4]Igazgatás!P170+[4]Községgazd!S163+[4]Vagyongazd!P145+[4]Közút!P145+[4]Sport!P147+[4]Közművelődés!R186+[4]Támogatás!AA162</f>
        <v>0</v>
      </c>
      <c r="V147" s="964">
        <f>[4]Igazgatás!Q170+[4]Községgazd!T163+[4]Vagyongazd!Q145+[4]Közút!Q145+[4]Sport!Q147+[4]Közművelődés!S186+[4]Támogatás!AB162</f>
        <v>0</v>
      </c>
      <c r="W147" s="962">
        <f>[4]Igazgatás!R170+[4]Községgazd!U163+[4]Vagyongazd!R145+[4]Közút!R145+[4]Sport!R147+[4]Közművelődés!T186+[4]Támogatás!AC162</f>
        <v>0</v>
      </c>
      <c r="X147" s="962">
        <f>[4]Igazgatás!S170+[4]Községgazd!V163+[4]Vagyongazd!S145+[4]Közút!S145+[4]Sport!S147+[4]Közművelődés!U186+[4]Támogatás!AD162</f>
        <v>0</v>
      </c>
      <c r="Y147" s="963">
        <f>[4]Igazgatás!T170+[4]Községgazd!W163+[4]Vagyongazd!T145+[4]Közút!T145+[4]Sport!T147+[4]Közművelődés!V186+[4]Támogatás!AE162</f>
        <v>0</v>
      </c>
      <c r="AB147" s="914"/>
    </row>
    <row r="148" spans="1:28" s="949" customFormat="1" ht="14.25" hidden="1" thickBot="1" x14ac:dyDescent="0.25">
      <c r="A148" s="18" t="s">
        <v>96</v>
      </c>
      <c r="B148" s="892" t="s">
        <v>97</v>
      </c>
      <c r="C148" s="1348" t="s">
        <v>98</v>
      </c>
      <c r="D148" s="1349"/>
      <c r="E148" s="1349"/>
      <c r="F148" s="950">
        <v>6870485</v>
      </c>
      <c r="G148" s="950">
        <v>5101117</v>
      </c>
      <c r="H148" s="950">
        <v>6627741</v>
      </c>
      <c r="I148" s="950"/>
      <c r="J148" s="950">
        <v>0</v>
      </c>
      <c r="K148" s="950">
        <v>0</v>
      </c>
      <c r="L148" s="950">
        <v>0</v>
      </c>
      <c r="M148" s="951">
        <f>SUM(J148:L148)</f>
        <v>0</v>
      </c>
      <c r="N148" s="1004">
        <f>[4]Igazgatás!I171+[4]Községgazd!L164+[4]Vagyongazd!I146+[4]Közút!I146+[4]Sport!I148+[4]Közművelődés!K187+[4]Támogatás!T163</f>
        <v>500503.66664664645</v>
      </c>
      <c r="O148" s="1005">
        <f>[4]Igazgatás!J171+[4]Községgazd!M164+[4]Vagyongazd!J146+[4]Közút!J146+[4]Sport!J148+[4]Közművelődés!L187+[4]Támogatás!U163</f>
        <v>500503.66664664645</v>
      </c>
      <c r="P148" s="1006">
        <f>[4]Igazgatás!K171+[4]Községgazd!N164+[4]Vagyongazd!K146+[4]Közút!K146+[4]Sport!K148+[4]Közművelődés!M187+[4]Támogatás!V163</f>
        <v>500503.66664664645</v>
      </c>
      <c r="Q148" s="1006">
        <f>[4]Igazgatás!L171+[4]Községgazd!O164+[4]Vagyongazd!L146+[4]Közút!L146+[4]Sport!L148+[4]Közművelődés!N187+[4]Támogatás!W163</f>
        <v>500503.66664664645</v>
      </c>
      <c r="R148" s="1005">
        <f>[4]Igazgatás!M171+[4]Községgazd!P164+[4]Vagyongazd!M146+[4]Közút!M146+[4]Sport!M148+[4]Közművelődés!O187+[4]Támogatás!X163</f>
        <v>500503.66664664645</v>
      </c>
      <c r="S148" s="1006">
        <f>[4]Igazgatás!N171+[4]Községgazd!Q164+[4]Vagyongazd!N146+[4]Közút!N146+[4]Sport!N148+[4]Közművelődés!P187+[4]Támogatás!Y163</f>
        <v>500503.66664664645</v>
      </c>
      <c r="T148" s="1006">
        <f>[4]Igazgatás!O171+[4]Községgazd!R164+[4]Vagyongazd!O146+[4]Közút!O146+[4]Sport!O148+[4]Közművelődés!Q187+[4]Támogatás!Z163</f>
        <v>500503.66664664645</v>
      </c>
      <c r="U148" s="1007">
        <f>[4]Igazgatás!P171+[4]Községgazd!S164+[4]Vagyongazd!P146+[4]Közút!P146+[4]Sport!P148+[4]Közművelődés!R187+[4]Támogatás!AA163</f>
        <v>500503.66664664645</v>
      </c>
      <c r="V148" s="1008">
        <f>[4]Igazgatás!Q171+[4]Községgazd!T164+[4]Vagyongazd!Q146+[4]Közút!Q146+[4]Sport!Q148+[4]Közművelődés!S187+[4]Támogatás!AB163</f>
        <v>500503.66664664645</v>
      </c>
      <c r="W148" s="1006">
        <f>[4]Igazgatás!R171+[4]Községgazd!U164+[4]Vagyongazd!R146+[4]Közút!R146+[4]Sport!R148+[4]Közművelődés!T187+[4]Támogatás!AC163</f>
        <v>500503.66664664645</v>
      </c>
      <c r="X148" s="1006">
        <f>[4]Igazgatás!S171+[4]Községgazd!V164+[4]Vagyongazd!S146+[4]Közút!S146+[4]Sport!S148+[4]Közművelődés!U187+[4]Támogatás!AD163</f>
        <v>500503.66664664645</v>
      </c>
      <c r="Y148" s="1007">
        <f>[4]Igazgatás!T171+[4]Községgazd!W164+[4]Vagyongazd!T146+[4]Szennyvíz!S145+[4]Közút!T146+[4]Sport!T148+[4]Közművelődés!V187+[4]Támogatás!AE163</f>
        <v>500503.66664664645</v>
      </c>
      <c r="AB148" s="914"/>
    </row>
    <row r="149" spans="1:28" ht="13.5" thickBot="1" x14ac:dyDescent="0.25">
      <c r="B149" s="406" t="s">
        <v>101</v>
      </c>
      <c r="C149" s="1350" t="s">
        <v>102</v>
      </c>
      <c r="D149" s="1351"/>
      <c r="E149" s="1351"/>
      <c r="F149" s="905">
        <v>39980582</v>
      </c>
      <c r="G149" s="905">
        <v>40480582</v>
      </c>
      <c r="H149" s="905">
        <v>40507582</v>
      </c>
      <c r="I149" s="906"/>
      <c r="J149" s="905">
        <f>SUM(J158+J155+J154+J151)</f>
        <v>0</v>
      </c>
      <c r="K149" s="905">
        <f>[4]Igazgatás!G175+[4]Községgazd!G165+[4]Vagyongazd!G147+[4]Szennyvíz!F146+[4]Közút!G147+[4]Sport!G149+[4]Közművelődés!G188+[4]Támogatás!K164</f>
        <v>0</v>
      </c>
      <c r="L149" s="905">
        <v>0</v>
      </c>
      <c r="M149" s="952">
        <f>SUM(J149:L149)</f>
        <v>0</v>
      </c>
      <c r="N149" s="953">
        <f>[4]Igazgatás!I175+[4]Községgazd!L165+[4]Vagyongazd!I147+[4]Közút!I147+[4]Sport!I149+[4]Közművelődés!K188+[4]Támogatás!T164</f>
        <v>470249.98414785665</v>
      </c>
      <c r="O149" s="954">
        <f>[4]Igazgatás!J175+[4]Községgazd!M165+[4]Vagyongazd!J147+[4]Közút!J147+[4]Sport!J149+[4]Közművelődés!L188+[4]Támogatás!U164</f>
        <v>470249.98414785665</v>
      </c>
      <c r="P149" s="955">
        <f>[4]Igazgatás!K175+[4]Községgazd!N165+[4]Vagyongazd!K147+[4]Közút!K147+[4]Sport!K149+[4]Közművelődés!M188+[4]Támogatás!V164</f>
        <v>470249.98414785665</v>
      </c>
      <c r="Q149" s="955">
        <f>[4]Igazgatás!L175+[4]Községgazd!O165+[4]Vagyongazd!L147+[4]Közút!L147+[4]Sport!L149+[4]Közművelődés!N188+[4]Támogatás!W164</f>
        <v>470249.98414785665</v>
      </c>
      <c r="R149" s="954">
        <f>[4]Igazgatás!M175+[4]Községgazd!P165+[4]Vagyongazd!M147+[4]Közút!M147+[4]Sport!M149+[4]Közművelődés!O188+[4]Támogatás!X164</f>
        <v>470249.98414785665</v>
      </c>
      <c r="S149" s="955">
        <f>[4]Igazgatás!N175+[4]Községgazd!Q165+[4]Vagyongazd!N147+[4]Szennyvíz!M146+[4]Közút!N147+[4]Sport!N149+[4]Közművelődés!P188+[4]Támogatás!Y164</f>
        <v>4025991.4006722937</v>
      </c>
      <c r="T149" s="955">
        <f>[4]Igazgatás!O175+[4]Községgazd!R165+[4]Vagyongazd!O147+[4]Szennyvíz!N146+[4]Közút!O147+[4]Sport!O149+[4]Közművelődés!Q188+[4]Támogatás!Z164</f>
        <v>4025991.4006722937</v>
      </c>
      <c r="U149" s="956">
        <f>[4]Igazgatás!P175+[4]Községgazd!S165+[4]Vagyongazd!P147+[4]Közút!P147+[4]Sport!P149+[4]Közművelődés!R188+[4]Támogatás!AA164</f>
        <v>470249.98414785665</v>
      </c>
      <c r="V149" s="957">
        <f>[4]Igazgatás!Q175+[4]Községgazd!T165+[4]Vagyongazd!Q147+[4]Szennyvíz!P146+[4]Közút!Q147+[4]Sport!Q149+[4]Közművelődés!S188+[4]Támogatás!AB164</f>
        <v>4025991.4006722937</v>
      </c>
      <c r="W149" s="955">
        <f>[4]Igazgatás!R175+[4]Községgazd!U165+[4]Vagyongazd!R147+[4]Közút!R147+[4]Sport!R149+[4]Közművelődés!T188+[4]Támogatás!AC164</f>
        <v>470249.98414785665</v>
      </c>
      <c r="X149" s="955">
        <f>[4]Igazgatás!S175+[4]Községgazd!V165+[4]Vagyongazd!S147+[4]Közút!S147+[4]Sport!S149+[4]Közművelődés!U188+[4]Támogatás!AD164</f>
        <v>470249.98414785665</v>
      </c>
      <c r="Y149" s="956">
        <f>[4]Igazgatás!T175+[4]Községgazd!W165+[4]Vagyongazd!T147+[4]Szennyvíz!S146+[4]Közút!T147+[4]Sport!T149+[4]Közművelődés!V188+[4]Támogatás!AE164</f>
        <v>4025991.4006722937</v>
      </c>
      <c r="AB149" s="914"/>
    </row>
    <row r="150" spans="1:28" s="977" customFormat="1" ht="13.5" hidden="1" thickBot="1" x14ac:dyDescent="0.25">
      <c r="A150" s="18" t="s">
        <v>1031</v>
      </c>
      <c r="B150" s="31" t="s">
        <v>1032</v>
      </c>
      <c r="C150" s="1355" t="s">
        <v>1033</v>
      </c>
      <c r="D150" s="1356"/>
      <c r="E150" s="1356"/>
      <c r="F150" s="975">
        <v>0</v>
      </c>
      <c r="G150" s="975">
        <v>0</v>
      </c>
      <c r="H150" s="975">
        <v>0</v>
      </c>
      <c r="I150" s="981">
        <v>0</v>
      </c>
      <c r="J150" s="975">
        <f>[4]Igazgatás!F176+[4]Községgazd!F166+[4]Közút!F148+[4]Sport!F150+[4]Közművelődés!F189+[4]Támogatás!J165</f>
        <v>0</v>
      </c>
      <c r="K150" s="975">
        <f>[4]Igazgatás!G176+[4]Községgazd!G166+[4]Közút!G148+[4]Sport!G150+[4]Közművelődés!G189+[4]Támogatás!K165</f>
        <v>0</v>
      </c>
      <c r="L150" s="975"/>
      <c r="M150" s="982">
        <f>[4]Igazgatás!H176+[4]Községgazd!H166+[4]Közút!H148+[4]Sport!H150+[4]Közművelődés!H189+[4]Támogatás!L165</f>
        <v>0</v>
      </c>
      <c r="N150" s="939">
        <f>[4]Igazgatás!I176+[4]Községgazd!L166+[4]Vagyongazd!I148+[4]Közút!I148+[4]Sport!I150+[4]Közművelődés!K189+[4]Támogatás!T165</f>
        <v>0</v>
      </c>
      <c r="O150" s="940">
        <f>[4]Igazgatás!J176+[4]Községgazd!M166+[4]Vagyongazd!J148+[4]Közút!J148+[4]Sport!J150+[4]Közművelődés!L189+[4]Támogatás!U165</f>
        <v>0</v>
      </c>
      <c r="P150" s="941">
        <f>[4]Igazgatás!K176+[4]Községgazd!N166+[4]Vagyongazd!K148+[4]Közút!K148+[4]Sport!K150+[4]Közművelődés!M189+[4]Támogatás!V165</f>
        <v>0</v>
      </c>
      <c r="Q150" s="941">
        <f>[4]Igazgatás!L176+[4]Községgazd!O166+[4]Vagyongazd!L148+[4]Közút!L148+[4]Sport!L150+[4]Közművelődés!N189+[4]Támogatás!W165</f>
        <v>0</v>
      </c>
      <c r="R150" s="940">
        <f>[4]Igazgatás!M176+[4]Községgazd!P166+[4]Vagyongazd!M148+[4]Közút!M148+[4]Sport!M150+[4]Közművelődés!O189+[4]Támogatás!X165</f>
        <v>0</v>
      </c>
      <c r="S150" s="941">
        <f>[4]Igazgatás!N176+[4]Községgazd!Q166+[4]Vagyongazd!N148+[4]Közút!N148+[4]Sport!N150+[4]Közművelődés!P189+[4]Támogatás!Y165</f>
        <v>0</v>
      </c>
      <c r="T150" s="941">
        <f>[4]Igazgatás!O176+[4]Községgazd!R166+[4]Vagyongazd!O148+[4]Közút!O148+[4]Sport!O150+[4]Közművelődés!Q189+[4]Támogatás!Z165</f>
        <v>0</v>
      </c>
      <c r="U150" s="942">
        <f>[4]Igazgatás!P176+[4]Községgazd!S166+[4]Vagyongazd!P148+[4]Közút!P148+[4]Sport!P150+[4]Közművelődés!R189+[4]Támogatás!AA165</f>
        <v>0</v>
      </c>
      <c r="V150" s="943">
        <f>[4]Igazgatás!Q176+[4]Községgazd!T166+[4]Vagyongazd!Q148+[4]Közút!Q148+[4]Sport!Q150+[4]Közművelődés!S189+[4]Támogatás!AB165</f>
        <v>0</v>
      </c>
      <c r="W150" s="941">
        <f>[4]Igazgatás!R176+[4]Községgazd!U166+[4]Vagyongazd!R148+[4]Közút!R148+[4]Sport!R150+[4]Közművelődés!T189+[4]Támogatás!AC165</f>
        <v>0</v>
      </c>
      <c r="X150" s="941">
        <f>[4]Igazgatás!S176+[4]Községgazd!V166+[4]Vagyongazd!S148+[4]Közút!S148+[4]Sport!S150+[4]Közművelődés!U189+[4]Támogatás!AD165</f>
        <v>0</v>
      </c>
      <c r="Y150" s="942">
        <f>[4]Igazgatás!T176+[4]Községgazd!W166+[4]Vagyongazd!T148+[4]Közút!T148+[4]Sport!T150+[4]Közművelődés!V189+[4]Támogatás!AE165</f>
        <v>0</v>
      </c>
      <c r="AB150" s="914"/>
    </row>
    <row r="151" spans="1:28" s="977" customFormat="1" ht="13.5" hidden="1" thickBot="1" x14ac:dyDescent="0.25">
      <c r="A151" s="18" t="s">
        <v>103</v>
      </c>
      <c r="B151" s="875" t="s">
        <v>104</v>
      </c>
      <c r="C151" s="1352" t="s">
        <v>105</v>
      </c>
      <c r="D151" s="1353"/>
      <c r="E151" s="1353"/>
      <c r="F151" s="981">
        <v>29203410</v>
      </c>
      <c r="G151" s="981">
        <v>29203410</v>
      </c>
      <c r="H151" s="981">
        <v>29230410</v>
      </c>
      <c r="I151" s="981"/>
      <c r="J151" s="981">
        <v>0</v>
      </c>
      <c r="K151" s="981">
        <f>[4]Igazgatás!G177+[4]Községgazd!G167+[4]Vagyongazd!G149+[4]Szennyvíz!F148+[4]Közút!G149+[4]Sport!G151+[4]Közművelődés!G190+[4]Támogatás!K166</f>
        <v>0</v>
      </c>
      <c r="L151" s="981">
        <v>0</v>
      </c>
      <c r="M151" s="1015">
        <f>SUM(J151:L151)</f>
        <v>0</v>
      </c>
      <c r="N151" s="939">
        <f>[4]Igazgatás!I177+[4]Községgazd!L167+[4]Vagyongazd!I149+[4]Közút!I149+[4]Sport!I151+[4]Közművelődés!K190+[4]Támogatás!T166</f>
        <v>0</v>
      </c>
      <c r="O151" s="940">
        <f>[4]Igazgatás!J177+[4]Községgazd!M167+[4]Vagyongazd!J149+[4]Közút!J149+[4]Sport!J151+[4]Közművelődés!L190+[4]Támogatás!U166</f>
        <v>0</v>
      </c>
      <c r="P151" s="941">
        <f>[4]Igazgatás!K177+[4]Községgazd!N167+[4]Vagyongazd!K149+[4]Közút!K149+[4]Sport!K151+[4]Közművelődés!M190+[4]Támogatás!V166</f>
        <v>0</v>
      </c>
      <c r="Q151" s="941">
        <f>[4]Igazgatás!L177+[4]Községgazd!O167+[4]Vagyongazd!L149+[4]Közút!L149+[4]Sport!L151+[4]Közművelődés!N190+[4]Támogatás!W166</f>
        <v>0</v>
      </c>
      <c r="R151" s="940">
        <f>[4]Igazgatás!M177+[4]Községgazd!P167+[4]Vagyongazd!M149+[4]Közút!M149+[4]Sport!M151+[4]Közművelődés!O190+[4]Támogatás!X166</f>
        <v>0</v>
      </c>
      <c r="S151" s="941">
        <f>[4]Igazgatás!N177+[4]Községgazd!Q167+[4]Vagyongazd!N149+[4]Szennyvíz!M148+[4]Közút!N149+[4]Sport!N151+[4]Közművelődés!P190+[4]Támogatás!Y166</f>
        <v>2799796.4165546745</v>
      </c>
      <c r="T151" s="941">
        <f>[4]Igazgatás!O177+[4]Községgazd!R167+[4]Vagyongazd!O149+[4]Szennyvíz!N148+[4]Közút!O149+[4]Sport!O151+[4]Közművelődés!Q190+[4]Támogatás!Z166</f>
        <v>2799796.4165546745</v>
      </c>
      <c r="U151" s="942">
        <f>[4]Igazgatás!P177+[4]Községgazd!S167+[4]Vagyongazd!P149+[4]Közút!P149+[4]Sport!P151+[4]Közművelődés!R190+[4]Támogatás!AA166</f>
        <v>0</v>
      </c>
      <c r="V151" s="943">
        <f>[4]Igazgatás!Q177+[4]Községgazd!T167+[4]Vagyongazd!Q149+[4]Szennyvíz!P148+[4]Közút!Q149+[4]Sport!Q151+[4]Közművelődés!S190+[4]Támogatás!AB166</f>
        <v>2799796.4165546745</v>
      </c>
      <c r="W151" s="941">
        <f>[4]Igazgatás!R177+[4]Községgazd!U167+[4]Vagyongazd!R149+[4]Közút!R149+[4]Sport!R151+[4]Közművelődés!T190+[4]Támogatás!AC166</f>
        <v>0</v>
      </c>
      <c r="X151" s="941">
        <f>[4]Igazgatás!S177+[4]Községgazd!V167+[4]Vagyongazd!S149+[4]Közút!S149+[4]Sport!S151+[4]Közművelődés!U190+[4]Támogatás!AD166</f>
        <v>0</v>
      </c>
      <c r="Y151" s="942">
        <f>[4]Igazgatás!T177+[4]Községgazd!W167+[4]Vagyongazd!T149+[4]Szennyvíz!S148+[4]Közút!T149+[4]Sport!T151+[4]Közművelődés!V190+[4]Támogatás!AE166</f>
        <v>2799796.4165546745</v>
      </c>
      <c r="AB151" s="914"/>
    </row>
    <row r="152" spans="1:28" ht="13.5" hidden="1" thickBot="1" x14ac:dyDescent="0.25">
      <c r="B152" s="876"/>
      <c r="C152" s="21"/>
      <c r="D152" s="1343" t="s">
        <v>105</v>
      </c>
      <c r="E152" s="1343"/>
      <c r="F152" s="958">
        <v>29203410</v>
      </c>
      <c r="G152" s="958">
        <v>29203410</v>
      </c>
      <c r="H152" s="958">
        <v>29230410</v>
      </c>
      <c r="I152" s="958"/>
      <c r="J152" s="958">
        <v>0</v>
      </c>
      <c r="K152" s="958">
        <f>[4]Igazgatás!G178+[4]Községgazd!G168+[4]Vagyongazd!G150+[4]Szennyvíz!F149+[4]Közút!G150+[4]Sport!G152+[4]Közművelődés!G191+[4]Támogatás!K167</f>
        <v>0</v>
      </c>
      <c r="L152" s="958">
        <v>0</v>
      </c>
      <c r="M152" s="959">
        <f>SUM(J152)</f>
        <v>0</v>
      </c>
      <c r="N152" s="960">
        <f>[4]Igazgatás!I178+[4]Községgazd!L168+[4]Vagyongazd!I150+[4]Közút!I150+[4]Sport!I152+[4]Közművelődés!K191+[4]Támogatás!T167</f>
        <v>0</v>
      </c>
      <c r="O152" s="961">
        <f>[4]Igazgatás!J178+[4]Községgazd!M168+[4]Vagyongazd!J150+[4]Közút!J150+[4]Sport!J152+[4]Közművelődés!L191+[4]Támogatás!U167</f>
        <v>0</v>
      </c>
      <c r="P152" s="962">
        <f>[4]Igazgatás!K178+[4]Községgazd!N168+[4]Vagyongazd!K150+[4]Közút!K150+[4]Sport!K152+[4]Közművelődés!M191+[4]Támogatás!V167</f>
        <v>0</v>
      </c>
      <c r="Q152" s="962">
        <f>[4]Igazgatás!L178+[4]Községgazd!O168+[4]Vagyongazd!L150+[4]Közút!L150+[4]Sport!L152+[4]Közművelődés!N191+[4]Támogatás!W167</f>
        <v>0</v>
      </c>
      <c r="R152" s="961">
        <f>[4]Igazgatás!M178+[4]Községgazd!P168+[4]Vagyongazd!M150+[4]Közút!M150+[4]Sport!M152+[4]Közművelődés!O191+[4]Támogatás!X167</f>
        <v>0</v>
      </c>
      <c r="S152" s="962">
        <f>[4]Igazgatás!N178+[4]Községgazd!Q168+[4]Vagyongazd!N150+[4]Szennyvíz!M149+[4]Közút!N150+[4]Sport!N152+[4]Közművelődés!P191+[4]Támogatás!Y167</f>
        <v>2799796.4165546745</v>
      </c>
      <c r="T152" s="962">
        <f>[4]Igazgatás!O178+[4]Községgazd!R168+[4]Vagyongazd!O150+[4]Szennyvíz!N149+[4]Közút!O150+[4]Sport!O152+[4]Közművelődés!Q191+[4]Támogatás!Z167</f>
        <v>2799796.4165546745</v>
      </c>
      <c r="U152" s="963">
        <f>[4]Igazgatás!P178+[4]Községgazd!S168+[4]Vagyongazd!P150+[4]Közút!P150+[4]Sport!P152+[4]Közművelődés!R191+[4]Támogatás!AA167</f>
        <v>0</v>
      </c>
      <c r="V152" s="964">
        <f>[4]Igazgatás!Q178+[4]Községgazd!T168+[4]Vagyongazd!Q150+[4]Szennyvíz!P149+[4]Közút!Q150+[4]Sport!Q152+[4]Közművelődés!S191+[4]Támogatás!AB167</f>
        <v>2799796.4165546745</v>
      </c>
      <c r="W152" s="962">
        <f>[4]Igazgatás!R178+[4]Községgazd!U168+[4]Vagyongazd!R150+[4]Közút!R150+[4]Sport!R152+[4]Közművelődés!T191+[4]Támogatás!AC167</f>
        <v>0</v>
      </c>
      <c r="X152" s="962">
        <f>[4]Igazgatás!S178+[4]Községgazd!V168+[4]Vagyongazd!S150+[4]Közút!S150+[4]Sport!S152+[4]Közművelődés!U191+[4]Támogatás!AD167</f>
        <v>0</v>
      </c>
      <c r="Y152" s="963">
        <f>[4]Igazgatás!T178+[4]Községgazd!W168+[4]Vagyongazd!T150+[4]Szennyvíz!S149+[4]Közút!T150+[4]Sport!T152+[4]Közművelődés!V191+[4]Támogatás!AE167</f>
        <v>2799796.4165546745</v>
      </c>
      <c r="AB152" s="914"/>
    </row>
    <row r="153" spans="1:28" ht="15" hidden="1" customHeight="1" x14ac:dyDescent="0.2">
      <c r="B153" s="876"/>
      <c r="C153" s="21"/>
      <c r="D153" s="1343" t="s">
        <v>1034</v>
      </c>
      <c r="E153" s="1343"/>
      <c r="F153" s="958" t="e">
        <v>#REF!</v>
      </c>
      <c r="G153" s="958" t="e">
        <v>#REF!</v>
      </c>
      <c r="H153" s="958" t="e">
        <v>#REF!</v>
      </c>
      <c r="I153" s="958"/>
      <c r="J153" s="958">
        <v>0</v>
      </c>
      <c r="K153" s="958">
        <v>0</v>
      </c>
      <c r="L153" s="958">
        <v>0</v>
      </c>
      <c r="M153" s="959">
        <v>0</v>
      </c>
      <c r="N153" s="960">
        <f>[4]Igazgatás!I179+[4]Községgazd!L169+[4]Vagyongazd!I151+[4]Közút!I151+[4]Sport!I153+[4]Közművelődés!K192+[4]Támogatás!T168</f>
        <v>0</v>
      </c>
      <c r="O153" s="961">
        <f>[4]Igazgatás!J179+[4]Községgazd!M169+[4]Vagyongazd!J151+[4]Közút!J151+[4]Sport!J153+[4]Közművelődés!L192+[4]Támogatás!U168</f>
        <v>0</v>
      </c>
      <c r="P153" s="962">
        <f>[4]Igazgatás!K179+[4]Községgazd!N169+[4]Vagyongazd!K151+[4]Közút!K151+[4]Sport!K153+[4]Közművelődés!M192+[4]Támogatás!V168</f>
        <v>0</v>
      </c>
      <c r="Q153" s="962">
        <f>[4]Igazgatás!L179+[4]Községgazd!O169+[4]Vagyongazd!L151+[4]Közút!L151+[4]Sport!L153+[4]Közművelődés!N192+[4]Támogatás!W168</f>
        <v>0</v>
      </c>
      <c r="R153" s="961">
        <f>[4]Igazgatás!M179+[4]Községgazd!P169+[4]Vagyongazd!M151+[4]Közút!M151+[4]Sport!M153+[4]Közművelődés!O192+[4]Támogatás!X168</f>
        <v>0</v>
      </c>
      <c r="S153" s="962">
        <f>[4]Igazgatás!N179+[4]Községgazd!Q169+[4]Vagyongazd!N151+[4]Közút!N151+[4]Sport!N153+[4]Közművelődés!P192+[4]Támogatás!Y168</f>
        <v>0</v>
      </c>
      <c r="T153" s="962">
        <f>[4]Igazgatás!O179+[4]Községgazd!R169+[4]Vagyongazd!O151+[4]Közút!O151+[4]Sport!O153+[4]Közművelődés!Q192+[4]Támogatás!Z168</f>
        <v>0</v>
      </c>
      <c r="U153" s="963">
        <f>[4]Igazgatás!P179+[4]Községgazd!S169+[4]Vagyongazd!P151+[4]Közút!P151+[4]Sport!P153+[4]Közművelődés!R192+[4]Támogatás!AA168</f>
        <v>0</v>
      </c>
      <c r="V153" s="964">
        <f>[4]Igazgatás!Q179+[4]Községgazd!T169+[4]Vagyongazd!Q151+[4]Közút!Q151+[4]Sport!Q153+[4]Közművelődés!S192+[4]Támogatás!AB168</f>
        <v>0</v>
      </c>
      <c r="W153" s="962">
        <f>[4]Igazgatás!R179+[4]Községgazd!U169+[4]Vagyongazd!R151+[4]Közút!R151+[4]Sport!R153+[4]Közművelődés!T192+[4]Támogatás!AC168</f>
        <v>0</v>
      </c>
      <c r="X153" s="962">
        <f>[4]Igazgatás!S179+[4]Községgazd!V169+[4]Vagyongazd!S151+[4]Közút!S151+[4]Sport!S153+[4]Közművelődés!U192+[4]Támogatás!AD168</f>
        <v>0</v>
      </c>
      <c r="Y153" s="963">
        <f>[4]Igazgatás!T179+[4]Községgazd!W169+[4]Vagyongazd!T151+[4]Közút!T151+[4]Sport!T153+[4]Közművelődés!V192+[4]Támogatás!AE168</f>
        <v>0</v>
      </c>
      <c r="AB153" s="914"/>
    </row>
    <row r="154" spans="1:28" s="977" customFormat="1" ht="15" hidden="1" customHeight="1" x14ac:dyDescent="0.2">
      <c r="A154" s="18" t="s">
        <v>106</v>
      </c>
      <c r="B154" s="875" t="s">
        <v>107</v>
      </c>
      <c r="C154" s="1352" t="s">
        <v>108</v>
      </c>
      <c r="D154" s="1353"/>
      <c r="E154" s="1353"/>
      <c r="F154" s="981" t="e">
        <v>#REF!</v>
      </c>
      <c r="G154" s="981" t="e">
        <v>#REF!</v>
      </c>
      <c r="H154" s="981" t="e">
        <v>#REF!</v>
      </c>
      <c r="I154" s="981"/>
      <c r="J154" s="981">
        <v>0</v>
      </c>
      <c r="K154" s="981">
        <v>0</v>
      </c>
      <c r="L154" s="981">
        <v>0</v>
      </c>
      <c r="M154" s="1015">
        <f>SUM(J154:L154)</f>
        <v>0</v>
      </c>
      <c r="N154" s="939">
        <f>[4]Igazgatás!I180+[4]Községgazd!L170+[4]Vagyongazd!I152+[4]Közút!I152+[4]Sport!I154+[4]Közművelődés!K193+[4]Támogatás!T169</f>
        <v>8333.3333329999987</v>
      </c>
      <c r="O154" s="940">
        <f>[4]Igazgatás!J180+[4]Községgazd!M170+[4]Vagyongazd!J152+[4]Közút!J152+[4]Sport!J154+[4]Közművelődés!L193+[4]Támogatás!U169</f>
        <v>8333.3333329999987</v>
      </c>
      <c r="P154" s="941">
        <f>[4]Igazgatás!K180+[4]Községgazd!N170+[4]Vagyongazd!K152+[4]Közút!K152+[4]Sport!K154+[4]Közművelődés!M193+[4]Támogatás!V169</f>
        <v>8333.3333329999987</v>
      </c>
      <c r="Q154" s="941">
        <f>[4]Igazgatás!L180+[4]Községgazd!O170+[4]Vagyongazd!L152+[4]Közút!L152+[4]Sport!L154+[4]Közművelődés!N193+[4]Támogatás!W169</f>
        <v>8333.3333329999987</v>
      </c>
      <c r="R154" s="940">
        <f>[4]Igazgatás!M180+[4]Községgazd!P170+[4]Vagyongazd!M152+[4]Közút!M152+[4]Sport!M154+[4]Közművelődés!O193+[4]Támogatás!X169</f>
        <v>8333.3333329999987</v>
      </c>
      <c r="S154" s="941">
        <f>[4]Igazgatás!N180+[4]Községgazd!Q170+[4]Vagyongazd!N152+[4]Közút!N152+[4]Sport!N154+[4]Közművelődés!P193+[4]Támogatás!Y169</f>
        <v>8333.3333329999987</v>
      </c>
      <c r="T154" s="941">
        <f>[4]Igazgatás!O180+[4]Községgazd!R170+[4]Vagyongazd!O152+[4]Közút!O152+[4]Sport!O154+[4]Közművelődés!Q193+[4]Támogatás!Z169</f>
        <v>8333.3333329999987</v>
      </c>
      <c r="U154" s="942">
        <f>[4]Igazgatás!P180+[4]Községgazd!S170+[4]Vagyongazd!P152+[4]Közút!P152+[4]Sport!P154+[4]Közművelődés!R193+[4]Támogatás!AA169</f>
        <v>8333.3333329999987</v>
      </c>
      <c r="V154" s="943">
        <f>[4]Igazgatás!Q180+[4]Községgazd!T170+[4]Vagyongazd!Q152+[4]Közút!Q152+[4]Sport!Q154+[4]Közművelődés!S193+[4]Támogatás!AB169</f>
        <v>8333.3333329999987</v>
      </c>
      <c r="W154" s="941">
        <f>[4]Igazgatás!R180+[4]Községgazd!U170+[4]Vagyongazd!R152+[4]Közút!R152+[4]Sport!R154+[4]Közművelődés!T193+[4]Támogatás!AC169</f>
        <v>8333.3333329999987</v>
      </c>
      <c r="X154" s="941">
        <f>[4]Igazgatás!S180+[4]Községgazd!V170+[4]Vagyongazd!S152+[4]Közút!S152+[4]Sport!S154+[4]Közművelődés!U193+[4]Támogatás!AD169</f>
        <v>8333.3333329999987</v>
      </c>
      <c r="Y154" s="942">
        <f>[4]Igazgatás!T180+[4]Községgazd!W170+[4]Vagyongazd!T152+[4]Közút!T152+[4]Sport!T154+[4]Közművelődés!V193+[4]Támogatás!AE169</f>
        <v>8333.3333329999987</v>
      </c>
      <c r="AB154" s="914"/>
    </row>
    <row r="155" spans="1:28" s="977" customFormat="1" ht="13.5" hidden="1" thickBot="1" x14ac:dyDescent="0.25">
      <c r="A155" s="18" t="s">
        <v>109</v>
      </c>
      <c r="B155" s="875" t="s">
        <v>110</v>
      </c>
      <c r="C155" s="1352" t="s">
        <v>111</v>
      </c>
      <c r="D155" s="1353"/>
      <c r="E155" s="1353"/>
      <c r="F155" s="981"/>
      <c r="G155" s="981">
        <v>500000</v>
      </c>
      <c r="H155" s="981">
        <v>500000</v>
      </c>
      <c r="I155" s="981"/>
      <c r="J155" s="981">
        <v>0</v>
      </c>
      <c r="K155" s="981">
        <f>[4]Igazgatás!G181+[4]Községgazd!G171+[4]Közút!G153+[4]Sport!G155+[4]Közművelődés!G194+[4]Támogatás!K170</f>
        <v>0</v>
      </c>
      <c r="L155" s="981">
        <v>0</v>
      </c>
      <c r="M155" s="1015">
        <f>SUM(J155:L155)</f>
        <v>0</v>
      </c>
      <c r="N155" s="939">
        <f>[4]Igazgatás!I181+[4]Községgazd!L171+[4]Vagyongazd!I153+[4]Közút!I153+[4]Sport!I155+[4]Közművelődés!K194+[4]Támogatás!T170</f>
        <v>363713.74998545146</v>
      </c>
      <c r="O155" s="940">
        <f>[4]Igazgatás!J181+[4]Községgazd!M171+[4]Vagyongazd!J153+[4]Közút!J153+[4]Sport!J155+[4]Közművelődés!L194+[4]Támogatás!U170</f>
        <v>363713.74998545146</v>
      </c>
      <c r="P155" s="941">
        <f>[4]Igazgatás!K181+[4]Községgazd!N171+[4]Vagyongazd!K153+[4]Közút!K153+[4]Sport!K155+[4]Közművelődés!M194+[4]Támogatás!V170</f>
        <v>363713.74998545146</v>
      </c>
      <c r="Q155" s="941">
        <f>[4]Igazgatás!L181+[4]Községgazd!O171+[4]Vagyongazd!L153+[4]Közút!L153+[4]Sport!L155+[4]Közművelődés!N194+[4]Támogatás!W170</f>
        <v>363713.74998545146</v>
      </c>
      <c r="R155" s="940">
        <f>[4]Igazgatás!M181+[4]Községgazd!P171+[4]Vagyongazd!M153+[4]Közút!M153+[4]Sport!M155+[4]Közművelődés!O194+[4]Támogatás!X170</f>
        <v>363713.74998545146</v>
      </c>
      <c r="S155" s="941">
        <f>[4]Igazgatás!N181+[4]Községgazd!Q171+[4]Vagyongazd!N153+[4]Közút!N153+[4]Sport!N155+[4]Közművelődés!P194+[4]Támogatás!Y170</f>
        <v>363713.74998545146</v>
      </c>
      <c r="T155" s="941">
        <f>[4]Igazgatás!O181+[4]Községgazd!R171+[4]Vagyongazd!O153+[4]Közút!O153+[4]Sport!O155+[4]Közművelődés!Q194+[4]Támogatás!Z170</f>
        <v>363713.74998545146</v>
      </c>
      <c r="U155" s="942">
        <f>[4]Igazgatás!P181+[4]Községgazd!S171+[4]Vagyongazd!P153+[4]Közút!P153+[4]Sport!P155+[4]Közművelődés!R194+[4]Támogatás!AA170</f>
        <v>363713.74998545146</v>
      </c>
      <c r="V155" s="943">
        <f>[4]Igazgatás!Q181+[4]Községgazd!T171+[4]Vagyongazd!Q153+[4]Közút!Q153+[4]Sport!Q155+[4]Közművelődés!S194+[4]Támogatás!AB170</f>
        <v>363713.74998545146</v>
      </c>
      <c r="W155" s="941">
        <f>[4]Igazgatás!R181+[4]Községgazd!U171+[4]Vagyongazd!R153+[4]Közút!R153+[4]Sport!R155+[4]Közművelődés!T194+[4]Támogatás!AC170</f>
        <v>363713.74998545146</v>
      </c>
      <c r="X155" s="941">
        <f>[4]Igazgatás!S181+[4]Községgazd!V171+[4]Vagyongazd!S153+[4]Közút!S153+[4]Sport!S155+[4]Közművelődés!U194+[4]Támogatás!AD170</f>
        <v>363713.74998545146</v>
      </c>
      <c r="Y155" s="942">
        <f>[4]Igazgatás!T181+[4]Községgazd!W171+[4]Vagyongazd!T153+[4]Közút!T153+[4]Sport!T155+[4]Közművelődés!V194+[4]Támogatás!AE170</f>
        <v>363713.74998545146</v>
      </c>
      <c r="AB155" s="914"/>
    </row>
    <row r="156" spans="1:28" s="977" customFormat="1" ht="15" hidden="1" customHeight="1" x14ac:dyDescent="0.2">
      <c r="A156" s="18" t="s">
        <v>1035</v>
      </c>
      <c r="B156" s="875" t="s">
        <v>1036</v>
      </c>
      <c r="C156" s="1352" t="s">
        <v>1037</v>
      </c>
      <c r="D156" s="1353"/>
      <c r="E156" s="1353"/>
      <c r="F156" s="981" t="e">
        <v>#REF!</v>
      </c>
      <c r="G156" s="981" t="e">
        <v>#REF!</v>
      </c>
      <c r="H156" s="981" t="e">
        <v>#REF!</v>
      </c>
      <c r="I156" s="981" t="e">
        <v>#REF!</v>
      </c>
      <c r="J156" s="981" t="e">
        <f>[4]Igazgatás!F184+[4]Községgazd!F172+[4]Vagyongazd!#REF!+[4]Közút!F154+[4]Sport!F156+[4]Közművelődés!F197+[4]Támogatás!J171</f>
        <v>#REF!</v>
      </c>
      <c r="K156" s="981" t="e">
        <f>[4]Igazgatás!G184+[4]Községgazd!G172+[4]Vagyongazd!#REF!+[4]Közút!G154+[4]Sport!G156+[4]Közművelődés!G197+[4]Támogatás!K171</f>
        <v>#REF!</v>
      </c>
      <c r="L156" s="981"/>
      <c r="M156" s="1015" t="e">
        <f>[4]Igazgatás!H184+[4]Községgazd!H172+[4]Vagyongazd!#REF!+[4]Közút!H154+[4]Sport!H156+[4]Közművelődés!H197+[4]Támogatás!L171</f>
        <v>#REF!</v>
      </c>
      <c r="N156" s="939">
        <f>[4]Igazgatás!I184+[4]Községgazd!L172+[4]Vagyongazd!I154+[4]Közút!I154+[4]Sport!I156+[4]Közművelődés!K197+[4]Támogatás!T171</f>
        <v>0</v>
      </c>
      <c r="O156" s="940">
        <f>[4]Igazgatás!J184+[4]Községgazd!M172+[4]Vagyongazd!J154+[4]Közút!J154+[4]Sport!J156+[4]Közművelődés!L197+[4]Támogatás!U171</f>
        <v>0</v>
      </c>
      <c r="P156" s="941">
        <f>[4]Igazgatás!K184+[4]Községgazd!N172+[4]Vagyongazd!K154+[4]Közút!K154+[4]Sport!K156+[4]Közművelődés!M197+[4]Támogatás!V171</f>
        <v>0</v>
      </c>
      <c r="Q156" s="941">
        <f>[4]Igazgatás!L184+[4]Községgazd!O172+[4]Vagyongazd!L154+[4]Közút!L154+[4]Sport!L156+[4]Közművelődés!N197+[4]Támogatás!W171</f>
        <v>0</v>
      </c>
      <c r="R156" s="940">
        <f>[4]Igazgatás!M184+[4]Községgazd!P172+[4]Vagyongazd!M154+[4]Közút!M154+[4]Sport!M156+[4]Közművelődés!O197+[4]Támogatás!X171</f>
        <v>0</v>
      </c>
      <c r="S156" s="941">
        <f>[4]Igazgatás!N184+[4]Községgazd!Q172+[4]Vagyongazd!N154+[4]Közút!N154+[4]Sport!N156+[4]Közművelődés!P197+[4]Támogatás!Y171</f>
        <v>0</v>
      </c>
      <c r="T156" s="941">
        <f>[4]Igazgatás!O184+[4]Községgazd!R172+[4]Vagyongazd!O154+[4]Közút!O154+[4]Sport!O156+[4]Közművelődés!Q197+[4]Támogatás!Z171</f>
        <v>0</v>
      </c>
      <c r="U156" s="942">
        <f>[4]Igazgatás!P184+[4]Községgazd!S172+[4]Vagyongazd!P154+[4]Közút!P154+[4]Sport!P156+[4]Közművelődés!R197+[4]Támogatás!AA171</f>
        <v>0</v>
      </c>
      <c r="V156" s="943">
        <f>[4]Igazgatás!Q184+[4]Községgazd!T172+[4]Vagyongazd!Q154+[4]Közút!Q154+[4]Sport!Q156+[4]Közművelődés!S197+[4]Támogatás!AB171</f>
        <v>0</v>
      </c>
      <c r="W156" s="941">
        <f>[4]Igazgatás!R184+[4]Községgazd!U172+[4]Vagyongazd!R154+[4]Közút!R154+[4]Sport!R156+[4]Közművelődés!T197+[4]Támogatás!AC171</f>
        <v>0</v>
      </c>
      <c r="X156" s="941">
        <f>[4]Igazgatás!S184+[4]Községgazd!V172+[4]Vagyongazd!S154+[4]Közút!S154+[4]Sport!S156+[4]Közművelődés!U197+[4]Támogatás!AD171</f>
        <v>0</v>
      </c>
      <c r="Y156" s="942">
        <f>[4]Igazgatás!T184+[4]Községgazd!W172+[4]Vagyongazd!T154+[4]Közút!T154+[4]Sport!T156+[4]Közművelődés!V197+[4]Támogatás!AE171</f>
        <v>0</v>
      </c>
      <c r="AB156" s="914"/>
    </row>
    <row r="157" spans="1:28" s="977" customFormat="1" ht="15" hidden="1" customHeight="1" x14ac:dyDescent="0.2">
      <c r="A157" s="18" t="s">
        <v>1038</v>
      </c>
      <c r="B157" s="875" t="s">
        <v>1039</v>
      </c>
      <c r="C157" s="1352" t="s">
        <v>1040</v>
      </c>
      <c r="D157" s="1353"/>
      <c r="E157" s="1353"/>
      <c r="F157" s="981" t="e">
        <v>#REF!</v>
      </c>
      <c r="G157" s="981" t="e">
        <v>#REF!</v>
      </c>
      <c r="H157" s="981" t="e">
        <v>#REF!</v>
      </c>
      <c r="I157" s="981" t="e">
        <v>#REF!</v>
      </c>
      <c r="J157" s="981" t="e">
        <f>[4]Igazgatás!F185+[4]Községgazd!F173+[4]Vagyongazd!#REF!+[4]Közút!F155+[4]Sport!F157+[4]Közművelődés!F198+[4]Támogatás!J172</f>
        <v>#REF!</v>
      </c>
      <c r="K157" s="981" t="e">
        <f>[4]Igazgatás!G185+[4]Községgazd!G173+[4]Vagyongazd!#REF!+[4]Közút!G155+[4]Sport!G157+[4]Közművelődés!G198+[4]Támogatás!K172</f>
        <v>#REF!</v>
      </c>
      <c r="L157" s="981"/>
      <c r="M157" s="1015" t="e">
        <f>[4]Igazgatás!H185+[4]Községgazd!H173+[4]Vagyongazd!#REF!+[4]Közút!H155+[4]Sport!H157+[4]Közművelődés!H198+[4]Támogatás!L172</f>
        <v>#REF!</v>
      </c>
      <c r="N157" s="939">
        <f>[4]Igazgatás!I185+[4]Községgazd!L173+[4]Vagyongazd!I155+[4]Közút!I155+[4]Sport!I157+[4]Közművelődés!K198+[4]Támogatás!T172</f>
        <v>0</v>
      </c>
      <c r="O157" s="940">
        <f>[4]Igazgatás!J185+[4]Községgazd!M173+[4]Vagyongazd!J155+[4]Közút!J155+[4]Sport!J157+[4]Közművelődés!L198+[4]Támogatás!U172</f>
        <v>0</v>
      </c>
      <c r="P157" s="941">
        <f>[4]Igazgatás!K185+[4]Községgazd!N173+[4]Vagyongazd!K155+[4]Közút!K155+[4]Sport!K157+[4]Közművelődés!M198+[4]Támogatás!V172</f>
        <v>0</v>
      </c>
      <c r="Q157" s="941">
        <f>[4]Igazgatás!L185+[4]Községgazd!O173+[4]Vagyongazd!L155+[4]Közút!L155+[4]Sport!L157+[4]Közművelődés!N198+[4]Támogatás!W172</f>
        <v>0</v>
      </c>
      <c r="R157" s="940">
        <f>[4]Igazgatás!M185+[4]Községgazd!P173+[4]Vagyongazd!M155+[4]Közút!M155+[4]Sport!M157+[4]Közművelődés!O198+[4]Támogatás!X172</f>
        <v>0</v>
      </c>
      <c r="S157" s="941">
        <f>[4]Igazgatás!N185+[4]Községgazd!Q173+[4]Vagyongazd!N155+[4]Közút!N155+[4]Sport!N157+[4]Közművelődés!P198+[4]Támogatás!Y172</f>
        <v>0</v>
      </c>
      <c r="T157" s="941">
        <f>[4]Igazgatás!O185+[4]Községgazd!R173+[4]Vagyongazd!O155+[4]Közút!O155+[4]Sport!O157+[4]Közművelődés!Q198+[4]Támogatás!Z172</f>
        <v>0</v>
      </c>
      <c r="U157" s="942">
        <f>[4]Igazgatás!P185+[4]Községgazd!S173+[4]Vagyongazd!P155+[4]Közút!P155+[4]Sport!P157+[4]Közművelődés!R198+[4]Támogatás!AA172</f>
        <v>0</v>
      </c>
      <c r="V157" s="943">
        <f>[4]Igazgatás!Q185+[4]Községgazd!T173+[4]Vagyongazd!Q155+[4]Közút!Q155+[4]Sport!Q157+[4]Közművelődés!S198+[4]Támogatás!AB172</f>
        <v>0</v>
      </c>
      <c r="W157" s="941">
        <f>[4]Igazgatás!R185+[4]Községgazd!U173+[4]Vagyongazd!R155+[4]Közút!R155+[4]Sport!R157+[4]Közművelődés!T198+[4]Támogatás!AC172</f>
        <v>0</v>
      </c>
      <c r="X157" s="941">
        <f>[4]Igazgatás!S185+[4]Községgazd!V173+[4]Vagyongazd!S155+[4]Közút!S155+[4]Sport!S157+[4]Közművelődés!U198+[4]Támogatás!AD172</f>
        <v>0</v>
      </c>
      <c r="Y157" s="942">
        <f>[4]Igazgatás!T185+[4]Községgazd!W173+[4]Vagyongazd!T155+[4]Közút!T155+[4]Sport!T157+[4]Közművelődés!V198+[4]Támogatás!AE172</f>
        <v>0</v>
      </c>
      <c r="AB157" s="914"/>
    </row>
    <row r="158" spans="1:28" s="977" customFormat="1" ht="13.5" hidden="1" thickBot="1" x14ac:dyDescent="0.25">
      <c r="A158" s="18" t="s">
        <v>112</v>
      </c>
      <c r="B158" s="879" t="s">
        <v>113</v>
      </c>
      <c r="C158" s="1366" t="s">
        <v>114</v>
      </c>
      <c r="D158" s="1367"/>
      <c r="E158" s="1367"/>
      <c r="F158" s="981">
        <v>10777172</v>
      </c>
      <c r="G158" s="981">
        <v>10777172</v>
      </c>
      <c r="H158" s="981">
        <v>10777172</v>
      </c>
      <c r="I158" s="981"/>
      <c r="J158" s="981">
        <v>0</v>
      </c>
      <c r="K158" s="981">
        <f>[4]Igazgatás!G186+[4]Községgazd!G174+[4]Vagyongazd!G156+[4]Szennyvíz!F155+[4]Közút!G156+[4]Sport!G158+[4]Közművelődés!G199+[4]Támogatás!K173</f>
        <v>0</v>
      </c>
      <c r="L158" s="981">
        <v>0</v>
      </c>
      <c r="M158" s="1015">
        <f t="shared" ref="M158:M164" si="5">SUM(J158:L158)</f>
        <v>0</v>
      </c>
      <c r="N158" s="939">
        <f>[4]Igazgatás!I186+[4]Községgazd!L174+[4]Vagyongazd!I156+[4]Közút!I156+[4]Sport!I158+[4]Közművelődés!K199+[4]Támogatás!T173</f>
        <v>98202.900829405218</v>
      </c>
      <c r="O158" s="940">
        <f>[4]Igazgatás!J186+[4]Községgazd!M174+[4]Vagyongazd!J156+[4]Közút!J156+[4]Sport!J158+[4]Közművelődés!L199+[4]Támogatás!U173</f>
        <v>98202.900829405218</v>
      </c>
      <c r="P158" s="941">
        <f>[4]Igazgatás!K186+[4]Községgazd!N174+[4]Vagyongazd!K156+[4]Közút!K156+[4]Sport!K158+[4]Közművelődés!M199+[4]Támogatás!V173</f>
        <v>98202.900829405218</v>
      </c>
      <c r="Q158" s="941">
        <f>[4]Igazgatás!L186+[4]Községgazd!O174+[4]Vagyongazd!L156+[4]Közút!L156+[4]Sport!L158+[4]Közművelődés!N199+[4]Támogatás!W173</f>
        <v>98202.900829405218</v>
      </c>
      <c r="R158" s="940">
        <f>[4]Igazgatás!M186+[4]Községgazd!P174+[4]Vagyongazd!M156+[4]Közút!M156+[4]Sport!M158+[4]Közművelődés!O199+[4]Támogatás!X173</f>
        <v>98202.900829405218</v>
      </c>
      <c r="S158" s="941">
        <f>[4]Igazgatás!N186+[4]Községgazd!Q174+[4]Vagyongazd!N156+[4]Szennyvíz!M155+[4]Közút!N156+[4]Sport!N158+[4]Közművelődés!P199+[4]Támogatás!Y173</f>
        <v>854147.90079916734</v>
      </c>
      <c r="T158" s="941">
        <f>[4]Igazgatás!O186+[4]Községgazd!R174+[4]Vagyongazd!O156+[4]Közút!O156+[4]Sport!O158+[4]Közművelődés!Q199+[4]Támogatás!Z173</f>
        <v>98202.900829405218</v>
      </c>
      <c r="U158" s="942">
        <f>[4]Igazgatás!P186+[4]Községgazd!S174+[4]Vagyongazd!P156+[4]Közút!P156+[4]Sport!P158+[4]Közművelődés!R199+[4]Támogatás!AA173</f>
        <v>98202.900829405218</v>
      </c>
      <c r="V158" s="943">
        <f>[4]Igazgatás!Q186+[4]Községgazd!T174+[4]Vagyongazd!Q156+[4]Közút!Q156+[4]Sport!Q158+[4]Közművelődés!S199+[4]Támogatás!AB173</f>
        <v>98202.900829405218</v>
      </c>
      <c r="W158" s="941">
        <f>[4]Igazgatás!R186+[4]Községgazd!U174+[4]Vagyongazd!R156+[4]Közút!R156+[4]Sport!R158+[4]Közművelődés!T199+[4]Támogatás!AC173</f>
        <v>98202.900829405218</v>
      </c>
      <c r="X158" s="941">
        <f>[4]Igazgatás!S186+[4]Községgazd!V174+[4]Vagyongazd!S156+[4]Közút!S156+[4]Sport!S158+[4]Közművelődés!U199+[4]Támogatás!AD173</f>
        <v>98202.900829405218</v>
      </c>
      <c r="Y158" s="942">
        <f>[4]Igazgatás!T186+[4]Községgazd!W174+[4]Vagyongazd!T156+[4]Szennyvíz!S155+[4]Közút!T156+[4]Sport!T158+[4]Közművelődés!V199+[4]Támogatás!AE173</f>
        <v>854147.90079916734</v>
      </c>
      <c r="AB158" s="914"/>
    </row>
    <row r="159" spans="1:28" ht="13.5" thickBot="1" x14ac:dyDescent="0.25">
      <c r="B159" s="406" t="s">
        <v>115</v>
      </c>
      <c r="C159" s="1350" t="s">
        <v>116</v>
      </c>
      <c r="D159" s="1351"/>
      <c r="E159" s="1351"/>
      <c r="F159" s="905">
        <v>45826659</v>
      </c>
      <c r="G159" s="905">
        <v>47168888</v>
      </c>
      <c r="H159" s="905">
        <v>48146554</v>
      </c>
      <c r="I159" s="906"/>
      <c r="J159" s="905">
        <f>SUM(J163+J162+J161+J160)</f>
        <v>0</v>
      </c>
      <c r="K159" s="905">
        <f>SUM(K163+K162+K161+K160)</f>
        <v>0</v>
      </c>
      <c r="L159" s="905">
        <v>0</v>
      </c>
      <c r="M159" s="952">
        <f t="shared" si="5"/>
        <v>0</v>
      </c>
      <c r="N159" s="953">
        <f>[4]Igazgatás!I187+[4]Községgazd!L175+[4]Vagyongazd!I157+[4]Közút!I157+[4]Sport!I159+[4]Közművelődés!K202+[4]Támogatás!T174</f>
        <v>846175.99996615294</v>
      </c>
      <c r="O159" s="954">
        <f>[4]Igazgatás!J187+[4]Községgazd!M175+[4]Vagyongazd!J157+[4]Közút!J157+[4]Sport!J159+[4]Közművelődés!L202+[4]Támogatás!U174</f>
        <v>846175.99996615294</v>
      </c>
      <c r="P159" s="955">
        <f>[4]Igazgatás!K187+[4]Községgazd!N175+[4]Vagyongazd!K157+[4]Közút!K157+[4]Sport!K159+[4]Közművelődés!M202+[4]Támogatás!V174</f>
        <v>846175.99996615294</v>
      </c>
      <c r="Q159" s="955">
        <f>[4]Igazgatás!L187+[4]Községgazd!O175+[4]Vagyongazd!L157+[4]Közút!L157+[4]Sport!L159+[4]Közművelődés!N202+[4]Támogatás!W174</f>
        <v>846175.99996615294</v>
      </c>
      <c r="R159" s="954">
        <f>[4]Igazgatás!M187+[4]Községgazd!P175+[4]Vagyongazd!M157+[4]Közút!M157+[4]Sport!M159+[4]Közművelődés!O202+[4]Támogatás!X174</f>
        <v>846175.99996615294</v>
      </c>
      <c r="S159" s="955">
        <f>[4]Igazgatás!N187+[4]Községgazd!Q175+[4]Vagyongazd!N157+[4]Közút!N157+[4]Sport!N159+[4]Közművelődés!P202+[4]Támogatás!Y174</f>
        <v>846175.99996615294</v>
      </c>
      <c r="T159" s="955">
        <f>[4]Igazgatás!O187+[4]Községgazd!R175+[4]Vagyongazd!O157+[4]Közút!O157+[4]Sport!O159+[4]Közművelődés!Q202+[4]Támogatás!Z174</f>
        <v>846175.99996615294</v>
      </c>
      <c r="U159" s="956">
        <f>[4]Igazgatás!P187+[4]Községgazd!S175+[4]Vagyongazd!P157+[4]Közút!P157+[4]Sport!P159+[4]Közművelődés!R202+[4]Támogatás!AA174</f>
        <v>846175.99996615294</v>
      </c>
      <c r="V159" s="957">
        <f>[4]Igazgatás!Q187+[4]Községgazd!T175+[4]Vagyongazd!Q157+[4]Szennyvíz!P156+[4]Közút!Q157+[4]Sport!Q159+[4]Közművelődés!S202+[4]Támogatás!AB174</f>
        <v>846175.99996615294</v>
      </c>
      <c r="W159" s="955">
        <f>[4]Igazgatás!R187+[4]Községgazd!U175+[4]Vagyongazd!R157+[4]Közút!R157+[4]Sport!R159+[4]Közművelődés!T202+[4]Támogatás!AC174</f>
        <v>846175.99996615294</v>
      </c>
      <c r="X159" s="955">
        <f>[4]Igazgatás!S187+[4]Községgazd!V175+[4]Vagyongazd!S157+[4]Szennyvíz!R156+[4]Közút!S157+[4]Sport!S159+[4]Közművelődés!U202+[4]Támogatás!AD174</f>
        <v>846175.99996615294</v>
      </c>
      <c r="Y159" s="956">
        <f>[4]Igazgatás!T187+[4]Községgazd!W175+[4]Vagyongazd!T157+[4]Közút!T157+[4]Sport!T159+[4]Közművelődés!V202+[4]Támogatás!AE174</f>
        <v>846175.99996615294</v>
      </c>
      <c r="AB159" s="914"/>
    </row>
    <row r="160" spans="1:28" s="977" customFormat="1" ht="15.75" hidden="1" customHeight="1" x14ac:dyDescent="0.2">
      <c r="A160" s="18" t="s">
        <v>117</v>
      </c>
      <c r="B160" s="44" t="s">
        <v>118</v>
      </c>
      <c r="C160" s="1368" t="s">
        <v>119</v>
      </c>
      <c r="D160" s="1369"/>
      <c r="E160" s="1369"/>
      <c r="F160" s="981">
        <v>35486400</v>
      </c>
      <c r="G160" s="981">
        <v>36397040</v>
      </c>
      <c r="H160" s="981">
        <v>37199118</v>
      </c>
      <c r="I160" s="981"/>
      <c r="J160" s="981">
        <v>0</v>
      </c>
      <c r="K160" s="981">
        <v>0</v>
      </c>
      <c r="L160" s="981">
        <v>0</v>
      </c>
      <c r="M160" s="1015">
        <f t="shared" si="5"/>
        <v>0</v>
      </c>
      <c r="N160" s="1016">
        <f>[4]Igazgatás!I188+[4]Községgazd!L176+[4]Vagyongazd!I158+[4]Közút!I158+[4]Sport!I160+[4]Közművelődés!K203+[4]Támogatás!T175</f>
        <v>666280.33330668206</v>
      </c>
      <c r="O160" s="1017">
        <f>[4]Igazgatás!J188+[4]Községgazd!M176+[4]Vagyongazd!J158+[4]Közút!J158+[4]Sport!J160+[4]Közművelődés!L203+[4]Támogatás!U175</f>
        <v>666280.33330668206</v>
      </c>
      <c r="P160" s="1018">
        <f>[4]Igazgatás!K188+[4]Községgazd!N176+[4]Vagyongazd!K158+[4]Közút!K158+[4]Sport!K160+[4]Közművelődés!M203+[4]Támogatás!V175</f>
        <v>666280.33330668206</v>
      </c>
      <c r="Q160" s="1018">
        <f>[4]Igazgatás!L188+[4]Községgazd!O176+[4]Vagyongazd!L158+[4]Közút!L158+[4]Sport!L160+[4]Közművelődés!N203+[4]Támogatás!W175</f>
        <v>666280.33330668206</v>
      </c>
      <c r="R160" s="1017">
        <f>[4]Igazgatás!M188+[4]Községgazd!P176+[4]Vagyongazd!M158+[4]Közút!M158+[4]Sport!M160+[4]Közművelődés!O203+[4]Támogatás!X175</f>
        <v>666280.33330668206</v>
      </c>
      <c r="S160" s="1018">
        <f>[4]Igazgatás!N188+[4]Községgazd!Q176+[4]Vagyongazd!N158+[4]Közút!N158+[4]Sport!N160+[4]Közművelődés!P203+[4]Támogatás!Y175</f>
        <v>666280.33330668206</v>
      </c>
      <c r="T160" s="1018">
        <f>[4]Igazgatás!O188+[4]Községgazd!R176+[4]Vagyongazd!O158+[4]Közút!O158+[4]Sport!O160+[4]Közművelődés!Q203+[4]Támogatás!Z175</f>
        <v>666280.33330668206</v>
      </c>
      <c r="U160" s="1019">
        <f>[4]Igazgatás!P188+[4]Községgazd!S176+[4]Vagyongazd!P158+[4]Szennyvíz!O157+[4]Közút!P158+[4]Sport!P160+[4]Közművelődés!R203+[4]Támogatás!AA175</f>
        <v>666280.33330668206</v>
      </c>
      <c r="V160" s="1020">
        <f>[4]Igazgatás!Q188+[4]Községgazd!T176+[4]Vagyongazd!Q158+[4]Szennyvíz!P157+[4]Közút!Q158+[4]Sport!Q160+[4]Közművelődés!S203+[4]Támogatás!AB175</f>
        <v>666280.33330668206</v>
      </c>
      <c r="W160" s="1018">
        <f>[4]Igazgatás!R188+[4]Községgazd!U176+[4]Vagyongazd!R158+[4]Közút!R158+[4]Sport!R160+[4]Közművelődés!T203+[4]Támogatás!AC175</f>
        <v>666280.33330668206</v>
      </c>
      <c r="X160" s="1018">
        <f>[4]Igazgatás!S188+[4]Községgazd!V176+[4]Vagyongazd!S158+[4]Szennyvíz!R157+[4]Közút!S158+[4]Sport!S160+[4]Közművelődés!U203+[4]Támogatás!AD175</f>
        <v>666280.33330668206</v>
      </c>
      <c r="Y160" s="1019">
        <f>[4]Igazgatás!T188+[4]Községgazd!W176+[4]Vagyongazd!T158+[4]Közút!T158+[4]Sport!T160+[4]Közművelődés!V203+[4]Támogatás!AE175</f>
        <v>666280.33330668206</v>
      </c>
      <c r="AB160" s="914"/>
    </row>
    <row r="161" spans="1:28" s="977" customFormat="1" ht="15.75" hidden="1" customHeight="1" x14ac:dyDescent="0.2">
      <c r="A161" s="18" t="s">
        <v>120</v>
      </c>
      <c r="B161" s="45" t="s">
        <v>121</v>
      </c>
      <c r="C161" s="1371" t="s">
        <v>122</v>
      </c>
      <c r="D161" s="1372"/>
      <c r="E161" s="1372"/>
      <c r="F161" s="981" t="e">
        <v>#REF!</v>
      </c>
      <c r="G161" s="981" t="e">
        <v>#REF!</v>
      </c>
      <c r="H161" s="981" t="e">
        <v>#REF!</v>
      </c>
      <c r="I161" s="981" t="e">
        <v>#REF!</v>
      </c>
      <c r="J161" s="981">
        <v>0</v>
      </c>
      <c r="K161" s="981">
        <v>0</v>
      </c>
      <c r="L161" s="981">
        <v>0</v>
      </c>
      <c r="M161" s="1015">
        <f t="shared" si="5"/>
        <v>0</v>
      </c>
      <c r="N161" s="1016">
        <f>[4]Igazgatás!I189+[4]Községgazd!L177+[4]Vagyongazd!I159+[4]Közút!I161+[4]Sport!I161+[4]Közművelődés!K206+[4]Támogatás!T176</f>
        <v>0</v>
      </c>
      <c r="O161" s="1017">
        <f>[4]Igazgatás!J189+[4]Községgazd!M177+[4]Vagyongazd!J159+[4]Közút!J161+[4]Sport!J161+[4]Közművelődés!L206+[4]Támogatás!U176</f>
        <v>0</v>
      </c>
      <c r="P161" s="1018">
        <f>[4]Igazgatás!K189+[4]Községgazd!N177+[4]Vagyongazd!K159+[4]Közút!K161+[4]Sport!K161+[4]Közművelődés!M206+[4]Támogatás!V176</f>
        <v>0</v>
      </c>
      <c r="Q161" s="1018">
        <f>[4]Igazgatás!L189+[4]Községgazd!O177+[4]Vagyongazd!L159+[4]Közút!L161+[4]Sport!L161+[4]Közművelődés!N206+[4]Támogatás!W176</f>
        <v>0</v>
      </c>
      <c r="R161" s="1017">
        <f>[4]Igazgatás!M189+[4]Községgazd!P177+[4]Vagyongazd!M159+[4]Közút!M161+[4]Sport!M161+[4]Közművelődés!O206+[4]Támogatás!X176</f>
        <v>0</v>
      </c>
      <c r="S161" s="1018">
        <f>[4]Igazgatás!N189+[4]Községgazd!Q177+[4]Vagyongazd!N159+[4]Közút!N161+[4]Sport!N161+[4]Közművelődés!P206+[4]Támogatás!Y176</f>
        <v>0</v>
      </c>
      <c r="T161" s="1018">
        <f>[4]Igazgatás!O189+[4]Községgazd!R177+[4]Vagyongazd!O159+[4]Közút!O161+[4]Sport!O161+[4]Közművelődés!Q206+[4]Támogatás!Z176</f>
        <v>0</v>
      </c>
      <c r="U161" s="1019">
        <f>[4]Igazgatás!P189+[4]Községgazd!S177+[4]Vagyongazd!P159+[4]Közút!P161+[4]Sport!P161+[4]Közművelődés!R206+[4]Támogatás!AA176</f>
        <v>0</v>
      </c>
      <c r="V161" s="1020">
        <f>[4]Igazgatás!Q189+[4]Községgazd!T177+[4]Vagyongazd!Q159+[4]Közút!Q161+[4]Sport!Q161+[4]Közművelődés!S206+[4]Támogatás!AB176</f>
        <v>0</v>
      </c>
      <c r="W161" s="1018">
        <f>[4]Igazgatás!R189+[4]Községgazd!U177+[4]Vagyongazd!R159+[4]Közút!R161+[4]Sport!R161+[4]Közművelődés!T206+[4]Támogatás!AC176</f>
        <v>0</v>
      </c>
      <c r="X161" s="1018">
        <f>[4]Igazgatás!S189+[4]Községgazd!V177+[4]Vagyongazd!S159+[4]Közút!S161+[4]Sport!S161+[4]Közművelődés!U206+[4]Támogatás!AD176</f>
        <v>0</v>
      </c>
      <c r="Y161" s="1019">
        <f>[4]Igazgatás!T189+[4]Községgazd!W177+[4]Vagyongazd!T159+[4]Közút!T161+[4]Sport!T161+[4]Közművelődés!V206+[4]Támogatás!AE176</f>
        <v>0</v>
      </c>
      <c r="AB161" s="914"/>
    </row>
    <row r="162" spans="1:28" s="977" customFormat="1" ht="15.75" hidden="1" customHeight="1" x14ac:dyDescent="0.2">
      <c r="A162" s="18" t="s">
        <v>123</v>
      </c>
      <c r="B162" s="45" t="s">
        <v>124</v>
      </c>
      <c r="C162" s="1371" t="s">
        <v>125</v>
      </c>
      <c r="D162" s="1372"/>
      <c r="E162" s="1372"/>
      <c r="F162" s="981" t="e">
        <v>#REF!</v>
      </c>
      <c r="G162" s="981" t="e">
        <v>#REF!</v>
      </c>
      <c r="H162" s="981" t="e">
        <v>#REF!</v>
      </c>
      <c r="I162" s="981" t="e">
        <v>#REF!</v>
      </c>
      <c r="J162" s="981">
        <v>0</v>
      </c>
      <c r="K162" s="981">
        <v>0</v>
      </c>
      <c r="L162" s="981">
        <v>0</v>
      </c>
      <c r="M162" s="1015">
        <f t="shared" si="5"/>
        <v>0</v>
      </c>
      <c r="N162" s="1016">
        <f>[4]Igazgatás!I190+[4]Községgazd!L178+[4]Vagyongazd!I160+[4]Közút!I162+[4]Sport!I162+[4]Közművelődés!K207+[4]Támogatás!T177</f>
        <v>0</v>
      </c>
      <c r="O162" s="1017">
        <f>[4]Igazgatás!J190+[4]Községgazd!M178+[4]Vagyongazd!J160+[4]Közút!J162+[4]Sport!J162+[4]Közművelődés!L207+[4]Támogatás!U177</f>
        <v>0</v>
      </c>
      <c r="P162" s="1018">
        <f>[4]Igazgatás!K190+[4]Községgazd!N178+[4]Vagyongazd!K160+[4]Közút!K162+[4]Sport!K162+[4]Közművelődés!M207+[4]Támogatás!V177</f>
        <v>0</v>
      </c>
      <c r="Q162" s="1018">
        <f>[4]Igazgatás!L190+[4]Községgazd!O178+[4]Vagyongazd!L160+[4]Közút!L162+[4]Sport!L162+[4]Közművelődés!N207+[4]Támogatás!W177</f>
        <v>0</v>
      </c>
      <c r="R162" s="1017">
        <f>[4]Igazgatás!M190+[4]Községgazd!P178+[4]Vagyongazd!M160+[4]Közút!M162+[4]Sport!M162+[4]Közművelődés!O207+[4]Támogatás!X177</f>
        <v>0</v>
      </c>
      <c r="S162" s="1018">
        <f>[4]Igazgatás!N190+[4]Községgazd!Q178+[4]Vagyongazd!N160+[4]Közút!N162+[4]Sport!N162+[4]Közművelődés!P207+[4]Támogatás!Y177</f>
        <v>0</v>
      </c>
      <c r="T162" s="1018">
        <f>[4]Igazgatás!O190+[4]Községgazd!R178+[4]Vagyongazd!O160+[4]Közút!O162+[4]Sport!O162+[4]Közművelődés!Q207+[4]Támogatás!Z177</f>
        <v>0</v>
      </c>
      <c r="U162" s="1019">
        <f>[4]Igazgatás!P190+[4]Községgazd!S178+[4]Vagyongazd!P160+[4]Közút!P162+[4]Sport!P162+[4]Közművelődés!R207+[4]Támogatás!AA177</f>
        <v>0</v>
      </c>
      <c r="V162" s="1020">
        <f>[4]Igazgatás!Q190+[4]Községgazd!T178+[4]Vagyongazd!Q160+[4]Közút!Q162+[4]Sport!Q162+[4]Közművelődés!S207+[4]Támogatás!AB177</f>
        <v>0</v>
      </c>
      <c r="W162" s="1018">
        <f>[4]Igazgatás!R190+[4]Községgazd!U178+[4]Vagyongazd!R160+[4]Közút!R162+[4]Sport!R162+[4]Közművelődés!T207+[4]Támogatás!AC177</f>
        <v>0</v>
      </c>
      <c r="X162" s="1018">
        <f>[4]Igazgatás!S190+[4]Községgazd!V178+[4]Vagyongazd!S160+[4]Közút!S162+[4]Sport!S162+[4]Közművelődés!U207+[4]Támogatás!AD177</f>
        <v>0</v>
      </c>
      <c r="Y162" s="1019">
        <f>[4]Igazgatás!T190+[4]Községgazd!W178+[4]Vagyongazd!T160+[4]Közút!T162+[4]Sport!T162+[4]Közművelődés!V207+[4]Támogatás!AE177</f>
        <v>0</v>
      </c>
      <c r="AB162" s="914"/>
    </row>
    <row r="163" spans="1:28" s="977" customFormat="1" ht="15.75" hidden="1" customHeight="1" x14ac:dyDescent="0.2">
      <c r="A163" s="18" t="s">
        <v>126</v>
      </c>
      <c r="B163" s="872" t="s">
        <v>127</v>
      </c>
      <c r="C163" s="1373" t="s">
        <v>128</v>
      </c>
      <c r="D163" s="1374"/>
      <c r="E163" s="1374"/>
      <c r="F163" s="981">
        <v>10340259</v>
      </c>
      <c r="G163" s="981">
        <v>10771848</v>
      </c>
      <c r="H163" s="981">
        <v>10947436</v>
      </c>
      <c r="I163" s="981"/>
      <c r="J163" s="981">
        <v>0</v>
      </c>
      <c r="K163" s="981">
        <v>0</v>
      </c>
      <c r="L163" s="981">
        <v>0</v>
      </c>
      <c r="M163" s="1015">
        <f t="shared" si="5"/>
        <v>0</v>
      </c>
      <c r="N163" s="1016">
        <f>[4]Igazgatás!I191+[4]Községgazd!L179+[4]Vagyongazd!I161+[4]Közút!I163+[4]Sport!I163+[4]Közművelődés!K209+[4]Támogatás!T178</f>
        <v>179895.66665947082</v>
      </c>
      <c r="O163" s="1017">
        <f>[4]Igazgatás!J191+[4]Községgazd!M179+[4]Vagyongazd!J161+[4]Közút!J163+[4]Sport!J163+[4]Közművelődés!L209+[4]Támogatás!U178</f>
        <v>179895.66665947082</v>
      </c>
      <c r="P163" s="1018">
        <f>[4]Igazgatás!K191+[4]Községgazd!N179+[4]Vagyongazd!K161+[4]Közút!K163+[4]Sport!K163+[4]Közművelődés!M209+[4]Támogatás!V178</f>
        <v>179895.66665947082</v>
      </c>
      <c r="Q163" s="1018">
        <f>[4]Igazgatás!L191+[4]Községgazd!O179+[4]Vagyongazd!L161+[4]Közút!L163+[4]Sport!L163+[4]Közművelődés!N209+[4]Támogatás!W178</f>
        <v>179895.66665947082</v>
      </c>
      <c r="R163" s="1017">
        <f>[4]Igazgatás!M191+[4]Községgazd!P179+[4]Vagyongazd!M161+[4]Közút!M163+[4]Sport!M163+[4]Közművelődés!O209+[4]Támogatás!X178</f>
        <v>179895.66665947082</v>
      </c>
      <c r="S163" s="1018">
        <f>[4]Igazgatás!N191+[4]Községgazd!Q179+[4]Vagyongazd!N161+[4]Közút!N163+[4]Sport!N163+[4]Közművelődés!P209+[4]Támogatás!Y178</f>
        <v>179895.66665947082</v>
      </c>
      <c r="T163" s="1018">
        <f>[4]Igazgatás!O191+[4]Községgazd!R179+[4]Vagyongazd!O161+[4]Közút!O163+[4]Sport!O163+[4]Közművelődés!Q209+[4]Támogatás!Z178</f>
        <v>179895.66665947082</v>
      </c>
      <c r="U163" s="1019">
        <f>[4]Igazgatás!P191+[4]Községgazd!S179+[4]Vagyongazd!P161+[4]Szennyvíz!O160+[4]Közút!P163+[4]Sport!P163+[4]Közművelődés!R209+[4]Támogatás!AA178</f>
        <v>179895.66665947082</v>
      </c>
      <c r="V163" s="1020">
        <f>[4]Igazgatás!Q191+[4]Községgazd!T179+[4]Vagyongazd!Q161+[4]Szennyvíz!P160+[4]Közút!Q163+[4]Sport!Q163+[4]Közművelődés!S209+[4]Támogatás!AB178</f>
        <v>179895.66665947082</v>
      </c>
      <c r="W163" s="1018">
        <f>[4]Igazgatás!R191+[4]Községgazd!U179+[4]Vagyongazd!R161+[4]Közút!R163+[4]Sport!R163+[4]Közművelődés!T209+[4]Támogatás!AC178</f>
        <v>179895.66665947082</v>
      </c>
      <c r="X163" s="1018">
        <f>[4]Igazgatás!S191+[4]Községgazd!V179+[4]Vagyongazd!S161+[4]Szennyvíz!R160+[4]Közút!S163+[4]Sport!S163+[4]Közművelődés!U209+[4]Támogatás!AD178</f>
        <v>179895.66665947082</v>
      </c>
      <c r="Y163" s="1019">
        <f>[4]Igazgatás!T191+[4]Községgazd!W179+[4]Vagyongazd!T161+[4]Közút!T163+[4]Sport!T163+[4]Közművelődés!V209+[4]Támogatás!AE178</f>
        <v>179895.66665947082</v>
      </c>
      <c r="AB163" s="914"/>
    </row>
    <row r="164" spans="1:28" ht="13.5" thickBot="1" x14ac:dyDescent="0.25">
      <c r="B164" s="406" t="s">
        <v>1041</v>
      </c>
      <c r="C164" s="1350" t="s">
        <v>1042</v>
      </c>
      <c r="D164" s="1351"/>
      <c r="E164" s="1351"/>
      <c r="F164" s="905">
        <v>50000</v>
      </c>
      <c r="G164" s="905">
        <v>50000</v>
      </c>
      <c r="H164" s="905">
        <v>50000</v>
      </c>
      <c r="I164" s="906"/>
      <c r="J164" s="905">
        <v>0</v>
      </c>
      <c r="K164" s="905">
        <f>[4]Igazgatás!G192+[4]Községgazd!G180+[4]Közút!G166+[4]Sport!G164+[4]Közművelődés!G213+[4]Támogatás!K179</f>
        <v>0</v>
      </c>
      <c r="L164" s="905">
        <v>0</v>
      </c>
      <c r="M164" s="952">
        <f t="shared" si="5"/>
        <v>0</v>
      </c>
      <c r="N164" s="953">
        <f>[4]Igazgatás!I192+[4]Községgazd!L180+[4]Vagyongazd!I162+[4]Közút!I166+[4]Sport!I164+[4]Közművelődés!K213+[4]Támogatás!T179</f>
        <v>8333.3333329999987</v>
      </c>
      <c r="O164" s="954">
        <f>[4]Igazgatás!J192+[4]Községgazd!M180+[4]Vagyongazd!J162+[4]Közút!J166+[4]Sport!J164+[4]Közművelődés!L213+[4]Támogatás!U179</f>
        <v>8333.3333329999987</v>
      </c>
      <c r="P164" s="955">
        <f>[4]Igazgatás!K192+[4]Községgazd!N180+[4]Vagyongazd!K162+[4]Közút!K166+[4]Sport!K164+[4]Közművelődés!M213+[4]Támogatás!V179</f>
        <v>8333.3333329999987</v>
      </c>
      <c r="Q164" s="955">
        <f>[4]Igazgatás!L192+[4]Községgazd!O180+[4]Vagyongazd!L162+[4]Közút!L166+[4]Sport!L164+[4]Közművelődés!N213+[4]Támogatás!W179</f>
        <v>8333.3333329999987</v>
      </c>
      <c r="R164" s="954">
        <f>[4]Igazgatás!M192+[4]Községgazd!P180+[4]Vagyongazd!M162+[4]Közút!M166+[4]Sport!M164+[4]Közművelődés!O213+[4]Támogatás!X179</f>
        <v>8333.3333329999987</v>
      </c>
      <c r="S164" s="955">
        <f>[4]Igazgatás!N192+[4]Községgazd!Q180+[4]Vagyongazd!N162+[4]Közút!N166+[4]Sport!N164+[4]Közművelődés!P213+[4]Támogatás!Y179</f>
        <v>8333.3333329999987</v>
      </c>
      <c r="T164" s="955">
        <f>[4]Igazgatás!O192+[4]Községgazd!R180+[4]Vagyongazd!O162+[4]Közút!O166+[4]Sport!O164+[4]Közművelődés!Q213+[4]Támogatás!Z179</f>
        <v>8333.3333329999987</v>
      </c>
      <c r="U164" s="956">
        <f>[4]Igazgatás!P192+[4]Községgazd!S180+[4]Vagyongazd!P162+[4]Közút!P166+[4]Sport!P164+[4]Közművelődés!R213+[4]Támogatás!AA179</f>
        <v>8333.3333329999987</v>
      </c>
      <c r="V164" s="957">
        <f>[4]Igazgatás!Q192+[4]Községgazd!T180+[4]Vagyongazd!Q162+[4]Közút!Q166+[4]Sport!Q164+[4]Közművelődés!S213+[4]Támogatás!AB179</f>
        <v>8333.3333329999987</v>
      </c>
      <c r="W164" s="955">
        <f>[4]Igazgatás!R192+[4]Községgazd!U180+[4]Vagyongazd!R162+[4]Közút!R166+[4]Sport!R164+[4]Közművelődés!T213+[4]Támogatás!AC179</f>
        <v>8333.3333329999987</v>
      </c>
      <c r="X164" s="955">
        <f>[4]Igazgatás!S192+[4]Községgazd!V180+[4]Vagyongazd!S162+[4]Közút!S166+[4]Sport!S164+[4]Közművelődés!U213+[4]Támogatás!AD179</f>
        <v>8333.3333329999987</v>
      </c>
      <c r="Y164" s="956">
        <f>[4]Igazgatás!T192+[4]Községgazd!W180+[4]Vagyongazd!T162+[4]Közút!T166+[4]Sport!T164+[4]Közművelődés!V213+[4]Támogatás!AE179</f>
        <v>8333.3333329999987</v>
      </c>
      <c r="AB164" s="914"/>
    </row>
    <row r="165" spans="1:28" s="977" customFormat="1" ht="25.5" hidden="1" customHeight="1" x14ac:dyDescent="0.2">
      <c r="A165" s="18" t="s">
        <v>1043</v>
      </c>
      <c r="B165" s="28" t="s">
        <v>1044</v>
      </c>
      <c r="C165" s="1375" t="s">
        <v>1045</v>
      </c>
      <c r="D165" s="1376"/>
      <c r="E165" s="1376"/>
      <c r="F165" s="975" t="e">
        <v>#REF!</v>
      </c>
      <c r="G165" s="975" t="e">
        <v>#REF!</v>
      </c>
      <c r="H165" s="975" t="e">
        <v>#REF!</v>
      </c>
      <c r="I165" s="981" t="e">
        <v>#REF!</v>
      </c>
      <c r="J165" s="975" t="e">
        <f>[4]Igazgatás!F193+[4]Községgazd!F181+[4]Vagyongazd!#REF!+[4]Közút!F167+[4]Sport!F165+[4]Közművelődés!F214+[4]Támogatás!J180</f>
        <v>#REF!</v>
      </c>
      <c r="K165" s="975" t="e">
        <f>[4]Igazgatás!G193+[4]Községgazd!G181+[4]Vagyongazd!#REF!+[4]Közút!G167+[4]Sport!G165+[4]Közművelődés!G214+[4]Támogatás!K180</f>
        <v>#REF!</v>
      </c>
      <c r="L165" s="975"/>
      <c r="M165" s="982" t="e">
        <f>[4]Igazgatás!H193+[4]Községgazd!H181+[4]Vagyongazd!#REF!+[4]Közút!H167+[4]Sport!H165+[4]Közművelődés!H214+[4]Támogatás!L180</f>
        <v>#REF!</v>
      </c>
      <c r="N165" s="939">
        <f>[4]Igazgatás!I193+[4]Községgazd!L181+[4]Vagyongazd!I163+[4]Közút!I167+[4]Sport!I165+[4]Közművelődés!K214+[4]Támogatás!T180</f>
        <v>0</v>
      </c>
      <c r="O165" s="940">
        <f>[4]Igazgatás!J193+[4]Községgazd!M181+[4]Vagyongazd!J163+[4]Közút!J167+[4]Sport!J165+[4]Közművelődés!L214+[4]Támogatás!U180</f>
        <v>0</v>
      </c>
      <c r="P165" s="941">
        <f>[4]Igazgatás!K193+[4]Községgazd!N181+[4]Vagyongazd!K163+[4]Közút!K167+[4]Sport!K165+[4]Közművelődés!M214+[4]Támogatás!V180</f>
        <v>0</v>
      </c>
      <c r="Q165" s="941">
        <f>[4]Igazgatás!L193+[4]Községgazd!O181+[4]Vagyongazd!L163+[4]Közút!L167+[4]Sport!L165+[4]Közművelődés!N214+[4]Támogatás!W180</f>
        <v>0</v>
      </c>
      <c r="R165" s="940">
        <f>[4]Igazgatás!M193+[4]Községgazd!P181+[4]Vagyongazd!M163+[4]Közút!M167+[4]Sport!M165+[4]Közművelődés!O214+[4]Támogatás!X180</f>
        <v>0</v>
      </c>
      <c r="S165" s="941">
        <f>[4]Igazgatás!N193+[4]Községgazd!Q181+[4]Vagyongazd!N163+[4]Közút!N167+[4]Sport!N165+[4]Közművelődés!P214+[4]Támogatás!Y180</f>
        <v>0</v>
      </c>
      <c r="T165" s="941">
        <f>[4]Igazgatás!O193+[4]Községgazd!R181+[4]Vagyongazd!O163+[4]Közút!O167+[4]Sport!O165+[4]Közművelődés!Q214+[4]Támogatás!Z180</f>
        <v>0</v>
      </c>
      <c r="U165" s="942">
        <f>[4]Igazgatás!P193+[4]Községgazd!S181+[4]Vagyongazd!P163+[4]Közút!P167+[4]Sport!P165+[4]Közművelődés!R214+[4]Támogatás!AA180</f>
        <v>0</v>
      </c>
      <c r="V165" s="943">
        <f>[4]Igazgatás!Q193+[4]Községgazd!T181+[4]Vagyongazd!Q163+[4]Közút!Q167+[4]Sport!Q165+[4]Közművelődés!S214+[4]Támogatás!AB180</f>
        <v>0</v>
      </c>
      <c r="W165" s="941">
        <f>[4]Igazgatás!R193+[4]Községgazd!U181+[4]Vagyongazd!R163+[4]Közút!R167+[4]Sport!R165+[4]Közművelődés!T214+[4]Támogatás!AC180</f>
        <v>0</v>
      </c>
      <c r="X165" s="941">
        <f>[4]Igazgatás!S193+[4]Községgazd!V181+[4]Vagyongazd!S163+[4]Közút!S167+[4]Sport!S165+[4]Közművelődés!U214+[4]Támogatás!AD180</f>
        <v>0</v>
      </c>
      <c r="Y165" s="942">
        <f>[4]Igazgatás!T193+[4]Községgazd!W181+[4]Vagyongazd!T163+[4]Közút!T167+[4]Sport!T165+[4]Közművelődés!V214+[4]Támogatás!AE180</f>
        <v>0</v>
      </c>
      <c r="AB165" s="914"/>
    </row>
    <row r="166" spans="1:28" s="977" customFormat="1" ht="27" hidden="1" customHeight="1" x14ac:dyDescent="0.2">
      <c r="A166" s="18" t="s">
        <v>1046</v>
      </c>
      <c r="B166" s="28" t="s">
        <v>1047</v>
      </c>
      <c r="C166" s="1377" t="s">
        <v>1048</v>
      </c>
      <c r="D166" s="1378"/>
      <c r="E166" s="1378"/>
      <c r="F166" s="975" t="e">
        <v>#REF!</v>
      </c>
      <c r="G166" s="975" t="e">
        <v>#REF!</v>
      </c>
      <c r="H166" s="975" t="e">
        <v>#REF!</v>
      </c>
      <c r="I166" s="981" t="e">
        <v>#REF!</v>
      </c>
      <c r="J166" s="975" t="e">
        <f>[4]Igazgatás!F194+[4]Községgazd!F182+[4]Vagyongazd!#REF!+[4]Közút!F168+[4]Sport!F166+[4]Közművelődés!F215+[4]Támogatás!J181</f>
        <v>#REF!</v>
      </c>
      <c r="K166" s="975" t="e">
        <f>[4]Igazgatás!G194+[4]Községgazd!G182+[4]Vagyongazd!#REF!+[4]Közút!G168+[4]Sport!G166+[4]Közművelődés!G215+[4]Támogatás!K181</f>
        <v>#REF!</v>
      </c>
      <c r="L166" s="975"/>
      <c r="M166" s="982" t="e">
        <f>[4]Igazgatás!H194+[4]Községgazd!H182+[4]Vagyongazd!#REF!+[4]Közút!H168+[4]Sport!H166+[4]Közművelődés!H215+[4]Támogatás!L181</f>
        <v>#REF!</v>
      </c>
      <c r="N166" s="939">
        <f>[4]Igazgatás!I194+[4]Községgazd!L182+[4]Vagyongazd!I164+[4]Közút!I168+[4]Sport!I166+[4]Közművelődés!K215+[4]Támogatás!T181</f>
        <v>0</v>
      </c>
      <c r="O166" s="940">
        <f>[4]Igazgatás!J194+[4]Községgazd!M182+[4]Vagyongazd!J164+[4]Közút!J168+[4]Sport!J166+[4]Közművelődés!L215+[4]Támogatás!U181</f>
        <v>0</v>
      </c>
      <c r="P166" s="941">
        <f>[4]Igazgatás!K194+[4]Községgazd!N182+[4]Vagyongazd!K164+[4]Közút!K168+[4]Sport!K166+[4]Közművelődés!M215+[4]Támogatás!V181</f>
        <v>0</v>
      </c>
      <c r="Q166" s="941">
        <f>[4]Igazgatás!L194+[4]Községgazd!O182+[4]Vagyongazd!L164+[4]Közút!L168+[4]Sport!L166+[4]Közművelődés!N215+[4]Támogatás!W181</f>
        <v>0</v>
      </c>
      <c r="R166" s="940">
        <f>[4]Igazgatás!M194+[4]Községgazd!P182+[4]Vagyongazd!M164+[4]Közút!M168+[4]Sport!M166+[4]Közművelődés!O215+[4]Támogatás!X181</f>
        <v>0</v>
      </c>
      <c r="S166" s="941">
        <f>[4]Igazgatás!N194+[4]Községgazd!Q182+[4]Vagyongazd!N164+[4]Közút!N168+[4]Sport!N166+[4]Közművelődés!P215+[4]Támogatás!Y181</f>
        <v>0</v>
      </c>
      <c r="T166" s="941">
        <f>[4]Igazgatás!O194+[4]Községgazd!R182+[4]Vagyongazd!O164+[4]Közút!O168+[4]Sport!O166+[4]Közművelődés!Q215+[4]Támogatás!Z181</f>
        <v>0</v>
      </c>
      <c r="U166" s="942">
        <f>[4]Igazgatás!P194+[4]Községgazd!S182+[4]Vagyongazd!P164+[4]Közút!P168+[4]Sport!P166+[4]Közművelődés!R215+[4]Támogatás!AA181</f>
        <v>0</v>
      </c>
      <c r="V166" s="943">
        <f>[4]Igazgatás!Q194+[4]Községgazd!T182+[4]Vagyongazd!Q164+[4]Közút!Q168+[4]Sport!Q166+[4]Közművelődés!S215+[4]Támogatás!AB181</f>
        <v>0</v>
      </c>
      <c r="W166" s="941">
        <f>[4]Igazgatás!R194+[4]Községgazd!U182+[4]Vagyongazd!R164+[4]Közút!R168+[4]Sport!R166+[4]Közművelődés!T215+[4]Támogatás!AC181</f>
        <v>0</v>
      </c>
      <c r="X166" s="941">
        <f>[4]Igazgatás!S194+[4]Községgazd!V182+[4]Vagyongazd!S164+[4]Közút!S168+[4]Sport!S166+[4]Közművelődés!U215+[4]Támogatás!AD181</f>
        <v>0</v>
      </c>
      <c r="Y166" s="942">
        <f>[4]Igazgatás!T194+[4]Községgazd!W182+[4]Vagyongazd!T164+[4]Közút!T168+[4]Sport!T166+[4]Közművelődés!V215+[4]Támogatás!AE181</f>
        <v>0</v>
      </c>
      <c r="AB166" s="914"/>
    </row>
    <row r="167" spans="1:28" ht="15.75" hidden="1" customHeight="1" x14ac:dyDescent="0.2">
      <c r="B167" s="26"/>
      <c r="C167" s="21"/>
      <c r="D167" s="1354" t="s">
        <v>1049</v>
      </c>
      <c r="E167" s="1354"/>
      <c r="F167" s="958" t="e">
        <v>#REF!</v>
      </c>
      <c r="G167" s="958" t="e">
        <v>#REF!</v>
      </c>
      <c r="H167" s="958" t="e">
        <v>#REF!</v>
      </c>
      <c r="I167" s="958" t="e">
        <v>#REF!</v>
      </c>
      <c r="J167" s="958" t="e">
        <f>[4]Igazgatás!F195+[4]Községgazd!F183+[4]Vagyongazd!#REF!+[4]Közút!F169+[4]Sport!F167+[4]Közművelődés!F216+[4]Támogatás!J182</f>
        <v>#REF!</v>
      </c>
      <c r="K167" s="958" t="e">
        <f>[4]Igazgatás!G195+[4]Községgazd!G183+[4]Vagyongazd!#REF!+[4]Közút!G169+[4]Sport!G167+[4]Közművelődés!G216+[4]Támogatás!K182</f>
        <v>#REF!</v>
      </c>
      <c r="L167" s="958"/>
      <c r="M167" s="959" t="e">
        <f>[4]Igazgatás!H195+[4]Községgazd!H183+[4]Vagyongazd!#REF!+[4]Közút!H169+[4]Sport!H167+[4]Közművelődés!H216+[4]Támogatás!L182</f>
        <v>#REF!</v>
      </c>
      <c r="N167" s="960">
        <f>[4]Igazgatás!I195+[4]Községgazd!L183+[4]Vagyongazd!I165+[4]Közút!I169+[4]Sport!I167+[4]Közművelődés!K216+[4]Támogatás!T182</f>
        <v>0</v>
      </c>
      <c r="O167" s="961">
        <f>[4]Igazgatás!J195+[4]Községgazd!M183+[4]Vagyongazd!J165+[4]Közút!J169+[4]Sport!J167+[4]Közművelődés!L216+[4]Támogatás!U182</f>
        <v>0</v>
      </c>
      <c r="P167" s="962">
        <f>[4]Igazgatás!K195+[4]Községgazd!N183+[4]Vagyongazd!K165+[4]Közút!K169+[4]Sport!K167+[4]Közművelődés!M216+[4]Támogatás!V182</f>
        <v>0</v>
      </c>
      <c r="Q167" s="962">
        <f>[4]Igazgatás!L195+[4]Községgazd!O183+[4]Vagyongazd!L165+[4]Közút!L169+[4]Sport!L167+[4]Közművelődés!N216+[4]Támogatás!W182</f>
        <v>0</v>
      </c>
      <c r="R167" s="961">
        <f>[4]Igazgatás!M195+[4]Községgazd!P183+[4]Vagyongazd!M165+[4]Közút!M169+[4]Sport!M167+[4]Közművelődés!O216+[4]Támogatás!X182</f>
        <v>0</v>
      </c>
      <c r="S167" s="962">
        <f>[4]Igazgatás!N195+[4]Községgazd!Q183+[4]Vagyongazd!N165+[4]Közút!N169+[4]Sport!N167+[4]Közművelődés!P216+[4]Támogatás!Y182</f>
        <v>0</v>
      </c>
      <c r="T167" s="962">
        <f>[4]Igazgatás!O195+[4]Községgazd!R183+[4]Vagyongazd!O165+[4]Közút!O169+[4]Sport!O167+[4]Közművelődés!Q216+[4]Támogatás!Z182</f>
        <v>0</v>
      </c>
      <c r="U167" s="963">
        <f>[4]Igazgatás!P195+[4]Községgazd!S183+[4]Vagyongazd!P165+[4]Közút!P169+[4]Sport!P167+[4]Közművelődés!R216+[4]Támogatás!AA182</f>
        <v>0</v>
      </c>
      <c r="V167" s="964">
        <f>[4]Igazgatás!Q195+[4]Községgazd!T183+[4]Vagyongazd!Q165+[4]Közút!Q169+[4]Sport!Q167+[4]Közművelődés!S216+[4]Támogatás!AB182</f>
        <v>0</v>
      </c>
      <c r="W167" s="962">
        <f>[4]Igazgatás!R195+[4]Községgazd!U183+[4]Vagyongazd!R165+[4]Közút!R169+[4]Sport!R167+[4]Közművelődés!T216+[4]Támogatás!AC182</f>
        <v>0</v>
      </c>
      <c r="X167" s="962">
        <f>[4]Igazgatás!S195+[4]Községgazd!V183+[4]Vagyongazd!S165+[4]Közút!S169+[4]Sport!S167+[4]Közművelődés!U216+[4]Támogatás!AD182</f>
        <v>0</v>
      </c>
      <c r="Y167" s="963">
        <f>[4]Igazgatás!T195+[4]Községgazd!W183+[4]Vagyongazd!T165+[4]Közút!T169+[4]Sport!T167+[4]Közművelődés!V216+[4]Támogatás!AE182</f>
        <v>0</v>
      </c>
      <c r="AB167" s="914"/>
    </row>
    <row r="168" spans="1:28" ht="15.75" hidden="1" customHeight="1" x14ac:dyDescent="0.2">
      <c r="B168" s="26"/>
      <c r="C168" s="21"/>
      <c r="D168" s="1354" t="s">
        <v>1050</v>
      </c>
      <c r="E168" s="1354"/>
      <c r="F168" s="958" t="e">
        <v>#REF!</v>
      </c>
      <c r="G168" s="958" t="e">
        <v>#REF!</v>
      </c>
      <c r="H168" s="958" t="e">
        <v>#REF!</v>
      </c>
      <c r="I168" s="958" t="e">
        <v>#REF!</v>
      </c>
      <c r="J168" s="958" t="e">
        <f>[4]Igazgatás!F196+[4]Községgazd!F184+[4]Vagyongazd!#REF!+[4]Közút!F170+[4]Sport!F168+[4]Közművelődés!F217+[4]Támogatás!J183</f>
        <v>#REF!</v>
      </c>
      <c r="K168" s="958" t="e">
        <f>[4]Igazgatás!G196+[4]Községgazd!G184+[4]Vagyongazd!#REF!+[4]Közút!G170+[4]Sport!G168+[4]Közművelődés!G217+[4]Támogatás!K183</f>
        <v>#REF!</v>
      </c>
      <c r="L168" s="958"/>
      <c r="M168" s="959" t="e">
        <f>[4]Igazgatás!H196+[4]Községgazd!H184+[4]Vagyongazd!#REF!+[4]Közút!H170+[4]Sport!H168+[4]Közművelődés!H217+[4]Támogatás!L183</f>
        <v>#REF!</v>
      </c>
      <c r="N168" s="960">
        <f>[4]Igazgatás!I196+[4]Községgazd!L184+[4]Vagyongazd!I166+[4]Közút!I170+[4]Sport!I168+[4]Közművelődés!K217+[4]Támogatás!T183</f>
        <v>0</v>
      </c>
      <c r="O168" s="961">
        <f>[4]Igazgatás!J196+[4]Községgazd!M184+[4]Vagyongazd!J166+[4]Közút!J170+[4]Sport!J168+[4]Közművelődés!L217+[4]Támogatás!U183</f>
        <v>0</v>
      </c>
      <c r="P168" s="962">
        <f>[4]Igazgatás!K196+[4]Községgazd!N184+[4]Vagyongazd!K166+[4]Közút!K170+[4]Sport!K168+[4]Közművelődés!M217+[4]Támogatás!V183</f>
        <v>0</v>
      </c>
      <c r="Q168" s="962">
        <f>[4]Igazgatás!L196+[4]Községgazd!O184+[4]Vagyongazd!L166+[4]Közút!L170+[4]Sport!L168+[4]Közművelődés!N217+[4]Támogatás!W183</f>
        <v>0</v>
      </c>
      <c r="R168" s="961">
        <f>[4]Igazgatás!M196+[4]Községgazd!P184+[4]Vagyongazd!M166+[4]Közút!M170+[4]Sport!M168+[4]Közművelődés!O217+[4]Támogatás!X183</f>
        <v>0</v>
      </c>
      <c r="S168" s="962">
        <f>[4]Igazgatás!N196+[4]Községgazd!Q184+[4]Vagyongazd!N166+[4]Közút!N170+[4]Sport!N168+[4]Közművelődés!P217+[4]Támogatás!Y183</f>
        <v>0</v>
      </c>
      <c r="T168" s="962">
        <f>[4]Igazgatás!O196+[4]Községgazd!R184+[4]Vagyongazd!O166+[4]Közút!O170+[4]Sport!O168+[4]Közművelődés!Q217+[4]Támogatás!Z183</f>
        <v>0</v>
      </c>
      <c r="U168" s="963">
        <f>[4]Igazgatás!P196+[4]Községgazd!S184+[4]Vagyongazd!P166+[4]Közút!P170+[4]Sport!P168+[4]Közművelődés!R217+[4]Támogatás!AA183</f>
        <v>0</v>
      </c>
      <c r="V168" s="964">
        <f>[4]Igazgatás!Q196+[4]Községgazd!T184+[4]Vagyongazd!Q166+[4]Közút!Q170+[4]Sport!Q168+[4]Közművelődés!S217+[4]Támogatás!AB183</f>
        <v>0</v>
      </c>
      <c r="W168" s="962">
        <f>[4]Igazgatás!R196+[4]Községgazd!U184+[4]Vagyongazd!R166+[4]Közút!R170+[4]Sport!R168+[4]Közművelődés!T217+[4]Támogatás!AC183</f>
        <v>0</v>
      </c>
      <c r="X168" s="962">
        <f>[4]Igazgatás!S196+[4]Községgazd!V184+[4]Vagyongazd!S166+[4]Közút!S170+[4]Sport!S168+[4]Közművelődés!U217+[4]Támogatás!AD183</f>
        <v>0</v>
      </c>
      <c r="Y168" s="963">
        <f>[4]Igazgatás!T196+[4]Községgazd!W184+[4]Vagyongazd!T166+[4]Közút!T170+[4]Sport!T168+[4]Közművelődés!V217+[4]Támogatás!AE183</f>
        <v>0</v>
      </c>
      <c r="AB168" s="914"/>
    </row>
    <row r="169" spans="1:28" ht="15.75" hidden="1" customHeight="1" x14ac:dyDescent="0.2">
      <c r="B169" s="26"/>
      <c r="C169" s="21"/>
      <c r="D169" s="1354" t="s">
        <v>1051</v>
      </c>
      <c r="E169" s="1354"/>
      <c r="F169" s="958" t="e">
        <v>#REF!</v>
      </c>
      <c r="G169" s="958" t="e">
        <v>#REF!</v>
      </c>
      <c r="H169" s="958" t="e">
        <v>#REF!</v>
      </c>
      <c r="I169" s="958" t="e">
        <v>#REF!</v>
      </c>
      <c r="J169" s="958" t="e">
        <f>[4]Igazgatás!F197+[4]Községgazd!F185+[4]Vagyongazd!#REF!+[4]Közút!F171+[4]Sport!F169+[4]Közművelődés!F218+[4]Támogatás!J184</f>
        <v>#REF!</v>
      </c>
      <c r="K169" s="958" t="e">
        <f>[4]Igazgatás!G197+[4]Községgazd!G185+[4]Vagyongazd!#REF!+[4]Közút!G171+[4]Sport!G169+[4]Közművelődés!G218+[4]Támogatás!K184</f>
        <v>#REF!</v>
      </c>
      <c r="L169" s="958"/>
      <c r="M169" s="959" t="e">
        <f>[4]Igazgatás!H197+[4]Községgazd!H185+[4]Vagyongazd!#REF!+[4]Közút!H171+[4]Sport!H169+[4]Közművelődés!H218+[4]Támogatás!L184</f>
        <v>#REF!</v>
      </c>
      <c r="N169" s="960">
        <f>[4]Igazgatás!I197+[4]Községgazd!L185+[4]Vagyongazd!I167+[4]Közút!I171+[4]Sport!I169+[4]Közművelődés!K218+[4]Támogatás!T184</f>
        <v>0</v>
      </c>
      <c r="O169" s="961">
        <f>[4]Igazgatás!J197+[4]Községgazd!M185+[4]Vagyongazd!J167+[4]Közút!J171+[4]Sport!J169+[4]Közművelődés!L218+[4]Támogatás!U184</f>
        <v>0</v>
      </c>
      <c r="P169" s="962">
        <f>[4]Igazgatás!K197+[4]Községgazd!N185+[4]Vagyongazd!K167+[4]Közút!K171+[4]Sport!K169+[4]Közművelődés!M218+[4]Támogatás!V184</f>
        <v>0</v>
      </c>
      <c r="Q169" s="962">
        <f>[4]Igazgatás!L197+[4]Községgazd!O185+[4]Vagyongazd!L167+[4]Közút!L171+[4]Sport!L169+[4]Közművelődés!N218+[4]Támogatás!W184</f>
        <v>0</v>
      </c>
      <c r="R169" s="961">
        <f>[4]Igazgatás!M197+[4]Községgazd!P185+[4]Vagyongazd!M167+[4]Közút!M171+[4]Sport!M169+[4]Közművelődés!O218+[4]Támogatás!X184</f>
        <v>0</v>
      </c>
      <c r="S169" s="962">
        <f>[4]Igazgatás!N197+[4]Községgazd!Q185+[4]Vagyongazd!N167+[4]Közút!N171+[4]Sport!N169+[4]Közművelődés!P218+[4]Támogatás!Y184</f>
        <v>0</v>
      </c>
      <c r="T169" s="962">
        <f>[4]Igazgatás!O197+[4]Községgazd!R185+[4]Vagyongazd!O167+[4]Közút!O171+[4]Sport!O169+[4]Közművelődés!Q218+[4]Támogatás!Z184</f>
        <v>0</v>
      </c>
      <c r="U169" s="963">
        <f>[4]Igazgatás!P197+[4]Községgazd!S185+[4]Vagyongazd!P167+[4]Közút!P171+[4]Sport!P169+[4]Közművelődés!R218+[4]Támogatás!AA184</f>
        <v>0</v>
      </c>
      <c r="V169" s="964">
        <f>[4]Igazgatás!Q197+[4]Községgazd!T185+[4]Vagyongazd!Q167+[4]Közút!Q171+[4]Sport!Q169+[4]Közművelődés!S218+[4]Támogatás!AB184</f>
        <v>0</v>
      </c>
      <c r="W169" s="962">
        <f>[4]Igazgatás!R197+[4]Községgazd!U185+[4]Vagyongazd!R167+[4]Közút!R171+[4]Sport!R169+[4]Közművelődés!T218+[4]Támogatás!AC184</f>
        <v>0</v>
      </c>
      <c r="X169" s="962">
        <f>[4]Igazgatás!S197+[4]Községgazd!V185+[4]Vagyongazd!S167+[4]Közút!S171+[4]Sport!S169+[4]Közművelődés!U218+[4]Támogatás!AD184</f>
        <v>0</v>
      </c>
      <c r="Y169" s="963">
        <f>[4]Igazgatás!T197+[4]Községgazd!W185+[4]Vagyongazd!T167+[4]Közút!T171+[4]Sport!T169+[4]Közművelődés!V218+[4]Támogatás!AE184</f>
        <v>0</v>
      </c>
      <c r="AB169" s="914"/>
    </row>
    <row r="170" spans="1:28" ht="25.5" hidden="1" customHeight="1" x14ac:dyDescent="0.2">
      <c r="B170" s="26"/>
      <c r="C170" s="21"/>
      <c r="D170" s="1370" t="s">
        <v>1052</v>
      </c>
      <c r="E170" s="1370"/>
      <c r="F170" s="958" t="e">
        <v>#REF!</v>
      </c>
      <c r="G170" s="958" t="e">
        <v>#REF!</v>
      </c>
      <c r="H170" s="958" t="e">
        <v>#REF!</v>
      </c>
      <c r="I170" s="958" t="e">
        <v>#REF!</v>
      </c>
      <c r="J170" s="958" t="e">
        <f>[4]Igazgatás!F198+[4]Községgazd!F186+[4]Vagyongazd!#REF!+[4]Közút!F172+[4]Sport!F170+[4]Közművelődés!F219+[4]Támogatás!J185</f>
        <v>#REF!</v>
      </c>
      <c r="K170" s="958" t="e">
        <f>[4]Igazgatás!G198+[4]Községgazd!G186+[4]Vagyongazd!#REF!+[4]Közút!G172+[4]Sport!G170+[4]Közművelődés!G219+[4]Támogatás!K185</f>
        <v>#REF!</v>
      </c>
      <c r="L170" s="958"/>
      <c r="M170" s="959" t="e">
        <f>[4]Igazgatás!H198+[4]Községgazd!H186+[4]Vagyongazd!#REF!+[4]Közút!H172+[4]Sport!H170+[4]Közművelődés!H219+[4]Támogatás!L185</f>
        <v>#REF!</v>
      </c>
      <c r="N170" s="960">
        <f>[4]Igazgatás!I198+[4]Községgazd!L186+[4]Vagyongazd!I168+[4]Közút!I172+[4]Sport!I170+[4]Közművelődés!K219+[4]Támogatás!T185</f>
        <v>0</v>
      </c>
      <c r="O170" s="961">
        <f>[4]Igazgatás!J198+[4]Községgazd!M186+[4]Vagyongazd!J168+[4]Közút!J172+[4]Sport!J170+[4]Közművelődés!L219+[4]Támogatás!U185</f>
        <v>0</v>
      </c>
      <c r="P170" s="962">
        <f>[4]Igazgatás!K198+[4]Községgazd!N186+[4]Vagyongazd!K168+[4]Közút!K172+[4]Sport!K170+[4]Közművelődés!M219+[4]Támogatás!V185</f>
        <v>0</v>
      </c>
      <c r="Q170" s="962">
        <f>[4]Igazgatás!L198+[4]Községgazd!O186+[4]Vagyongazd!L168+[4]Közút!L172+[4]Sport!L170+[4]Közművelődés!N219+[4]Támogatás!W185</f>
        <v>0</v>
      </c>
      <c r="R170" s="961">
        <f>[4]Igazgatás!M198+[4]Községgazd!P186+[4]Vagyongazd!M168+[4]Közút!M172+[4]Sport!M170+[4]Közművelődés!O219+[4]Támogatás!X185</f>
        <v>0</v>
      </c>
      <c r="S170" s="962">
        <f>[4]Igazgatás!N198+[4]Községgazd!Q186+[4]Vagyongazd!N168+[4]Közút!N172+[4]Sport!N170+[4]Közművelődés!P219+[4]Támogatás!Y185</f>
        <v>0</v>
      </c>
      <c r="T170" s="962">
        <f>[4]Igazgatás!O198+[4]Községgazd!R186+[4]Vagyongazd!O168+[4]Közút!O172+[4]Sport!O170+[4]Közművelődés!Q219+[4]Támogatás!Z185</f>
        <v>0</v>
      </c>
      <c r="U170" s="963">
        <f>[4]Igazgatás!P198+[4]Községgazd!S186+[4]Vagyongazd!P168+[4]Közút!P172+[4]Sport!P170+[4]Közművelődés!R219+[4]Támogatás!AA185</f>
        <v>0</v>
      </c>
      <c r="V170" s="964">
        <f>[4]Igazgatás!Q198+[4]Községgazd!T186+[4]Vagyongazd!Q168+[4]Közút!Q172+[4]Sport!Q170+[4]Közművelődés!S219+[4]Támogatás!AB185</f>
        <v>0</v>
      </c>
      <c r="W170" s="962">
        <f>[4]Igazgatás!R198+[4]Községgazd!U186+[4]Vagyongazd!R168+[4]Közút!R172+[4]Sport!R170+[4]Közművelődés!T219+[4]Támogatás!AC185</f>
        <v>0</v>
      </c>
      <c r="X170" s="962">
        <f>[4]Igazgatás!S198+[4]Községgazd!V186+[4]Vagyongazd!S168+[4]Közút!S172+[4]Sport!S170+[4]Közművelődés!U219+[4]Támogatás!AD185</f>
        <v>0</v>
      </c>
      <c r="Y170" s="963">
        <f>[4]Igazgatás!T198+[4]Községgazd!W186+[4]Vagyongazd!T168+[4]Közút!T172+[4]Sport!T170+[4]Közművelődés!V219+[4]Támogatás!AE185</f>
        <v>0</v>
      </c>
      <c r="AB170" s="914"/>
    </row>
    <row r="171" spans="1:28" ht="15.75" hidden="1" customHeight="1" x14ac:dyDescent="0.2">
      <c r="B171" s="26"/>
      <c r="C171" s="21"/>
      <c r="D171" s="1354" t="s">
        <v>1053</v>
      </c>
      <c r="E171" s="1354"/>
      <c r="F171" s="958" t="e">
        <v>#REF!</v>
      </c>
      <c r="G171" s="958" t="e">
        <v>#REF!</v>
      </c>
      <c r="H171" s="958" t="e">
        <v>#REF!</v>
      </c>
      <c r="I171" s="958" t="e">
        <v>#REF!</v>
      </c>
      <c r="J171" s="958" t="e">
        <f>[4]Igazgatás!F199+[4]Községgazd!F187+[4]Vagyongazd!#REF!+[4]Közút!F173+[4]Sport!F171+[4]Közművelődés!F220+[4]Támogatás!J186</f>
        <v>#REF!</v>
      </c>
      <c r="K171" s="958" t="e">
        <f>[4]Igazgatás!G199+[4]Községgazd!G187+[4]Vagyongazd!#REF!+[4]Közút!G173+[4]Sport!G171+[4]Közművelődés!G220+[4]Támogatás!K186</f>
        <v>#REF!</v>
      </c>
      <c r="L171" s="958"/>
      <c r="M171" s="959" t="e">
        <f>[4]Igazgatás!H199+[4]Községgazd!H187+[4]Vagyongazd!#REF!+[4]Közút!H173+[4]Sport!H171+[4]Közművelődés!H220+[4]Támogatás!L186</f>
        <v>#REF!</v>
      </c>
      <c r="N171" s="960">
        <f>[4]Igazgatás!I199+[4]Községgazd!L187+[4]Vagyongazd!I169+[4]Közút!I173+[4]Sport!I171+[4]Közművelődés!K220+[4]Támogatás!T186</f>
        <v>0</v>
      </c>
      <c r="O171" s="961">
        <f>[4]Igazgatás!J199+[4]Községgazd!M187+[4]Vagyongazd!J169+[4]Közút!J173+[4]Sport!J171+[4]Közművelődés!L220+[4]Támogatás!U186</f>
        <v>0</v>
      </c>
      <c r="P171" s="962">
        <f>[4]Igazgatás!K199+[4]Községgazd!N187+[4]Vagyongazd!K169+[4]Közút!K173+[4]Sport!K171+[4]Közművelődés!M220+[4]Támogatás!V186</f>
        <v>0</v>
      </c>
      <c r="Q171" s="962">
        <f>[4]Igazgatás!L199+[4]Községgazd!O187+[4]Vagyongazd!L169+[4]Közút!L173+[4]Sport!L171+[4]Közművelődés!N220+[4]Támogatás!W186</f>
        <v>0</v>
      </c>
      <c r="R171" s="961">
        <f>[4]Igazgatás!M199+[4]Községgazd!P187+[4]Vagyongazd!M169+[4]Közút!M173+[4]Sport!M171+[4]Közművelődés!O220+[4]Támogatás!X186</f>
        <v>0</v>
      </c>
      <c r="S171" s="962">
        <f>[4]Igazgatás!N199+[4]Községgazd!Q187+[4]Vagyongazd!N169+[4]Közút!N173+[4]Sport!N171+[4]Közművelődés!P220+[4]Támogatás!Y186</f>
        <v>0</v>
      </c>
      <c r="T171" s="962">
        <f>[4]Igazgatás!O199+[4]Községgazd!R187+[4]Vagyongazd!O169+[4]Közút!O173+[4]Sport!O171+[4]Közművelődés!Q220+[4]Támogatás!Z186</f>
        <v>0</v>
      </c>
      <c r="U171" s="963">
        <f>[4]Igazgatás!P199+[4]Községgazd!S187+[4]Vagyongazd!P169+[4]Közút!P173+[4]Sport!P171+[4]Közművelődés!R220+[4]Támogatás!AA186</f>
        <v>0</v>
      </c>
      <c r="V171" s="964">
        <f>[4]Igazgatás!Q199+[4]Községgazd!T187+[4]Vagyongazd!Q169+[4]Közút!Q173+[4]Sport!Q171+[4]Közművelődés!S220+[4]Támogatás!AB186</f>
        <v>0</v>
      </c>
      <c r="W171" s="962">
        <f>[4]Igazgatás!R199+[4]Községgazd!U187+[4]Vagyongazd!R169+[4]Közút!R173+[4]Sport!R171+[4]Közművelődés!T220+[4]Támogatás!AC186</f>
        <v>0</v>
      </c>
      <c r="X171" s="962">
        <f>[4]Igazgatás!S199+[4]Községgazd!V187+[4]Vagyongazd!S169+[4]Közút!S173+[4]Sport!S171+[4]Közművelődés!U220+[4]Támogatás!AD186</f>
        <v>0</v>
      </c>
      <c r="Y171" s="963">
        <f>[4]Igazgatás!T199+[4]Községgazd!W187+[4]Vagyongazd!T169+[4]Közút!T173+[4]Sport!T171+[4]Közművelődés!V220+[4]Támogatás!AE186</f>
        <v>0</v>
      </c>
      <c r="AB171" s="914"/>
    </row>
    <row r="172" spans="1:28" ht="15.75" hidden="1" customHeight="1" x14ac:dyDescent="0.2">
      <c r="B172" s="26"/>
      <c r="C172" s="21"/>
      <c r="D172" s="1354" t="s">
        <v>1054</v>
      </c>
      <c r="E172" s="1354"/>
      <c r="F172" s="958" t="e">
        <v>#REF!</v>
      </c>
      <c r="G172" s="958" t="e">
        <v>#REF!</v>
      </c>
      <c r="H172" s="958" t="e">
        <v>#REF!</v>
      </c>
      <c r="I172" s="958" t="e">
        <v>#REF!</v>
      </c>
      <c r="J172" s="958" t="e">
        <f>[4]Igazgatás!F200+[4]Községgazd!F188+[4]Vagyongazd!#REF!+[4]Közút!F174+[4]Sport!F172+[4]Közművelődés!F221+[4]Támogatás!J187</f>
        <v>#REF!</v>
      </c>
      <c r="K172" s="958" t="e">
        <f>[4]Igazgatás!G200+[4]Községgazd!G188+[4]Vagyongazd!#REF!+[4]Közút!G174+[4]Sport!G172+[4]Közművelődés!G221+[4]Támogatás!K187</f>
        <v>#REF!</v>
      </c>
      <c r="L172" s="958"/>
      <c r="M172" s="959" t="e">
        <f>[4]Igazgatás!H200+[4]Községgazd!H188+[4]Vagyongazd!#REF!+[4]Közút!H174+[4]Sport!H172+[4]Közművelődés!H221+[4]Támogatás!L187</f>
        <v>#REF!</v>
      </c>
      <c r="N172" s="960">
        <f>[4]Igazgatás!I200+[4]Községgazd!L188+[4]Vagyongazd!I170+[4]Közút!I174+[4]Sport!I172+[4]Közművelődés!K221+[4]Támogatás!T187</f>
        <v>0</v>
      </c>
      <c r="O172" s="961">
        <f>[4]Igazgatás!J200+[4]Községgazd!M188+[4]Vagyongazd!J170+[4]Közút!J174+[4]Sport!J172+[4]Közművelődés!L221+[4]Támogatás!U187</f>
        <v>0</v>
      </c>
      <c r="P172" s="962">
        <f>[4]Igazgatás!K200+[4]Községgazd!N188+[4]Vagyongazd!K170+[4]Közút!K174+[4]Sport!K172+[4]Közművelődés!M221+[4]Támogatás!V187</f>
        <v>0</v>
      </c>
      <c r="Q172" s="962">
        <f>[4]Igazgatás!L200+[4]Községgazd!O188+[4]Vagyongazd!L170+[4]Közút!L174+[4]Sport!L172+[4]Közművelődés!N221+[4]Támogatás!W187</f>
        <v>0</v>
      </c>
      <c r="R172" s="961">
        <f>[4]Igazgatás!M200+[4]Községgazd!P188+[4]Vagyongazd!M170+[4]Közút!M174+[4]Sport!M172+[4]Közművelődés!O221+[4]Támogatás!X187</f>
        <v>0</v>
      </c>
      <c r="S172" s="962">
        <f>[4]Igazgatás!N200+[4]Községgazd!Q188+[4]Vagyongazd!N170+[4]Közút!N174+[4]Sport!N172+[4]Közművelődés!P221+[4]Támogatás!Y187</f>
        <v>0</v>
      </c>
      <c r="T172" s="962">
        <f>[4]Igazgatás!O200+[4]Községgazd!R188+[4]Vagyongazd!O170+[4]Közút!O174+[4]Sport!O172+[4]Közművelődés!Q221+[4]Támogatás!Z187</f>
        <v>0</v>
      </c>
      <c r="U172" s="963">
        <f>[4]Igazgatás!P200+[4]Községgazd!S188+[4]Vagyongazd!P170+[4]Közút!P174+[4]Sport!P172+[4]Közművelődés!R221+[4]Támogatás!AA187</f>
        <v>0</v>
      </c>
      <c r="V172" s="964">
        <f>[4]Igazgatás!Q200+[4]Községgazd!T188+[4]Vagyongazd!Q170+[4]Közút!Q174+[4]Sport!Q172+[4]Közművelődés!S221+[4]Támogatás!AB187</f>
        <v>0</v>
      </c>
      <c r="W172" s="962">
        <f>[4]Igazgatás!R200+[4]Községgazd!U188+[4]Vagyongazd!R170+[4]Közút!R174+[4]Sport!R172+[4]Közművelődés!T221+[4]Támogatás!AC187</f>
        <v>0</v>
      </c>
      <c r="X172" s="962">
        <f>[4]Igazgatás!S200+[4]Községgazd!V188+[4]Vagyongazd!S170+[4]Közút!S174+[4]Sport!S172+[4]Közművelődés!U221+[4]Támogatás!AD187</f>
        <v>0</v>
      </c>
      <c r="Y172" s="963">
        <f>[4]Igazgatás!T200+[4]Községgazd!W188+[4]Vagyongazd!T170+[4]Közút!T174+[4]Sport!T172+[4]Közművelődés!V221+[4]Támogatás!AE187</f>
        <v>0</v>
      </c>
      <c r="AB172" s="914"/>
    </row>
    <row r="173" spans="1:28" ht="25.5" hidden="1" customHeight="1" x14ac:dyDescent="0.2">
      <c r="B173" s="26"/>
      <c r="C173" s="21"/>
      <c r="D173" s="1370" t="s">
        <v>1055</v>
      </c>
      <c r="E173" s="1370"/>
      <c r="F173" s="958" t="e">
        <v>#REF!</v>
      </c>
      <c r="G173" s="958" t="e">
        <v>#REF!</v>
      </c>
      <c r="H173" s="958" t="e">
        <v>#REF!</v>
      </c>
      <c r="I173" s="958" t="e">
        <v>#REF!</v>
      </c>
      <c r="J173" s="958" t="e">
        <f>[4]Igazgatás!F201+[4]Községgazd!F189+[4]Vagyongazd!#REF!+[4]Közút!F175+[4]Sport!F173+[4]Közművelődés!F222+[4]Támogatás!J188</f>
        <v>#REF!</v>
      </c>
      <c r="K173" s="958" t="e">
        <f>[4]Igazgatás!G201+[4]Községgazd!G189+[4]Vagyongazd!#REF!+[4]Közút!G175+[4]Sport!G173+[4]Közművelődés!G222+[4]Támogatás!K188</f>
        <v>#REF!</v>
      </c>
      <c r="L173" s="958"/>
      <c r="M173" s="959" t="e">
        <f>[4]Igazgatás!H201+[4]Községgazd!H189+[4]Vagyongazd!#REF!+[4]Közút!H175+[4]Sport!H173+[4]Közművelődés!H222+[4]Támogatás!L188</f>
        <v>#REF!</v>
      </c>
      <c r="N173" s="960">
        <f>[4]Igazgatás!I201+[4]Községgazd!L189+[4]Vagyongazd!I171+[4]Közút!I175+[4]Sport!I173+[4]Közművelődés!K222+[4]Támogatás!T188</f>
        <v>0</v>
      </c>
      <c r="O173" s="961">
        <f>[4]Igazgatás!J201+[4]Községgazd!M189+[4]Vagyongazd!J171+[4]Közút!J175+[4]Sport!J173+[4]Közművelődés!L222+[4]Támogatás!U188</f>
        <v>0</v>
      </c>
      <c r="P173" s="962">
        <f>[4]Igazgatás!K201+[4]Községgazd!N189+[4]Vagyongazd!K171+[4]Közút!K175+[4]Sport!K173+[4]Közművelődés!M222+[4]Támogatás!V188</f>
        <v>0</v>
      </c>
      <c r="Q173" s="962">
        <f>[4]Igazgatás!L201+[4]Községgazd!O189+[4]Vagyongazd!L171+[4]Közút!L175+[4]Sport!L173+[4]Közművelődés!N222+[4]Támogatás!W188</f>
        <v>0</v>
      </c>
      <c r="R173" s="961">
        <f>[4]Igazgatás!M201+[4]Községgazd!P189+[4]Vagyongazd!M171+[4]Közút!M175+[4]Sport!M173+[4]Közművelődés!O222+[4]Támogatás!X188</f>
        <v>0</v>
      </c>
      <c r="S173" s="962">
        <f>[4]Igazgatás!N201+[4]Községgazd!Q189+[4]Vagyongazd!N171+[4]Közút!N175+[4]Sport!N173+[4]Közművelődés!P222+[4]Támogatás!Y188</f>
        <v>0</v>
      </c>
      <c r="T173" s="962">
        <f>[4]Igazgatás!O201+[4]Községgazd!R189+[4]Vagyongazd!O171+[4]Közút!O175+[4]Sport!O173+[4]Közművelődés!Q222+[4]Támogatás!Z188</f>
        <v>0</v>
      </c>
      <c r="U173" s="963">
        <f>[4]Igazgatás!P201+[4]Községgazd!S189+[4]Vagyongazd!P171+[4]Közút!P175+[4]Sport!P173+[4]Közművelődés!R222+[4]Támogatás!AA188</f>
        <v>0</v>
      </c>
      <c r="V173" s="964">
        <f>[4]Igazgatás!Q201+[4]Községgazd!T189+[4]Vagyongazd!Q171+[4]Közút!Q175+[4]Sport!Q173+[4]Közművelődés!S222+[4]Támogatás!AB188</f>
        <v>0</v>
      </c>
      <c r="W173" s="962">
        <f>[4]Igazgatás!R201+[4]Községgazd!U189+[4]Vagyongazd!R171+[4]Közút!R175+[4]Sport!R173+[4]Közművelődés!T222+[4]Támogatás!AC188</f>
        <v>0</v>
      </c>
      <c r="X173" s="962">
        <f>[4]Igazgatás!S201+[4]Községgazd!V189+[4]Vagyongazd!S171+[4]Közút!S175+[4]Sport!S173+[4]Közművelődés!U222+[4]Támogatás!AD188</f>
        <v>0</v>
      </c>
      <c r="Y173" s="963">
        <f>[4]Igazgatás!T201+[4]Községgazd!W189+[4]Vagyongazd!T171+[4]Közút!T175+[4]Sport!T173+[4]Közművelődés!V222+[4]Támogatás!AE188</f>
        <v>0</v>
      </c>
      <c r="AB173" s="914"/>
    </row>
    <row r="174" spans="1:28" ht="25.5" hidden="1" customHeight="1" x14ac:dyDescent="0.2">
      <c r="B174" s="26"/>
      <c r="C174" s="21"/>
      <c r="D174" s="1370" t="s">
        <v>1056</v>
      </c>
      <c r="E174" s="1370"/>
      <c r="F174" s="958" t="e">
        <v>#REF!</v>
      </c>
      <c r="G174" s="958" t="e">
        <v>#REF!</v>
      </c>
      <c r="H174" s="958" t="e">
        <v>#REF!</v>
      </c>
      <c r="I174" s="958" t="e">
        <v>#REF!</v>
      </c>
      <c r="J174" s="958" t="e">
        <f>[4]Igazgatás!F202+[4]Községgazd!F190+[4]Vagyongazd!#REF!+[4]Közút!F176+[4]Sport!F174+[4]Közművelődés!F223+[4]Támogatás!J189</f>
        <v>#REF!</v>
      </c>
      <c r="K174" s="958" t="e">
        <f>[4]Igazgatás!G202+[4]Községgazd!G190+[4]Vagyongazd!#REF!+[4]Közút!G176+[4]Sport!G174+[4]Közművelődés!G223+[4]Támogatás!K189</f>
        <v>#REF!</v>
      </c>
      <c r="L174" s="958"/>
      <c r="M174" s="959" t="e">
        <f>[4]Igazgatás!H202+[4]Községgazd!H190+[4]Vagyongazd!#REF!+[4]Közút!H176+[4]Sport!H174+[4]Közművelődés!H223+[4]Támogatás!L189</f>
        <v>#REF!</v>
      </c>
      <c r="N174" s="960">
        <f>[4]Igazgatás!I202+[4]Községgazd!L190+[4]Vagyongazd!I172+[4]Közút!I176+[4]Sport!I174+[4]Közművelődés!K223+[4]Támogatás!T189</f>
        <v>0</v>
      </c>
      <c r="O174" s="961">
        <f>[4]Igazgatás!J202+[4]Községgazd!M190+[4]Vagyongazd!J172+[4]Közút!J176+[4]Sport!J174+[4]Közművelődés!L223+[4]Támogatás!U189</f>
        <v>0</v>
      </c>
      <c r="P174" s="962">
        <f>[4]Igazgatás!K202+[4]Községgazd!N190+[4]Vagyongazd!K172+[4]Közút!K176+[4]Sport!K174+[4]Közművelődés!M223+[4]Támogatás!V189</f>
        <v>0</v>
      </c>
      <c r="Q174" s="962">
        <f>[4]Igazgatás!L202+[4]Községgazd!O190+[4]Vagyongazd!L172+[4]Közút!L176+[4]Sport!L174+[4]Közművelődés!N223+[4]Támogatás!W189</f>
        <v>0</v>
      </c>
      <c r="R174" s="961">
        <f>[4]Igazgatás!M202+[4]Községgazd!P190+[4]Vagyongazd!M172+[4]Közút!M176+[4]Sport!M174+[4]Közművelődés!O223+[4]Támogatás!X189</f>
        <v>0</v>
      </c>
      <c r="S174" s="962">
        <f>[4]Igazgatás!N202+[4]Községgazd!Q190+[4]Vagyongazd!N172+[4]Közút!N176+[4]Sport!N174+[4]Közművelődés!P223+[4]Támogatás!Y189</f>
        <v>0</v>
      </c>
      <c r="T174" s="962">
        <f>[4]Igazgatás!O202+[4]Községgazd!R190+[4]Vagyongazd!O172+[4]Közút!O176+[4]Sport!O174+[4]Közművelődés!Q223+[4]Támogatás!Z189</f>
        <v>0</v>
      </c>
      <c r="U174" s="963">
        <f>[4]Igazgatás!P202+[4]Községgazd!S190+[4]Vagyongazd!P172+[4]Közút!P176+[4]Sport!P174+[4]Közművelődés!R223+[4]Támogatás!AA189</f>
        <v>0</v>
      </c>
      <c r="V174" s="964">
        <f>[4]Igazgatás!Q202+[4]Községgazd!T190+[4]Vagyongazd!Q172+[4]Közút!Q176+[4]Sport!Q174+[4]Közművelődés!S223+[4]Támogatás!AB189</f>
        <v>0</v>
      </c>
      <c r="W174" s="962">
        <f>[4]Igazgatás!R202+[4]Községgazd!U190+[4]Vagyongazd!R172+[4]Közút!R176+[4]Sport!R174+[4]Közművelődés!T223+[4]Támogatás!AC189</f>
        <v>0</v>
      </c>
      <c r="X174" s="962">
        <f>[4]Igazgatás!S202+[4]Községgazd!V190+[4]Vagyongazd!S172+[4]Közút!S176+[4]Sport!S174+[4]Közművelődés!U223+[4]Támogatás!AD189</f>
        <v>0</v>
      </c>
      <c r="Y174" s="963">
        <f>[4]Igazgatás!T202+[4]Községgazd!W190+[4]Vagyongazd!T172+[4]Közút!T176+[4]Sport!T174+[4]Közművelődés!V223+[4]Támogatás!AE189</f>
        <v>0</v>
      </c>
      <c r="AB174" s="914"/>
    </row>
    <row r="175" spans="1:28" ht="25.5" hidden="1" customHeight="1" x14ac:dyDescent="0.2">
      <c r="B175" s="26"/>
      <c r="C175" s="21"/>
      <c r="D175" s="1370" t="s">
        <v>1057</v>
      </c>
      <c r="E175" s="1370"/>
      <c r="F175" s="958" t="e">
        <v>#REF!</v>
      </c>
      <c r="G175" s="958" t="e">
        <v>#REF!</v>
      </c>
      <c r="H175" s="958" t="e">
        <v>#REF!</v>
      </c>
      <c r="I175" s="958" t="e">
        <v>#REF!</v>
      </c>
      <c r="J175" s="958" t="e">
        <f>[4]Igazgatás!F203+[4]Községgazd!F191+[4]Vagyongazd!#REF!+[4]Közút!F177+[4]Sport!F175+[4]Közművelődés!F224+[4]Támogatás!J190</f>
        <v>#REF!</v>
      </c>
      <c r="K175" s="958" t="e">
        <f>[4]Igazgatás!G203+[4]Községgazd!G191+[4]Vagyongazd!#REF!+[4]Közút!G177+[4]Sport!G175+[4]Közművelődés!G224+[4]Támogatás!K190</f>
        <v>#REF!</v>
      </c>
      <c r="L175" s="958"/>
      <c r="M175" s="959" t="e">
        <f>[4]Igazgatás!H203+[4]Községgazd!H191+[4]Vagyongazd!#REF!+[4]Közút!H177+[4]Sport!H175+[4]Közművelődés!H224+[4]Támogatás!L190</f>
        <v>#REF!</v>
      </c>
      <c r="N175" s="960">
        <f>[4]Igazgatás!I203+[4]Községgazd!L191+[4]Vagyongazd!I173+[4]Közút!I177+[4]Sport!I175+[4]Közművelődés!K224+[4]Támogatás!T190</f>
        <v>0</v>
      </c>
      <c r="O175" s="961">
        <f>[4]Igazgatás!J203+[4]Községgazd!M191+[4]Vagyongazd!J173+[4]Közút!J177+[4]Sport!J175+[4]Közművelődés!L224+[4]Támogatás!U190</f>
        <v>0</v>
      </c>
      <c r="P175" s="962">
        <f>[4]Igazgatás!K203+[4]Községgazd!N191+[4]Vagyongazd!K173+[4]Közút!K177+[4]Sport!K175+[4]Közművelődés!M224+[4]Támogatás!V190</f>
        <v>0</v>
      </c>
      <c r="Q175" s="962">
        <f>[4]Igazgatás!L203+[4]Községgazd!O191+[4]Vagyongazd!L173+[4]Közút!L177+[4]Sport!L175+[4]Közművelődés!N224+[4]Támogatás!W190</f>
        <v>0</v>
      </c>
      <c r="R175" s="961">
        <f>[4]Igazgatás!M203+[4]Községgazd!P191+[4]Vagyongazd!M173+[4]Közút!M177+[4]Sport!M175+[4]Közművelődés!O224+[4]Támogatás!X190</f>
        <v>0</v>
      </c>
      <c r="S175" s="962">
        <f>[4]Igazgatás!N203+[4]Községgazd!Q191+[4]Vagyongazd!N173+[4]Közút!N177+[4]Sport!N175+[4]Közművelődés!P224+[4]Támogatás!Y190</f>
        <v>0</v>
      </c>
      <c r="T175" s="962">
        <f>[4]Igazgatás!O203+[4]Községgazd!R191+[4]Vagyongazd!O173+[4]Közút!O177+[4]Sport!O175+[4]Közművelődés!Q224+[4]Támogatás!Z190</f>
        <v>0</v>
      </c>
      <c r="U175" s="963">
        <f>[4]Igazgatás!P203+[4]Községgazd!S191+[4]Vagyongazd!P173+[4]Közút!P177+[4]Sport!P175+[4]Közművelődés!R224+[4]Támogatás!AA190</f>
        <v>0</v>
      </c>
      <c r="V175" s="964">
        <f>[4]Igazgatás!Q203+[4]Községgazd!T191+[4]Vagyongazd!Q173+[4]Közút!Q177+[4]Sport!Q175+[4]Közművelődés!S224+[4]Támogatás!AB190</f>
        <v>0</v>
      </c>
      <c r="W175" s="962">
        <f>[4]Igazgatás!R203+[4]Községgazd!U191+[4]Vagyongazd!R173+[4]Közút!R177+[4]Sport!R175+[4]Közművelődés!T224+[4]Támogatás!AC190</f>
        <v>0</v>
      </c>
      <c r="X175" s="962">
        <f>[4]Igazgatás!S203+[4]Községgazd!V191+[4]Vagyongazd!S173+[4]Közút!S177+[4]Sport!S175+[4]Közművelődés!U224+[4]Támogatás!AD190</f>
        <v>0</v>
      </c>
      <c r="Y175" s="963">
        <f>[4]Igazgatás!T203+[4]Községgazd!W191+[4]Vagyongazd!T173+[4]Közút!T177+[4]Sport!T175+[4]Közművelődés!V224+[4]Támogatás!AE190</f>
        <v>0</v>
      </c>
      <c r="AB175" s="914"/>
    </row>
    <row r="176" spans="1:28" ht="25.5" hidden="1" customHeight="1" x14ac:dyDescent="0.2">
      <c r="B176" s="26"/>
      <c r="C176" s="21"/>
      <c r="D176" s="1370" t="s">
        <v>1058</v>
      </c>
      <c r="E176" s="1370"/>
      <c r="F176" s="958" t="e">
        <v>#REF!</v>
      </c>
      <c r="G176" s="958" t="e">
        <v>#REF!</v>
      </c>
      <c r="H176" s="958" t="e">
        <v>#REF!</v>
      </c>
      <c r="I176" s="958" t="e">
        <v>#REF!</v>
      </c>
      <c r="J176" s="958" t="e">
        <f>[4]Igazgatás!F204+[4]Községgazd!F192+[4]Vagyongazd!#REF!+[4]Közút!F178+[4]Sport!F176+[4]Közművelődés!F225+[4]Támogatás!J191</f>
        <v>#REF!</v>
      </c>
      <c r="K176" s="958" t="e">
        <f>[4]Igazgatás!G204+[4]Községgazd!G192+[4]Vagyongazd!#REF!+[4]Közút!G178+[4]Sport!G176+[4]Közművelődés!G225+[4]Támogatás!K191</f>
        <v>#REF!</v>
      </c>
      <c r="L176" s="958"/>
      <c r="M176" s="959" t="e">
        <f>[4]Igazgatás!H204+[4]Községgazd!H192+[4]Vagyongazd!#REF!+[4]Közút!H178+[4]Sport!H176+[4]Közművelődés!H225+[4]Támogatás!L191</f>
        <v>#REF!</v>
      </c>
      <c r="N176" s="960">
        <f>[4]Igazgatás!I204+[4]Községgazd!L192+[4]Vagyongazd!I174+[4]Közút!I178+[4]Sport!I176+[4]Közművelődés!K225+[4]Támogatás!T191</f>
        <v>0</v>
      </c>
      <c r="O176" s="961">
        <f>[4]Igazgatás!J204+[4]Községgazd!M192+[4]Vagyongazd!J174+[4]Közút!J178+[4]Sport!J176+[4]Közművelődés!L225+[4]Támogatás!U191</f>
        <v>0</v>
      </c>
      <c r="P176" s="962">
        <f>[4]Igazgatás!K204+[4]Községgazd!N192+[4]Vagyongazd!K174+[4]Közút!K178+[4]Sport!K176+[4]Közművelődés!M225+[4]Támogatás!V191</f>
        <v>0</v>
      </c>
      <c r="Q176" s="962">
        <f>[4]Igazgatás!L204+[4]Községgazd!O192+[4]Vagyongazd!L174+[4]Közút!L178+[4]Sport!L176+[4]Közművelődés!N225+[4]Támogatás!W191</f>
        <v>0</v>
      </c>
      <c r="R176" s="961">
        <f>[4]Igazgatás!M204+[4]Községgazd!P192+[4]Vagyongazd!M174+[4]Közút!M178+[4]Sport!M176+[4]Közművelődés!O225+[4]Támogatás!X191</f>
        <v>0</v>
      </c>
      <c r="S176" s="962">
        <f>[4]Igazgatás!N204+[4]Községgazd!Q192+[4]Vagyongazd!N174+[4]Közút!N178+[4]Sport!N176+[4]Közművelődés!P225+[4]Támogatás!Y191</f>
        <v>0</v>
      </c>
      <c r="T176" s="962">
        <f>[4]Igazgatás!O204+[4]Községgazd!R192+[4]Vagyongazd!O174+[4]Közút!O178+[4]Sport!O176+[4]Közművelődés!Q225+[4]Támogatás!Z191</f>
        <v>0</v>
      </c>
      <c r="U176" s="963">
        <f>[4]Igazgatás!P204+[4]Községgazd!S192+[4]Vagyongazd!P174+[4]Közút!P178+[4]Sport!P176+[4]Közművelődés!R225+[4]Támogatás!AA191</f>
        <v>0</v>
      </c>
      <c r="V176" s="964">
        <f>[4]Igazgatás!Q204+[4]Községgazd!T192+[4]Vagyongazd!Q174+[4]Közút!Q178+[4]Sport!Q176+[4]Közművelődés!S225+[4]Támogatás!AB191</f>
        <v>0</v>
      </c>
      <c r="W176" s="962">
        <f>[4]Igazgatás!R204+[4]Községgazd!U192+[4]Vagyongazd!R174+[4]Közút!R178+[4]Sport!R176+[4]Közművelődés!T225+[4]Támogatás!AC191</f>
        <v>0</v>
      </c>
      <c r="X176" s="962">
        <f>[4]Igazgatás!S204+[4]Községgazd!V192+[4]Vagyongazd!S174+[4]Közút!S178+[4]Sport!S176+[4]Közművelődés!U225+[4]Támogatás!AD191</f>
        <v>0</v>
      </c>
      <c r="Y176" s="963">
        <f>[4]Igazgatás!T204+[4]Községgazd!W192+[4]Vagyongazd!T174+[4]Közút!T178+[4]Sport!T176+[4]Közművelődés!V225+[4]Támogatás!AE191</f>
        <v>0</v>
      </c>
      <c r="AB176" s="914"/>
    </row>
    <row r="177" spans="1:28" s="977" customFormat="1" ht="25.5" hidden="1" customHeight="1" x14ac:dyDescent="0.2">
      <c r="A177" s="20" t="s">
        <v>1059</v>
      </c>
      <c r="B177" s="28" t="s">
        <v>1060</v>
      </c>
      <c r="C177" s="1377" t="s">
        <v>1061</v>
      </c>
      <c r="D177" s="1378"/>
      <c r="E177" s="1378"/>
      <c r="F177" s="975" t="e">
        <v>#REF!</v>
      </c>
      <c r="G177" s="975" t="e">
        <v>#REF!</v>
      </c>
      <c r="H177" s="975" t="e">
        <v>#REF!</v>
      </c>
      <c r="I177" s="981" t="e">
        <v>#REF!</v>
      </c>
      <c r="J177" s="975" t="e">
        <f>[4]Igazgatás!F205+[4]Községgazd!F193+[4]Vagyongazd!#REF!+[4]Közút!F179+[4]Sport!F177+[4]Közművelődés!F226+[4]Támogatás!J192</f>
        <v>#REF!</v>
      </c>
      <c r="K177" s="975" t="e">
        <f>[4]Igazgatás!G205+[4]Községgazd!G193+[4]Vagyongazd!#REF!+[4]Közút!G179+[4]Sport!G177+[4]Közművelődés!G226+[4]Támogatás!K192</f>
        <v>#REF!</v>
      </c>
      <c r="L177" s="975"/>
      <c r="M177" s="982" t="e">
        <f>[4]Igazgatás!H205+[4]Községgazd!H193+[4]Vagyongazd!#REF!+[4]Közút!H179+[4]Sport!H177+[4]Közművelődés!H226+[4]Támogatás!L192</f>
        <v>#REF!</v>
      </c>
      <c r="N177" s="939">
        <f>[4]Igazgatás!I205+[4]Községgazd!L193+[4]Vagyongazd!I175+[4]Közút!I179+[4]Sport!I177+[4]Közművelődés!K226+[4]Támogatás!T192</f>
        <v>0</v>
      </c>
      <c r="O177" s="940">
        <f>[4]Igazgatás!J205+[4]Községgazd!M193+[4]Vagyongazd!J175+[4]Közút!J179+[4]Sport!J177+[4]Közművelődés!L226+[4]Támogatás!U192</f>
        <v>0</v>
      </c>
      <c r="P177" s="941">
        <f>[4]Igazgatás!K205+[4]Községgazd!N193+[4]Vagyongazd!K175+[4]Közút!K179+[4]Sport!K177+[4]Közművelődés!M226+[4]Támogatás!V192</f>
        <v>0</v>
      </c>
      <c r="Q177" s="941">
        <f>[4]Igazgatás!L205+[4]Községgazd!O193+[4]Vagyongazd!L175+[4]Közút!L179+[4]Sport!L177+[4]Közművelődés!N226+[4]Támogatás!W192</f>
        <v>0</v>
      </c>
      <c r="R177" s="940">
        <f>[4]Igazgatás!M205+[4]Községgazd!P193+[4]Vagyongazd!M175+[4]Közút!M179+[4]Sport!M177+[4]Közművelődés!O226+[4]Támogatás!X192</f>
        <v>0</v>
      </c>
      <c r="S177" s="941">
        <f>[4]Igazgatás!N205+[4]Községgazd!Q193+[4]Vagyongazd!N175+[4]Közút!N179+[4]Sport!N177+[4]Közművelődés!P226+[4]Támogatás!Y192</f>
        <v>0</v>
      </c>
      <c r="T177" s="941">
        <f>[4]Igazgatás!O205+[4]Községgazd!R193+[4]Vagyongazd!O175+[4]Közút!O179+[4]Sport!O177+[4]Közművelődés!Q226+[4]Támogatás!Z192</f>
        <v>0</v>
      </c>
      <c r="U177" s="942">
        <f>[4]Igazgatás!P205+[4]Községgazd!S193+[4]Vagyongazd!P175+[4]Közút!P179+[4]Sport!P177+[4]Közművelődés!R226+[4]Támogatás!AA192</f>
        <v>0</v>
      </c>
      <c r="V177" s="943">
        <f>[4]Igazgatás!Q205+[4]Községgazd!T193+[4]Vagyongazd!Q175+[4]Közút!Q179+[4]Sport!Q177+[4]Közművelődés!S226+[4]Támogatás!AB192</f>
        <v>0</v>
      </c>
      <c r="W177" s="941">
        <f>[4]Igazgatás!R205+[4]Községgazd!U193+[4]Vagyongazd!R175+[4]Közút!R179+[4]Sport!R177+[4]Közművelődés!T226+[4]Támogatás!AC192</f>
        <v>0</v>
      </c>
      <c r="X177" s="941">
        <f>[4]Igazgatás!S205+[4]Községgazd!V193+[4]Vagyongazd!S175+[4]Közút!S179+[4]Sport!S177+[4]Közművelődés!U226+[4]Támogatás!AD192</f>
        <v>0</v>
      </c>
      <c r="Y177" s="942">
        <f>[4]Igazgatás!T205+[4]Községgazd!W193+[4]Vagyongazd!T175+[4]Közút!T179+[4]Sport!T177+[4]Közművelődés!V226+[4]Támogatás!AE192</f>
        <v>0</v>
      </c>
      <c r="AB177" s="914"/>
    </row>
    <row r="178" spans="1:28" ht="15.75" hidden="1" customHeight="1" x14ac:dyDescent="0.2">
      <c r="B178" s="26"/>
      <c r="C178" s="21"/>
      <c r="D178" s="1354" t="s">
        <v>1062</v>
      </c>
      <c r="E178" s="1354"/>
      <c r="F178" s="958" t="e">
        <v>#REF!</v>
      </c>
      <c r="G178" s="958" t="e">
        <v>#REF!</v>
      </c>
      <c r="H178" s="958" t="e">
        <v>#REF!</v>
      </c>
      <c r="I178" s="958" t="e">
        <v>#REF!</v>
      </c>
      <c r="J178" s="958" t="e">
        <f>[4]Igazgatás!F206+[4]Községgazd!F194+[4]Vagyongazd!#REF!+[4]Közút!F180+[4]Sport!F178+[4]Közművelődés!F227+[4]Támogatás!J193</f>
        <v>#REF!</v>
      </c>
      <c r="K178" s="958" t="e">
        <f>[4]Igazgatás!G206+[4]Községgazd!G194+[4]Vagyongazd!#REF!+[4]Közút!G180+[4]Sport!G178+[4]Közművelődés!G227+[4]Támogatás!K193</f>
        <v>#REF!</v>
      </c>
      <c r="L178" s="958"/>
      <c r="M178" s="959" t="e">
        <f>[4]Igazgatás!H206+[4]Községgazd!H194+[4]Vagyongazd!#REF!+[4]Közút!H180+[4]Sport!H178+[4]Közművelődés!H227+[4]Támogatás!L193</f>
        <v>#REF!</v>
      </c>
      <c r="N178" s="960">
        <f>[4]Igazgatás!I206+[4]Községgazd!L194+[4]Vagyongazd!I176+[4]Közút!I180+[4]Sport!I178+[4]Közművelődés!K227+[4]Támogatás!T193</f>
        <v>0</v>
      </c>
      <c r="O178" s="961">
        <f>[4]Igazgatás!J206+[4]Községgazd!M194+[4]Vagyongazd!J176+[4]Közút!J180+[4]Sport!J178+[4]Közművelődés!L227+[4]Támogatás!U193</f>
        <v>0</v>
      </c>
      <c r="P178" s="962">
        <f>[4]Igazgatás!K206+[4]Községgazd!N194+[4]Vagyongazd!K176+[4]Közút!K180+[4]Sport!K178+[4]Közművelődés!M227+[4]Támogatás!V193</f>
        <v>0</v>
      </c>
      <c r="Q178" s="962">
        <f>[4]Igazgatás!L206+[4]Községgazd!O194+[4]Vagyongazd!L176+[4]Közút!L180+[4]Sport!L178+[4]Közművelődés!N227+[4]Támogatás!W193</f>
        <v>0</v>
      </c>
      <c r="R178" s="961">
        <f>[4]Igazgatás!M206+[4]Községgazd!P194+[4]Vagyongazd!M176+[4]Közút!M180+[4]Sport!M178+[4]Közművelődés!O227+[4]Támogatás!X193</f>
        <v>0</v>
      </c>
      <c r="S178" s="962">
        <f>[4]Igazgatás!N206+[4]Községgazd!Q194+[4]Vagyongazd!N176+[4]Közút!N180+[4]Sport!N178+[4]Közművelődés!P227+[4]Támogatás!Y193</f>
        <v>0</v>
      </c>
      <c r="T178" s="962">
        <f>[4]Igazgatás!O206+[4]Községgazd!R194+[4]Vagyongazd!O176+[4]Közút!O180+[4]Sport!O178+[4]Közművelődés!Q227+[4]Támogatás!Z193</f>
        <v>0</v>
      </c>
      <c r="U178" s="963">
        <f>[4]Igazgatás!P206+[4]Községgazd!S194+[4]Vagyongazd!P176+[4]Közút!P180+[4]Sport!P178+[4]Közművelődés!R227+[4]Támogatás!AA193</f>
        <v>0</v>
      </c>
      <c r="V178" s="964">
        <f>[4]Igazgatás!Q206+[4]Községgazd!T194+[4]Vagyongazd!Q176+[4]Közút!Q180+[4]Sport!Q178+[4]Közművelődés!S227+[4]Támogatás!AB193</f>
        <v>0</v>
      </c>
      <c r="W178" s="962">
        <f>[4]Igazgatás!R206+[4]Községgazd!U194+[4]Vagyongazd!R176+[4]Közút!R180+[4]Sport!R178+[4]Közművelődés!T227+[4]Támogatás!AC193</f>
        <v>0</v>
      </c>
      <c r="X178" s="962">
        <f>[4]Igazgatás!S206+[4]Községgazd!V194+[4]Vagyongazd!S176+[4]Közút!S180+[4]Sport!S178+[4]Közművelődés!U227+[4]Támogatás!AD193</f>
        <v>0</v>
      </c>
      <c r="Y178" s="963">
        <f>[4]Igazgatás!T206+[4]Községgazd!W194+[4]Vagyongazd!T176+[4]Közút!T180+[4]Sport!T178+[4]Közművelődés!V227+[4]Támogatás!AE193</f>
        <v>0</v>
      </c>
      <c r="AB178" s="914"/>
    </row>
    <row r="179" spans="1:28" ht="15.75" hidden="1" customHeight="1" x14ac:dyDescent="0.2">
      <c r="B179" s="26"/>
      <c r="C179" s="21"/>
      <c r="D179" s="1354" t="s">
        <v>1063</v>
      </c>
      <c r="E179" s="1354"/>
      <c r="F179" s="958" t="e">
        <v>#REF!</v>
      </c>
      <c r="G179" s="958" t="e">
        <v>#REF!</v>
      </c>
      <c r="H179" s="958" t="e">
        <v>#REF!</v>
      </c>
      <c r="I179" s="958" t="e">
        <v>#REF!</v>
      </c>
      <c r="J179" s="958" t="e">
        <f>[4]Igazgatás!F207+[4]Községgazd!F195+[4]Vagyongazd!#REF!+[4]Közút!F181+[4]Sport!F179+[4]Közművelődés!F228+[4]Támogatás!J194</f>
        <v>#REF!</v>
      </c>
      <c r="K179" s="958" t="e">
        <f>[4]Igazgatás!G207+[4]Községgazd!G195+[4]Vagyongazd!#REF!+[4]Közút!G181+[4]Sport!G179+[4]Közművelődés!G228+[4]Támogatás!K194</f>
        <v>#REF!</v>
      </c>
      <c r="L179" s="958"/>
      <c r="M179" s="959" t="e">
        <f>[4]Igazgatás!H207+[4]Községgazd!H195+[4]Vagyongazd!#REF!+[4]Közút!H181+[4]Sport!H179+[4]Közművelődés!H228+[4]Támogatás!L194</f>
        <v>#REF!</v>
      </c>
      <c r="N179" s="960">
        <f>[4]Igazgatás!I207+[4]Községgazd!L195+[4]Vagyongazd!I177+[4]Közút!I181+[4]Sport!I179+[4]Közművelődés!K228+[4]Támogatás!T194</f>
        <v>0</v>
      </c>
      <c r="O179" s="961">
        <f>[4]Igazgatás!J207+[4]Községgazd!M195+[4]Vagyongazd!J177+[4]Közút!J181+[4]Sport!J179+[4]Közművelődés!L228+[4]Támogatás!U194</f>
        <v>0</v>
      </c>
      <c r="P179" s="962">
        <f>[4]Igazgatás!K207+[4]Községgazd!N195+[4]Vagyongazd!K177+[4]Közút!K181+[4]Sport!K179+[4]Közművelődés!M228+[4]Támogatás!V194</f>
        <v>0</v>
      </c>
      <c r="Q179" s="962">
        <f>[4]Igazgatás!L207+[4]Községgazd!O195+[4]Vagyongazd!L177+[4]Közút!L181+[4]Sport!L179+[4]Közművelődés!N228+[4]Támogatás!W194</f>
        <v>0</v>
      </c>
      <c r="R179" s="961">
        <f>[4]Igazgatás!M207+[4]Községgazd!P195+[4]Vagyongazd!M177+[4]Közút!M181+[4]Sport!M179+[4]Közművelődés!O228+[4]Támogatás!X194</f>
        <v>0</v>
      </c>
      <c r="S179" s="962">
        <f>[4]Igazgatás!N207+[4]Községgazd!Q195+[4]Vagyongazd!N177+[4]Közút!N181+[4]Sport!N179+[4]Közművelődés!P228+[4]Támogatás!Y194</f>
        <v>0</v>
      </c>
      <c r="T179" s="962">
        <f>[4]Igazgatás!O207+[4]Községgazd!R195+[4]Vagyongazd!O177+[4]Közút!O181+[4]Sport!O179+[4]Közművelődés!Q228+[4]Támogatás!Z194</f>
        <v>0</v>
      </c>
      <c r="U179" s="963">
        <f>[4]Igazgatás!P207+[4]Községgazd!S195+[4]Vagyongazd!P177+[4]Közút!P181+[4]Sport!P179+[4]Közművelődés!R228+[4]Támogatás!AA194</f>
        <v>0</v>
      </c>
      <c r="V179" s="964">
        <f>[4]Igazgatás!Q207+[4]Községgazd!T195+[4]Vagyongazd!Q177+[4]Közút!Q181+[4]Sport!Q179+[4]Közművelődés!S228+[4]Támogatás!AB194</f>
        <v>0</v>
      </c>
      <c r="W179" s="962">
        <f>[4]Igazgatás!R207+[4]Községgazd!U195+[4]Vagyongazd!R177+[4]Közút!R181+[4]Sport!R179+[4]Közművelődés!T228+[4]Támogatás!AC194</f>
        <v>0</v>
      </c>
      <c r="X179" s="962">
        <f>[4]Igazgatás!S207+[4]Községgazd!V195+[4]Vagyongazd!S177+[4]Közút!S181+[4]Sport!S179+[4]Közművelődés!U228+[4]Támogatás!AD194</f>
        <v>0</v>
      </c>
      <c r="Y179" s="963">
        <f>[4]Igazgatás!T207+[4]Községgazd!W195+[4]Vagyongazd!T177+[4]Közút!T181+[4]Sport!T179+[4]Közművelődés!V228+[4]Támogatás!AE194</f>
        <v>0</v>
      </c>
      <c r="AB179" s="914"/>
    </row>
    <row r="180" spans="1:28" ht="15.75" hidden="1" customHeight="1" x14ac:dyDescent="0.2">
      <c r="B180" s="26"/>
      <c r="C180" s="21"/>
      <c r="D180" s="1354" t="s">
        <v>1064</v>
      </c>
      <c r="E180" s="1354"/>
      <c r="F180" s="958" t="e">
        <v>#REF!</v>
      </c>
      <c r="G180" s="958" t="e">
        <v>#REF!</v>
      </c>
      <c r="H180" s="958" t="e">
        <v>#REF!</v>
      </c>
      <c r="I180" s="958" t="e">
        <v>#REF!</v>
      </c>
      <c r="J180" s="958" t="e">
        <f>[4]Igazgatás!F208+[4]Községgazd!F196+[4]Vagyongazd!#REF!+[4]Közút!F182+[4]Sport!F180+[4]Közművelődés!F229+[4]Támogatás!J195</f>
        <v>#REF!</v>
      </c>
      <c r="K180" s="958" t="e">
        <f>[4]Igazgatás!G208+[4]Községgazd!G196+[4]Vagyongazd!#REF!+[4]Közút!G182+[4]Sport!G180+[4]Közművelődés!G229+[4]Támogatás!K195</f>
        <v>#REF!</v>
      </c>
      <c r="L180" s="958"/>
      <c r="M180" s="959" t="e">
        <f>[4]Igazgatás!H208+[4]Községgazd!H196+[4]Vagyongazd!#REF!+[4]Közút!H182+[4]Sport!H180+[4]Közművelődés!H229+[4]Támogatás!L195</f>
        <v>#REF!</v>
      </c>
      <c r="N180" s="960">
        <f>[4]Igazgatás!I208+[4]Községgazd!L196+[4]Vagyongazd!I178+[4]Közút!I182+[4]Sport!I180+[4]Közművelődés!K229+[4]Támogatás!T195</f>
        <v>0</v>
      </c>
      <c r="O180" s="961">
        <f>[4]Igazgatás!J208+[4]Községgazd!M196+[4]Vagyongazd!J178+[4]Közút!J182+[4]Sport!J180+[4]Közművelődés!L229+[4]Támogatás!U195</f>
        <v>0</v>
      </c>
      <c r="P180" s="962">
        <f>[4]Igazgatás!K208+[4]Községgazd!N196+[4]Vagyongazd!K178+[4]Közút!K182+[4]Sport!K180+[4]Közművelődés!M229+[4]Támogatás!V195</f>
        <v>0</v>
      </c>
      <c r="Q180" s="962">
        <f>[4]Igazgatás!L208+[4]Községgazd!O196+[4]Vagyongazd!L178+[4]Közút!L182+[4]Sport!L180+[4]Közművelődés!N229+[4]Támogatás!W195</f>
        <v>0</v>
      </c>
      <c r="R180" s="961">
        <f>[4]Igazgatás!M208+[4]Községgazd!P196+[4]Vagyongazd!M178+[4]Közút!M182+[4]Sport!M180+[4]Közművelődés!O229+[4]Támogatás!X195</f>
        <v>0</v>
      </c>
      <c r="S180" s="962">
        <f>[4]Igazgatás!N208+[4]Községgazd!Q196+[4]Vagyongazd!N178+[4]Közút!N182+[4]Sport!N180+[4]Közművelődés!P229+[4]Támogatás!Y195</f>
        <v>0</v>
      </c>
      <c r="T180" s="962">
        <f>[4]Igazgatás!O208+[4]Községgazd!R196+[4]Vagyongazd!O178+[4]Közút!O182+[4]Sport!O180+[4]Közművelődés!Q229+[4]Támogatás!Z195</f>
        <v>0</v>
      </c>
      <c r="U180" s="963">
        <f>[4]Igazgatás!P208+[4]Községgazd!S196+[4]Vagyongazd!P178+[4]Közút!P182+[4]Sport!P180+[4]Közművelődés!R229+[4]Támogatás!AA195</f>
        <v>0</v>
      </c>
      <c r="V180" s="964">
        <f>[4]Igazgatás!Q208+[4]Községgazd!T196+[4]Vagyongazd!Q178+[4]Közút!Q182+[4]Sport!Q180+[4]Közművelődés!S229+[4]Támogatás!AB195</f>
        <v>0</v>
      </c>
      <c r="W180" s="962">
        <f>[4]Igazgatás!R208+[4]Községgazd!U196+[4]Vagyongazd!R178+[4]Közút!R182+[4]Sport!R180+[4]Közművelődés!T229+[4]Támogatás!AC195</f>
        <v>0</v>
      </c>
      <c r="X180" s="962">
        <f>[4]Igazgatás!S208+[4]Községgazd!V196+[4]Vagyongazd!S178+[4]Közút!S182+[4]Sport!S180+[4]Közművelődés!U229+[4]Támogatás!AD195</f>
        <v>0</v>
      </c>
      <c r="Y180" s="963">
        <f>[4]Igazgatás!T208+[4]Községgazd!W196+[4]Vagyongazd!T178+[4]Közút!T182+[4]Sport!T180+[4]Közművelődés!V229+[4]Támogatás!AE195</f>
        <v>0</v>
      </c>
      <c r="AB180" s="914"/>
    </row>
    <row r="181" spans="1:28" ht="25.5" hidden="1" customHeight="1" x14ac:dyDescent="0.2">
      <c r="B181" s="26"/>
      <c r="C181" s="21"/>
      <c r="D181" s="1370" t="s">
        <v>1065</v>
      </c>
      <c r="E181" s="1370"/>
      <c r="F181" s="958" t="e">
        <v>#REF!</v>
      </c>
      <c r="G181" s="958" t="e">
        <v>#REF!</v>
      </c>
      <c r="H181" s="958" t="e">
        <v>#REF!</v>
      </c>
      <c r="I181" s="958" t="e">
        <v>#REF!</v>
      </c>
      <c r="J181" s="958" t="e">
        <f>[4]Igazgatás!F209+[4]Községgazd!F197+[4]Vagyongazd!#REF!+[4]Közút!F183+[4]Sport!F181+[4]Közművelődés!F230+[4]Támogatás!J196</f>
        <v>#REF!</v>
      </c>
      <c r="K181" s="958" t="e">
        <f>[4]Igazgatás!G209+[4]Községgazd!G197+[4]Vagyongazd!#REF!+[4]Közút!G183+[4]Sport!G181+[4]Közművelődés!G230+[4]Támogatás!K196</f>
        <v>#REF!</v>
      </c>
      <c r="L181" s="958"/>
      <c r="M181" s="959" t="e">
        <f>[4]Igazgatás!H209+[4]Községgazd!H197+[4]Vagyongazd!#REF!+[4]Közút!H183+[4]Sport!H181+[4]Közművelődés!H230+[4]Támogatás!L196</f>
        <v>#REF!</v>
      </c>
      <c r="N181" s="960">
        <f>[4]Igazgatás!I209+[4]Községgazd!L197+[4]Vagyongazd!I179+[4]Közút!I183+[4]Sport!I181+[4]Közművelődés!K230+[4]Támogatás!T196</f>
        <v>0</v>
      </c>
      <c r="O181" s="961">
        <f>[4]Igazgatás!J209+[4]Községgazd!M197+[4]Vagyongazd!J179+[4]Közút!J183+[4]Sport!J181+[4]Közművelődés!L230+[4]Támogatás!U196</f>
        <v>0</v>
      </c>
      <c r="P181" s="962">
        <f>[4]Igazgatás!K209+[4]Községgazd!N197+[4]Vagyongazd!K179+[4]Közút!K183+[4]Sport!K181+[4]Közművelődés!M230+[4]Támogatás!V196</f>
        <v>0</v>
      </c>
      <c r="Q181" s="962">
        <f>[4]Igazgatás!L209+[4]Községgazd!O197+[4]Vagyongazd!L179+[4]Közút!L183+[4]Sport!L181+[4]Közművelődés!N230+[4]Támogatás!W196</f>
        <v>0</v>
      </c>
      <c r="R181" s="961">
        <f>[4]Igazgatás!M209+[4]Községgazd!P197+[4]Vagyongazd!M179+[4]Közút!M183+[4]Sport!M181+[4]Közművelődés!O230+[4]Támogatás!X196</f>
        <v>0</v>
      </c>
      <c r="S181" s="962">
        <f>[4]Igazgatás!N209+[4]Községgazd!Q197+[4]Vagyongazd!N179+[4]Közút!N183+[4]Sport!N181+[4]Közművelődés!P230+[4]Támogatás!Y196</f>
        <v>0</v>
      </c>
      <c r="T181" s="962">
        <f>[4]Igazgatás!O209+[4]Községgazd!R197+[4]Vagyongazd!O179+[4]Közút!O183+[4]Sport!O181+[4]Közművelődés!Q230+[4]Támogatás!Z196</f>
        <v>0</v>
      </c>
      <c r="U181" s="963">
        <f>[4]Igazgatás!P209+[4]Községgazd!S197+[4]Vagyongazd!P179+[4]Közút!P183+[4]Sport!P181+[4]Közművelődés!R230+[4]Támogatás!AA196</f>
        <v>0</v>
      </c>
      <c r="V181" s="964">
        <f>[4]Igazgatás!Q209+[4]Községgazd!T197+[4]Vagyongazd!Q179+[4]Közút!Q183+[4]Sport!Q181+[4]Közművelődés!S230+[4]Támogatás!AB196</f>
        <v>0</v>
      </c>
      <c r="W181" s="962">
        <f>[4]Igazgatás!R209+[4]Községgazd!U197+[4]Vagyongazd!R179+[4]Közút!R183+[4]Sport!R181+[4]Közművelődés!T230+[4]Támogatás!AC196</f>
        <v>0</v>
      </c>
      <c r="X181" s="962">
        <f>[4]Igazgatás!S209+[4]Községgazd!V197+[4]Vagyongazd!S179+[4]Közút!S183+[4]Sport!S181+[4]Közművelődés!U230+[4]Támogatás!AD196</f>
        <v>0</v>
      </c>
      <c r="Y181" s="963">
        <f>[4]Igazgatás!T209+[4]Községgazd!W197+[4]Vagyongazd!T179+[4]Közút!T183+[4]Sport!T181+[4]Közművelődés!V230+[4]Támogatás!AE196</f>
        <v>0</v>
      </c>
      <c r="AB181" s="914"/>
    </row>
    <row r="182" spans="1:28" ht="15.75" hidden="1" customHeight="1" x14ac:dyDescent="0.2">
      <c r="B182" s="26"/>
      <c r="C182" s="21"/>
      <c r="D182" s="1354" t="s">
        <v>1066</v>
      </c>
      <c r="E182" s="1354"/>
      <c r="F182" s="958" t="e">
        <v>#REF!</v>
      </c>
      <c r="G182" s="958" t="e">
        <v>#REF!</v>
      </c>
      <c r="H182" s="958" t="e">
        <v>#REF!</v>
      </c>
      <c r="I182" s="958" t="e">
        <v>#REF!</v>
      </c>
      <c r="J182" s="958" t="e">
        <f>[4]Igazgatás!F210+[4]Községgazd!F198+[4]Vagyongazd!#REF!+[4]Közút!F184+[4]Sport!F182+[4]Közművelődés!F231+[4]Támogatás!J197</f>
        <v>#REF!</v>
      </c>
      <c r="K182" s="958" t="e">
        <f>[4]Igazgatás!G210+[4]Községgazd!G198+[4]Vagyongazd!#REF!+[4]Közút!G184+[4]Sport!G182+[4]Közművelődés!G231+[4]Támogatás!K197</f>
        <v>#REF!</v>
      </c>
      <c r="L182" s="958"/>
      <c r="M182" s="959" t="e">
        <f>[4]Igazgatás!H210+[4]Községgazd!H198+[4]Vagyongazd!#REF!+[4]Közút!H184+[4]Sport!H182+[4]Közművelődés!H231+[4]Támogatás!L197</f>
        <v>#REF!</v>
      </c>
      <c r="N182" s="960">
        <f>[4]Igazgatás!I210+[4]Községgazd!L198+[4]Vagyongazd!I180+[4]Közút!I184+[4]Sport!I182+[4]Közművelődés!K231+[4]Támogatás!T197</f>
        <v>0</v>
      </c>
      <c r="O182" s="961">
        <f>[4]Igazgatás!J210+[4]Községgazd!M198+[4]Vagyongazd!J180+[4]Közút!J184+[4]Sport!J182+[4]Közművelődés!L231+[4]Támogatás!U197</f>
        <v>0</v>
      </c>
      <c r="P182" s="962">
        <f>[4]Igazgatás!K210+[4]Községgazd!N198+[4]Vagyongazd!K180+[4]Közút!K184+[4]Sport!K182+[4]Közművelődés!M231+[4]Támogatás!V197</f>
        <v>0</v>
      </c>
      <c r="Q182" s="962">
        <f>[4]Igazgatás!L210+[4]Községgazd!O198+[4]Vagyongazd!L180+[4]Közút!L184+[4]Sport!L182+[4]Közművelődés!N231+[4]Támogatás!W197</f>
        <v>0</v>
      </c>
      <c r="R182" s="961">
        <f>[4]Igazgatás!M210+[4]Községgazd!P198+[4]Vagyongazd!M180+[4]Közút!M184+[4]Sport!M182+[4]Közművelődés!O231+[4]Támogatás!X197</f>
        <v>0</v>
      </c>
      <c r="S182" s="962">
        <f>[4]Igazgatás!N210+[4]Községgazd!Q198+[4]Vagyongazd!N180+[4]Közút!N184+[4]Sport!N182+[4]Közművelődés!P231+[4]Támogatás!Y197</f>
        <v>0</v>
      </c>
      <c r="T182" s="962">
        <f>[4]Igazgatás!O210+[4]Községgazd!R198+[4]Vagyongazd!O180+[4]Közút!O184+[4]Sport!O182+[4]Közművelődés!Q231+[4]Támogatás!Z197</f>
        <v>0</v>
      </c>
      <c r="U182" s="963">
        <f>[4]Igazgatás!P210+[4]Községgazd!S198+[4]Vagyongazd!P180+[4]Közút!P184+[4]Sport!P182+[4]Közművelődés!R231+[4]Támogatás!AA197</f>
        <v>0</v>
      </c>
      <c r="V182" s="964">
        <f>[4]Igazgatás!Q210+[4]Községgazd!T198+[4]Vagyongazd!Q180+[4]Közút!Q184+[4]Sport!Q182+[4]Közművelődés!S231+[4]Támogatás!AB197</f>
        <v>0</v>
      </c>
      <c r="W182" s="962">
        <f>[4]Igazgatás!R210+[4]Községgazd!U198+[4]Vagyongazd!R180+[4]Közút!R184+[4]Sport!R182+[4]Közművelődés!T231+[4]Támogatás!AC197</f>
        <v>0</v>
      </c>
      <c r="X182" s="962">
        <f>[4]Igazgatás!S210+[4]Községgazd!V198+[4]Vagyongazd!S180+[4]Közút!S184+[4]Sport!S182+[4]Közművelődés!U231+[4]Támogatás!AD197</f>
        <v>0</v>
      </c>
      <c r="Y182" s="963">
        <f>[4]Igazgatás!T210+[4]Községgazd!W198+[4]Vagyongazd!T180+[4]Közút!T184+[4]Sport!T182+[4]Közművelődés!V231+[4]Támogatás!AE197</f>
        <v>0</v>
      </c>
      <c r="AB182" s="914"/>
    </row>
    <row r="183" spans="1:28" ht="15.75" hidden="1" customHeight="1" x14ac:dyDescent="0.2">
      <c r="B183" s="26"/>
      <c r="C183" s="21"/>
      <c r="D183" s="1354" t="s">
        <v>1067</v>
      </c>
      <c r="E183" s="1354"/>
      <c r="F183" s="958" t="e">
        <v>#REF!</v>
      </c>
      <c r="G183" s="958" t="e">
        <v>#REF!</v>
      </c>
      <c r="H183" s="958" t="e">
        <v>#REF!</v>
      </c>
      <c r="I183" s="958" t="e">
        <v>#REF!</v>
      </c>
      <c r="J183" s="958" t="e">
        <f>[4]Igazgatás!F211+[4]Községgazd!F199+[4]Vagyongazd!#REF!+[4]Közút!F185+[4]Sport!F183+[4]Közművelődés!F232+[4]Támogatás!J198</f>
        <v>#REF!</v>
      </c>
      <c r="K183" s="958" t="e">
        <f>[4]Igazgatás!G211+[4]Községgazd!G199+[4]Vagyongazd!#REF!+[4]Közút!G185+[4]Sport!G183+[4]Közművelődés!G232+[4]Támogatás!K198</f>
        <v>#REF!</v>
      </c>
      <c r="L183" s="958"/>
      <c r="M183" s="959" t="e">
        <f>[4]Igazgatás!H211+[4]Községgazd!H199+[4]Vagyongazd!#REF!+[4]Közút!H185+[4]Sport!H183+[4]Közművelődés!H232+[4]Támogatás!L198</f>
        <v>#REF!</v>
      </c>
      <c r="N183" s="960">
        <f>[4]Igazgatás!I211+[4]Községgazd!L199+[4]Vagyongazd!I181+[4]Közút!I185+[4]Sport!I183+[4]Közművelődés!K232+[4]Támogatás!T198</f>
        <v>0</v>
      </c>
      <c r="O183" s="961">
        <f>[4]Igazgatás!J211+[4]Községgazd!M199+[4]Vagyongazd!J181+[4]Közút!J185+[4]Sport!J183+[4]Közművelődés!L232+[4]Támogatás!U198</f>
        <v>0</v>
      </c>
      <c r="P183" s="962">
        <f>[4]Igazgatás!K211+[4]Községgazd!N199+[4]Vagyongazd!K181+[4]Közút!K185+[4]Sport!K183+[4]Közművelődés!M232+[4]Támogatás!V198</f>
        <v>0</v>
      </c>
      <c r="Q183" s="962">
        <f>[4]Igazgatás!L211+[4]Községgazd!O199+[4]Vagyongazd!L181+[4]Közút!L185+[4]Sport!L183+[4]Közművelődés!N232+[4]Támogatás!W198</f>
        <v>0</v>
      </c>
      <c r="R183" s="961">
        <f>[4]Igazgatás!M211+[4]Községgazd!P199+[4]Vagyongazd!M181+[4]Közút!M185+[4]Sport!M183+[4]Közművelődés!O232+[4]Támogatás!X198</f>
        <v>0</v>
      </c>
      <c r="S183" s="962">
        <f>[4]Igazgatás!N211+[4]Községgazd!Q199+[4]Vagyongazd!N181+[4]Közút!N185+[4]Sport!N183+[4]Közművelődés!P232+[4]Támogatás!Y198</f>
        <v>0</v>
      </c>
      <c r="T183" s="962">
        <f>[4]Igazgatás!O211+[4]Községgazd!R199+[4]Vagyongazd!O181+[4]Közút!O185+[4]Sport!O183+[4]Közművelődés!Q232+[4]Támogatás!Z198</f>
        <v>0</v>
      </c>
      <c r="U183" s="963">
        <f>[4]Igazgatás!P211+[4]Községgazd!S199+[4]Vagyongazd!P181+[4]Közút!P185+[4]Sport!P183+[4]Közművelődés!R232+[4]Támogatás!AA198</f>
        <v>0</v>
      </c>
      <c r="V183" s="964">
        <f>[4]Igazgatás!Q211+[4]Községgazd!T199+[4]Vagyongazd!Q181+[4]Közút!Q185+[4]Sport!Q183+[4]Közművelődés!S232+[4]Támogatás!AB198</f>
        <v>0</v>
      </c>
      <c r="W183" s="962">
        <f>[4]Igazgatás!R211+[4]Községgazd!U199+[4]Vagyongazd!R181+[4]Közút!R185+[4]Sport!R183+[4]Közművelődés!T232+[4]Támogatás!AC198</f>
        <v>0</v>
      </c>
      <c r="X183" s="962">
        <f>[4]Igazgatás!S211+[4]Községgazd!V199+[4]Vagyongazd!S181+[4]Közút!S185+[4]Sport!S183+[4]Közművelődés!U232+[4]Támogatás!AD198</f>
        <v>0</v>
      </c>
      <c r="Y183" s="963">
        <f>[4]Igazgatás!T211+[4]Községgazd!W199+[4]Vagyongazd!T181+[4]Közút!T185+[4]Sport!T183+[4]Közművelődés!V232+[4]Támogatás!AE198</f>
        <v>0</v>
      </c>
      <c r="AB183" s="914"/>
    </row>
    <row r="184" spans="1:28" ht="25.5" hidden="1" customHeight="1" x14ac:dyDescent="0.2">
      <c r="B184" s="26"/>
      <c r="C184" s="21"/>
      <c r="D184" s="1370" t="s">
        <v>1068</v>
      </c>
      <c r="E184" s="1370"/>
      <c r="F184" s="958" t="e">
        <v>#REF!</v>
      </c>
      <c r="G184" s="958" t="e">
        <v>#REF!</v>
      </c>
      <c r="H184" s="958" t="e">
        <v>#REF!</v>
      </c>
      <c r="I184" s="958" t="e">
        <v>#REF!</v>
      </c>
      <c r="J184" s="958" t="e">
        <f>[4]Igazgatás!F212+[4]Községgazd!F200+[4]Vagyongazd!#REF!+[4]Közút!F186+[4]Sport!F184+[4]Közművelődés!F233+[4]Támogatás!J199</f>
        <v>#REF!</v>
      </c>
      <c r="K184" s="958" t="e">
        <f>[4]Igazgatás!G212+[4]Községgazd!G200+[4]Vagyongazd!#REF!+[4]Közút!G186+[4]Sport!G184+[4]Közművelődés!G233+[4]Támogatás!K199</f>
        <v>#REF!</v>
      </c>
      <c r="L184" s="958"/>
      <c r="M184" s="959" t="e">
        <f>[4]Igazgatás!H212+[4]Községgazd!H200+[4]Vagyongazd!#REF!+[4]Közút!H186+[4]Sport!H184+[4]Közművelődés!H233+[4]Támogatás!L199</f>
        <v>#REF!</v>
      </c>
      <c r="N184" s="960">
        <f>[4]Igazgatás!I212+[4]Községgazd!L200+[4]Vagyongazd!I182+[4]Közút!I186+[4]Sport!I184+[4]Közművelődés!K233+[4]Támogatás!T199</f>
        <v>0</v>
      </c>
      <c r="O184" s="961">
        <f>[4]Igazgatás!J212+[4]Községgazd!M200+[4]Vagyongazd!J182+[4]Közút!J186+[4]Sport!J184+[4]Közművelődés!L233+[4]Támogatás!U199</f>
        <v>0</v>
      </c>
      <c r="P184" s="962">
        <f>[4]Igazgatás!K212+[4]Községgazd!N200+[4]Vagyongazd!K182+[4]Közút!K186+[4]Sport!K184+[4]Közművelődés!M233+[4]Támogatás!V199</f>
        <v>0</v>
      </c>
      <c r="Q184" s="962">
        <f>[4]Igazgatás!L212+[4]Községgazd!O200+[4]Vagyongazd!L182+[4]Közút!L186+[4]Sport!L184+[4]Közművelődés!N233+[4]Támogatás!W199</f>
        <v>0</v>
      </c>
      <c r="R184" s="961">
        <f>[4]Igazgatás!M212+[4]Községgazd!P200+[4]Vagyongazd!M182+[4]Közút!M186+[4]Sport!M184+[4]Közművelődés!O233+[4]Támogatás!X199</f>
        <v>0</v>
      </c>
      <c r="S184" s="962">
        <f>[4]Igazgatás!N212+[4]Községgazd!Q200+[4]Vagyongazd!N182+[4]Közút!N186+[4]Sport!N184+[4]Közművelődés!P233+[4]Támogatás!Y199</f>
        <v>0</v>
      </c>
      <c r="T184" s="962">
        <f>[4]Igazgatás!O212+[4]Községgazd!R200+[4]Vagyongazd!O182+[4]Közút!O186+[4]Sport!O184+[4]Közművelődés!Q233+[4]Támogatás!Z199</f>
        <v>0</v>
      </c>
      <c r="U184" s="963">
        <f>[4]Igazgatás!P212+[4]Községgazd!S200+[4]Vagyongazd!P182+[4]Közút!P186+[4]Sport!P184+[4]Közművelődés!R233+[4]Támogatás!AA199</f>
        <v>0</v>
      </c>
      <c r="V184" s="964">
        <f>[4]Igazgatás!Q212+[4]Községgazd!T200+[4]Vagyongazd!Q182+[4]Közút!Q186+[4]Sport!Q184+[4]Közművelődés!S233+[4]Támogatás!AB199</f>
        <v>0</v>
      </c>
      <c r="W184" s="962">
        <f>[4]Igazgatás!R212+[4]Községgazd!U200+[4]Vagyongazd!R182+[4]Közút!R186+[4]Sport!R184+[4]Közművelődés!T233+[4]Támogatás!AC199</f>
        <v>0</v>
      </c>
      <c r="X184" s="962">
        <f>[4]Igazgatás!S212+[4]Községgazd!V200+[4]Vagyongazd!S182+[4]Közút!S186+[4]Sport!S184+[4]Közművelődés!U233+[4]Támogatás!AD199</f>
        <v>0</v>
      </c>
      <c r="Y184" s="963">
        <f>[4]Igazgatás!T212+[4]Községgazd!W200+[4]Vagyongazd!T182+[4]Közút!T186+[4]Sport!T184+[4]Közművelődés!V233+[4]Támogatás!AE199</f>
        <v>0</v>
      </c>
      <c r="AB184" s="914"/>
    </row>
    <row r="185" spans="1:28" ht="25.5" hidden="1" customHeight="1" x14ac:dyDescent="0.2">
      <c r="B185" s="26"/>
      <c r="C185" s="21"/>
      <c r="D185" s="1370" t="s">
        <v>1069</v>
      </c>
      <c r="E185" s="1370"/>
      <c r="F185" s="958" t="e">
        <v>#REF!</v>
      </c>
      <c r="G185" s="958" t="e">
        <v>#REF!</v>
      </c>
      <c r="H185" s="958" t="e">
        <v>#REF!</v>
      </c>
      <c r="I185" s="958" t="e">
        <v>#REF!</v>
      </c>
      <c r="J185" s="958" t="e">
        <f>[4]Igazgatás!F213+[4]Községgazd!F201+[4]Vagyongazd!#REF!+[4]Közút!F187+[4]Sport!F185+[4]Közművelődés!F234+[4]Támogatás!J200</f>
        <v>#REF!</v>
      </c>
      <c r="K185" s="958" t="e">
        <f>[4]Igazgatás!G213+[4]Községgazd!G201+[4]Vagyongazd!#REF!+[4]Közút!G187+[4]Sport!G185+[4]Közművelődés!G234+[4]Támogatás!K200</f>
        <v>#REF!</v>
      </c>
      <c r="L185" s="958"/>
      <c r="M185" s="959" t="e">
        <f>[4]Igazgatás!H213+[4]Községgazd!H201+[4]Vagyongazd!#REF!+[4]Közút!H187+[4]Sport!H185+[4]Közművelődés!H234+[4]Támogatás!L200</f>
        <v>#REF!</v>
      </c>
      <c r="N185" s="960">
        <f>[4]Igazgatás!I213+[4]Községgazd!L201+[4]Vagyongazd!I183+[4]Közút!I187+[4]Sport!I185+[4]Közművelődés!K234+[4]Támogatás!T200</f>
        <v>0</v>
      </c>
      <c r="O185" s="961">
        <f>[4]Igazgatás!J213+[4]Községgazd!M201+[4]Vagyongazd!J183+[4]Közút!J187+[4]Sport!J185+[4]Közművelődés!L234+[4]Támogatás!U200</f>
        <v>0</v>
      </c>
      <c r="P185" s="962">
        <f>[4]Igazgatás!K213+[4]Községgazd!N201+[4]Vagyongazd!K183+[4]Közút!K187+[4]Sport!K185+[4]Közművelődés!M234+[4]Támogatás!V200</f>
        <v>0</v>
      </c>
      <c r="Q185" s="962">
        <f>[4]Igazgatás!L213+[4]Községgazd!O201+[4]Vagyongazd!L183+[4]Közút!L187+[4]Sport!L185+[4]Közművelődés!N234+[4]Támogatás!W200</f>
        <v>0</v>
      </c>
      <c r="R185" s="961">
        <f>[4]Igazgatás!M213+[4]Községgazd!P201+[4]Vagyongazd!M183+[4]Közút!M187+[4]Sport!M185+[4]Közművelődés!O234+[4]Támogatás!X200</f>
        <v>0</v>
      </c>
      <c r="S185" s="962">
        <f>[4]Igazgatás!N213+[4]Községgazd!Q201+[4]Vagyongazd!N183+[4]Közút!N187+[4]Sport!N185+[4]Közművelődés!P234+[4]Támogatás!Y200</f>
        <v>0</v>
      </c>
      <c r="T185" s="962">
        <f>[4]Igazgatás!O213+[4]Községgazd!R201+[4]Vagyongazd!O183+[4]Közút!O187+[4]Sport!O185+[4]Közművelődés!Q234+[4]Támogatás!Z200</f>
        <v>0</v>
      </c>
      <c r="U185" s="963">
        <f>[4]Igazgatás!P213+[4]Községgazd!S201+[4]Vagyongazd!P183+[4]Közút!P187+[4]Sport!P185+[4]Közművelődés!R234+[4]Támogatás!AA200</f>
        <v>0</v>
      </c>
      <c r="V185" s="964">
        <f>[4]Igazgatás!Q213+[4]Községgazd!T201+[4]Vagyongazd!Q183+[4]Közút!Q187+[4]Sport!Q185+[4]Közművelődés!S234+[4]Támogatás!AB200</f>
        <v>0</v>
      </c>
      <c r="W185" s="962">
        <f>[4]Igazgatás!R213+[4]Községgazd!U201+[4]Vagyongazd!R183+[4]Közút!R187+[4]Sport!R185+[4]Közművelődés!T234+[4]Támogatás!AC200</f>
        <v>0</v>
      </c>
      <c r="X185" s="962">
        <f>[4]Igazgatás!S213+[4]Községgazd!V201+[4]Vagyongazd!S183+[4]Közút!S187+[4]Sport!S185+[4]Közművelődés!U234+[4]Támogatás!AD200</f>
        <v>0</v>
      </c>
      <c r="Y185" s="963">
        <f>[4]Igazgatás!T213+[4]Községgazd!W201+[4]Vagyongazd!T183+[4]Közút!T187+[4]Sport!T185+[4]Közművelődés!V234+[4]Támogatás!AE200</f>
        <v>0</v>
      </c>
      <c r="AB185" s="914"/>
    </row>
    <row r="186" spans="1:28" ht="25.5" hidden="1" customHeight="1" x14ac:dyDescent="0.2">
      <c r="B186" s="26"/>
      <c r="C186" s="21"/>
      <c r="D186" s="1370" t="s">
        <v>1070</v>
      </c>
      <c r="E186" s="1370"/>
      <c r="F186" s="958" t="e">
        <v>#REF!</v>
      </c>
      <c r="G186" s="958" t="e">
        <v>#REF!</v>
      </c>
      <c r="H186" s="958" t="e">
        <v>#REF!</v>
      </c>
      <c r="I186" s="958" t="e">
        <v>#REF!</v>
      </c>
      <c r="J186" s="958" t="e">
        <f>[4]Igazgatás!F214+[4]Községgazd!F202+[4]Vagyongazd!#REF!+[4]Közút!F188+[4]Sport!F186+[4]Közművelődés!F235+[4]Támogatás!J201</f>
        <v>#REF!</v>
      </c>
      <c r="K186" s="958" t="e">
        <f>[4]Igazgatás!G214+[4]Községgazd!G202+[4]Vagyongazd!#REF!+[4]Közút!G188+[4]Sport!G186+[4]Közművelődés!G235+[4]Támogatás!K201</f>
        <v>#REF!</v>
      </c>
      <c r="L186" s="958"/>
      <c r="M186" s="959" t="e">
        <f>[4]Igazgatás!H214+[4]Községgazd!H202+[4]Vagyongazd!#REF!+[4]Közút!H188+[4]Sport!H186+[4]Közművelődés!H235+[4]Támogatás!L201</f>
        <v>#REF!</v>
      </c>
      <c r="N186" s="960">
        <f>[4]Igazgatás!I214+[4]Községgazd!L202+[4]Vagyongazd!I184+[4]Közút!I188+[4]Sport!I186+[4]Közművelődés!K235+[4]Támogatás!T201</f>
        <v>0</v>
      </c>
      <c r="O186" s="961">
        <f>[4]Igazgatás!J214+[4]Községgazd!M202+[4]Vagyongazd!J184+[4]Közút!J188+[4]Sport!J186+[4]Közművelődés!L235+[4]Támogatás!U201</f>
        <v>0</v>
      </c>
      <c r="P186" s="962">
        <f>[4]Igazgatás!K214+[4]Községgazd!N202+[4]Vagyongazd!K184+[4]Közút!K188+[4]Sport!K186+[4]Közművelődés!M235+[4]Támogatás!V201</f>
        <v>0</v>
      </c>
      <c r="Q186" s="962">
        <f>[4]Igazgatás!L214+[4]Községgazd!O202+[4]Vagyongazd!L184+[4]Közút!L188+[4]Sport!L186+[4]Közművelődés!N235+[4]Támogatás!W201</f>
        <v>0</v>
      </c>
      <c r="R186" s="961">
        <f>[4]Igazgatás!M214+[4]Községgazd!P202+[4]Vagyongazd!M184+[4]Közút!M188+[4]Sport!M186+[4]Közművelődés!O235+[4]Támogatás!X201</f>
        <v>0</v>
      </c>
      <c r="S186" s="962">
        <f>[4]Igazgatás!N214+[4]Községgazd!Q202+[4]Vagyongazd!N184+[4]Közút!N188+[4]Sport!N186+[4]Közművelődés!P235+[4]Támogatás!Y201</f>
        <v>0</v>
      </c>
      <c r="T186" s="962">
        <f>[4]Igazgatás!O214+[4]Községgazd!R202+[4]Vagyongazd!O184+[4]Közút!O188+[4]Sport!O186+[4]Közművelődés!Q235+[4]Támogatás!Z201</f>
        <v>0</v>
      </c>
      <c r="U186" s="963">
        <f>[4]Igazgatás!P214+[4]Községgazd!S202+[4]Vagyongazd!P184+[4]Közút!P188+[4]Sport!P186+[4]Közművelődés!R235+[4]Támogatás!AA201</f>
        <v>0</v>
      </c>
      <c r="V186" s="964">
        <f>[4]Igazgatás!Q214+[4]Községgazd!T202+[4]Vagyongazd!Q184+[4]Közút!Q188+[4]Sport!Q186+[4]Közművelődés!S235+[4]Támogatás!AB201</f>
        <v>0</v>
      </c>
      <c r="W186" s="962">
        <f>[4]Igazgatás!R214+[4]Községgazd!U202+[4]Vagyongazd!R184+[4]Közút!R188+[4]Sport!R186+[4]Közművelődés!T235+[4]Támogatás!AC201</f>
        <v>0</v>
      </c>
      <c r="X186" s="962">
        <f>[4]Igazgatás!S214+[4]Községgazd!V202+[4]Vagyongazd!S184+[4]Közút!S188+[4]Sport!S186+[4]Közművelődés!U235+[4]Támogatás!AD201</f>
        <v>0</v>
      </c>
      <c r="Y186" s="963">
        <f>[4]Igazgatás!T214+[4]Községgazd!W202+[4]Vagyongazd!T184+[4]Közút!T188+[4]Sport!T186+[4]Közművelődés!V235+[4]Támogatás!AE201</f>
        <v>0</v>
      </c>
      <c r="AB186" s="914"/>
    </row>
    <row r="187" spans="1:28" ht="25.5" hidden="1" customHeight="1" x14ac:dyDescent="0.2">
      <c r="B187" s="26"/>
      <c r="C187" s="21"/>
      <c r="D187" s="1370" t="s">
        <v>1071</v>
      </c>
      <c r="E187" s="1370"/>
      <c r="F187" s="958" t="e">
        <v>#REF!</v>
      </c>
      <c r="G187" s="958" t="e">
        <v>#REF!</v>
      </c>
      <c r="H187" s="958" t="e">
        <v>#REF!</v>
      </c>
      <c r="I187" s="958" t="e">
        <v>#REF!</v>
      </c>
      <c r="J187" s="958" t="e">
        <f>[4]Igazgatás!F215+[4]Községgazd!F203+[4]Vagyongazd!#REF!+[4]Közút!F189+[4]Sport!F187+[4]Közművelődés!F236+[4]Támogatás!J202</f>
        <v>#REF!</v>
      </c>
      <c r="K187" s="958" t="e">
        <f>[4]Igazgatás!G215+[4]Községgazd!G203+[4]Vagyongazd!#REF!+[4]Közút!G189+[4]Sport!G187+[4]Közművelődés!G236+[4]Támogatás!K202</f>
        <v>#REF!</v>
      </c>
      <c r="L187" s="958"/>
      <c r="M187" s="959" t="e">
        <f>[4]Igazgatás!H215+[4]Községgazd!H203+[4]Vagyongazd!#REF!+[4]Közút!H189+[4]Sport!H187+[4]Közművelődés!H236+[4]Támogatás!L202</f>
        <v>#REF!</v>
      </c>
      <c r="N187" s="960">
        <f>[4]Igazgatás!I215+[4]Községgazd!L203+[4]Vagyongazd!I185+[4]Közút!I189+[4]Sport!I187+[4]Közművelődés!K236+[4]Támogatás!T202</f>
        <v>0</v>
      </c>
      <c r="O187" s="961">
        <f>[4]Igazgatás!J215+[4]Községgazd!M203+[4]Vagyongazd!J185+[4]Közút!J189+[4]Sport!J187+[4]Közművelődés!L236+[4]Támogatás!U202</f>
        <v>0</v>
      </c>
      <c r="P187" s="962">
        <f>[4]Igazgatás!K215+[4]Községgazd!N203+[4]Vagyongazd!K185+[4]Közút!K189+[4]Sport!K187+[4]Közművelődés!M236+[4]Támogatás!V202</f>
        <v>0</v>
      </c>
      <c r="Q187" s="962">
        <f>[4]Igazgatás!L215+[4]Községgazd!O203+[4]Vagyongazd!L185+[4]Közút!L189+[4]Sport!L187+[4]Közművelődés!N236+[4]Támogatás!W202</f>
        <v>0</v>
      </c>
      <c r="R187" s="961">
        <f>[4]Igazgatás!M215+[4]Községgazd!P203+[4]Vagyongazd!M185+[4]Közút!M189+[4]Sport!M187+[4]Közművelődés!O236+[4]Támogatás!X202</f>
        <v>0</v>
      </c>
      <c r="S187" s="962">
        <f>[4]Igazgatás!N215+[4]Községgazd!Q203+[4]Vagyongazd!N185+[4]Közút!N189+[4]Sport!N187+[4]Közművelődés!P236+[4]Támogatás!Y202</f>
        <v>0</v>
      </c>
      <c r="T187" s="962">
        <f>[4]Igazgatás!O215+[4]Községgazd!R203+[4]Vagyongazd!O185+[4]Közút!O189+[4]Sport!O187+[4]Közművelődés!Q236+[4]Támogatás!Z202</f>
        <v>0</v>
      </c>
      <c r="U187" s="963">
        <f>[4]Igazgatás!P215+[4]Községgazd!S203+[4]Vagyongazd!P185+[4]Közút!P189+[4]Sport!P187+[4]Közművelődés!R236+[4]Támogatás!AA202</f>
        <v>0</v>
      </c>
      <c r="V187" s="964">
        <f>[4]Igazgatás!Q215+[4]Községgazd!T203+[4]Vagyongazd!Q185+[4]Közút!Q189+[4]Sport!Q187+[4]Közművelődés!S236+[4]Támogatás!AB202</f>
        <v>0</v>
      </c>
      <c r="W187" s="962">
        <f>[4]Igazgatás!R215+[4]Községgazd!U203+[4]Vagyongazd!R185+[4]Közút!R189+[4]Sport!R187+[4]Közművelődés!T236+[4]Támogatás!AC202</f>
        <v>0</v>
      </c>
      <c r="X187" s="962">
        <f>[4]Igazgatás!S215+[4]Községgazd!V203+[4]Vagyongazd!S185+[4]Közút!S189+[4]Sport!S187+[4]Közművelődés!U236+[4]Támogatás!AD202</f>
        <v>0</v>
      </c>
      <c r="Y187" s="963">
        <f>[4]Igazgatás!T215+[4]Községgazd!W203+[4]Vagyongazd!T185+[4]Közút!T189+[4]Sport!T187+[4]Közművelődés!V236+[4]Támogatás!AE202</f>
        <v>0</v>
      </c>
      <c r="AB187" s="914"/>
    </row>
    <row r="188" spans="1:28" s="977" customFormat="1" ht="15.75" hidden="1" customHeight="1" x14ac:dyDescent="0.2">
      <c r="A188" s="18" t="s">
        <v>1072</v>
      </c>
      <c r="B188" s="28" t="s">
        <v>1073</v>
      </c>
      <c r="C188" s="1379" t="s">
        <v>1074</v>
      </c>
      <c r="D188" s="1380"/>
      <c r="E188" s="1380"/>
      <c r="F188" s="975" t="e">
        <v>#REF!</v>
      </c>
      <c r="G188" s="975" t="e">
        <v>#REF!</v>
      </c>
      <c r="H188" s="975" t="e">
        <v>#REF!</v>
      </c>
      <c r="I188" s="981" t="e">
        <v>#REF!</v>
      </c>
      <c r="J188" s="975" t="e">
        <f>[4]Igazgatás!F216+[4]Községgazd!F204+[4]Vagyongazd!#REF!+[4]Közút!F190+[4]Sport!F188+[4]Közművelődés!F237+[4]Támogatás!J203</f>
        <v>#REF!</v>
      </c>
      <c r="K188" s="975" t="e">
        <f>[4]Igazgatás!G216+[4]Községgazd!G204+[4]Vagyongazd!#REF!+[4]Közút!G190+[4]Sport!G188+[4]Közművelődés!G237+[4]Támogatás!K203</f>
        <v>#REF!</v>
      </c>
      <c r="L188" s="975"/>
      <c r="M188" s="982" t="e">
        <f>[4]Igazgatás!H216+[4]Községgazd!H204+[4]Vagyongazd!#REF!+[4]Közút!H190+[4]Sport!H188+[4]Közművelődés!H237+[4]Támogatás!L203</f>
        <v>#REF!</v>
      </c>
      <c r="N188" s="939">
        <f>[4]Igazgatás!I216+[4]Községgazd!L204+[4]Vagyongazd!I186+[4]Közút!I190+[4]Sport!I188+[4]Közművelődés!K237+[4]Támogatás!T203</f>
        <v>0</v>
      </c>
      <c r="O188" s="940">
        <f>[4]Igazgatás!J216+[4]Községgazd!M204+[4]Vagyongazd!J186+[4]Közút!J190+[4]Sport!J188+[4]Közművelődés!L237+[4]Támogatás!U203</f>
        <v>0</v>
      </c>
      <c r="P188" s="941">
        <f>[4]Igazgatás!K216+[4]Községgazd!N204+[4]Vagyongazd!K186+[4]Közút!K190+[4]Sport!K188+[4]Közművelődés!M237+[4]Támogatás!V203</f>
        <v>0</v>
      </c>
      <c r="Q188" s="941">
        <f>[4]Igazgatás!L216+[4]Községgazd!O204+[4]Vagyongazd!L186+[4]Közút!L190+[4]Sport!L188+[4]Közművelődés!N237+[4]Támogatás!W203</f>
        <v>0</v>
      </c>
      <c r="R188" s="940">
        <f>[4]Igazgatás!M216+[4]Községgazd!P204+[4]Vagyongazd!M186+[4]Közút!M190+[4]Sport!M188+[4]Közművelődés!O237+[4]Támogatás!X203</f>
        <v>0</v>
      </c>
      <c r="S188" s="941">
        <f>[4]Igazgatás!N216+[4]Községgazd!Q204+[4]Vagyongazd!N186+[4]Közút!N190+[4]Sport!N188+[4]Közművelődés!P237+[4]Támogatás!Y203</f>
        <v>0</v>
      </c>
      <c r="T188" s="941">
        <f>[4]Igazgatás!O216+[4]Községgazd!R204+[4]Vagyongazd!O186+[4]Közút!O190+[4]Sport!O188+[4]Közművelődés!Q237+[4]Támogatás!Z203</f>
        <v>0</v>
      </c>
      <c r="U188" s="942">
        <f>[4]Igazgatás!P216+[4]Községgazd!S204+[4]Vagyongazd!P186+[4]Közút!P190+[4]Sport!P188+[4]Közművelődés!R237+[4]Támogatás!AA203</f>
        <v>0</v>
      </c>
      <c r="V188" s="943">
        <f>[4]Igazgatás!Q216+[4]Községgazd!T204+[4]Vagyongazd!Q186+[4]Közút!Q190+[4]Sport!Q188+[4]Közművelődés!S237+[4]Támogatás!AB203</f>
        <v>0</v>
      </c>
      <c r="W188" s="941">
        <f>[4]Igazgatás!R216+[4]Községgazd!U204+[4]Vagyongazd!R186+[4]Közút!R190+[4]Sport!R188+[4]Közművelődés!T237+[4]Támogatás!AC203</f>
        <v>0</v>
      </c>
      <c r="X188" s="941">
        <f>[4]Igazgatás!S216+[4]Községgazd!V204+[4]Vagyongazd!S186+[4]Közút!S190+[4]Sport!S188+[4]Közművelődés!U237+[4]Támogatás!AD203</f>
        <v>0</v>
      </c>
      <c r="Y188" s="942">
        <f>[4]Igazgatás!T216+[4]Községgazd!W204+[4]Vagyongazd!T186+[4]Közút!T190+[4]Sport!T188+[4]Közművelődés!V237+[4]Támogatás!AE203</f>
        <v>0</v>
      </c>
      <c r="AB188" s="914"/>
    </row>
    <row r="189" spans="1:28" ht="15.75" hidden="1" customHeight="1" x14ac:dyDescent="0.2">
      <c r="B189" s="26"/>
      <c r="C189" s="21"/>
      <c r="D189" s="1354" t="s">
        <v>1075</v>
      </c>
      <c r="E189" s="1354"/>
      <c r="F189" s="958" t="e">
        <v>#REF!</v>
      </c>
      <c r="G189" s="958" t="e">
        <v>#REF!</v>
      </c>
      <c r="H189" s="958" t="e">
        <v>#REF!</v>
      </c>
      <c r="I189" s="958" t="e">
        <v>#REF!</v>
      </c>
      <c r="J189" s="958" t="e">
        <f>[4]Igazgatás!F217+[4]Községgazd!F205+[4]Vagyongazd!#REF!+[4]Közút!F191+[4]Sport!F189+[4]Közművelődés!F238+[4]Támogatás!J204</f>
        <v>#REF!</v>
      </c>
      <c r="K189" s="958" t="e">
        <f>[4]Igazgatás!G217+[4]Községgazd!G205+[4]Vagyongazd!#REF!+[4]Közút!G191+[4]Sport!G189+[4]Közművelődés!G238+[4]Támogatás!K204</f>
        <v>#REF!</v>
      </c>
      <c r="L189" s="958"/>
      <c r="M189" s="959" t="e">
        <f>[4]Igazgatás!H217+[4]Községgazd!H205+[4]Vagyongazd!#REF!+[4]Közút!H191+[4]Sport!H189+[4]Közművelődés!H238+[4]Támogatás!L204</f>
        <v>#REF!</v>
      </c>
      <c r="N189" s="960">
        <f>[4]Igazgatás!I217+[4]Községgazd!L205+[4]Vagyongazd!I187+[4]Közút!I191+[4]Sport!I189+[4]Közművelődés!K238+[4]Támogatás!T204</f>
        <v>0</v>
      </c>
      <c r="O189" s="961">
        <f>[4]Igazgatás!J217+[4]Községgazd!M205+[4]Vagyongazd!J187+[4]Közút!J191+[4]Sport!J189+[4]Közművelődés!L238+[4]Támogatás!U204</f>
        <v>0</v>
      </c>
      <c r="P189" s="962">
        <f>[4]Igazgatás!K217+[4]Községgazd!N205+[4]Vagyongazd!K187+[4]Közút!K191+[4]Sport!K189+[4]Közművelődés!M238+[4]Támogatás!V204</f>
        <v>0</v>
      </c>
      <c r="Q189" s="962">
        <f>[4]Igazgatás!L217+[4]Községgazd!O205+[4]Vagyongazd!L187+[4]Közút!L191+[4]Sport!L189+[4]Közművelődés!N238+[4]Támogatás!W204</f>
        <v>0</v>
      </c>
      <c r="R189" s="961">
        <f>[4]Igazgatás!M217+[4]Községgazd!P205+[4]Vagyongazd!M187+[4]Közút!M191+[4]Sport!M189+[4]Közművelődés!O238+[4]Támogatás!X204</f>
        <v>0</v>
      </c>
      <c r="S189" s="962">
        <f>[4]Igazgatás!N217+[4]Községgazd!Q205+[4]Vagyongazd!N187+[4]Közút!N191+[4]Sport!N189+[4]Közművelődés!P238+[4]Támogatás!Y204</f>
        <v>0</v>
      </c>
      <c r="T189" s="962">
        <f>[4]Igazgatás!O217+[4]Községgazd!R205+[4]Vagyongazd!O187+[4]Közút!O191+[4]Sport!O189+[4]Közművelődés!Q238+[4]Támogatás!Z204</f>
        <v>0</v>
      </c>
      <c r="U189" s="963">
        <f>[4]Igazgatás!P217+[4]Községgazd!S205+[4]Vagyongazd!P187+[4]Közút!P191+[4]Sport!P189+[4]Közművelődés!R238+[4]Támogatás!AA204</f>
        <v>0</v>
      </c>
      <c r="V189" s="964">
        <f>[4]Igazgatás!Q217+[4]Községgazd!T205+[4]Vagyongazd!Q187+[4]Közút!Q191+[4]Sport!Q189+[4]Közművelődés!S238+[4]Támogatás!AB204</f>
        <v>0</v>
      </c>
      <c r="W189" s="962">
        <f>[4]Igazgatás!R217+[4]Községgazd!U205+[4]Vagyongazd!R187+[4]Közút!R191+[4]Sport!R189+[4]Közművelődés!T238+[4]Támogatás!AC204</f>
        <v>0</v>
      </c>
      <c r="X189" s="962">
        <f>[4]Igazgatás!S217+[4]Községgazd!V205+[4]Vagyongazd!S187+[4]Közút!S191+[4]Sport!S189+[4]Közművelődés!U238+[4]Támogatás!AD204</f>
        <v>0</v>
      </c>
      <c r="Y189" s="963">
        <f>[4]Igazgatás!T217+[4]Községgazd!W205+[4]Vagyongazd!T187+[4]Közút!T191+[4]Sport!T189+[4]Közművelődés!V238+[4]Támogatás!AE204</f>
        <v>0</v>
      </c>
      <c r="AB189" s="914"/>
    </row>
    <row r="190" spans="1:28" ht="15.75" hidden="1" customHeight="1" x14ac:dyDescent="0.2">
      <c r="B190" s="26"/>
      <c r="C190" s="21"/>
      <c r="D190" s="1354" t="s">
        <v>1076</v>
      </c>
      <c r="E190" s="1354"/>
      <c r="F190" s="958" t="e">
        <v>#REF!</v>
      </c>
      <c r="G190" s="958" t="e">
        <v>#REF!</v>
      </c>
      <c r="H190" s="958" t="e">
        <v>#REF!</v>
      </c>
      <c r="I190" s="958" t="e">
        <v>#REF!</v>
      </c>
      <c r="J190" s="958" t="e">
        <f>[4]Igazgatás!F218+[4]Községgazd!F206+[4]Vagyongazd!#REF!+[4]Közút!F192+[4]Sport!F190+[4]Közművelődés!F239+[4]Támogatás!J205</f>
        <v>#REF!</v>
      </c>
      <c r="K190" s="958" t="e">
        <f>[4]Igazgatás!G218+[4]Községgazd!G206+[4]Vagyongazd!#REF!+[4]Közút!G192+[4]Sport!G190+[4]Közművelődés!G239+[4]Támogatás!K205</f>
        <v>#REF!</v>
      </c>
      <c r="L190" s="958"/>
      <c r="M190" s="959" t="e">
        <f>[4]Igazgatás!H218+[4]Községgazd!H206+[4]Vagyongazd!#REF!+[4]Közút!H192+[4]Sport!H190+[4]Közművelődés!H239+[4]Támogatás!L205</f>
        <v>#REF!</v>
      </c>
      <c r="N190" s="960">
        <f>[4]Igazgatás!I218+[4]Községgazd!L206+[4]Vagyongazd!I188+[4]Közút!I192+[4]Sport!I190+[4]Közművelődés!K239+[4]Támogatás!T205</f>
        <v>0</v>
      </c>
      <c r="O190" s="961">
        <f>[4]Igazgatás!J218+[4]Községgazd!M206+[4]Vagyongazd!J188+[4]Közút!J192+[4]Sport!J190+[4]Közművelődés!L239+[4]Támogatás!U205</f>
        <v>0</v>
      </c>
      <c r="P190" s="962">
        <f>[4]Igazgatás!K218+[4]Községgazd!N206+[4]Vagyongazd!K188+[4]Közút!K192+[4]Sport!K190+[4]Közművelődés!M239+[4]Támogatás!V205</f>
        <v>0</v>
      </c>
      <c r="Q190" s="962">
        <f>[4]Igazgatás!L218+[4]Községgazd!O206+[4]Vagyongazd!L188+[4]Közút!L192+[4]Sport!L190+[4]Közművelődés!N239+[4]Támogatás!W205</f>
        <v>0</v>
      </c>
      <c r="R190" s="961">
        <f>[4]Igazgatás!M218+[4]Községgazd!P206+[4]Vagyongazd!M188+[4]Közút!M192+[4]Sport!M190+[4]Közművelődés!O239+[4]Támogatás!X205</f>
        <v>0</v>
      </c>
      <c r="S190" s="962">
        <f>[4]Igazgatás!N218+[4]Községgazd!Q206+[4]Vagyongazd!N188+[4]Közút!N192+[4]Sport!N190+[4]Közművelődés!P239+[4]Támogatás!Y205</f>
        <v>0</v>
      </c>
      <c r="T190" s="962">
        <f>[4]Igazgatás!O218+[4]Községgazd!R206+[4]Vagyongazd!O188+[4]Közút!O192+[4]Sport!O190+[4]Közművelődés!Q239+[4]Támogatás!Z205</f>
        <v>0</v>
      </c>
      <c r="U190" s="963">
        <f>[4]Igazgatás!P218+[4]Községgazd!S206+[4]Vagyongazd!P188+[4]Közút!P192+[4]Sport!P190+[4]Közművelődés!R239+[4]Támogatás!AA205</f>
        <v>0</v>
      </c>
      <c r="V190" s="964">
        <f>[4]Igazgatás!Q218+[4]Községgazd!T206+[4]Vagyongazd!Q188+[4]Közút!Q192+[4]Sport!Q190+[4]Közművelődés!S239+[4]Támogatás!AB205</f>
        <v>0</v>
      </c>
      <c r="W190" s="962">
        <f>[4]Igazgatás!R218+[4]Községgazd!U206+[4]Vagyongazd!R188+[4]Közút!R192+[4]Sport!R190+[4]Közművelődés!T239+[4]Támogatás!AC205</f>
        <v>0</v>
      </c>
      <c r="X190" s="962">
        <f>[4]Igazgatás!S218+[4]Községgazd!V206+[4]Vagyongazd!S188+[4]Közút!S192+[4]Sport!S190+[4]Közművelődés!U239+[4]Támogatás!AD205</f>
        <v>0</v>
      </c>
      <c r="Y190" s="963">
        <f>[4]Igazgatás!T218+[4]Községgazd!W206+[4]Vagyongazd!T188+[4]Közút!T192+[4]Sport!T190+[4]Közművelődés!V239+[4]Támogatás!AE205</f>
        <v>0</v>
      </c>
      <c r="AB190" s="914"/>
    </row>
    <row r="191" spans="1:28" ht="15.75" hidden="1" customHeight="1" x14ac:dyDescent="0.2">
      <c r="B191" s="26"/>
      <c r="C191" s="21"/>
      <c r="D191" s="1354" t="s">
        <v>1077</v>
      </c>
      <c r="E191" s="1354"/>
      <c r="F191" s="958" t="e">
        <v>#REF!</v>
      </c>
      <c r="G191" s="958" t="e">
        <v>#REF!</v>
      </c>
      <c r="H191" s="958" t="e">
        <v>#REF!</v>
      </c>
      <c r="I191" s="958" t="e">
        <v>#REF!</v>
      </c>
      <c r="J191" s="958" t="e">
        <f>[4]Igazgatás!F219+[4]Községgazd!F207+[4]Vagyongazd!#REF!+[4]Közút!F193+[4]Sport!F191+[4]Közművelődés!F240+[4]Támogatás!J206</f>
        <v>#REF!</v>
      </c>
      <c r="K191" s="958" t="e">
        <f>[4]Igazgatás!G219+[4]Községgazd!G207+[4]Vagyongazd!#REF!+[4]Közút!G193+[4]Sport!G191+[4]Közművelődés!G240+[4]Támogatás!K206</f>
        <v>#REF!</v>
      </c>
      <c r="L191" s="958"/>
      <c r="M191" s="959" t="e">
        <f>[4]Igazgatás!H219+[4]Községgazd!H207+[4]Vagyongazd!#REF!+[4]Közút!H193+[4]Sport!H191+[4]Közművelődés!H240+[4]Támogatás!L206</f>
        <v>#REF!</v>
      </c>
      <c r="N191" s="960">
        <f>[4]Igazgatás!I219+[4]Községgazd!L207+[4]Vagyongazd!I189+[4]Közút!I193+[4]Sport!I191+[4]Közművelődés!K240+[4]Támogatás!T206</f>
        <v>0</v>
      </c>
      <c r="O191" s="961">
        <f>[4]Igazgatás!J219+[4]Községgazd!M207+[4]Vagyongazd!J189+[4]Közút!J193+[4]Sport!J191+[4]Közművelődés!L240+[4]Támogatás!U206</f>
        <v>0</v>
      </c>
      <c r="P191" s="962">
        <f>[4]Igazgatás!K219+[4]Községgazd!N207+[4]Vagyongazd!K189+[4]Közút!K193+[4]Sport!K191+[4]Közművelődés!M240+[4]Támogatás!V206</f>
        <v>0</v>
      </c>
      <c r="Q191" s="962">
        <f>[4]Igazgatás!L219+[4]Községgazd!O207+[4]Vagyongazd!L189+[4]Közút!L193+[4]Sport!L191+[4]Közművelődés!N240+[4]Támogatás!W206</f>
        <v>0</v>
      </c>
      <c r="R191" s="961">
        <f>[4]Igazgatás!M219+[4]Községgazd!P207+[4]Vagyongazd!M189+[4]Közút!M193+[4]Sport!M191+[4]Közművelődés!O240+[4]Támogatás!X206</f>
        <v>0</v>
      </c>
      <c r="S191" s="962">
        <f>[4]Igazgatás!N219+[4]Községgazd!Q207+[4]Vagyongazd!N189+[4]Közút!N193+[4]Sport!N191+[4]Közművelődés!P240+[4]Támogatás!Y206</f>
        <v>0</v>
      </c>
      <c r="T191" s="962">
        <f>[4]Igazgatás!O219+[4]Községgazd!R207+[4]Vagyongazd!O189+[4]Közút!O193+[4]Sport!O191+[4]Közművelődés!Q240+[4]Támogatás!Z206</f>
        <v>0</v>
      </c>
      <c r="U191" s="963">
        <f>[4]Igazgatás!P219+[4]Községgazd!S207+[4]Vagyongazd!P189+[4]Közút!P193+[4]Sport!P191+[4]Közművelődés!R240+[4]Támogatás!AA206</f>
        <v>0</v>
      </c>
      <c r="V191" s="964">
        <f>[4]Igazgatás!Q219+[4]Községgazd!T207+[4]Vagyongazd!Q189+[4]Közút!Q193+[4]Sport!Q191+[4]Közművelődés!S240+[4]Támogatás!AB206</f>
        <v>0</v>
      </c>
      <c r="W191" s="962">
        <f>[4]Igazgatás!R219+[4]Községgazd!U207+[4]Vagyongazd!R189+[4]Közút!R193+[4]Sport!R191+[4]Közművelődés!T240+[4]Támogatás!AC206</f>
        <v>0</v>
      </c>
      <c r="X191" s="962">
        <f>[4]Igazgatás!S219+[4]Községgazd!V207+[4]Vagyongazd!S189+[4]Közút!S193+[4]Sport!S191+[4]Közművelődés!U240+[4]Támogatás!AD206</f>
        <v>0</v>
      </c>
      <c r="Y191" s="963">
        <f>[4]Igazgatás!T219+[4]Községgazd!W207+[4]Vagyongazd!T189+[4]Közút!T193+[4]Sport!T191+[4]Közművelődés!V240+[4]Támogatás!AE206</f>
        <v>0</v>
      </c>
      <c r="AB191" s="914"/>
    </row>
    <row r="192" spans="1:28" ht="15.75" hidden="1" customHeight="1" x14ac:dyDescent="0.2">
      <c r="B192" s="26"/>
      <c r="C192" s="21"/>
      <c r="D192" s="1370" t="s">
        <v>1078</v>
      </c>
      <c r="E192" s="1370"/>
      <c r="F192" s="958" t="e">
        <v>#REF!</v>
      </c>
      <c r="G192" s="958" t="e">
        <v>#REF!</v>
      </c>
      <c r="H192" s="958" t="e">
        <v>#REF!</v>
      </c>
      <c r="I192" s="958" t="e">
        <v>#REF!</v>
      </c>
      <c r="J192" s="958" t="e">
        <f>[4]Igazgatás!F220+[4]Községgazd!F208+[4]Vagyongazd!#REF!+[4]Közút!F194+[4]Sport!F192+[4]Közművelődés!F241+[4]Támogatás!J207</f>
        <v>#REF!</v>
      </c>
      <c r="K192" s="958" t="e">
        <f>[4]Igazgatás!G220+[4]Községgazd!G208+[4]Vagyongazd!#REF!+[4]Közút!G194+[4]Sport!G192+[4]Közművelődés!G241+[4]Támogatás!K207</f>
        <v>#REF!</v>
      </c>
      <c r="L192" s="958"/>
      <c r="M192" s="959" t="e">
        <f>[4]Igazgatás!H220+[4]Községgazd!H208+[4]Vagyongazd!#REF!+[4]Közút!H194+[4]Sport!H192+[4]Közművelődés!H241+[4]Támogatás!L207</f>
        <v>#REF!</v>
      </c>
      <c r="N192" s="960">
        <f>[4]Igazgatás!I220+[4]Községgazd!L208+[4]Vagyongazd!I190+[4]Közút!I194+[4]Sport!I192+[4]Közművelődés!K241+[4]Támogatás!T207</f>
        <v>0</v>
      </c>
      <c r="O192" s="961">
        <f>[4]Igazgatás!J220+[4]Községgazd!M208+[4]Vagyongazd!J190+[4]Közút!J194+[4]Sport!J192+[4]Közművelődés!L241+[4]Támogatás!U207</f>
        <v>0</v>
      </c>
      <c r="P192" s="962">
        <f>[4]Igazgatás!K220+[4]Községgazd!N208+[4]Vagyongazd!K190+[4]Közút!K194+[4]Sport!K192+[4]Közművelődés!M241+[4]Támogatás!V207</f>
        <v>0</v>
      </c>
      <c r="Q192" s="962">
        <f>[4]Igazgatás!L220+[4]Községgazd!O208+[4]Vagyongazd!L190+[4]Közút!L194+[4]Sport!L192+[4]Közművelődés!N241+[4]Támogatás!W207</f>
        <v>0</v>
      </c>
      <c r="R192" s="961">
        <f>[4]Igazgatás!M220+[4]Községgazd!P208+[4]Vagyongazd!M190+[4]Közút!M194+[4]Sport!M192+[4]Közművelődés!O241+[4]Támogatás!X207</f>
        <v>0</v>
      </c>
      <c r="S192" s="962">
        <f>[4]Igazgatás!N220+[4]Községgazd!Q208+[4]Vagyongazd!N190+[4]Közút!N194+[4]Sport!N192+[4]Közművelődés!P241+[4]Támogatás!Y207</f>
        <v>0</v>
      </c>
      <c r="T192" s="962">
        <f>[4]Igazgatás!O220+[4]Községgazd!R208+[4]Vagyongazd!O190+[4]Közút!O194+[4]Sport!O192+[4]Közművelődés!Q241+[4]Támogatás!Z207</f>
        <v>0</v>
      </c>
      <c r="U192" s="963">
        <f>[4]Igazgatás!P220+[4]Községgazd!S208+[4]Vagyongazd!P190+[4]Közút!P194+[4]Sport!P192+[4]Közművelődés!R241+[4]Támogatás!AA207</f>
        <v>0</v>
      </c>
      <c r="V192" s="964">
        <f>[4]Igazgatás!Q220+[4]Községgazd!T208+[4]Vagyongazd!Q190+[4]Közút!Q194+[4]Sport!Q192+[4]Közművelődés!S241+[4]Támogatás!AB207</f>
        <v>0</v>
      </c>
      <c r="W192" s="962">
        <f>[4]Igazgatás!R220+[4]Községgazd!U208+[4]Vagyongazd!R190+[4]Közút!R194+[4]Sport!R192+[4]Közművelődés!T241+[4]Támogatás!AC207</f>
        <v>0</v>
      </c>
      <c r="X192" s="962">
        <f>[4]Igazgatás!S220+[4]Községgazd!V208+[4]Vagyongazd!S190+[4]Közút!S194+[4]Sport!S192+[4]Közművelődés!U241+[4]Támogatás!AD207</f>
        <v>0</v>
      </c>
      <c r="Y192" s="963">
        <f>[4]Igazgatás!T220+[4]Községgazd!W208+[4]Vagyongazd!T190+[4]Közút!T194+[4]Sport!T192+[4]Közművelődés!V241+[4]Támogatás!AE207</f>
        <v>0</v>
      </c>
      <c r="AB192" s="914"/>
    </row>
    <row r="193" spans="1:28" ht="15.75" hidden="1" customHeight="1" x14ac:dyDescent="0.2">
      <c r="B193" s="26"/>
      <c r="C193" s="21"/>
      <c r="D193" s="1354" t="s">
        <v>1079</v>
      </c>
      <c r="E193" s="1354"/>
      <c r="F193" s="958" t="e">
        <v>#REF!</v>
      </c>
      <c r="G193" s="958" t="e">
        <v>#REF!</v>
      </c>
      <c r="H193" s="958" t="e">
        <v>#REF!</v>
      </c>
      <c r="I193" s="958" t="e">
        <v>#REF!</v>
      </c>
      <c r="J193" s="958" t="e">
        <f>[4]Igazgatás!F221+[4]Községgazd!F209+[4]Vagyongazd!#REF!+[4]Közút!F195+[4]Sport!F193+[4]Közművelődés!F242+[4]Támogatás!J208</f>
        <v>#REF!</v>
      </c>
      <c r="K193" s="958" t="e">
        <f>[4]Igazgatás!G221+[4]Községgazd!G209+[4]Vagyongazd!#REF!+[4]Közút!G195+[4]Sport!G193+[4]Közművelődés!G242+[4]Támogatás!K208</f>
        <v>#REF!</v>
      </c>
      <c r="L193" s="958"/>
      <c r="M193" s="959" t="e">
        <f>[4]Igazgatás!H221+[4]Községgazd!H209+[4]Vagyongazd!#REF!+[4]Közút!H195+[4]Sport!H193+[4]Közművelődés!H242+[4]Támogatás!L208</f>
        <v>#REF!</v>
      </c>
      <c r="N193" s="960">
        <f>[4]Igazgatás!I221+[4]Községgazd!L209+[4]Vagyongazd!I191+[4]Közút!I195+[4]Sport!I193+[4]Közművelődés!K242+[4]Támogatás!T208</f>
        <v>0</v>
      </c>
      <c r="O193" s="961">
        <f>[4]Igazgatás!J221+[4]Községgazd!M209+[4]Vagyongazd!J191+[4]Közút!J195+[4]Sport!J193+[4]Közművelődés!L242+[4]Támogatás!U208</f>
        <v>0</v>
      </c>
      <c r="P193" s="962">
        <f>[4]Igazgatás!K221+[4]Községgazd!N209+[4]Vagyongazd!K191+[4]Közút!K195+[4]Sport!K193+[4]Közművelődés!M242+[4]Támogatás!V208</f>
        <v>0</v>
      </c>
      <c r="Q193" s="962">
        <f>[4]Igazgatás!L221+[4]Községgazd!O209+[4]Vagyongazd!L191+[4]Közút!L195+[4]Sport!L193+[4]Közművelődés!N242+[4]Támogatás!W208</f>
        <v>0</v>
      </c>
      <c r="R193" s="961">
        <f>[4]Igazgatás!M221+[4]Községgazd!P209+[4]Vagyongazd!M191+[4]Közút!M195+[4]Sport!M193+[4]Közművelődés!O242+[4]Támogatás!X208</f>
        <v>0</v>
      </c>
      <c r="S193" s="962">
        <f>[4]Igazgatás!N221+[4]Községgazd!Q209+[4]Vagyongazd!N191+[4]Közút!N195+[4]Sport!N193+[4]Közművelődés!P242+[4]Támogatás!Y208</f>
        <v>0</v>
      </c>
      <c r="T193" s="962">
        <f>[4]Igazgatás!O221+[4]Községgazd!R209+[4]Vagyongazd!O191+[4]Közút!O195+[4]Sport!O193+[4]Közművelődés!Q242+[4]Támogatás!Z208</f>
        <v>0</v>
      </c>
      <c r="U193" s="963">
        <f>[4]Igazgatás!P221+[4]Községgazd!S209+[4]Vagyongazd!P191+[4]Közút!P195+[4]Sport!P193+[4]Közművelődés!R242+[4]Támogatás!AA208</f>
        <v>0</v>
      </c>
      <c r="V193" s="964">
        <f>[4]Igazgatás!Q221+[4]Községgazd!T209+[4]Vagyongazd!Q191+[4]Közút!Q195+[4]Sport!Q193+[4]Közművelődés!S242+[4]Támogatás!AB208</f>
        <v>0</v>
      </c>
      <c r="W193" s="962">
        <f>[4]Igazgatás!R221+[4]Községgazd!U209+[4]Vagyongazd!R191+[4]Közút!R195+[4]Sport!R193+[4]Közművelődés!T242+[4]Támogatás!AC208</f>
        <v>0</v>
      </c>
      <c r="X193" s="962">
        <f>[4]Igazgatás!S221+[4]Községgazd!V209+[4]Vagyongazd!S191+[4]Közút!S195+[4]Sport!S193+[4]Közművelődés!U242+[4]Támogatás!AD208</f>
        <v>0</v>
      </c>
      <c r="Y193" s="963">
        <f>[4]Igazgatás!T221+[4]Községgazd!W209+[4]Vagyongazd!T191+[4]Közút!T195+[4]Sport!T193+[4]Közművelődés!V242+[4]Támogatás!AE208</f>
        <v>0</v>
      </c>
      <c r="AB193" s="914"/>
    </row>
    <row r="194" spans="1:28" ht="15.75" hidden="1" customHeight="1" x14ac:dyDescent="0.2">
      <c r="B194" s="26"/>
      <c r="C194" s="21"/>
      <c r="D194" s="1354" t="s">
        <v>1080</v>
      </c>
      <c r="E194" s="1354"/>
      <c r="F194" s="958" t="e">
        <v>#REF!</v>
      </c>
      <c r="G194" s="958" t="e">
        <v>#REF!</v>
      </c>
      <c r="H194" s="958" t="e">
        <v>#REF!</v>
      </c>
      <c r="I194" s="958" t="e">
        <v>#REF!</v>
      </c>
      <c r="J194" s="958" t="e">
        <f>[4]Igazgatás!F222+[4]Községgazd!F210+[4]Vagyongazd!#REF!+[4]Közút!F196+[4]Sport!F194+[4]Közművelődés!F243+[4]Támogatás!J209</f>
        <v>#REF!</v>
      </c>
      <c r="K194" s="958" t="e">
        <f>[4]Igazgatás!G222+[4]Községgazd!G210+[4]Vagyongazd!#REF!+[4]Közút!G196+[4]Sport!G194+[4]Közművelődés!G243+[4]Támogatás!K209</f>
        <v>#REF!</v>
      </c>
      <c r="L194" s="958"/>
      <c r="M194" s="959" t="e">
        <f>[4]Igazgatás!H222+[4]Községgazd!H210+[4]Vagyongazd!#REF!+[4]Közút!H196+[4]Sport!H194+[4]Közművelődés!H243+[4]Támogatás!L209</f>
        <v>#REF!</v>
      </c>
      <c r="N194" s="960">
        <f>[4]Igazgatás!I222+[4]Községgazd!L210+[4]Vagyongazd!I192+[4]Közút!I196+[4]Sport!I194+[4]Közművelődés!K243+[4]Támogatás!T209</f>
        <v>0</v>
      </c>
      <c r="O194" s="961">
        <f>[4]Igazgatás!J222+[4]Községgazd!M210+[4]Vagyongazd!J192+[4]Közút!J196+[4]Sport!J194+[4]Közművelődés!L243+[4]Támogatás!U209</f>
        <v>0</v>
      </c>
      <c r="P194" s="962">
        <f>[4]Igazgatás!K222+[4]Községgazd!N210+[4]Vagyongazd!K192+[4]Közút!K196+[4]Sport!K194+[4]Közművelődés!M243+[4]Támogatás!V209</f>
        <v>0</v>
      </c>
      <c r="Q194" s="962">
        <f>[4]Igazgatás!L222+[4]Községgazd!O210+[4]Vagyongazd!L192+[4]Közút!L196+[4]Sport!L194+[4]Közművelődés!N243+[4]Támogatás!W209</f>
        <v>0</v>
      </c>
      <c r="R194" s="961">
        <f>[4]Igazgatás!M222+[4]Községgazd!P210+[4]Vagyongazd!M192+[4]Közút!M196+[4]Sport!M194+[4]Közművelődés!O243+[4]Támogatás!X209</f>
        <v>0</v>
      </c>
      <c r="S194" s="962">
        <f>[4]Igazgatás!N222+[4]Községgazd!Q210+[4]Vagyongazd!N192+[4]Közút!N196+[4]Sport!N194+[4]Közművelődés!P243+[4]Támogatás!Y209</f>
        <v>0</v>
      </c>
      <c r="T194" s="962">
        <f>[4]Igazgatás!O222+[4]Községgazd!R210+[4]Vagyongazd!O192+[4]Közút!O196+[4]Sport!O194+[4]Közművelődés!Q243+[4]Támogatás!Z209</f>
        <v>0</v>
      </c>
      <c r="U194" s="963">
        <f>[4]Igazgatás!P222+[4]Községgazd!S210+[4]Vagyongazd!P192+[4]Közút!P196+[4]Sport!P194+[4]Közművelődés!R243+[4]Támogatás!AA209</f>
        <v>0</v>
      </c>
      <c r="V194" s="964">
        <f>[4]Igazgatás!Q222+[4]Községgazd!T210+[4]Vagyongazd!Q192+[4]Közút!Q196+[4]Sport!Q194+[4]Közművelődés!S243+[4]Támogatás!AB209</f>
        <v>0</v>
      </c>
      <c r="W194" s="962">
        <f>[4]Igazgatás!R222+[4]Községgazd!U210+[4]Vagyongazd!R192+[4]Közút!R196+[4]Sport!R194+[4]Közművelődés!T243+[4]Támogatás!AC209</f>
        <v>0</v>
      </c>
      <c r="X194" s="962">
        <f>[4]Igazgatás!S222+[4]Községgazd!V210+[4]Vagyongazd!S192+[4]Közút!S196+[4]Sport!S194+[4]Közművelődés!U243+[4]Támogatás!AD209</f>
        <v>0</v>
      </c>
      <c r="Y194" s="963">
        <f>[4]Igazgatás!T222+[4]Községgazd!W210+[4]Vagyongazd!T192+[4]Közút!T196+[4]Sport!T194+[4]Közművelődés!V243+[4]Támogatás!AE209</f>
        <v>0</v>
      </c>
      <c r="AB194" s="914"/>
    </row>
    <row r="195" spans="1:28" ht="25.5" hidden="1" customHeight="1" x14ac:dyDescent="0.2">
      <c r="B195" s="26"/>
      <c r="C195" s="21"/>
      <c r="D195" s="1370" t="s">
        <v>1081</v>
      </c>
      <c r="E195" s="1370"/>
      <c r="F195" s="958" t="e">
        <v>#REF!</v>
      </c>
      <c r="G195" s="958" t="e">
        <v>#REF!</v>
      </c>
      <c r="H195" s="958" t="e">
        <v>#REF!</v>
      </c>
      <c r="I195" s="958" t="e">
        <v>#REF!</v>
      </c>
      <c r="J195" s="958" t="e">
        <f>[4]Igazgatás!F223+[4]Községgazd!F211+[4]Vagyongazd!#REF!+[4]Közút!F197+[4]Sport!F195+[4]Közművelődés!F244+[4]Támogatás!J210</f>
        <v>#REF!</v>
      </c>
      <c r="K195" s="958" t="e">
        <f>[4]Igazgatás!G223+[4]Községgazd!G211+[4]Vagyongazd!#REF!+[4]Közút!G197+[4]Sport!G195+[4]Közművelődés!G244+[4]Támogatás!K210</f>
        <v>#REF!</v>
      </c>
      <c r="L195" s="958"/>
      <c r="M195" s="959" t="e">
        <f>[4]Igazgatás!H223+[4]Községgazd!H211+[4]Vagyongazd!#REF!+[4]Közút!H197+[4]Sport!H195+[4]Közművelődés!H244+[4]Támogatás!L210</f>
        <v>#REF!</v>
      </c>
      <c r="N195" s="960">
        <f>[4]Igazgatás!I223+[4]Községgazd!L211+[4]Vagyongazd!I193+[4]Közút!I197+[4]Sport!I195+[4]Közművelődés!K244+[4]Támogatás!T210</f>
        <v>0</v>
      </c>
      <c r="O195" s="961">
        <f>[4]Igazgatás!J223+[4]Községgazd!M211+[4]Vagyongazd!J193+[4]Közút!J197+[4]Sport!J195+[4]Közművelődés!L244+[4]Támogatás!U210</f>
        <v>0</v>
      </c>
      <c r="P195" s="962">
        <f>[4]Igazgatás!K223+[4]Községgazd!N211+[4]Vagyongazd!K193+[4]Közút!K197+[4]Sport!K195+[4]Közművelődés!M244+[4]Támogatás!V210</f>
        <v>0</v>
      </c>
      <c r="Q195" s="962">
        <f>[4]Igazgatás!L223+[4]Községgazd!O211+[4]Vagyongazd!L193+[4]Közút!L197+[4]Sport!L195+[4]Közművelődés!N244+[4]Támogatás!W210</f>
        <v>0</v>
      </c>
      <c r="R195" s="961">
        <f>[4]Igazgatás!M223+[4]Községgazd!P211+[4]Vagyongazd!M193+[4]Közút!M197+[4]Sport!M195+[4]Közművelődés!O244+[4]Támogatás!X210</f>
        <v>0</v>
      </c>
      <c r="S195" s="962">
        <f>[4]Igazgatás!N223+[4]Községgazd!Q211+[4]Vagyongazd!N193+[4]Közút!N197+[4]Sport!N195+[4]Közművelődés!P244+[4]Támogatás!Y210</f>
        <v>0</v>
      </c>
      <c r="T195" s="962">
        <f>[4]Igazgatás!O223+[4]Községgazd!R211+[4]Vagyongazd!O193+[4]Közút!O197+[4]Sport!O195+[4]Közművelődés!Q244+[4]Támogatás!Z210</f>
        <v>0</v>
      </c>
      <c r="U195" s="963">
        <f>[4]Igazgatás!P223+[4]Községgazd!S211+[4]Vagyongazd!P193+[4]Közút!P197+[4]Sport!P195+[4]Közművelődés!R244+[4]Támogatás!AA210</f>
        <v>0</v>
      </c>
      <c r="V195" s="964">
        <f>[4]Igazgatás!Q223+[4]Községgazd!T211+[4]Vagyongazd!Q193+[4]Közút!Q197+[4]Sport!Q195+[4]Közművelődés!S244+[4]Támogatás!AB210</f>
        <v>0</v>
      </c>
      <c r="W195" s="962">
        <f>[4]Igazgatás!R223+[4]Községgazd!U211+[4]Vagyongazd!R193+[4]Közút!R197+[4]Sport!R195+[4]Közművelődés!T244+[4]Támogatás!AC210</f>
        <v>0</v>
      </c>
      <c r="X195" s="962">
        <f>[4]Igazgatás!S223+[4]Községgazd!V211+[4]Vagyongazd!S193+[4]Közút!S197+[4]Sport!S195+[4]Közművelődés!U244+[4]Támogatás!AD210</f>
        <v>0</v>
      </c>
      <c r="Y195" s="963">
        <f>[4]Igazgatás!T223+[4]Községgazd!W211+[4]Vagyongazd!T193+[4]Közút!T197+[4]Sport!T195+[4]Közművelődés!V244+[4]Támogatás!AE210</f>
        <v>0</v>
      </c>
      <c r="AB195" s="914"/>
    </row>
    <row r="196" spans="1:28" ht="15.75" hidden="1" customHeight="1" x14ac:dyDescent="0.2">
      <c r="B196" s="26"/>
      <c r="C196" s="21"/>
      <c r="D196" s="1354" t="s">
        <v>1082</v>
      </c>
      <c r="E196" s="1354"/>
      <c r="F196" s="958" t="e">
        <v>#REF!</v>
      </c>
      <c r="G196" s="958" t="e">
        <v>#REF!</v>
      </c>
      <c r="H196" s="958" t="e">
        <v>#REF!</v>
      </c>
      <c r="I196" s="958" t="e">
        <v>#REF!</v>
      </c>
      <c r="J196" s="958" t="e">
        <f>[4]Igazgatás!F224+[4]Községgazd!F212+[4]Vagyongazd!#REF!+[4]Közút!F198+[4]Sport!F196+[4]Közművelődés!F245+[4]Támogatás!J211</f>
        <v>#REF!</v>
      </c>
      <c r="K196" s="958" t="e">
        <f>[4]Igazgatás!G224+[4]Községgazd!G212+[4]Vagyongazd!#REF!+[4]Közút!G198+[4]Sport!G196+[4]Közművelődés!G245+[4]Támogatás!K211</f>
        <v>#REF!</v>
      </c>
      <c r="L196" s="958"/>
      <c r="M196" s="959" t="e">
        <f>[4]Igazgatás!H224+[4]Községgazd!H212+[4]Vagyongazd!#REF!+[4]Közút!H198+[4]Sport!H196+[4]Közművelődés!H245+[4]Támogatás!L211</f>
        <v>#REF!</v>
      </c>
      <c r="N196" s="960">
        <f>[4]Igazgatás!I224+[4]Községgazd!L212+[4]Vagyongazd!I194+[4]Közút!I198+[4]Sport!I196+[4]Közművelődés!K245+[4]Támogatás!T211</f>
        <v>0</v>
      </c>
      <c r="O196" s="961">
        <f>[4]Igazgatás!J224+[4]Községgazd!M212+[4]Vagyongazd!J194+[4]Közút!J198+[4]Sport!J196+[4]Közművelődés!L245+[4]Támogatás!U211</f>
        <v>0</v>
      </c>
      <c r="P196" s="962">
        <f>[4]Igazgatás!K224+[4]Községgazd!N212+[4]Vagyongazd!K194+[4]Közút!K198+[4]Sport!K196+[4]Közművelődés!M245+[4]Támogatás!V211</f>
        <v>0</v>
      </c>
      <c r="Q196" s="962">
        <f>[4]Igazgatás!L224+[4]Községgazd!O212+[4]Vagyongazd!L194+[4]Közút!L198+[4]Sport!L196+[4]Közművelődés!N245+[4]Támogatás!W211</f>
        <v>0</v>
      </c>
      <c r="R196" s="961">
        <f>[4]Igazgatás!M224+[4]Községgazd!P212+[4]Vagyongazd!M194+[4]Közút!M198+[4]Sport!M196+[4]Közművelődés!O245+[4]Támogatás!X211</f>
        <v>0</v>
      </c>
      <c r="S196" s="962">
        <f>[4]Igazgatás!N224+[4]Községgazd!Q212+[4]Vagyongazd!N194+[4]Közút!N198+[4]Sport!N196+[4]Közművelődés!P245+[4]Támogatás!Y211</f>
        <v>0</v>
      </c>
      <c r="T196" s="962">
        <f>[4]Igazgatás!O224+[4]Községgazd!R212+[4]Vagyongazd!O194+[4]Közút!O198+[4]Sport!O196+[4]Közművelődés!Q245+[4]Támogatás!Z211</f>
        <v>0</v>
      </c>
      <c r="U196" s="963">
        <f>[4]Igazgatás!P224+[4]Községgazd!S212+[4]Vagyongazd!P194+[4]Közút!P198+[4]Sport!P196+[4]Közművelődés!R245+[4]Támogatás!AA211</f>
        <v>0</v>
      </c>
      <c r="V196" s="964">
        <f>[4]Igazgatás!Q224+[4]Községgazd!T212+[4]Vagyongazd!Q194+[4]Közút!Q198+[4]Sport!Q196+[4]Közművelődés!S245+[4]Támogatás!AB211</f>
        <v>0</v>
      </c>
      <c r="W196" s="962">
        <f>[4]Igazgatás!R224+[4]Községgazd!U212+[4]Vagyongazd!R194+[4]Közút!R198+[4]Sport!R196+[4]Közművelődés!T245+[4]Támogatás!AC211</f>
        <v>0</v>
      </c>
      <c r="X196" s="962">
        <f>[4]Igazgatás!S224+[4]Községgazd!V212+[4]Vagyongazd!S194+[4]Közút!S198+[4]Sport!S196+[4]Közművelődés!U245+[4]Támogatás!AD211</f>
        <v>0</v>
      </c>
      <c r="Y196" s="963">
        <f>[4]Igazgatás!T224+[4]Községgazd!W212+[4]Vagyongazd!T194+[4]Közút!T198+[4]Sport!T196+[4]Közművelődés!V245+[4]Támogatás!AE211</f>
        <v>0</v>
      </c>
      <c r="AB196" s="914"/>
    </row>
    <row r="197" spans="1:28" ht="25.5" hidden="1" customHeight="1" x14ac:dyDescent="0.2">
      <c r="B197" s="26"/>
      <c r="C197" s="21"/>
      <c r="D197" s="1370" t="s">
        <v>1083</v>
      </c>
      <c r="E197" s="1370"/>
      <c r="F197" s="958" t="e">
        <v>#REF!</v>
      </c>
      <c r="G197" s="958" t="e">
        <v>#REF!</v>
      </c>
      <c r="H197" s="958" t="e">
        <v>#REF!</v>
      </c>
      <c r="I197" s="958" t="e">
        <v>#REF!</v>
      </c>
      <c r="J197" s="958" t="e">
        <f>[4]Igazgatás!F225+[4]Községgazd!F213+[4]Vagyongazd!#REF!+[4]Közút!F199+[4]Sport!F197+[4]Közművelődés!F246+[4]Támogatás!J212</f>
        <v>#REF!</v>
      </c>
      <c r="K197" s="958" t="e">
        <f>[4]Igazgatás!G225+[4]Községgazd!G213+[4]Vagyongazd!#REF!+[4]Közút!G199+[4]Sport!G197+[4]Közművelődés!G246+[4]Támogatás!K212</f>
        <v>#REF!</v>
      </c>
      <c r="L197" s="958"/>
      <c r="M197" s="959" t="e">
        <f>[4]Igazgatás!H225+[4]Községgazd!H213+[4]Vagyongazd!#REF!+[4]Közút!H199+[4]Sport!H197+[4]Közművelődés!H246+[4]Támogatás!L212</f>
        <v>#REF!</v>
      </c>
      <c r="N197" s="960">
        <f>[4]Igazgatás!I225+[4]Községgazd!L213+[4]Vagyongazd!I195+[4]Közút!I199+[4]Sport!I197+[4]Közművelődés!K246+[4]Támogatás!T212</f>
        <v>0</v>
      </c>
      <c r="O197" s="961">
        <f>[4]Igazgatás!J225+[4]Községgazd!M213+[4]Vagyongazd!J195+[4]Közút!J199+[4]Sport!J197+[4]Közművelődés!L246+[4]Támogatás!U212</f>
        <v>0</v>
      </c>
      <c r="P197" s="962">
        <f>[4]Igazgatás!K225+[4]Községgazd!N213+[4]Vagyongazd!K195+[4]Közút!K199+[4]Sport!K197+[4]Közművelődés!M246+[4]Támogatás!V212</f>
        <v>0</v>
      </c>
      <c r="Q197" s="962">
        <f>[4]Igazgatás!L225+[4]Községgazd!O213+[4]Vagyongazd!L195+[4]Közút!L199+[4]Sport!L197+[4]Közművelődés!N246+[4]Támogatás!W212</f>
        <v>0</v>
      </c>
      <c r="R197" s="961">
        <f>[4]Igazgatás!M225+[4]Községgazd!P213+[4]Vagyongazd!M195+[4]Közút!M199+[4]Sport!M197+[4]Közművelődés!O246+[4]Támogatás!X212</f>
        <v>0</v>
      </c>
      <c r="S197" s="962">
        <f>[4]Igazgatás!N225+[4]Községgazd!Q213+[4]Vagyongazd!N195+[4]Közút!N199+[4]Sport!N197+[4]Közművelődés!P246+[4]Támogatás!Y212</f>
        <v>0</v>
      </c>
      <c r="T197" s="962">
        <f>[4]Igazgatás!O225+[4]Községgazd!R213+[4]Vagyongazd!O195+[4]Közút!O199+[4]Sport!O197+[4]Közművelődés!Q246+[4]Támogatás!Z212</f>
        <v>0</v>
      </c>
      <c r="U197" s="963">
        <f>[4]Igazgatás!P225+[4]Községgazd!S213+[4]Vagyongazd!P195+[4]Közút!P199+[4]Sport!P197+[4]Közművelődés!R246+[4]Támogatás!AA212</f>
        <v>0</v>
      </c>
      <c r="V197" s="964">
        <f>[4]Igazgatás!Q225+[4]Községgazd!T213+[4]Vagyongazd!Q195+[4]Közút!Q199+[4]Sport!Q197+[4]Közművelődés!S246+[4]Támogatás!AB212</f>
        <v>0</v>
      </c>
      <c r="W197" s="962">
        <f>[4]Igazgatás!R225+[4]Községgazd!U213+[4]Vagyongazd!R195+[4]Közút!R199+[4]Sport!R197+[4]Közművelődés!T246+[4]Támogatás!AC212</f>
        <v>0</v>
      </c>
      <c r="X197" s="962">
        <f>[4]Igazgatás!S225+[4]Községgazd!V213+[4]Vagyongazd!S195+[4]Közút!S199+[4]Sport!S197+[4]Közművelődés!U246+[4]Támogatás!AD212</f>
        <v>0</v>
      </c>
      <c r="Y197" s="963">
        <f>[4]Igazgatás!T225+[4]Községgazd!W213+[4]Vagyongazd!T195+[4]Közút!T199+[4]Sport!T197+[4]Közművelődés!V246+[4]Támogatás!AE212</f>
        <v>0</v>
      </c>
      <c r="AB197" s="914"/>
    </row>
    <row r="198" spans="1:28" ht="25.5" hidden="1" customHeight="1" x14ac:dyDescent="0.2">
      <c r="B198" s="26"/>
      <c r="C198" s="21"/>
      <c r="D198" s="1370" t="s">
        <v>1084</v>
      </c>
      <c r="E198" s="1370"/>
      <c r="F198" s="958" t="e">
        <v>#REF!</v>
      </c>
      <c r="G198" s="958" t="e">
        <v>#REF!</v>
      </c>
      <c r="H198" s="958" t="e">
        <v>#REF!</v>
      </c>
      <c r="I198" s="958" t="e">
        <v>#REF!</v>
      </c>
      <c r="J198" s="958" t="e">
        <f>[4]Igazgatás!F226+[4]Községgazd!F214+[4]Vagyongazd!#REF!+[4]Közút!F200+[4]Sport!F198+[4]Közművelődés!F247+[4]Támogatás!J213</f>
        <v>#REF!</v>
      </c>
      <c r="K198" s="958" t="e">
        <f>[4]Igazgatás!G226+[4]Községgazd!G214+[4]Vagyongazd!#REF!+[4]Közút!G200+[4]Sport!G198+[4]Közművelődés!G247+[4]Támogatás!K213</f>
        <v>#REF!</v>
      </c>
      <c r="L198" s="958"/>
      <c r="M198" s="959" t="e">
        <f>[4]Igazgatás!H226+[4]Községgazd!H214+[4]Vagyongazd!#REF!+[4]Közút!H200+[4]Sport!H198+[4]Közművelődés!H247+[4]Támogatás!L213</f>
        <v>#REF!</v>
      </c>
      <c r="N198" s="960">
        <f>[4]Igazgatás!I226+[4]Községgazd!L214+[4]Vagyongazd!I196+[4]Közút!I200+[4]Sport!I198+[4]Közművelődés!K247+[4]Támogatás!T213</f>
        <v>0</v>
      </c>
      <c r="O198" s="961">
        <f>[4]Igazgatás!J226+[4]Községgazd!M214+[4]Vagyongazd!J196+[4]Közút!J200+[4]Sport!J198+[4]Közművelődés!L247+[4]Támogatás!U213</f>
        <v>0</v>
      </c>
      <c r="P198" s="962">
        <f>[4]Igazgatás!K226+[4]Községgazd!N214+[4]Vagyongazd!K196+[4]Közút!K200+[4]Sport!K198+[4]Közművelődés!M247+[4]Támogatás!V213</f>
        <v>0</v>
      </c>
      <c r="Q198" s="962">
        <f>[4]Igazgatás!L226+[4]Községgazd!O214+[4]Vagyongazd!L196+[4]Közút!L200+[4]Sport!L198+[4]Közművelődés!N247+[4]Támogatás!W213</f>
        <v>0</v>
      </c>
      <c r="R198" s="961">
        <f>[4]Igazgatás!M226+[4]Községgazd!P214+[4]Vagyongazd!M196+[4]Közút!M200+[4]Sport!M198+[4]Közművelődés!O247+[4]Támogatás!X213</f>
        <v>0</v>
      </c>
      <c r="S198" s="962">
        <f>[4]Igazgatás!N226+[4]Községgazd!Q214+[4]Vagyongazd!N196+[4]Közút!N200+[4]Sport!N198+[4]Közművelődés!P247+[4]Támogatás!Y213</f>
        <v>0</v>
      </c>
      <c r="T198" s="962">
        <f>[4]Igazgatás!O226+[4]Községgazd!R214+[4]Vagyongazd!O196+[4]Közút!O200+[4]Sport!O198+[4]Közművelődés!Q247+[4]Támogatás!Z213</f>
        <v>0</v>
      </c>
      <c r="U198" s="963">
        <f>[4]Igazgatás!P226+[4]Községgazd!S214+[4]Vagyongazd!P196+[4]Közút!P200+[4]Sport!P198+[4]Közművelődés!R247+[4]Támogatás!AA213</f>
        <v>0</v>
      </c>
      <c r="V198" s="964">
        <f>[4]Igazgatás!Q226+[4]Községgazd!T214+[4]Vagyongazd!Q196+[4]Közút!Q200+[4]Sport!Q198+[4]Közművelődés!S247+[4]Támogatás!AB213</f>
        <v>0</v>
      </c>
      <c r="W198" s="962">
        <f>[4]Igazgatás!R226+[4]Községgazd!U214+[4]Vagyongazd!R196+[4]Közút!R200+[4]Sport!R198+[4]Közművelődés!T247+[4]Támogatás!AC213</f>
        <v>0</v>
      </c>
      <c r="X198" s="962">
        <f>[4]Igazgatás!S226+[4]Községgazd!V214+[4]Vagyongazd!S196+[4]Közút!S200+[4]Sport!S198+[4]Közművelődés!U247+[4]Támogatás!AD213</f>
        <v>0</v>
      </c>
      <c r="Y198" s="963">
        <f>[4]Igazgatás!T226+[4]Községgazd!W214+[4]Vagyongazd!T196+[4]Közút!T200+[4]Sport!T198+[4]Közművelődés!V247+[4]Támogatás!AE213</f>
        <v>0</v>
      </c>
      <c r="AB198" s="914"/>
    </row>
    <row r="199" spans="1:28" s="977" customFormat="1" ht="25.5" hidden="1" customHeight="1" x14ac:dyDescent="0.2">
      <c r="A199" s="18" t="s">
        <v>1085</v>
      </c>
      <c r="B199" s="28" t="s">
        <v>1086</v>
      </c>
      <c r="C199" s="1377" t="s">
        <v>1087</v>
      </c>
      <c r="D199" s="1378"/>
      <c r="E199" s="1378"/>
      <c r="F199" s="975" t="e">
        <v>#REF!</v>
      </c>
      <c r="G199" s="975" t="e">
        <v>#REF!</v>
      </c>
      <c r="H199" s="975" t="e">
        <v>#REF!</v>
      </c>
      <c r="I199" s="981" t="e">
        <v>#REF!</v>
      </c>
      <c r="J199" s="975" t="e">
        <f>[4]Igazgatás!F227+[4]Községgazd!F215+[4]Vagyongazd!#REF!+[4]Közút!F201+[4]Sport!F199+[4]Közművelődés!F248+[4]Támogatás!J214</f>
        <v>#REF!</v>
      </c>
      <c r="K199" s="975" t="e">
        <f>[4]Igazgatás!G227+[4]Községgazd!G215+[4]Vagyongazd!#REF!+[4]Közút!G201+[4]Sport!G199+[4]Közművelődés!G248+[4]Támogatás!K214</f>
        <v>#REF!</v>
      </c>
      <c r="L199" s="975"/>
      <c r="M199" s="982" t="e">
        <f>[4]Igazgatás!H227+[4]Községgazd!H215+[4]Vagyongazd!#REF!+[4]Közút!H201+[4]Sport!H199+[4]Közművelődés!H248+[4]Támogatás!L214</f>
        <v>#REF!</v>
      </c>
      <c r="N199" s="939">
        <f>[4]Igazgatás!I227+[4]Községgazd!L215+[4]Vagyongazd!I197+[4]Közút!I201+[4]Sport!I199+[4]Közművelődés!K248+[4]Támogatás!T214</f>
        <v>0</v>
      </c>
      <c r="O199" s="940">
        <f>[4]Igazgatás!J227+[4]Községgazd!M215+[4]Vagyongazd!J197+[4]Közút!J201+[4]Sport!J199+[4]Közművelődés!L248+[4]Támogatás!U214</f>
        <v>0</v>
      </c>
      <c r="P199" s="941">
        <f>[4]Igazgatás!K227+[4]Községgazd!N215+[4]Vagyongazd!K197+[4]Közút!K201+[4]Sport!K199+[4]Közművelődés!M248+[4]Támogatás!V214</f>
        <v>0</v>
      </c>
      <c r="Q199" s="941">
        <f>[4]Igazgatás!L227+[4]Községgazd!O215+[4]Vagyongazd!L197+[4]Közút!L201+[4]Sport!L199+[4]Közművelődés!N248+[4]Támogatás!W214</f>
        <v>0</v>
      </c>
      <c r="R199" s="940">
        <f>[4]Igazgatás!M227+[4]Községgazd!P215+[4]Vagyongazd!M197+[4]Közút!M201+[4]Sport!M199+[4]Közművelődés!O248+[4]Támogatás!X214</f>
        <v>0</v>
      </c>
      <c r="S199" s="941">
        <f>[4]Igazgatás!N227+[4]Községgazd!Q215+[4]Vagyongazd!N197+[4]Közút!N201+[4]Sport!N199+[4]Közművelődés!P248+[4]Támogatás!Y214</f>
        <v>0</v>
      </c>
      <c r="T199" s="941">
        <f>[4]Igazgatás!O227+[4]Községgazd!R215+[4]Vagyongazd!O197+[4]Közút!O201+[4]Sport!O199+[4]Közművelődés!Q248+[4]Támogatás!Z214</f>
        <v>0</v>
      </c>
      <c r="U199" s="942">
        <f>[4]Igazgatás!P227+[4]Községgazd!S215+[4]Vagyongazd!P197+[4]Közút!P201+[4]Sport!P199+[4]Közművelődés!R248+[4]Támogatás!AA214</f>
        <v>0</v>
      </c>
      <c r="V199" s="943">
        <f>[4]Igazgatás!Q227+[4]Községgazd!T215+[4]Vagyongazd!Q197+[4]Közút!Q201+[4]Sport!Q199+[4]Közművelődés!S248+[4]Támogatás!AB214</f>
        <v>0</v>
      </c>
      <c r="W199" s="941">
        <f>[4]Igazgatás!R227+[4]Községgazd!U215+[4]Vagyongazd!R197+[4]Közút!R201+[4]Sport!R199+[4]Közművelődés!T248+[4]Támogatás!AC214</f>
        <v>0</v>
      </c>
      <c r="X199" s="941">
        <f>[4]Igazgatás!S227+[4]Községgazd!V215+[4]Vagyongazd!S197+[4]Közút!S201+[4]Sport!S199+[4]Közművelődés!U248+[4]Támogatás!AD214</f>
        <v>0</v>
      </c>
      <c r="Y199" s="942">
        <f>[4]Igazgatás!T227+[4]Községgazd!W215+[4]Vagyongazd!T197+[4]Közút!T201+[4]Sport!T199+[4]Közművelődés!V248+[4]Támogatás!AE214</f>
        <v>0</v>
      </c>
      <c r="AB199" s="914"/>
    </row>
    <row r="200" spans="1:28" ht="25.5" hidden="1" customHeight="1" x14ac:dyDescent="0.2">
      <c r="B200" s="26"/>
      <c r="C200" s="21"/>
      <c r="D200" s="1370" t="s">
        <v>1088</v>
      </c>
      <c r="E200" s="1370"/>
      <c r="F200" s="958" t="e">
        <v>#REF!</v>
      </c>
      <c r="G200" s="958" t="e">
        <v>#REF!</v>
      </c>
      <c r="H200" s="958" t="e">
        <v>#REF!</v>
      </c>
      <c r="I200" s="958" t="e">
        <v>#REF!</v>
      </c>
      <c r="J200" s="958" t="e">
        <f>[4]Igazgatás!F228+[4]Községgazd!F216+[4]Vagyongazd!#REF!+[4]Közút!F202+[4]Sport!F200+[4]Közművelődés!F249+[4]Támogatás!J215</f>
        <v>#REF!</v>
      </c>
      <c r="K200" s="958" t="e">
        <f>[4]Igazgatás!G228+[4]Községgazd!G216+[4]Vagyongazd!#REF!+[4]Közút!G202+[4]Sport!G200+[4]Közművelődés!G249+[4]Támogatás!K215</f>
        <v>#REF!</v>
      </c>
      <c r="L200" s="958"/>
      <c r="M200" s="959" t="e">
        <f>[4]Igazgatás!H228+[4]Községgazd!H216+[4]Vagyongazd!#REF!+[4]Közút!H202+[4]Sport!H200+[4]Közművelődés!H249+[4]Támogatás!L215</f>
        <v>#REF!</v>
      </c>
      <c r="N200" s="960">
        <f>[4]Igazgatás!I228+[4]Községgazd!L216+[4]Vagyongazd!I198+[4]Közút!I202+[4]Sport!I200+[4]Közművelődés!K249+[4]Támogatás!T215</f>
        <v>0</v>
      </c>
      <c r="O200" s="961">
        <f>[4]Igazgatás!J228+[4]Községgazd!M216+[4]Vagyongazd!J198+[4]Közút!J202+[4]Sport!J200+[4]Közművelődés!L249+[4]Támogatás!U215</f>
        <v>0</v>
      </c>
      <c r="P200" s="962">
        <f>[4]Igazgatás!K228+[4]Községgazd!N216+[4]Vagyongazd!K198+[4]Közút!K202+[4]Sport!K200+[4]Közművelődés!M249+[4]Támogatás!V215</f>
        <v>0</v>
      </c>
      <c r="Q200" s="962">
        <f>[4]Igazgatás!L228+[4]Községgazd!O216+[4]Vagyongazd!L198+[4]Közút!L202+[4]Sport!L200+[4]Közművelődés!N249+[4]Támogatás!W215</f>
        <v>0</v>
      </c>
      <c r="R200" s="961">
        <f>[4]Igazgatás!M228+[4]Községgazd!P216+[4]Vagyongazd!M198+[4]Közút!M202+[4]Sport!M200+[4]Közművelődés!O249+[4]Támogatás!X215</f>
        <v>0</v>
      </c>
      <c r="S200" s="962">
        <f>[4]Igazgatás!N228+[4]Községgazd!Q216+[4]Vagyongazd!N198+[4]Közút!N202+[4]Sport!N200+[4]Közművelődés!P249+[4]Támogatás!Y215</f>
        <v>0</v>
      </c>
      <c r="T200" s="962">
        <f>[4]Igazgatás!O228+[4]Községgazd!R216+[4]Vagyongazd!O198+[4]Közút!O202+[4]Sport!O200+[4]Közművelődés!Q249+[4]Támogatás!Z215</f>
        <v>0</v>
      </c>
      <c r="U200" s="963">
        <f>[4]Igazgatás!P228+[4]Községgazd!S216+[4]Vagyongazd!P198+[4]Közút!P202+[4]Sport!P200+[4]Közművelődés!R249+[4]Támogatás!AA215</f>
        <v>0</v>
      </c>
      <c r="V200" s="964">
        <f>[4]Igazgatás!Q228+[4]Községgazd!T216+[4]Vagyongazd!Q198+[4]Közút!Q202+[4]Sport!Q200+[4]Közművelődés!S249+[4]Támogatás!AB215</f>
        <v>0</v>
      </c>
      <c r="W200" s="962">
        <f>[4]Igazgatás!R228+[4]Községgazd!U216+[4]Vagyongazd!R198+[4]Közút!R202+[4]Sport!R200+[4]Közművelődés!T249+[4]Támogatás!AC215</f>
        <v>0</v>
      </c>
      <c r="X200" s="962">
        <f>[4]Igazgatás!S228+[4]Községgazd!V216+[4]Vagyongazd!S198+[4]Közút!S202+[4]Sport!S200+[4]Közművelődés!U249+[4]Támogatás!AD215</f>
        <v>0</v>
      </c>
      <c r="Y200" s="963">
        <f>[4]Igazgatás!T228+[4]Községgazd!W216+[4]Vagyongazd!T198+[4]Közút!T202+[4]Sport!T200+[4]Közművelődés!V249+[4]Támogatás!AE215</f>
        <v>0</v>
      </c>
      <c r="AB200" s="914"/>
    </row>
    <row r="201" spans="1:28" ht="25.5" hidden="1" customHeight="1" x14ac:dyDescent="0.2">
      <c r="B201" s="26"/>
      <c r="C201" s="21"/>
      <c r="D201" s="1370" t="s">
        <v>1089</v>
      </c>
      <c r="E201" s="1370"/>
      <c r="F201" s="958" t="e">
        <v>#REF!</v>
      </c>
      <c r="G201" s="958" t="e">
        <v>#REF!</v>
      </c>
      <c r="H201" s="958" t="e">
        <v>#REF!</v>
      </c>
      <c r="I201" s="958" t="e">
        <v>#REF!</v>
      </c>
      <c r="J201" s="958" t="e">
        <f>[4]Igazgatás!F229+[4]Községgazd!F217+[4]Vagyongazd!#REF!+[4]Közút!F203+[4]Sport!F201+[4]Közművelődés!F250+[4]Támogatás!J216</f>
        <v>#REF!</v>
      </c>
      <c r="K201" s="958" t="e">
        <f>[4]Igazgatás!G229+[4]Községgazd!G217+[4]Vagyongazd!#REF!+[4]Közút!G203+[4]Sport!G201+[4]Közművelődés!G250+[4]Támogatás!K216</f>
        <v>#REF!</v>
      </c>
      <c r="L201" s="958"/>
      <c r="M201" s="959" t="e">
        <f>[4]Igazgatás!H229+[4]Községgazd!H217+[4]Vagyongazd!#REF!+[4]Közút!H203+[4]Sport!H201+[4]Közművelődés!H250+[4]Támogatás!L216</f>
        <v>#REF!</v>
      </c>
      <c r="N201" s="960">
        <f>[4]Igazgatás!I229+[4]Községgazd!L217+[4]Vagyongazd!I199+[4]Közút!I203+[4]Sport!I201+[4]Közművelődés!K250+[4]Támogatás!T216</f>
        <v>0</v>
      </c>
      <c r="O201" s="961">
        <f>[4]Igazgatás!J229+[4]Községgazd!M217+[4]Vagyongazd!J199+[4]Közút!J203+[4]Sport!J201+[4]Közművelődés!L250+[4]Támogatás!U216</f>
        <v>0</v>
      </c>
      <c r="P201" s="962">
        <f>[4]Igazgatás!K229+[4]Községgazd!N217+[4]Vagyongazd!K199+[4]Közút!K203+[4]Sport!K201+[4]Közművelődés!M250+[4]Támogatás!V216</f>
        <v>0</v>
      </c>
      <c r="Q201" s="962">
        <f>[4]Igazgatás!L229+[4]Községgazd!O217+[4]Vagyongazd!L199+[4]Közút!L203+[4]Sport!L201+[4]Közművelődés!N250+[4]Támogatás!W216</f>
        <v>0</v>
      </c>
      <c r="R201" s="961">
        <f>[4]Igazgatás!M229+[4]Községgazd!P217+[4]Vagyongazd!M199+[4]Közút!M203+[4]Sport!M201+[4]Közművelődés!O250+[4]Támogatás!X216</f>
        <v>0</v>
      </c>
      <c r="S201" s="962">
        <f>[4]Igazgatás!N229+[4]Községgazd!Q217+[4]Vagyongazd!N199+[4]Közút!N203+[4]Sport!N201+[4]Közművelődés!P250+[4]Támogatás!Y216</f>
        <v>0</v>
      </c>
      <c r="T201" s="962">
        <f>[4]Igazgatás!O229+[4]Községgazd!R217+[4]Vagyongazd!O199+[4]Közút!O203+[4]Sport!O201+[4]Közművelődés!Q250+[4]Támogatás!Z216</f>
        <v>0</v>
      </c>
      <c r="U201" s="963">
        <f>[4]Igazgatás!P229+[4]Községgazd!S217+[4]Vagyongazd!P199+[4]Közút!P203+[4]Sport!P201+[4]Közművelődés!R250+[4]Támogatás!AA216</f>
        <v>0</v>
      </c>
      <c r="V201" s="964">
        <f>[4]Igazgatás!Q229+[4]Községgazd!T217+[4]Vagyongazd!Q199+[4]Közút!Q203+[4]Sport!Q201+[4]Közművelődés!S250+[4]Támogatás!AB216</f>
        <v>0</v>
      </c>
      <c r="W201" s="962">
        <f>[4]Igazgatás!R229+[4]Községgazd!U217+[4]Vagyongazd!R199+[4]Közút!R203+[4]Sport!R201+[4]Közművelődés!T250+[4]Támogatás!AC216</f>
        <v>0</v>
      </c>
      <c r="X201" s="962">
        <f>[4]Igazgatás!S229+[4]Községgazd!V217+[4]Vagyongazd!S199+[4]Közút!S203+[4]Sport!S201+[4]Közművelődés!U250+[4]Támogatás!AD216</f>
        <v>0</v>
      </c>
      <c r="Y201" s="963">
        <f>[4]Igazgatás!T229+[4]Községgazd!W217+[4]Vagyongazd!T199+[4]Közút!T203+[4]Sport!T201+[4]Közművelődés!V250+[4]Támogatás!AE216</f>
        <v>0</v>
      </c>
      <c r="AB201" s="914"/>
    </row>
    <row r="202" spans="1:28" s="977" customFormat="1" ht="22.5" hidden="1" customHeight="1" x14ac:dyDescent="0.2">
      <c r="A202" s="18" t="s">
        <v>1090</v>
      </c>
      <c r="B202" s="28" t="s">
        <v>1091</v>
      </c>
      <c r="C202" s="1377" t="s">
        <v>1092</v>
      </c>
      <c r="D202" s="1378"/>
      <c r="E202" s="1378"/>
      <c r="F202" s="975" t="e">
        <v>#REF!</v>
      </c>
      <c r="G202" s="975" t="e">
        <v>#REF!</v>
      </c>
      <c r="H202" s="975" t="e">
        <v>#REF!</v>
      </c>
      <c r="I202" s="981" t="e">
        <v>#REF!</v>
      </c>
      <c r="J202" s="975" t="e">
        <f>[4]Igazgatás!F230+[4]Községgazd!F218+[4]Vagyongazd!#REF!+[4]Közút!F204+[4]Sport!F202+[4]Közművelődés!F251+[4]Támogatás!J217</f>
        <v>#REF!</v>
      </c>
      <c r="K202" s="975" t="e">
        <f>[4]Igazgatás!G230+[4]Községgazd!G218+[4]Vagyongazd!#REF!+[4]Közút!G204+[4]Sport!G202+[4]Közművelődés!G251+[4]Támogatás!K217</f>
        <v>#REF!</v>
      </c>
      <c r="L202" s="975"/>
      <c r="M202" s="982" t="e">
        <f>[4]Igazgatás!H230+[4]Községgazd!H218+[4]Vagyongazd!#REF!+[4]Közút!H204+[4]Sport!H202+[4]Közművelődés!H251+[4]Támogatás!L217</f>
        <v>#REF!</v>
      </c>
      <c r="N202" s="939">
        <f>[4]Igazgatás!I230+[4]Községgazd!L218+[4]Vagyongazd!I200+[4]Közút!I204+[4]Sport!I202+[4]Közművelődés!K251+[4]Támogatás!T217</f>
        <v>0</v>
      </c>
      <c r="O202" s="940">
        <f>[4]Igazgatás!J230+[4]Községgazd!M218+[4]Vagyongazd!J200+[4]Közút!J204+[4]Sport!J202+[4]Közművelődés!L251+[4]Támogatás!U217</f>
        <v>0</v>
      </c>
      <c r="P202" s="941">
        <f>[4]Igazgatás!K230+[4]Községgazd!N218+[4]Vagyongazd!K200+[4]Közút!K204+[4]Sport!K202+[4]Közművelődés!M251+[4]Támogatás!V217</f>
        <v>0</v>
      </c>
      <c r="Q202" s="941">
        <f>[4]Igazgatás!L230+[4]Községgazd!O218+[4]Vagyongazd!L200+[4]Közút!L204+[4]Sport!L202+[4]Közművelődés!N251+[4]Támogatás!W217</f>
        <v>0</v>
      </c>
      <c r="R202" s="940">
        <f>[4]Igazgatás!M230+[4]Községgazd!P218+[4]Vagyongazd!M200+[4]Közút!M204+[4]Sport!M202+[4]Közművelődés!O251+[4]Támogatás!X217</f>
        <v>0</v>
      </c>
      <c r="S202" s="941">
        <f>[4]Igazgatás!N230+[4]Községgazd!Q218+[4]Vagyongazd!N200+[4]Közút!N204+[4]Sport!N202+[4]Közművelődés!P251+[4]Támogatás!Y217</f>
        <v>0</v>
      </c>
      <c r="T202" s="941">
        <f>[4]Igazgatás!O230+[4]Községgazd!R218+[4]Vagyongazd!O200+[4]Közút!O204+[4]Sport!O202+[4]Közművelődés!Q251+[4]Támogatás!Z217</f>
        <v>0</v>
      </c>
      <c r="U202" s="942">
        <f>[4]Igazgatás!P230+[4]Községgazd!S218+[4]Vagyongazd!P200+[4]Közút!P204+[4]Sport!P202+[4]Közművelődés!R251+[4]Támogatás!AA217</f>
        <v>0</v>
      </c>
      <c r="V202" s="943">
        <f>[4]Igazgatás!Q230+[4]Községgazd!T218+[4]Vagyongazd!Q200+[4]Közút!Q204+[4]Sport!Q202+[4]Közművelődés!S251+[4]Támogatás!AB217</f>
        <v>0</v>
      </c>
      <c r="W202" s="941">
        <f>[4]Igazgatás!R230+[4]Községgazd!U218+[4]Vagyongazd!R200+[4]Közút!R204+[4]Sport!R202+[4]Közművelődés!T251+[4]Támogatás!AC217</f>
        <v>0</v>
      </c>
      <c r="X202" s="941">
        <f>[4]Igazgatás!S230+[4]Községgazd!V218+[4]Vagyongazd!S200+[4]Közút!S204+[4]Sport!S202+[4]Közművelődés!U251+[4]Támogatás!AD217</f>
        <v>0</v>
      </c>
      <c r="Y202" s="942">
        <f>[4]Igazgatás!T230+[4]Községgazd!W218+[4]Vagyongazd!T200+[4]Közút!T204+[4]Sport!T202+[4]Közművelődés!V251+[4]Támogatás!AE217</f>
        <v>0</v>
      </c>
      <c r="AB202" s="914"/>
    </row>
    <row r="203" spans="1:28" ht="15.75" hidden="1" customHeight="1" x14ac:dyDescent="0.2">
      <c r="B203" s="26"/>
      <c r="C203" s="21"/>
      <c r="D203" s="1354" t="s">
        <v>1093</v>
      </c>
      <c r="E203" s="1354"/>
      <c r="F203" s="958" t="e">
        <v>#REF!</v>
      </c>
      <c r="G203" s="958" t="e">
        <v>#REF!</v>
      </c>
      <c r="H203" s="958" t="e">
        <v>#REF!</v>
      </c>
      <c r="I203" s="958" t="e">
        <v>#REF!</v>
      </c>
      <c r="J203" s="958" t="e">
        <f>[4]Igazgatás!F231+[4]Községgazd!F219+[4]Vagyongazd!#REF!+[4]Közút!F205+[4]Sport!F203+[4]Közművelődés!F252+[4]Támogatás!J218</f>
        <v>#REF!</v>
      </c>
      <c r="K203" s="958" t="e">
        <f>[4]Igazgatás!G231+[4]Községgazd!G219+[4]Vagyongazd!#REF!+[4]Közút!G205+[4]Sport!G203+[4]Közművelődés!G252+[4]Támogatás!K218</f>
        <v>#REF!</v>
      </c>
      <c r="L203" s="958"/>
      <c r="M203" s="959" t="e">
        <f>[4]Igazgatás!H231+[4]Községgazd!H219+[4]Vagyongazd!#REF!+[4]Közút!H205+[4]Sport!H203+[4]Közművelődés!H252+[4]Támogatás!L218</f>
        <v>#REF!</v>
      </c>
      <c r="N203" s="960">
        <f>[4]Igazgatás!I231+[4]Községgazd!L219+[4]Vagyongazd!I201+[4]Közút!I205+[4]Sport!I203+[4]Közművelődés!K252+[4]Támogatás!T218</f>
        <v>0</v>
      </c>
      <c r="O203" s="961">
        <f>[4]Igazgatás!J231+[4]Községgazd!M219+[4]Vagyongazd!J201+[4]Közút!J205+[4]Sport!J203+[4]Közművelődés!L252+[4]Támogatás!U218</f>
        <v>0</v>
      </c>
      <c r="P203" s="962">
        <f>[4]Igazgatás!K231+[4]Községgazd!N219+[4]Vagyongazd!K201+[4]Közút!K205+[4]Sport!K203+[4]Közművelődés!M252+[4]Támogatás!V218</f>
        <v>0</v>
      </c>
      <c r="Q203" s="962">
        <f>[4]Igazgatás!L231+[4]Községgazd!O219+[4]Vagyongazd!L201+[4]Közút!L205+[4]Sport!L203+[4]Közművelődés!N252+[4]Támogatás!W218</f>
        <v>0</v>
      </c>
      <c r="R203" s="961">
        <f>[4]Igazgatás!M231+[4]Községgazd!P219+[4]Vagyongazd!M201+[4]Közút!M205+[4]Sport!M203+[4]Közművelődés!O252+[4]Támogatás!X218</f>
        <v>0</v>
      </c>
      <c r="S203" s="962">
        <f>[4]Igazgatás!N231+[4]Községgazd!Q219+[4]Vagyongazd!N201+[4]Közút!N205+[4]Sport!N203+[4]Közművelődés!P252+[4]Támogatás!Y218</f>
        <v>0</v>
      </c>
      <c r="T203" s="962">
        <f>[4]Igazgatás!O231+[4]Községgazd!R219+[4]Vagyongazd!O201+[4]Közút!O205+[4]Sport!O203+[4]Közművelődés!Q252+[4]Támogatás!Z218</f>
        <v>0</v>
      </c>
      <c r="U203" s="963">
        <f>[4]Igazgatás!P231+[4]Községgazd!S219+[4]Vagyongazd!P201+[4]Közút!P205+[4]Sport!P203+[4]Közművelődés!R252+[4]Támogatás!AA218</f>
        <v>0</v>
      </c>
      <c r="V203" s="964">
        <f>[4]Igazgatás!Q231+[4]Községgazd!T219+[4]Vagyongazd!Q201+[4]Közút!Q205+[4]Sport!Q203+[4]Közművelődés!S252+[4]Támogatás!AB218</f>
        <v>0</v>
      </c>
      <c r="W203" s="962">
        <f>[4]Igazgatás!R231+[4]Községgazd!U219+[4]Vagyongazd!R201+[4]Közút!R205+[4]Sport!R203+[4]Közművelődés!T252+[4]Támogatás!AC218</f>
        <v>0</v>
      </c>
      <c r="X203" s="962">
        <f>[4]Igazgatás!S231+[4]Községgazd!V219+[4]Vagyongazd!S201+[4]Közút!S205+[4]Sport!S203+[4]Közművelődés!U252+[4]Támogatás!AD218</f>
        <v>0</v>
      </c>
      <c r="Y203" s="963">
        <f>[4]Igazgatás!T231+[4]Községgazd!W219+[4]Vagyongazd!T201+[4]Közút!T205+[4]Sport!T203+[4]Közművelődés!V252+[4]Támogatás!AE218</f>
        <v>0</v>
      </c>
      <c r="AB203" s="914"/>
    </row>
    <row r="204" spans="1:28" ht="15.75" hidden="1" customHeight="1" x14ac:dyDescent="0.2">
      <c r="B204" s="26"/>
      <c r="C204" s="21"/>
      <c r="D204" s="1354" t="s">
        <v>1094</v>
      </c>
      <c r="E204" s="1354"/>
      <c r="F204" s="958" t="e">
        <v>#REF!</v>
      </c>
      <c r="G204" s="958" t="e">
        <v>#REF!</v>
      </c>
      <c r="H204" s="958" t="e">
        <v>#REF!</v>
      </c>
      <c r="I204" s="958" t="e">
        <v>#REF!</v>
      </c>
      <c r="J204" s="958" t="e">
        <f>[4]Igazgatás!F232+[4]Községgazd!F220+[4]Vagyongazd!#REF!+[4]Közút!F206+[4]Sport!F204+[4]Közművelődés!F253+[4]Támogatás!J219</f>
        <v>#REF!</v>
      </c>
      <c r="K204" s="958" t="e">
        <f>[4]Igazgatás!G232+[4]Községgazd!G220+[4]Vagyongazd!#REF!+[4]Közút!G206+[4]Sport!G204+[4]Közművelődés!G253+[4]Támogatás!K219</f>
        <v>#REF!</v>
      </c>
      <c r="L204" s="958"/>
      <c r="M204" s="959" t="e">
        <f>[4]Igazgatás!H232+[4]Községgazd!H220+[4]Vagyongazd!#REF!+[4]Közút!H206+[4]Sport!H204+[4]Közművelődés!H253+[4]Támogatás!L219</f>
        <v>#REF!</v>
      </c>
      <c r="N204" s="960">
        <f>[4]Igazgatás!I232+[4]Községgazd!L220+[4]Vagyongazd!I202+[4]Közút!I206+[4]Sport!I204+[4]Közművelődés!K253+[4]Támogatás!T219</f>
        <v>0</v>
      </c>
      <c r="O204" s="961">
        <f>[4]Igazgatás!J232+[4]Községgazd!M220+[4]Vagyongazd!J202+[4]Közút!J206+[4]Sport!J204+[4]Közművelődés!L253+[4]Támogatás!U219</f>
        <v>0</v>
      </c>
      <c r="P204" s="962">
        <f>[4]Igazgatás!K232+[4]Községgazd!N220+[4]Vagyongazd!K202+[4]Közút!K206+[4]Sport!K204+[4]Közművelődés!M253+[4]Támogatás!V219</f>
        <v>0</v>
      </c>
      <c r="Q204" s="962">
        <f>[4]Igazgatás!L232+[4]Községgazd!O220+[4]Vagyongazd!L202+[4]Közút!L206+[4]Sport!L204+[4]Közművelődés!N253+[4]Támogatás!W219</f>
        <v>0</v>
      </c>
      <c r="R204" s="961">
        <f>[4]Igazgatás!M232+[4]Községgazd!P220+[4]Vagyongazd!M202+[4]Közút!M206+[4]Sport!M204+[4]Közművelődés!O253+[4]Támogatás!X219</f>
        <v>0</v>
      </c>
      <c r="S204" s="962">
        <f>[4]Igazgatás!N232+[4]Községgazd!Q220+[4]Vagyongazd!N202+[4]Közút!N206+[4]Sport!N204+[4]Közművelődés!P253+[4]Támogatás!Y219</f>
        <v>0</v>
      </c>
      <c r="T204" s="962">
        <f>[4]Igazgatás!O232+[4]Községgazd!R220+[4]Vagyongazd!O202+[4]Közút!O206+[4]Sport!O204+[4]Közművelődés!Q253+[4]Támogatás!Z219</f>
        <v>0</v>
      </c>
      <c r="U204" s="963">
        <f>[4]Igazgatás!P232+[4]Községgazd!S220+[4]Vagyongazd!P202+[4]Közút!P206+[4]Sport!P204+[4]Közművelődés!R253+[4]Támogatás!AA219</f>
        <v>0</v>
      </c>
      <c r="V204" s="964">
        <f>[4]Igazgatás!Q232+[4]Községgazd!T220+[4]Vagyongazd!Q202+[4]Közút!Q206+[4]Sport!Q204+[4]Közművelődés!S253+[4]Támogatás!AB219</f>
        <v>0</v>
      </c>
      <c r="W204" s="962">
        <f>[4]Igazgatás!R232+[4]Községgazd!U220+[4]Vagyongazd!R202+[4]Közút!R206+[4]Sport!R204+[4]Közművelődés!T253+[4]Támogatás!AC219</f>
        <v>0</v>
      </c>
      <c r="X204" s="962">
        <f>[4]Igazgatás!S232+[4]Községgazd!V220+[4]Vagyongazd!S202+[4]Közút!S206+[4]Sport!S204+[4]Közművelődés!U253+[4]Támogatás!AD219</f>
        <v>0</v>
      </c>
      <c r="Y204" s="963">
        <f>[4]Igazgatás!T232+[4]Községgazd!W220+[4]Vagyongazd!T202+[4]Közút!T206+[4]Sport!T204+[4]Közművelődés!V253+[4]Támogatás!AE219</f>
        <v>0</v>
      </c>
      <c r="AB204" s="914"/>
    </row>
    <row r="205" spans="1:28" ht="15.75" hidden="1" customHeight="1" x14ac:dyDescent="0.2">
      <c r="B205" s="26"/>
      <c r="C205" s="21"/>
      <c r="D205" s="1354" t="s">
        <v>1095</v>
      </c>
      <c r="E205" s="1354"/>
      <c r="F205" s="958" t="e">
        <v>#REF!</v>
      </c>
      <c r="G205" s="958" t="e">
        <v>#REF!</v>
      </c>
      <c r="H205" s="958" t="e">
        <v>#REF!</v>
      </c>
      <c r="I205" s="958" t="e">
        <v>#REF!</v>
      </c>
      <c r="J205" s="958" t="e">
        <f>[4]Igazgatás!F233+[4]Községgazd!F221+[4]Vagyongazd!#REF!+[4]Közút!F207+[4]Sport!F205+[4]Közművelődés!F254+[4]Támogatás!J220</f>
        <v>#REF!</v>
      </c>
      <c r="K205" s="958" t="e">
        <f>[4]Igazgatás!G233+[4]Községgazd!G221+[4]Vagyongazd!#REF!+[4]Közút!G207+[4]Sport!G205+[4]Közművelődés!G254+[4]Támogatás!K220</f>
        <v>#REF!</v>
      </c>
      <c r="L205" s="958"/>
      <c r="M205" s="959" t="e">
        <f>[4]Igazgatás!H233+[4]Községgazd!H221+[4]Vagyongazd!#REF!+[4]Közút!H207+[4]Sport!H205+[4]Közművelődés!H254+[4]Támogatás!L220</f>
        <v>#REF!</v>
      </c>
      <c r="N205" s="960">
        <f>[4]Igazgatás!I233+[4]Községgazd!L221+[4]Vagyongazd!I203+[4]Közút!I207+[4]Sport!I205+[4]Közművelődés!K254+[4]Támogatás!T220</f>
        <v>0</v>
      </c>
      <c r="O205" s="961">
        <f>[4]Igazgatás!J233+[4]Községgazd!M221+[4]Vagyongazd!J203+[4]Közút!J207+[4]Sport!J205+[4]Közművelődés!L254+[4]Támogatás!U220</f>
        <v>0</v>
      </c>
      <c r="P205" s="962">
        <f>[4]Igazgatás!K233+[4]Községgazd!N221+[4]Vagyongazd!K203+[4]Közút!K207+[4]Sport!K205+[4]Közművelődés!M254+[4]Támogatás!V220</f>
        <v>0</v>
      </c>
      <c r="Q205" s="962">
        <f>[4]Igazgatás!L233+[4]Községgazd!O221+[4]Vagyongazd!L203+[4]Közút!L207+[4]Sport!L205+[4]Közművelődés!N254+[4]Támogatás!W220</f>
        <v>0</v>
      </c>
      <c r="R205" s="961">
        <f>[4]Igazgatás!M233+[4]Községgazd!P221+[4]Vagyongazd!M203+[4]Közút!M207+[4]Sport!M205+[4]Közművelődés!O254+[4]Támogatás!X220</f>
        <v>0</v>
      </c>
      <c r="S205" s="962">
        <f>[4]Igazgatás!N233+[4]Községgazd!Q221+[4]Vagyongazd!N203+[4]Közút!N207+[4]Sport!N205+[4]Közművelődés!P254+[4]Támogatás!Y220</f>
        <v>0</v>
      </c>
      <c r="T205" s="962">
        <f>[4]Igazgatás!O233+[4]Községgazd!R221+[4]Vagyongazd!O203+[4]Közút!O207+[4]Sport!O205+[4]Közművelődés!Q254+[4]Támogatás!Z220</f>
        <v>0</v>
      </c>
      <c r="U205" s="963">
        <f>[4]Igazgatás!P233+[4]Községgazd!S221+[4]Vagyongazd!P203+[4]Közút!P207+[4]Sport!P205+[4]Közművelődés!R254+[4]Támogatás!AA220</f>
        <v>0</v>
      </c>
      <c r="V205" s="964">
        <f>[4]Igazgatás!Q233+[4]Községgazd!T221+[4]Vagyongazd!Q203+[4]Közút!Q207+[4]Sport!Q205+[4]Közművelődés!S254+[4]Támogatás!AB220</f>
        <v>0</v>
      </c>
      <c r="W205" s="962">
        <f>[4]Igazgatás!R233+[4]Községgazd!U221+[4]Vagyongazd!R203+[4]Közút!R207+[4]Sport!R205+[4]Közművelődés!T254+[4]Támogatás!AC220</f>
        <v>0</v>
      </c>
      <c r="X205" s="962">
        <f>[4]Igazgatás!S233+[4]Községgazd!V221+[4]Vagyongazd!S203+[4]Közút!S207+[4]Sport!S205+[4]Közművelődés!U254+[4]Támogatás!AD220</f>
        <v>0</v>
      </c>
      <c r="Y205" s="963">
        <f>[4]Igazgatás!T233+[4]Községgazd!W221+[4]Vagyongazd!T203+[4]Közút!T207+[4]Sport!T205+[4]Közművelődés!V254+[4]Támogatás!AE220</f>
        <v>0</v>
      </c>
      <c r="AB205" s="914"/>
    </row>
    <row r="206" spans="1:28" ht="15.75" hidden="1" customHeight="1" x14ac:dyDescent="0.2">
      <c r="B206" s="26"/>
      <c r="C206" s="21"/>
      <c r="D206" s="1354" t="s">
        <v>1096</v>
      </c>
      <c r="E206" s="1354"/>
      <c r="F206" s="958" t="e">
        <v>#REF!</v>
      </c>
      <c r="G206" s="958" t="e">
        <v>#REF!</v>
      </c>
      <c r="H206" s="958" t="e">
        <v>#REF!</v>
      </c>
      <c r="I206" s="958" t="e">
        <v>#REF!</v>
      </c>
      <c r="J206" s="958" t="e">
        <f>[4]Igazgatás!F234+[4]Községgazd!F222+[4]Vagyongazd!#REF!+[4]Közút!F208+[4]Sport!F206+[4]Közművelődés!F255+[4]Támogatás!J221</f>
        <v>#REF!</v>
      </c>
      <c r="K206" s="958" t="e">
        <f>[4]Igazgatás!G234+[4]Községgazd!G222+[4]Vagyongazd!#REF!+[4]Közút!G208+[4]Sport!G206+[4]Közművelődés!G255+[4]Támogatás!K221</f>
        <v>#REF!</v>
      </c>
      <c r="L206" s="958"/>
      <c r="M206" s="959" t="e">
        <f>[4]Igazgatás!H234+[4]Községgazd!H222+[4]Vagyongazd!#REF!+[4]Közút!H208+[4]Sport!H206+[4]Közművelődés!H255+[4]Támogatás!L221</f>
        <v>#REF!</v>
      </c>
      <c r="N206" s="960">
        <f>[4]Igazgatás!I234+[4]Községgazd!L222+[4]Vagyongazd!I204+[4]Közút!I208+[4]Sport!I206+[4]Közművelődés!K255+[4]Támogatás!T221</f>
        <v>0</v>
      </c>
      <c r="O206" s="961">
        <f>[4]Igazgatás!J234+[4]Községgazd!M222+[4]Vagyongazd!J204+[4]Közút!J208+[4]Sport!J206+[4]Közművelődés!L255+[4]Támogatás!U221</f>
        <v>0</v>
      </c>
      <c r="P206" s="962">
        <f>[4]Igazgatás!K234+[4]Községgazd!N222+[4]Vagyongazd!K204+[4]Közút!K208+[4]Sport!K206+[4]Közművelődés!M255+[4]Támogatás!V221</f>
        <v>0</v>
      </c>
      <c r="Q206" s="962">
        <f>[4]Igazgatás!L234+[4]Községgazd!O222+[4]Vagyongazd!L204+[4]Közút!L208+[4]Sport!L206+[4]Közművelődés!N255+[4]Támogatás!W221</f>
        <v>0</v>
      </c>
      <c r="R206" s="961">
        <f>[4]Igazgatás!M234+[4]Községgazd!P222+[4]Vagyongazd!M204+[4]Közút!M208+[4]Sport!M206+[4]Közművelődés!O255+[4]Támogatás!X221</f>
        <v>0</v>
      </c>
      <c r="S206" s="962">
        <f>[4]Igazgatás!N234+[4]Községgazd!Q222+[4]Vagyongazd!N204+[4]Közút!N208+[4]Sport!N206+[4]Közművelődés!P255+[4]Támogatás!Y221</f>
        <v>0</v>
      </c>
      <c r="T206" s="962">
        <f>[4]Igazgatás!O234+[4]Községgazd!R222+[4]Vagyongazd!O204+[4]Közút!O208+[4]Sport!O206+[4]Közművelődés!Q255+[4]Támogatás!Z221</f>
        <v>0</v>
      </c>
      <c r="U206" s="963">
        <f>[4]Igazgatás!P234+[4]Községgazd!S222+[4]Vagyongazd!P204+[4]Közút!P208+[4]Sport!P206+[4]Közművelődés!R255+[4]Támogatás!AA221</f>
        <v>0</v>
      </c>
      <c r="V206" s="964">
        <f>[4]Igazgatás!Q234+[4]Községgazd!T222+[4]Vagyongazd!Q204+[4]Közút!Q208+[4]Sport!Q206+[4]Közművelődés!S255+[4]Támogatás!AB221</f>
        <v>0</v>
      </c>
      <c r="W206" s="962">
        <f>[4]Igazgatás!R234+[4]Községgazd!U222+[4]Vagyongazd!R204+[4]Közút!R208+[4]Sport!R206+[4]Közművelődés!T255+[4]Támogatás!AC221</f>
        <v>0</v>
      </c>
      <c r="X206" s="962">
        <f>[4]Igazgatás!S234+[4]Községgazd!V222+[4]Vagyongazd!S204+[4]Közút!S208+[4]Sport!S206+[4]Közművelődés!U255+[4]Támogatás!AD221</f>
        <v>0</v>
      </c>
      <c r="Y206" s="963">
        <f>[4]Igazgatás!T234+[4]Községgazd!W222+[4]Vagyongazd!T204+[4]Közút!T208+[4]Sport!T206+[4]Közművelődés!V255+[4]Támogatás!AE221</f>
        <v>0</v>
      </c>
      <c r="AB206" s="914"/>
    </row>
    <row r="207" spans="1:28" ht="15.75" hidden="1" customHeight="1" x14ac:dyDescent="0.2">
      <c r="B207" s="26"/>
      <c r="C207" s="21"/>
      <c r="D207" s="1354" t="s">
        <v>1097</v>
      </c>
      <c r="E207" s="1354"/>
      <c r="F207" s="958" t="e">
        <v>#REF!</v>
      </c>
      <c r="G207" s="958" t="e">
        <v>#REF!</v>
      </c>
      <c r="H207" s="958" t="e">
        <v>#REF!</v>
      </c>
      <c r="I207" s="958" t="e">
        <v>#REF!</v>
      </c>
      <c r="J207" s="958" t="e">
        <f>[4]Igazgatás!F235+[4]Községgazd!F223+[4]Vagyongazd!#REF!+[4]Közút!F209+[4]Sport!F207+[4]Közművelődés!F256+[4]Támogatás!J222</f>
        <v>#REF!</v>
      </c>
      <c r="K207" s="958" t="e">
        <f>[4]Igazgatás!G235+[4]Községgazd!G223+[4]Vagyongazd!#REF!+[4]Közút!G209+[4]Sport!G207+[4]Közművelődés!G256+[4]Támogatás!K222</f>
        <v>#REF!</v>
      </c>
      <c r="L207" s="958"/>
      <c r="M207" s="959" t="e">
        <f>[4]Igazgatás!H235+[4]Községgazd!H223+[4]Vagyongazd!#REF!+[4]Közút!H209+[4]Sport!H207+[4]Közművelődés!H256+[4]Támogatás!L222</f>
        <v>#REF!</v>
      </c>
      <c r="N207" s="960">
        <f>[4]Igazgatás!I235+[4]Községgazd!L223+[4]Vagyongazd!I205+[4]Közút!I209+[4]Sport!I207+[4]Közművelődés!K256+[4]Támogatás!T222</f>
        <v>0</v>
      </c>
      <c r="O207" s="961">
        <f>[4]Igazgatás!J235+[4]Községgazd!M223+[4]Vagyongazd!J205+[4]Közút!J209+[4]Sport!J207+[4]Közművelődés!L256+[4]Támogatás!U222</f>
        <v>0</v>
      </c>
      <c r="P207" s="962">
        <f>[4]Igazgatás!K235+[4]Községgazd!N223+[4]Vagyongazd!K205+[4]Közút!K209+[4]Sport!K207+[4]Közművelődés!M256+[4]Támogatás!V222</f>
        <v>0</v>
      </c>
      <c r="Q207" s="962">
        <f>[4]Igazgatás!L235+[4]Községgazd!O223+[4]Vagyongazd!L205+[4]Közút!L209+[4]Sport!L207+[4]Közművelődés!N256+[4]Támogatás!W222</f>
        <v>0</v>
      </c>
      <c r="R207" s="961">
        <f>[4]Igazgatás!M235+[4]Községgazd!P223+[4]Vagyongazd!M205+[4]Közút!M209+[4]Sport!M207+[4]Közművelődés!O256+[4]Támogatás!X222</f>
        <v>0</v>
      </c>
      <c r="S207" s="962">
        <f>[4]Igazgatás!N235+[4]Községgazd!Q223+[4]Vagyongazd!N205+[4]Közút!N209+[4]Sport!N207+[4]Közművelődés!P256+[4]Támogatás!Y222</f>
        <v>0</v>
      </c>
      <c r="T207" s="962">
        <f>[4]Igazgatás!O235+[4]Községgazd!R223+[4]Vagyongazd!O205+[4]Közút!O209+[4]Sport!O207+[4]Közművelődés!Q256+[4]Támogatás!Z222</f>
        <v>0</v>
      </c>
      <c r="U207" s="963">
        <f>[4]Igazgatás!P235+[4]Községgazd!S223+[4]Vagyongazd!P205+[4]Közút!P209+[4]Sport!P207+[4]Közművelődés!R256+[4]Támogatás!AA222</f>
        <v>0</v>
      </c>
      <c r="V207" s="964">
        <f>[4]Igazgatás!Q235+[4]Községgazd!T223+[4]Vagyongazd!Q205+[4]Közút!Q209+[4]Sport!Q207+[4]Közművelődés!S256+[4]Támogatás!AB222</f>
        <v>0</v>
      </c>
      <c r="W207" s="962">
        <f>[4]Igazgatás!R235+[4]Községgazd!U223+[4]Vagyongazd!R205+[4]Közút!R209+[4]Sport!R207+[4]Közművelődés!T256+[4]Támogatás!AC222</f>
        <v>0</v>
      </c>
      <c r="X207" s="962">
        <f>[4]Igazgatás!S235+[4]Községgazd!V223+[4]Vagyongazd!S205+[4]Közút!S209+[4]Sport!S207+[4]Közművelődés!U256+[4]Támogatás!AD222</f>
        <v>0</v>
      </c>
      <c r="Y207" s="963">
        <f>[4]Igazgatás!T235+[4]Községgazd!W223+[4]Vagyongazd!T205+[4]Közút!T209+[4]Sport!T207+[4]Közművelődés!V256+[4]Támogatás!AE222</f>
        <v>0</v>
      </c>
      <c r="AB207" s="914"/>
    </row>
    <row r="208" spans="1:28" ht="25.5" hidden="1" customHeight="1" x14ac:dyDescent="0.2">
      <c r="B208" s="26"/>
      <c r="C208" s="21"/>
      <c r="D208" s="1370" t="s">
        <v>1098</v>
      </c>
      <c r="E208" s="1370"/>
      <c r="F208" s="958" t="e">
        <v>#REF!</v>
      </c>
      <c r="G208" s="958" t="e">
        <v>#REF!</v>
      </c>
      <c r="H208" s="958" t="e">
        <v>#REF!</v>
      </c>
      <c r="I208" s="958" t="e">
        <v>#REF!</v>
      </c>
      <c r="J208" s="958" t="e">
        <f>[4]Igazgatás!F236+[4]Községgazd!F224+[4]Vagyongazd!#REF!+[4]Közút!F210+[4]Sport!F208+[4]Közművelődés!F257+[4]Támogatás!J223</f>
        <v>#REF!</v>
      </c>
      <c r="K208" s="958" t="e">
        <f>[4]Igazgatás!G236+[4]Községgazd!G224+[4]Vagyongazd!#REF!+[4]Közút!G210+[4]Sport!G208+[4]Közművelődés!G257+[4]Támogatás!K223</f>
        <v>#REF!</v>
      </c>
      <c r="L208" s="958"/>
      <c r="M208" s="959" t="e">
        <f>[4]Igazgatás!H236+[4]Községgazd!H224+[4]Vagyongazd!#REF!+[4]Közút!H210+[4]Sport!H208+[4]Közművelődés!H257+[4]Támogatás!L223</f>
        <v>#REF!</v>
      </c>
      <c r="N208" s="960">
        <f>[4]Igazgatás!I236+[4]Községgazd!L224+[4]Vagyongazd!I206+[4]Közút!I210+[4]Sport!I208+[4]Közművelődés!K257+[4]Támogatás!T223</f>
        <v>0</v>
      </c>
      <c r="O208" s="961">
        <f>[4]Igazgatás!J236+[4]Községgazd!M224+[4]Vagyongazd!J206+[4]Közút!J210+[4]Sport!J208+[4]Közművelődés!L257+[4]Támogatás!U223</f>
        <v>0</v>
      </c>
      <c r="P208" s="962">
        <f>[4]Igazgatás!K236+[4]Községgazd!N224+[4]Vagyongazd!K206+[4]Közút!K210+[4]Sport!K208+[4]Közművelődés!M257+[4]Támogatás!V223</f>
        <v>0</v>
      </c>
      <c r="Q208" s="962">
        <f>[4]Igazgatás!L236+[4]Községgazd!O224+[4]Vagyongazd!L206+[4]Közút!L210+[4]Sport!L208+[4]Közművelődés!N257+[4]Támogatás!W223</f>
        <v>0</v>
      </c>
      <c r="R208" s="961">
        <f>[4]Igazgatás!M236+[4]Községgazd!P224+[4]Vagyongazd!M206+[4]Közút!M210+[4]Sport!M208+[4]Közművelődés!O257+[4]Támogatás!X223</f>
        <v>0</v>
      </c>
      <c r="S208" s="962">
        <f>[4]Igazgatás!N236+[4]Községgazd!Q224+[4]Vagyongazd!N206+[4]Közút!N210+[4]Sport!N208+[4]Közművelődés!P257+[4]Támogatás!Y223</f>
        <v>0</v>
      </c>
      <c r="T208" s="962">
        <f>[4]Igazgatás!O236+[4]Községgazd!R224+[4]Vagyongazd!O206+[4]Közút!O210+[4]Sport!O208+[4]Közművelődés!Q257+[4]Támogatás!Z223</f>
        <v>0</v>
      </c>
      <c r="U208" s="963">
        <f>[4]Igazgatás!P236+[4]Községgazd!S224+[4]Vagyongazd!P206+[4]Közút!P210+[4]Sport!P208+[4]Közművelődés!R257+[4]Támogatás!AA223</f>
        <v>0</v>
      </c>
      <c r="V208" s="964">
        <f>[4]Igazgatás!Q236+[4]Községgazd!T224+[4]Vagyongazd!Q206+[4]Közút!Q210+[4]Sport!Q208+[4]Közművelődés!S257+[4]Támogatás!AB223</f>
        <v>0</v>
      </c>
      <c r="W208" s="962">
        <f>[4]Igazgatás!R236+[4]Községgazd!U224+[4]Vagyongazd!R206+[4]Közút!R210+[4]Sport!R208+[4]Közművelődés!T257+[4]Támogatás!AC223</f>
        <v>0</v>
      </c>
      <c r="X208" s="962">
        <f>[4]Igazgatás!S236+[4]Községgazd!V224+[4]Vagyongazd!S206+[4]Közút!S210+[4]Sport!S208+[4]Közművelődés!U257+[4]Támogatás!AD223</f>
        <v>0</v>
      </c>
      <c r="Y208" s="963">
        <f>[4]Igazgatás!T236+[4]Községgazd!W224+[4]Vagyongazd!T206+[4]Közút!T210+[4]Sport!T208+[4]Közművelődés!V257+[4]Támogatás!AE223</f>
        <v>0</v>
      </c>
      <c r="AB208" s="914"/>
    </row>
    <row r="209" spans="1:28" ht="25.5" hidden="1" customHeight="1" x14ac:dyDescent="0.2">
      <c r="B209" s="26"/>
      <c r="C209" s="21"/>
      <c r="D209" s="1370" t="s">
        <v>1099</v>
      </c>
      <c r="E209" s="1370"/>
      <c r="F209" s="958" t="e">
        <v>#REF!</v>
      </c>
      <c r="G209" s="958" t="e">
        <v>#REF!</v>
      </c>
      <c r="H209" s="958" t="e">
        <v>#REF!</v>
      </c>
      <c r="I209" s="958" t="e">
        <v>#REF!</v>
      </c>
      <c r="J209" s="958" t="e">
        <f>[4]Igazgatás!F237+[4]Községgazd!F225+[4]Vagyongazd!#REF!+[4]Közút!F211+[4]Sport!F209+[4]Közművelődés!F258+[4]Támogatás!J224</f>
        <v>#REF!</v>
      </c>
      <c r="K209" s="958" t="e">
        <f>[4]Igazgatás!G237+[4]Községgazd!G225+[4]Vagyongazd!#REF!+[4]Közút!G211+[4]Sport!G209+[4]Közművelődés!G258+[4]Támogatás!K224</f>
        <v>#REF!</v>
      </c>
      <c r="L209" s="958"/>
      <c r="M209" s="959" t="e">
        <f>[4]Igazgatás!H237+[4]Községgazd!H225+[4]Vagyongazd!#REF!+[4]Közút!H211+[4]Sport!H209+[4]Közművelődés!H258+[4]Támogatás!L224</f>
        <v>#REF!</v>
      </c>
      <c r="N209" s="960">
        <f>[4]Igazgatás!I237+[4]Községgazd!L225+[4]Vagyongazd!I207+[4]Közút!I211+[4]Sport!I209+[4]Közművelődés!K258+[4]Támogatás!T224</f>
        <v>0</v>
      </c>
      <c r="O209" s="961">
        <f>[4]Igazgatás!J237+[4]Községgazd!M225+[4]Vagyongazd!J207+[4]Közút!J211+[4]Sport!J209+[4]Közművelődés!L258+[4]Támogatás!U224</f>
        <v>0</v>
      </c>
      <c r="P209" s="962">
        <f>[4]Igazgatás!K237+[4]Községgazd!N225+[4]Vagyongazd!K207+[4]Közút!K211+[4]Sport!K209+[4]Közművelődés!M258+[4]Támogatás!V224</f>
        <v>0</v>
      </c>
      <c r="Q209" s="962">
        <f>[4]Igazgatás!L237+[4]Községgazd!O225+[4]Vagyongazd!L207+[4]Közút!L211+[4]Sport!L209+[4]Közművelődés!N258+[4]Támogatás!W224</f>
        <v>0</v>
      </c>
      <c r="R209" s="961">
        <f>[4]Igazgatás!M237+[4]Községgazd!P225+[4]Vagyongazd!M207+[4]Közút!M211+[4]Sport!M209+[4]Közművelődés!O258+[4]Támogatás!X224</f>
        <v>0</v>
      </c>
      <c r="S209" s="962">
        <f>[4]Igazgatás!N237+[4]Községgazd!Q225+[4]Vagyongazd!N207+[4]Közút!N211+[4]Sport!N209+[4]Közművelődés!P258+[4]Támogatás!Y224</f>
        <v>0</v>
      </c>
      <c r="T209" s="962">
        <f>[4]Igazgatás!O237+[4]Községgazd!R225+[4]Vagyongazd!O207+[4]Közút!O211+[4]Sport!O209+[4]Közművelődés!Q258+[4]Támogatás!Z224</f>
        <v>0</v>
      </c>
      <c r="U209" s="963">
        <f>[4]Igazgatás!P237+[4]Községgazd!S225+[4]Vagyongazd!P207+[4]Közút!P211+[4]Sport!P209+[4]Közművelődés!R258+[4]Támogatás!AA224</f>
        <v>0</v>
      </c>
      <c r="V209" s="964">
        <f>[4]Igazgatás!Q237+[4]Községgazd!T225+[4]Vagyongazd!Q207+[4]Közút!Q211+[4]Sport!Q209+[4]Közművelődés!S258+[4]Támogatás!AB224</f>
        <v>0</v>
      </c>
      <c r="W209" s="962">
        <f>[4]Igazgatás!R237+[4]Községgazd!U225+[4]Vagyongazd!R207+[4]Közút!R211+[4]Sport!R209+[4]Közművelődés!T258+[4]Támogatás!AC224</f>
        <v>0</v>
      </c>
      <c r="X209" s="962">
        <f>[4]Igazgatás!S237+[4]Községgazd!V225+[4]Vagyongazd!S207+[4]Közút!S211+[4]Sport!S209+[4]Közművelődés!U258+[4]Támogatás!AD224</f>
        <v>0</v>
      </c>
      <c r="Y209" s="963">
        <f>[4]Igazgatás!T237+[4]Községgazd!W225+[4]Vagyongazd!T207+[4]Közút!T211+[4]Sport!T209+[4]Közművelődés!V258+[4]Támogatás!AE224</f>
        <v>0</v>
      </c>
      <c r="AB209" s="914"/>
    </row>
    <row r="210" spans="1:28" ht="15.75" hidden="1" customHeight="1" x14ac:dyDescent="0.2">
      <c r="B210" s="26"/>
      <c r="C210" s="21"/>
      <c r="D210" s="1354" t="s">
        <v>1100</v>
      </c>
      <c r="E210" s="1354"/>
      <c r="F210" s="958" t="e">
        <v>#REF!</v>
      </c>
      <c r="G210" s="958" t="e">
        <v>#REF!</v>
      </c>
      <c r="H210" s="958" t="e">
        <v>#REF!</v>
      </c>
      <c r="I210" s="958" t="e">
        <v>#REF!</v>
      </c>
      <c r="J210" s="958" t="e">
        <f>[4]Igazgatás!F238+[4]Községgazd!F226+[4]Vagyongazd!#REF!+[4]Közút!F212+[4]Sport!F210+[4]Közművelődés!F259+[4]Támogatás!J225</f>
        <v>#REF!</v>
      </c>
      <c r="K210" s="958" t="e">
        <f>[4]Igazgatás!G238+[4]Községgazd!G226+[4]Vagyongazd!#REF!+[4]Közút!G212+[4]Sport!G210+[4]Közművelődés!G259+[4]Támogatás!K225</f>
        <v>#REF!</v>
      </c>
      <c r="L210" s="958"/>
      <c r="M210" s="959" t="e">
        <f>[4]Igazgatás!H238+[4]Községgazd!H226+[4]Vagyongazd!#REF!+[4]Közút!H212+[4]Sport!H210+[4]Közművelődés!H259+[4]Támogatás!L225</f>
        <v>#REF!</v>
      </c>
      <c r="N210" s="960">
        <f>[4]Igazgatás!I238+[4]Községgazd!L226+[4]Vagyongazd!I208+[4]Közút!I212+[4]Sport!I210+[4]Közművelődés!K259+[4]Támogatás!T225</f>
        <v>0</v>
      </c>
      <c r="O210" s="961">
        <f>[4]Igazgatás!J238+[4]Községgazd!M226+[4]Vagyongazd!J208+[4]Közút!J212+[4]Sport!J210+[4]Közművelődés!L259+[4]Támogatás!U225</f>
        <v>0</v>
      </c>
      <c r="P210" s="962">
        <f>[4]Igazgatás!K238+[4]Községgazd!N226+[4]Vagyongazd!K208+[4]Közút!K212+[4]Sport!K210+[4]Közművelődés!M259+[4]Támogatás!V225</f>
        <v>0</v>
      </c>
      <c r="Q210" s="962">
        <f>[4]Igazgatás!L238+[4]Községgazd!O226+[4]Vagyongazd!L208+[4]Közút!L212+[4]Sport!L210+[4]Közművelődés!N259+[4]Támogatás!W225</f>
        <v>0</v>
      </c>
      <c r="R210" s="961">
        <f>[4]Igazgatás!M238+[4]Községgazd!P226+[4]Vagyongazd!M208+[4]Közút!M212+[4]Sport!M210+[4]Közművelődés!O259+[4]Támogatás!X225</f>
        <v>0</v>
      </c>
      <c r="S210" s="962">
        <f>[4]Igazgatás!N238+[4]Községgazd!Q226+[4]Vagyongazd!N208+[4]Közút!N212+[4]Sport!N210+[4]Közművelődés!P259+[4]Támogatás!Y225</f>
        <v>0</v>
      </c>
      <c r="T210" s="962">
        <f>[4]Igazgatás!O238+[4]Községgazd!R226+[4]Vagyongazd!O208+[4]Közút!O212+[4]Sport!O210+[4]Közművelődés!Q259+[4]Támogatás!Z225</f>
        <v>0</v>
      </c>
      <c r="U210" s="963">
        <f>[4]Igazgatás!P238+[4]Községgazd!S226+[4]Vagyongazd!P208+[4]Közút!P212+[4]Sport!P210+[4]Közművelődés!R259+[4]Támogatás!AA225</f>
        <v>0</v>
      </c>
      <c r="V210" s="964">
        <f>[4]Igazgatás!Q238+[4]Községgazd!T226+[4]Vagyongazd!Q208+[4]Közút!Q212+[4]Sport!Q210+[4]Közművelődés!S259+[4]Támogatás!AB225</f>
        <v>0</v>
      </c>
      <c r="W210" s="962">
        <f>[4]Igazgatás!R238+[4]Községgazd!U226+[4]Vagyongazd!R208+[4]Közút!R212+[4]Sport!R210+[4]Közművelődés!T259+[4]Támogatás!AC225</f>
        <v>0</v>
      </c>
      <c r="X210" s="962">
        <f>[4]Igazgatás!S238+[4]Községgazd!V226+[4]Vagyongazd!S208+[4]Közút!S212+[4]Sport!S210+[4]Közművelődés!U259+[4]Támogatás!AD225</f>
        <v>0</v>
      </c>
      <c r="Y210" s="963">
        <f>[4]Igazgatás!T238+[4]Községgazd!W226+[4]Vagyongazd!T208+[4]Közút!T212+[4]Sport!T210+[4]Közművelődés!V259+[4]Támogatás!AE225</f>
        <v>0</v>
      </c>
      <c r="AB210" s="914"/>
    </row>
    <row r="211" spans="1:28" ht="15.75" hidden="1" customHeight="1" x14ac:dyDescent="0.2">
      <c r="B211" s="26"/>
      <c r="C211" s="21"/>
      <c r="D211" s="1354" t="s">
        <v>1101</v>
      </c>
      <c r="E211" s="1354"/>
      <c r="F211" s="958" t="e">
        <v>#REF!</v>
      </c>
      <c r="G211" s="958" t="e">
        <v>#REF!</v>
      </c>
      <c r="H211" s="958" t="e">
        <v>#REF!</v>
      </c>
      <c r="I211" s="958" t="e">
        <v>#REF!</v>
      </c>
      <c r="J211" s="958" t="e">
        <f>[4]Igazgatás!F239+[4]Községgazd!F227+[4]Vagyongazd!#REF!+[4]Közút!F213+[4]Sport!F211+[4]Közművelődés!F260+[4]Támogatás!J226</f>
        <v>#REF!</v>
      </c>
      <c r="K211" s="958" t="e">
        <f>[4]Igazgatás!G239+[4]Községgazd!G227+[4]Vagyongazd!#REF!+[4]Közút!G213+[4]Sport!G211+[4]Közművelődés!G260+[4]Támogatás!K226</f>
        <v>#REF!</v>
      </c>
      <c r="L211" s="958"/>
      <c r="M211" s="959" t="e">
        <f>[4]Igazgatás!H239+[4]Községgazd!H227+[4]Vagyongazd!#REF!+[4]Közút!H213+[4]Sport!H211+[4]Közművelődés!H260+[4]Támogatás!L226</f>
        <v>#REF!</v>
      </c>
      <c r="N211" s="960">
        <f>[4]Igazgatás!I239+[4]Községgazd!L227+[4]Vagyongazd!I209+[4]Közút!I213+[4]Sport!I211+[4]Közművelődés!K260+[4]Támogatás!T226</f>
        <v>0</v>
      </c>
      <c r="O211" s="961">
        <f>[4]Igazgatás!J239+[4]Községgazd!M227+[4]Vagyongazd!J209+[4]Közút!J213+[4]Sport!J211+[4]Közművelődés!L260+[4]Támogatás!U226</f>
        <v>0</v>
      </c>
      <c r="P211" s="962">
        <f>[4]Igazgatás!K239+[4]Községgazd!N227+[4]Vagyongazd!K209+[4]Közút!K213+[4]Sport!K211+[4]Közművelődés!M260+[4]Támogatás!V226</f>
        <v>0</v>
      </c>
      <c r="Q211" s="962">
        <f>[4]Igazgatás!L239+[4]Községgazd!O227+[4]Vagyongazd!L209+[4]Közút!L213+[4]Sport!L211+[4]Közművelődés!N260+[4]Támogatás!W226</f>
        <v>0</v>
      </c>
      <c r="R211" s="961">
        <f>[4]Igazgatás!M239+[4]Községgazd!P227+[4]Vagyongazd!M209+[4]Közút!M213+[4]Sport!M211+[4]Közművelődés!O260+[4]Támogatás!X226</f>
        <v>0</v>
      </c>
      <c r="S211" s="962">
        <f>[4]Igazgatás!N239+[4]Községgazd!Q227+[4]Vagyongazd!N209+[4]Közút!N213+[4]Sport!N211+[4]Közművelődés!P260+[4]Támogatás!Y226</f>
        <v>0</v>
      </c>
      <c r="T211" s="962">
        <f>[4]Igazgatás!O239+[4]Községgazd!R227+[4]Vagyongazd!O209+[4]Közút!O213+[4]Sport!O211+[4]Közművelődés!Q260+[4]Támogatás!Z226</f>
        <v>0</v>
      </c>
      <c r="U211" s="963">
        <f>[4]Igazgatás!P239+[4]Községgazd!S227+[4]Vagyongazd!P209+[4]Közút!P213+[4]Sport!P211+[4]Közművelődés!R260+[4]Támogatás!AA226</f>
        <v>0</v>
      </c>
      <c r="V211" s="964">
        <f>[4]Igazgatás!Q239+[4]Községgazd!T227+[4]Vagyongazd!Q209+[4]Közút!Q213+[4]Sport!Q211+[4]Közművelődés!S260+[4]Támogatás!AB226</f>
        <v>0</v>
      </c>
      <c r="W211" s="962">
        <f>[4]Igazgatás!R239+[4]Községgazd!U227+[4]Vagyongazd!R209+[4]Közút!R213+[4]Sport!R211+[4]Közművelődés!T260+[4]Támogatás!AC226</f>
        <v>0</v>
      </c>
      <c r="X211" s="962">
        <f>[4]Igazgatás!S239+[4]Községgazd!V227+[4]Vagyongazd!S209+[4]Közút!S213+[4]Sport!S211+[4]Közművelődés!U260+[4]Támogatás!AD226</f>
        <v>0</v>
      </c>
      <c r="Y211" s="963">
        <f>[4]Igazgatás!T239+[4]Községgazd!W227+[4]Vagyongazd!T209+[4]Közút!T213+[4]Sport!T211+[4]Közművelődés!V260+[4]Támogatás!AE226</f>
        <v>0</v>
      </c>
      <c r="AB211" s="914"/>
    </row>
    <row r="212" spans="1:28" ht="15.75" hidden="1" customHeight="1" x14ac:dyDescent="0.2">
      <c r="B212" s="26"/>
      <c r="C212" s="21"/>
      <c r="D212" s="1354" t="s">
        <v>1102</v>
      </c>
      <c r="E212" s="1354"/>
      <c r="F212" s="958" t="e">
        <v>#REF!</v>
      </c>
      <c r="G212" s="958" t="e">
        <v>#REF!</v>
      </c>
      <c r="H212" s="958" t="e">
        <v>#REF!</v>
      </c>
      <c r="I212" s="958" t="e">
        <v>#REF!</v>
      </c>
      <c r="J212" s="958" t="e">
        <f>[4]Igazgatás!F240+[4]Községgazd!F228+[4]Vagyongazd!#REF!+[4]Közút!F214+[4]Sport!F212+[4]Közművelődés!F261+[4]Támogatás!J227</f>
        <v>#REF!</v>
      </c>
      <c r="K212" s="958" t="e">
        <f>[4]Igazgatás!G240+[4]Községgazd!G228+[4]Vagyongazd!#REF!+[4]Közút!G214+[4]Sport!G212+[4]Közművelődés!G261+[4]Támogatás!K227</f>
        <v>#REF!</v>
      </c>
      <c r="L212" s="958"/>
      <c r="M212" s="959" t="e">
        <f>[4]Igazgatás!H240+[4]Községgazd!H228+[4]Vagyongazd!#REF!+[4]Közút!H214+[4]Sport!H212+[4]Közművelődés!H261+[4]Támogatás!L227</f>
        <v>#REF!</v>
      </c>
      <c r="N212" s="960">
        <f>[4]Igazgatás!I240+[4]Községgazd!L228+[4]Vagyongazd!I210+[4]Közút!I214+[4]Sport!I212+[4]Közművelődés!K261+[4]Támogatás!T227</f>
        <v>0</v>
      </c>
      <c r="O212" s="961">
        <f>[4]Igazgatás!J240+[4]Községgazd!M228+[4]Vagyongazd!J210+[4]Közút!J214+[4]Sport!J212+[4]Közművelődés!L261+[4]Támogatás!U227</f>
        <v>0</v>
      </c>
      <c r="P212" s="962">
        <f>[4]Igazgatás!K240+[4]Községgazd!N228+[4]Vagyongazd!K210+[4]Közút!K214+[4]Sport!K212+[4]Közművelődés!M261+[4]Támogatás!V227</f>
        <v>0</v>
      </c>
      <c r="Q212" s="962">
        <f>[4]Igazgatás!L240+[4]Községgazd!O228+[4]Vagyongazd!L210+[4]Közút!L214+[4]Sport!L212+[4]Közművelődés!N261+[4]Támogatás!W227</f>
        <v>0</v>
      </c>
      <c r="R212" s="961">
        <f>[4]Igazgatás!M240+[4]Községgazd!P228+[4]Vagyongazd!M210+[4]Közút!M214+[4]Sport!M212+[4]Közművelődés!O261+[4]Támogatás!X227</f>
        <v>0</v>
      </c>
      <c r="S212" s="962">
        <f>[4]Igazgatás!N240+[4]Községgazd!Q228+[4]Vagyongazd!N210+[4]Közút!N214+[4]Sport!N212+[4]Közművelődés!P261+[4]Támogatás!Y227</f>
        <v>0</v>
      </c>
      <c r="T212" s="962">
        <f>[4]Igazgatás!O240+[4]Községgazd!R228+[4]Vagyongazd!O210+[4]Közút!O214+[4]Sport!O212+[4]Közművelődés!Q261+[4]Támogatás!Z227</f>
        <v>0</v>
      </c>
      <c r="U212" s="963">
        <f>[4]Igazgatás!P240+[4]Községgazd!S228+[4]Vagyongazd!P210+[4]Közút!P214+[4]Sport!P212+[4]Közművelődés!R261+[4]Támogatás!AA227</f>
        <v>0</v>
      </c>
      <c r="V212" s="964">
        <f>[4]Igazgatás!Q240+[4]Községgazd!T228+[4]Vagyongazd!Q210+[4]Közút!Q214+[4]Sport!Q212+[4]Közművelődés!S261+[4]Támogatás!AB227</f>
        <v>0</v>
      </c>
      <c r="W212" s="962">
        <f>[4]Igazgatás!R240+[4]Községgazd!U228+[4]Vagyongazd!R210+[4]Közút!R214+[4]Sport!R212+[4]Közművelődés!T261+[4]Támogatás!AC227</f>
        <v>0</v>
      </c>
      <c r="X212" s="962">
        <f>[4]Igazgatás!S240+[4]Községgazd!V228+[4]Vagyongazd!S210+[4]Közút!S214+[4]Sport!S212+[4]Közművelődés!U261+[4]Támogatás!AD227</f>
        <v>0</v>
      </c>
      <c r="Y212" s="963">
        <f>[4]Igazgatás!T240+[4]Községgazd!W228+[4]Vagyongazd!T210+[4]Közút!T214+[4]Sport!T212+[4]Közművelődés!V261+[4]Támogatás!AE227</f>
        <v>0</v>
      </c>
      <c r="AB212" s="914"/>
    </row>
    <row r="213" spans="1:28" ht="15.75" hidden="1" customHeight="1" x14ac:dyDescent="0.2">
      <c r="B213" s="26"/>
      <c r="C213" s="21"/>
      <c r="D213" s="1354" t="s">
        <v>1103</v>
      </c>
      <c r="E213" s="1354"/>
      <c r="F213" s="958" t="e">
        <v>#REF!</v>
      </c>
      <c r="G213" s="958" t="e">
        <v>#REF!</v>
      </c>
      <c r="H213" s="958" t="e">
        <v>#REF!</v>
      </c>
      <c r="I213" s="958" t="e">
        <v>#REF!</v>
      </c>
      <c r="J213" s="958" t="e">
        <f>[4]Igazgatás!F241+[4]Községgazd!F229+[4]Vagyongazd!#REF!+[4]Közút!F215+[4]Sport!F213+[4]Közművelődés!F262+[4]Támogatás!J228</f>
        <v>#REF!</v>
      </c>
      <c r="K213" s="958" t="e">
        <f>[4]Igazgatás!G241+[4]Községgazd!G229+[4]Vagyongazd!#REF!+[4]Közút!G215+[4]Sport!G213+[4]Közművelődés!G262+[4]Támogatás!K228</f>
        <v>#REF!</v>
      </c>
      <c r="L213" s="958"/>
      <c r="M213" s="959" t="e">
        <f>[4]Igazgatás!H241+[4]Községgazd!H229+[4]Vagyongazd!#REF!+[4]Közút!H215+[4]Sport!H213+[4]Közművelődés!H262+[4]Támogatás!L228</f>
        <v>#REF!</v>
      </c>
      <c r="N213" s="960">
        <f>[4]Igazgatás!I241+[4]Községgazd!L229+[4]Vagyongazd!I211+[4]Közút!I215+[4]Sport!I213+[4]Közművelődés!K262+[4]Támogatás!T228</f>
        <v>0</v>
      </c>
      <c r="O213" s="961">
        <f>[4]Igazgatás!J241+[4]Községgazd!M229+[4]Vagyongazd!J211+[4]Közút!J215+[4]Sport!J213+[4]Közművelődés!L262+[4]Támogatás!U228</f>
        <v>0</v>
      </c>
      <c r="P213" s="962">
        <f>[4]Igazgatás!K241+[4]Községgazd!N229+[4]Vagyongazd!K211+[4]Közút!K215+[4]Sport!K213+[4]Közművelődés!M262+[4]Támogatás!V228</f>
        <v>0</v>
      </c>
      <c r="Q213" s="962">
        <f>[4]Igazgatás!L241+[4]Községgazd!O229+[4]Vagyongazd!L211+[4]Közút!L215+[4]Sport!L213+[4]Közművelődés!N262+[4]Támogatás!W228</f>
        <v>0</v>
      </c>
      <c r="R213" s="961">
        <f>[4]Igazgatás!M241+[4]Községgazd!P229+[4]Vagyongazd!M211+[4]Közút!M215+[4]Sport!M213+[4]Közművelődés!O262+[4]Támogatás!X228</f>
        <v>0</v>
      </c>
      <c r="S213" s="962">
        <f>[4]Igazgatás!N241+[4]Községgazd!Q229+[4]Vagyongazd!N211+[4]Közút!N215+[4]Sport!N213+[4]Közművelődés!P262+[4]Támogatás!Y228</f>
        <v>0</v>
      </c>
      <c r="T213" s="962">
        <f>[4]Igazgatás!O241+[4]Községgazd!R229+[4]Vagyongazd!O211+[4]Közút!O215+[4]Sport!O213+[4]Közművelődés!Q262+[4]Támogatás!Z228</f>
        <v>0</v>
      </c>
      <c r="U213" s="963">
        <f>[4]Igazgatás!P241+[4]Községgazd!S229+[4]Vagyongazd!P211+[4]Közút!P215+[4]Sport!P213+[4]Közművelődés!R262+[4]Támogatás!AA228</f>
        <v>0</v>
      </c>
      <c r="V213" s="964">
        <f>[4]Igazgatás!Q241+[4]Községgazd!T229+[4]Vagyongazd!Q211+[4]Közút!Q215+[4]Sport!Q213+[4]Közművelődés!S262+[4]Támogatás!AB228</f>
        <v>0</v>
      </c>
      <c r="W213" s="962">
        <f>[4]Igazgatás!R241+[4]Községgazd!U229+[4]Vagyongazd!R211+[4]Közút!R215+[4]Sport!R213+[4]Közművelődés!T262+[4]Támogatás!AC228</f>
        <v>0</v>
      </c>
      <c r="X213" s="962">
        <f>[4]Igazgatás!S241+[4]Községgazd!V229+[4]Vagyongazd!S211+[4]Közút!S215+[4]Sport!S213+[4]Közművelődés!U262+[4]Támogatás!AD228</f>
        <v>0</v>
      </c>
      <c r="Y213" s="963">
        <f>[4]Igazgatás!T241+[4]Községgazd!W229+[4]Vagyongazd!T211+[4]Közút!T215+[4]Sport!T213+[4]Közművelődés!V262+[4]Támogatás!AE228</f>
        <v>0</v>
      </c>
      <c r="AB213" s="914"/>
    </row>
    <row r="214" spans="1:28" s="977" customFormat="1" ht="15.75" hidden="1" customHeight="1" x14ac:dyDescent="0.2">
      <c r="A214" s="18" t="s">
        <v>1104</v>
      </c>
      <c r="B214" s="28" t="s">
        <v>1105</v>
      </c>
      <c r="C214" s="1379" t="s">
        <v>1106</v>
      </c>
      <c r="D214" s="1380"/>
      <c r="E214" s="1380"/>
      <c r="F214" s="975" t="e">
        <v>#REF!</v>
      </c>
      <c r="G214" s="975" t="e">
        <v>#REF!</v>
      </c>
      <c r="H214" s="975" t="e">
        <v>#REF!</v>
      </c>
      <c r="I214" s="981" t="e">
        <v>#REF!</v>
      </c>
      <c r="J214" s="975" t="e">
        <f>[4]Igazgatás!F242+[4]Községgazd!F230+[4]Vagyongazd!#REF!+[4]Közút!F216+[4]Sport!F214+[4]Közművelődés!F263+[4]Támogatás!J229</f>
        <v>#REF!</v>
      </c>
      <c r="K214" s="975" t="e">
        <f>[4]Igazgatás!G242+[4]Községgazd!G230+[4]Vagyongazd!#REF!+[4]Közút!G216+[4]Sport!G214+[4]Közművelődés!G263+[4]Támogatás!K229</f>
        <v>#REF!</v>
      </c>
      <c r="L214" s="975"/>
      <c r="M214" s="982" t="e">
        <f>[4]Igazgatás!H242+[4]Községgazd!H230+[4]Vagyongazd!#REF!+[4]Közút!H216+[4]Sport!H214+[4]Közművelődés!H263+[4]Támogatás!L229</f>
        <v>#REF!</v>
      </c>
      <c r="N214" s="939">
        <f>[4]Igazgatás!I242+[4]Községgazd!L230+[4]Vagyongazd!I212+[4]Közút!I216+[4]Sport!I214+[4]Közművelődés!K263+[4]Támogatás!T229</f>
        <v>0</v>
      </c>
      <c r="O214" s="940">
        <f>[4]Igazgatás!J242+[4]Községgazd!M230+[4]Vagyongazd!J212+[4]Közút!J216+[4]Sport!J214+[4]Közművelődés!L263+[4]Támogatás!U229</f>
        <v>0</v>
      </c>
      <c r="P214" s="941">
        <f>[4]Igazgatás!K242+[4]Községgazd!N230+[4]Vagyongazd!K212+[4]Közút!K216+[4]Sport!K214+[4]Közművelődés!M263+[4]Támogatás!V229</f>
        <v>0</v>
      </c>
      <c r="Q214" s="941">
        <f>[4]Igazgatás!L242+[4]Községgazd!O230+[4]Vagyongazd!L212+[4]Közút!L216+[4]Sport!L214+[4]Közművelődés!N263+[4]Támogatás!W229</f>
        <v>0</v>
      </c>
      <c r="R214" s="940">
        <f>[4]Igazgatás!M242+[4]Községgazd!P230+[4]Vagyongazd!M212+[4]Közút!M216+[4]Sport!M214+[4]Közművelődés!O263+[4]Támogatás!X229</f>
        <v>0</v>
      </c>
      <c r="S214" s="941">
        <f>[4]Igazgatás!N242+[4]Községgazd!Q230+[4]Vagyongazd!N212+[4]Közút!N216+[4]Sport!N214+[4]Közművelődés!P263+[4]Támogatás!Y229</f>
        <v>0</v>
      </c>
      <c r="T214" s="941">
        <f>[4]Igazgatás!O242+[4]Községgazd!R230+[4]Vagyongazd!O212+[4]Közút!O216+[4]Sport!O214+[4]Közművelődés!Q263+[4]Támogatás!Z229</f>
        <v>0</v>
      </c>
      <c r="U214" s="942">
        <f>[4]Igazgatás!P242+[4]Községgazd!S230+[4]Vagyongazd!P212+[4]Közút!P216+[4]Sport!P214+[4]Közművelődés!R263+[4]Támogatás!AA229</f>
        <v>0</v>
      </c>
      <c r="V214" s="943">
        <f>[4]Igazgatás!Q242+[4]Községgazd!T230+[4]Vagyongazd!Q212+[4]Közút!Q216+[4]Sport!Q214+[4]Közművelődés!S263+[4]Támogatás!AB229</f>
        <v>0</v>
      </c>
      <c r="W214" s="941">
        <f>[4]Igazgatás!R242+[4]Községgazd!U230+[4]Vagyongazd!R212+[4]Közút!R216+[4]Sport!R214+[4]Közművelődés!T263+[4]Támogatás!AC229</f>
        <v>0</v>
      </c>
      <c r="X214" s="941">
        <f>[4]Igazgatás!S242+[4]Községgazd!V230+[4]Vagyongazd!S212+[4]Közút!S216+[4]Sport!S214+[4]Közművelődés!U263+[4]Támogatás!AD229</f>
        <v>0</v>
      </c>
      <c r="Y214" s="942">
        <f>[4]Igazgatás!T242+[4]Községgazd!W230+[4]Vagyongazd!T212+[4]Közút!T216+[4]Sport!T214+[4]Közművelődés!V263+[4]Támogatás!AE229</f>
        <v>0</v>
      </c>
      <c r="AB214" s="914"/>
    </row>
    <row r="215" spans="1:28" s="977" customFormat="1" ht="15.75" hidden="1" customHeight="1" x14ac:dyDescent="0.2">
      <c r="A215" s="18" t="s">
        <v>1107</v>
      </c>
      <c r="B215" s="28" t="s">
        <v>1108</v>
      </c>
      <c r="C215" s="1379" t="s">
        <v>1109</v>
      </c>
      <c r="D215" s="1380"/>
      <c r="E215" s="1380"/>
      <c r="F215" s="975" t="e">
        <v>#REF!</v>
      </c>
      <c r="G215" s="975" t="e">
        <v>#REF!</v>
      </c>
      <c r="H215" s="975" t="e">
        <v>#REF!</v>
      </c>
      <c r="I215" s="981"/>
      <c r="J215" s="975">
        <v>0</v>
      </c>
      <c r="K215" s="975">
        <v>0</v>
      </c>
      <c r="L215" s="975">
        <v>0</v>
      </c>
      <c r="M215" s="982">
        <v>0</v>
      </c>
      <c r="N215" s="939">
        <f>[4]Igazgatás!I243+[4]Községgazd!L231+[4]Vagyongazd!I213+[4]Közút!I217+[4]Sport!I215+[4]Közművelődés!K264+[4]Támogatás!T230</f>
        <v>0</v>
      </c>
      <c r="O215" s="940">
        <f>[4]Igazgatás!J243+[4]Községgazd!M231+[4]Vagyongazd!J213+[4]Közút!J217+[4]Sport!J215+[4]Közművelődés!L264+[4]Támogatás!U230</f>
        <v>0</v>
      </c>
      <c r="P215" s="941">
        <f>[4]Igazgatás!K243+[4]Községgazd!N231+[4]Vagyongazd!K213+[4]Közút!K217+[4]Sport!K215+[4]Közművelődés!M264+[4]Támogatás!V230</f>
        <v>0</v>
      </c>
      <c r="Q215" s="941">
        <f>[4]Igazgatás!L243+[4]Községgazd!O231+[4]Vagyongazd!L213+[4]Közút!L217+[4]Sport!L215+[4]Közművelődés!N264+[4]Támogatás!W230</f>
        <v>0</v>
      </c>
      <c r="R215" s="940">
        <f>[4]Igazgatás!M243+[4]Községgazd!P231+[4]Vagyongazd!M213+[4]Közút!M217+[4]Sport!M215+[4]Közművelődés!O264+[4]Támogatás!X230</f>
        <v>0</v>
      </c>
      <c r="S215" s="941">
        <f>[4]Igazgatás!N243+[4]Községgazd!Q231+[4]Vagyongazd!N213+[4]Közút!N217+[4]Sport!N215+[4]Közművelődés!P264+[4]Támogatás!Y230</f>
        <v>0</v>
      </c>
      <c r="T215" s="941">
        <f>[4]Igazgatás!O243+[4]Községgazd!R231+[4]Vagyongazd!O213+[4]Közút!O217+[4]Sport!O215+[4]Közművelődés!Q264+[4]Támogatás!Z230</f>
        <v>0</v>
      </c>
      <c r="U215" s="942">
        <f>[4]Igazgatás!P243+[4]Községgazd!S231+[4]Vagyongazd!P213+[4]Közút!P217+[4]Sport!P215+[4]Közművelődés!R264+[4]Támogatás!AA230</f>
        <v>0</v>
      </c>
      <c r="V215" s="943">
        <f>[4]Igazgatás!Q243+[4]Községgazd!T231+[4]Vagyongazd!Q213+[4]Közút!Q217+[4]Sport!Q215+[4]Közművelődés!S264+[4]Támogatás!AB230</f>
        <v>0</v>
      </c>
      <c r="W215" s="941">
        <f>[4]Igazgatás!R243+[4]Községgazd!U231+[4]Vagyongazd!R213+[4]Közút!R217+[4]Sport!R215+[4]Közművelődés!T264+[4]Támogatás!AC230</f>
        <v>0</v>
      </c>
      <c r="X215" s="941">
        <f>[4]Igazgatás!S243+[4]Községgazd!V231+[4]Vagyongazd!S213+[4]Közút!S217+[4]Sport!S215+[4]Közművelődés!U264+[4]Támogatás!AD230</f>
        <v>0</v>
      </c>
      <c r="Y215" s="942">
        <f>[4]Igazgatás!T243+[4]Községgazd!W231+[4]Vagyongazd!T213+[4]Közút!T217+[4]Sport!T215+[4]Közművelődés!V264+[4]Támogatás!AE230</f>
        <v>0</v>
      </c>
      <c r="AB215" s="914"/>
    </row>
    <row r="216" spans="1:28" s="977" customFormat="1" ht="15.75" hidden="1" customHeight="1" x14ac:dyDescent="0.2">
      <c r="A216" s="18" t="s">
        <v>1110</v>
      </c>
      <c r="B216" s="28" t="s">
        <v>1111</v>
      </c>
      <c r="C216" s="1379" t="s">
        <v>1112</v>
      </c>
      <c r="D216" s="1380"/>
      <c r="E216" s="1380"/>
      <c r="F216" s="975">
        <v>50000</v>
      </c>
      <c r="G216" s="975">
        <v>50000</v>
      </c>
      <c r="H216" s="975">
        <v>50000</v>
      </c>
      <c r="I216" s="981"/>
      <c r="J216" s="975">
        <v>0</v>
      </c>
      <c r="K216" s="975">
        <f>[4]Igazgatás!G244+[4]Községgazd!G232+[4]Közút!G218+[4]Sport!G216+[4]Közművelődés!G265+[4]Támogatás!K231</f>
        <v>0</v>
      </c>
      <c r="L216" s="975">
        <v>0</v>
      </c>
      <c r="M216" s="982">
        <v>0</v>
      </c>
      <c r="N216" s="939">
        <f>[4]Igazgatás!I244+[4]Községgazd!L232+[4]Vagyongazd!I214+[4]Közút!I218+[4]Sport!I216+[4]Közművelődés!K265+[4]Támogatás!T231</f>
        <v>8333.3333329999987</v>
      </c>
      <c r="O216" s="940">
        <f>[4]Igazgatás!J244+[4]Községgazd!M232+[4]Vagyongazd!J214+[4]Közút!J218+[4]Sport!J216+[4]Közművelődés!L265+[4]Támogatás!U231</f>
        <v>8333.3333329999987</v>
      </c>
      <c r="P216" s="941">
        <f>[4]Igazgatás!K244+[4]Községgazd!N232+[4]Vagyongazd!K214+[4]Közút!K218+[4]Sport!K216+[4]Közművelődés!M265+[4]Támogatás!V231</f>
        <v>8333.3333329999987</v>
      </c>
      <c r="Q216" s="941">
        <f>[4]Igazgatás!L244+[4]Községgazd!O232+[4]Vagyongazd!L214+[4]Közút!L218+[4]Sport!L216+[4]Közművelődés!N265+[4]Támogatás!W231</f>
        <v>8333.3333329999987</v>
      </c>
      <c r="R216" s="940">
        <f>[4]Igazgatás!M244+[4]Községgazd!P232+[4]Vagyongazd!M214+[4]Közút!M218+[4]Sport!M216+[4]Közművelődés!O265+[4]Támogatás!X231</f>
        <v>8333.3333329999987</v>
      </c>
      <c r="S216" s="941">
        <f>[4]Igazgatás!N244+[4]Községgazd!Q232+[4]Vagyongazd!N214+[4]Közút!N218+[4]Sport!N216+[4]Közművelődés!P265+[4]Támogatás!Y231</f>
        <v>8333.3333329999987</v>
      </c>
      <c r="T216" s="941">
        <f>[4]Igazgatás!O244+[4]Községgazd!R232+[4]Vagyongazd!O214+[4]Közút!O218+[4]Sport!O216+[4]Közművelődés!Q265+[4]Támogatás!Z231</f>
        <v>8333.3333329999987</v>
      </c>
      <c r="U216" s="942">
        <f>[4]Igazgatás!P244+[4]Községgazd!S232+[4]Vagyongazd!P214+[4]Közút!P218+[4]Sport!P216+[4]Közművelődés!R265+[4]Támogatás!AA231</f>
        <v>8333.3333329999987</v>
      </c>
      <c r="V216" s="943">
        <f>[4]Igazgatás!Q244+[4]Községgazd!T232+[4]Vagyongazd!Q214+[4]Közút!Q218+[4]Sport!Q216+[4]Közművelődés!S265+[4]Támogatás!AB231</f>
        <v>8333.3333329999987</v>
      </c>
      <c r="W216" s="941">
        <f>[4]Igazgatás!R244+[4]Községgazd!U232+[4]Vagyongazd!R214+[4]Közút!R218+[4]Sport!R216+[4]Közművelődés!T265+[4]Támogatás!AC231</f>
        <v>8333.3333329999987</v>
      </c>
      <c r="X216" s="941">
        <f>[4]Igazgatás!S244+[4]Községgazd!V232+[4]Vagyongazd!S214+[4]Közút!S218+[4]Sport!S216+[4]Közművelődés!U265+[4]Támogatás!AD231</f>
        <v>8333.3333329999987</v>
      </c>
      <c r="Y216" s="942">
        <f>[4]Igazgatás!T244+[4]Községgazd!W232+[4]Vagyongazd!T214+[4]Közút!T218+[4]Sport!T216+[4]Közművelődés!V265+[4]Támogatás!AE231</f>
        <v>8333.3333329999987</v>
      </c>
      <c r="AB216" s="914"/>
    </row>
    <row r="217" spans="1:28" ht="15.75" hidden="1" customHeight="1" x14ac:dyDescent="0.2">
      <c r="B217" s="26"/>
      <c r="C217" s="21"/>
      <c r="D217" s="1354" t="s">
        <v>1113</v>
      </c>
      <c r="E217" s="1354"/>
      <c r="F217" s="958" t="e">
        <v>#REF!</v>
      </c>
      <c r="G217" s="958" t="e">
        <v>#REF!</v>
      </c>
      <c r="H217" s="958" t="e">
        <v>#REF!</v>
      </c>
      <c r="I217" s="958" t="e">
        <v>#REF!</v>
      </c>
      <c r="J217" s="958" t="e">
        <f>[4]Igazgatás!F245+[4]Községgazd!F233+[4]Vagyongazd!#REF!+[4]Közút!F219+[4]Sport!F217+[4]Közművelődés!F266+[4]Támogatás!J232</f>
        <v>#REF!</v>
      </c>
      <c r="K217" s="958" t="e">
        <f>[4]Igazgatás!G245+[4]Községgazd!G233+[4]Vagyongazd!#REF!+[4]Közút!G219+[4]Sport!G217+[4]Közművelődés!G266+[4]Támogatás!K232</f>
        <v>#REF!</v>
      </c>
      <c r="L217" s="958"/>
      <c r="M217" s="959" t="e">
        <f>[4]Igazgatás!H245+[4]Községgazd!H233+[4]Vagyongazd!#REF!+[4]Közút!H219+[4]Sport!H217+[4]Közművelődés!H266+[4]Támogatás!L232</f>
        <v>#REF!</v>
      </c>
      <c r="N217" s="960">
        <f>[4]Igazgatás!I245+[4]Községgazd!L233+[4]Vagyongazd!I215+[4]Közút!I219+[4]Sport!I217+[4]Közművelődés!K266+[4]Támogatás!T232</f>
        <v>0</v>
      </c>
      <c r="O217" s="961">
        <f>[4]Igazgatás!J245+[4]Községgazd!M233+[4]Vagyongazd!J215+[4]Közút!J219+[4]Sport!J217+[4]Közművelődés!L266+[4]Támogatás!U232</f>
        <v>0</v>
      </c>
      <c r="P217" s="962">
        <f>[4]Igazgatás!K245+[4]Községgazd!N233+[4]Vagyongazd!K215+[4]Közút!K219+[4]Sport!K217+[4]Közművelődés!M266+[4]Támogatás!V232</f>
        <v>0</v>
      </c>
      <c r="Q217" s="962">
        <f>[4]Igazgatás!L245+[4]Községgazd!O233+[4]Vagyongazd!L215+[4]Közút!L219+[4]Sport!L217+[4]Közművelődés!N266+[4]Támogatás!W232</f>
        <v>0</v>
      </c>
      <c r="R217" s="961">
        <f>[4]Igazgatás!M245+[4]Községgazd!P233+[4]Vagyongazd!M215+[4]Közút!M219+[4]Sport!M217+[4]Közművelődés!O266+[4]Támogatás!X232</f>
        <v>0</v>
      </c>
      <c r="S217" s="962">
        <f>[4]Igazgatás!N245+[4]Községgazd!Q233+[4]Vagyongazd!N215+[4]Közút!N219+[4]Sport!N217+[4]Közművelődés!P266+[4]Támogatás!Y232</f>
        <v>0</v>
      </c>
      <c r="T217" s="962">
        <f>[4]Igazgatás!O245+[4]Községgazd!R233+[4]Vagyongazd!O215+[4]Közút!O219+[4]Sport!O217+[4]Közművelődés!Q266+[4]Támogatás!Z232</f>
        <v>0</v>
      </c>
      <c r="U217" s="963">
        <f>[4]Igazgatás!P245+[4]Községgazd!S233+[4]Vagyongazd!P215+[4]Közút!P219+[4]Sport!P217+[4]Közművelődés!R266+[4]Támogatás!AA232</f>
        <v>0</v>
      </c>
      <c r="V217" s="964">
        <f>[4]Igazgatás!Q245+[4]Községgazd!T233+[4]Vagyongazd!Q215+[4]Közút!Q219+[4]Sport!Q217+[4]Közművelődés!S266+[4]Támogatás!AB232</f>
        <v>0</v>
      </c>
      <c r="W217" s="962">
        <f>[4]Igazgatás!R245+[4]Községgazd!U233+[4]Vagyongazd!R215+[4]Közút!R219+[4]Sport!R217+[4]Közművelődés!T266+[4]Támogatás!AC232</f>
        <v>0</v>
      </c>
      <c r="X217" s="962">
        <f>[4]Igazgatás!S245+[4]Községgazd!V233+[4]Vagyongazd!S215+[4]Közút!S219+[4]Sport!S217+[4]Közművelődés!U266+[4]Támogatás!AD232</f>
        <v>0</v>
      </c>
      <c r="Y217" s="963">
        <f>[4]Igazgatás!T245+[4]Községgazd!W233+[4]Vagyongazd!T215+[4]Közút!T219+[4]Sport!T217+[4]Közművelődés!V266+[4]Támogatás!AE232</f>
        <v>0</v>
      </c>
      <c r="AB217" s="914"/>
    </row>
    <row r="218" spans="1:28" ht="15.75" hidden="1" customHeight="1" x14ac:dyDescent="0.2">
      <c r="B218" s="26"/>
      <c r="C218" s="21"/>
      <c r="D218" s="1354" t="s">
        <v>1114</v>
      </c>
      <c r="E218" s="1354"/>
      <c r="F218" s="958" t="e">
        <v>#REF!</v>
      </c>
      <c r="G218" s="958" t="e">
        <v>#REF!</v>
      </c>
      <c r="H218" s="958" t="e">
        <v>#REF!</v>
      </c>
      <c r="I218" s="958" t="e">
        <v>#REF!</v>
      </c>
      <c r="J218" s="958" t="e">
        <f>[4]Igazgatás!F246+[4]Községgazd!F234+[4]Vagyongazd!#REF!+[4]Közút!F220+[4]Sport!F218+[4]Közművelődés!F267+[4]Támogatás!J233</f>
        <v>#REF!</v>
      </c>
      <c r="K218" s="958" t="e">
        <f>[4]Igazgatás!G246+[4]Községgazd!G234+[4]Vagyongazd!#REF!+[4]Közút!G220+[4]Sport!G218+[4]Közművelődés!G267+[4]Támogatás!K233</f>
        <v>#REF!</v>
      </c>
      <c r="L218" s="958"/>
      <c r="M218" s="959" t="e">
        <f>[4]Igazgatás!H246+[4]Községgazd!H234+[4]Vagyongazd!#REF!+[4]Közút!H220+[4]Sport!H218+[4]Közművelődés!H267+[4]Támogatás!L233</f>
        <v>#REF!</v>
      </c>
      <c r="N218" s="960">
        <f>[4]Igazgatás!I246+[4]Községgazd!L234+[4]Vagyongazd!I216+[4]Közút!I220+[4]Sport!I218+[4]Közművelődés!K267+[4]Támogatás!T233</f>
        <v>0</v>
      </c>
      <c r="O218" s="961">
        <f>[4]Igazgatás!J246+[4]Községgazd!M234+[4]Vagyongazd!J216+[4]Közút!J220+[4]Sport!J218+[4]Közművelődés!L267+[4]Támogatás!U233</f>
        <v>0</v>
      </c>
      <c r="P218" s="962">
        <f>[4]Igazgatás!K246+[4]Községgazd!N234+[4]Vagyongazd!K216+[4]Közút!K220+[4]Sport!K218+[4]Közművelődés!M267+[4]Támogatás!V233</f>
        <v>0</v>
      </c>
      <c r="Q218" s="962">
        <f>[4]Igazgatás!L246+[4]Községgazd!O234+[4]Vagyongazd!L216+[4]Közút!L220+[4]Sport!L218+[4]Közművelődés!N267+[4]Támogatás!W233</f>
        <v>0</v>
      </c>
      <c r="R218" s="961">
        <f>[4]Igazgatás!M246+[4]Községgazd!P234+[4]Vagyongazd!M216+[4]Közút!M220+[4]Sport!M218+[4]Közművelődés!O267+[4]Támogatás!X233</f>
        <v>0</v>
      </c>
      <c r="S218" s="962">
        <f>[4]Igazgatás!N246+[4]Községgazd!Q234+[4]Vagyongazd!N216+[4]Közút!N220+[4]Sport!N218+[4]Közművelődés!P267+[4]Támogatás!Y233</f>
        <v>0</v>
      </c>
      <c r="T218" s="962">
        <f>[4]Igazgatás!O246+[4]Községgazd!R234+[4]Vagyongazd!O216+[4]Közút!O220+[4]Sport!O218+[4]Közművelődés!Q267+[4]Támogatás!Z233</f>
        <v>0</v>
      </c>
      <c r="U218" s="963">
        <f>[4]Igazgatás!P246+[4]Községgazd!S234+[4]Vagyongazd!P216+[4]Közút!P220+[4]Sport!P218+[4]Közművelődés!R267+[4]Támogatás!AA233</f>
        <v>0</v>
      </c>
      <c r="V218" s="964">
        <f>[4]Igazgatás!Q246+[4]Községgazd!T234+[4]Vagyongazd!Q216+[4]Közút!Q220+[4]Sport!Q218+[4]Közművelődés!S267+[4]Támogatás!AB233</f>
        <v>0</v>
      </c>
      <c r="W218" s="962">
        <f>[4]Igazgatás!R246+[4]Községgazd!U234+[4]Vagyongazd!R216+[4]Közút!R220+[4]Sport!R218+[4]Közművelődés!T267+[4]Támogatás!AC233</f>
        <v>0</v>
      </c>
      <c r="X218" s="962">
        <f>[4]Igazgatás!S246+[4]Községgazd!V234+[4]Vagyongazd!S216+[4]Közút!S220+[4]Sport!S218+[4]Közművelődés!U267+[4]Támogatás!AD233</f>
        <v>0</v>
      </c>
      <c r="Y218" s="963">
        <f>[4]Igazgatás!T246+[4]Községgazd!W234+[4]Vagyongazd!T216+[4]Közút!T220+[4]Sport!T218+[4]Közművelődés!V267+[4]Támogatás!AE233</f>
        <v>0</v>
      </c>
      <c r="AB218" s="914"/>
    </row>
    <row r="219" spans="1:28" ht="15.75" hidden="1" customHeight="1" x14ac:dyDescent="0.2">
      <c r="B219" s="26"/>
      <c r="C219" s="21"/>
      <c r="D219" s="1354" t="s">
        <v>1115</v>
      </c>
      <c r="E219" s="1354"/>
      <c r="F219" s="958">
        <v>50000</v>
      </c>
      <c r="G219" s="958">
        <v>50000</v>
      </c>
      <c r="H219" s="958">
        <v>50000</v>
      </c>
      <c r="I219" s="958"/>
      <c r="J219" s="958">
        <v>0</v>
      </c>
      <c r="K219" s="958">
        <f>[4]Igazgatás!G247+[4]Községgazd!G235+[4]Közút!G221+[4]Sport!G219+[4]Közművelődés!G268+[4]Támogatás!K234</f>
        <v>0</v>
      </c>
      <c r="L219" s="958">
        <v>0</v>
      </c>
      <c r="M219" s="959">
        <v>0</v>
      </c>
      <c r="N219" s="960">
        <f>[4]Igazgatás!I247+[4]Községgazd!L235+[4]Vagyongazd!I217+[4]Közút!I221+[4]Sport!I219+[4]Közművelődés!K268+[4]Támogatás!T234</f>
        <v>8333.3333329999987</v>
      </c>
      <c r="O219" s="961">
        <f>[4]Igazgatás!J247+[4]Községgazd!M235+[4]Vagyongazd!J217+[4]Közút!J221+[4]Sport!J219+[4]Közművelődés!L268+[4]Támogatás!U234</f>
        <v>8333.3333329999987</v>
      </c>
      <c r="P219" s="962">
        <f>[4]Igazgatás!K247+[4]Községgazd!N235+[4]Vagyongazd!K217+[4]Közút!K221+[4]Sport!K219+[4]Közművelődés!M268+[4]Támogatás!V234</f>
        <v>8333.3333329999987</v>
      </c>
      <c r="Q219" s="962">
        <f>[4]Igazgatás!L247+[4]Községgazd!O235+[4]Vagyongazd!L217+[4]Közút!L221+[4]Sport!L219+[4]Közművelődés!N268+[4]Támogatás!W234</f>
        <v>8333.3333329999987</v>
      </c>
      <c r="R219" s="961">
        <f>[4]Igazgatás!M247+[4]Községgazd!P235+[4]Vagyongazd!M217+[4]Közút!M221+[4]Sport!M219+[4]Közművelődés!O268+[4]Támogatás!X234</f>
        <v>8333.3333329999987</v>
      </c>
      <c r="S219" s="962">
        <f>[4]Igazgatás!N247+[4]Községgazd!Q235+[4]Vagyongazd!N217+[4]Közút!N221+[4]Sport!N219+[4]Közművelődés!P268+[4]Támogatás!Y234</f>
        <v>8333.3333329999987</v>
      </c>
      <c r="T219" s="962">
        <f>[4]Igazgatás!O247+[4]Községgazd!R235+[4]Vagyongazd!O217+[4]Közút!O221+[4]Sport!O219+[4]Közművelődés!Q268+[4]Támogatás!Z234</f>
        <v>8333.3333329999987</v>
      </c>
      <c r="U219" s="963">
        <f>[4]Igazgatás!P247+[4]Községgazd!S235+[4]Vagyongazd!P217+[4]Közút!P221+[4]Sport!P219+[4]Közművelődés!R268+[4]Támogatás!AA234</f>
        <v>8333.3333329999987</v>
      </c>
      <c r="V219" s="964">
        <f>[4]Igazgatás!Q247+[4]Községgazd!T235+[4]Vagyongazd!Q217+[4]Közút!Q221+[4]Sport!Q219+[4]Közművelődés!S268+[4]Támogatás!AB234</f>
        <v>8333.3333329999987</v>
      </c>
      <c r="W219" s="962">
        <f>[4]Igazgatás!R247+[4]Községgazd!U235+[4]Vagyongazd!R217+[4]Közút!R221+[4]Sport!R219+[4]Közművelődés!T268+[4]Támogatás!AC234</f>
        <v>8333.3333329999987</v>
      </c>
      <c r="X219" s="962">
        <f>[4]Igazgatás!S247+[4]Községgazd!V235+[4]Vagyongazd!S217+[4]Közút!S221+[4]Sport!S219+[4]Közművelődés!U268+[4]Támogatás!AD234</f>
        <v>8333.3333329999987</v>
      </c>
      <c r="Y219" s="963">
        <f>[4]Igazgatás!T247+[4]Községgazd!W235+[4]Vagyongazd!T217+[4]Közút!T221+[4]Sport!T219+[4]Közművelődés!V268+[4]Támogatás!AE234</f>
        <v>8333.3333329999987</v>
      </c>
      <c r="AB219" s="914"/>
    </row>
    <row r="220" spans="1:28" ht="15.75" hidden="1" customHeight="1" x14ac:dyDescent="0.2">
      <c r="B220" s="26"/>
      <c r="C220" s="21"/>
      <c r="D220" s="1354" t="s">
        <v>1116</v>
      </c>
      <c r="E220" s="1354"/>
      <c r="F220" s="958" t="e">
        <v>#REF!</v>
      </c>
      <c r="G220" s="964" t="e">
        <v>#REF!</v>
      </c>
      <c r="H220" s="964" t="e">
        <v>#REF!</v>
      </c>
      <c r="I220" s="964" t="e">
        <v>#REF!</v>
      </c>
      <c r="J220" s="1021" t="e">
        <f>[4]Igazgatás!F248+[4]Községgazd!F236+[4]Vagyongazd!#REF!+[4]Közút!F222+[4]Sport!F220+[4]Közművelődés!F269+[4]Támogatás!J235</f>
        <v>#REF!</v>
      </c>
      <c r="K220" s="1022" t="e">
        <f>[4]Igazgatás!G248+[4]Községgazd!G236+[4]Vagyongazd!#REF!+[4]Közút!G222+[4]Sport!G220+[4]Közművelődés!G269+[4]Támogatás!K235</f>
        <v>#REF!</v>
      </c>
      <c r="L220" s="1023"/>
      <c r="M220" s="959" t="e">
        <f>[4]Igazgatás!H248+[4]Községgazd!H236+[4]Vagyongazd!#REF!+[4]Közút!H222+[4]Sport!H220+[4]Közművelődés!H269+[4]Támogatás!L235</f>
        <v>#REF!</v>
      </c>
      <c r="N220" s="960">
        <f>[4]Igazgatás!I248+[4]Községgazd!L236+[4]Vagyongazd!I218+[4]Közút!I222+[4]Sport!I220+[4]Közművelődés!K269+[4]Támogatás!T235</f>
        <v>0</v>
      </c>
      <c r="O220" s="961">
        <f>[4]Igazgatás!J248+[4]Községgazd!M236+[4]Vagyongazd!J218+[4]Közút!J222+[4]Sport!J220+[4]Közművelődés!L269+[4]Támogatás!U235</f>
        <v>0</v>
      </c>
      <c r="P220" s="962">
        <f>[4]Igazgatás!K248+[4]Községgazd!N236+[4]Vagyongazd!K218+[4]Közút!K222+[4]Sport!K220+[4]Közművelődés!M269+[4]Támogatás!V235</f>
        <v>0</v>
      </c>
      <c r="Q220" s="962">
        <f>[4]Igazgatás!L248+[4]Községgazd!O236+[4]Vagyongazd!L218+[4]Közút!L222+[4]Sport!L220+[4]Közművelődés!N269+[4]Támogatás!W235</f>
        <v>0</v>
      </c>
      <c r="R220" s="961">
        <f>[4]Igazgatás!M248+[4]Községgazd!P236+[4]Vagyongazd!M218+[4]Közút!M222+[4]Sport!M220+[4]Közművelődés!O269+[4]Támogatás!X235</f>
        <v>0</v>
      </c>
      <c r="S220" s="962">
        <f>[4]Igazgatás!N248+[4]Községgazd!Q236+[4]Vagyongazd!N218+[4]Közút!N222+[4]Sport!N220+[4]Közművelődés!P269+[4]Támogatás!Y235</f>
        <v>0</v>
      </c>
      <c r="T220" s="962">
        <f>[4]Igazgatás!O248+[4]Községgazd!R236+[4]Vagyongazd!O218+[4]Közút!O222+[4]Sport!O220+[4]Közművelődés!Q269+[4]Támogatás!Z235</f>
        <v>0</v>
      </c>
      <c r="U220" s="963">
        <f>[4]Igazgatás!P248+[4]Községgazd!S236+[4]Vagyongazd!P218+[4]Közút!P222+[4]Sport!P220+[4]Közművelődés!R269+[4]Támogatás!AA235</f>
        <v>0</v>
      </c>
      <c r="V220" s="964">
        <f>[4]Igazgatás!Q248+[4]Községgazd!T236+[4]Vagyongazd!Q218+[4]Közút!Q222+[4]Sport!Q220+[4]Közművelődés!S269+[4]Támogatás!AB235</f>
        <v>0</v>
      </c>
      <c r="W220" s="962">
        <f>[4]Igazgatás!R248+[4]Községgazd!U236+[4]Vagyongazd!R218+[4]Közút!R222+[4]Sport!R220+[4]Közművelődés!T269+[4]Támogatás!AC235</f>
        <v>0</v>
      </c>
      <c r="X220" s="962">
        <f>[4]Igazgatás!S248+[4]Községgazd!V236+[4]Vagyongazd!S218+[4]Közút!S222+[4]Sport!S220+[4]Közművelődés!U269+[4]Támogatás!AD235</f>
        <v>0</v>
      </c>
      <c r="Y220" s="963">
        <f>[4]Igazgatás!T248+[4]Községgazd!W236+[4]Vagyongazd!T218+[4]Közút!T222+[4]Sport!T220+[4]Közművelődés!V269+[4]Támogatás!AE235</f>
        <v>0</v>
      </c>
      <c r="AB220" s="914"/>
    </row>
    <row r="221" spans="1:28" ht="15.75" hidden="1" customHeight="1" x14ac:dyDescent="0.2">
      <c r="B221" s="26"/>
      <c r="C221" s="21"/>
      <c r="D221" s="1354" t="s">
        <v>1117</v>
      </c>
      <c r="E221" s="1354"/>
      <c r="F221" s="958" t="e">
        <v>#REF!</v>
      </c>
      <c r="G221" s="964" t="e">
        <v>#REF!</v>
      </c>
      <c r="H221" s="964" t="e">
        <v>#REF!</v>
      </c>
      <c r="I221" s="964" t="e">
        <v>#REF!</v>
      </c>
      <c r="J221" s="1021" t="e">
        <f>[4]Igazgatás!F249+[4]Községgazd!F237+[4]Vagyongazd!#REF!+[4]Közút!F223+[4]Sport!F221+[4]Közművelődés!F270+[4]Támogatás!J236</f>
        <v>#REF!</v>
      </c>
      <c r="K221" s="1022" t="e">
        <f>[4]Igazgatás!G249+[4]Községgazd!G237+[4]Vagyongazd!#REF!+[4]Közút!G223+[4]Sport!G221+[4]Közművelődés!G270+[4]Támogatás!K236</f>
        <v>#REF!</v>
      </c>
      <c r="L221" s="1023"/>
      <c r="M221" s="959" t="e">
        <f>[4]Igazgatás!H249+[4]Községgazd!H237+[4]Vagyongazd!#REF!+[4]Közút!H223+[4]Sport!H221+[4]Közművelődés!H270+[4]Támogatás!L236</f>
        <v>#REF!</v>
      </c>
      <c r="N221" s="960">
        <f>[4]Igazgatás!I249+[4]Községgazd!L237+[4]Vagyongazd!I219+[4]Közút!I223+[4]Sport!I221+[4]Közművelődés!K270+[4]Támogatás!T236</f>
        <v>0</v>
      </c>
      <c r="O221" s="961">
        <f>[4]Igazgatás!J249+[4]Községgazd!M237+[4]Vagyongazd!J219+[4]Közút!J223+[4]Sport!J221+[4]Közművelődés!L270+[4]Támogatás!U236</f>
        <v>0</v>
      </c>
      <c r="P221" s="962">
        <f>[4]Igazgatás!K249+[4]Községgazd!N237+[4]Vagyongazd!K219+[4]Közút!K223+[4]Sport!K221+[4]Közművelődés!M270+[4]Támogatás!V236</f>
        <v>0</v>
      </c>
      <c r="Q221" s="962">
        <f>[4]Igazgatás!L249+[4]Községgazd!O237+[4]Vagyongazd!L219+[4]Közút!L223+[4]Sport!L221+[4]Közművelődés!N270+[4]Támogatás!W236</f>
        <v>0</v>
      </c>
      <c r="R221" s="961">
        <f>[4]Igazgatás!M249+[4]Községgazd!P237+[4]Vagyongazd!M219+[4]Közút!M223+[4]Sport!M221+[4]Közművelődés!O270+[4]Támogatás!X236</f>
        <v>0</v>
      </c>
      <c r="S221" s="962">
        <f>[4]Igazgatás!N249+[4]Községgazd!Q237+[4]Vagyongazd!N219+[4]Közút!N223+[4]Sport!N221+[4]Közművelődés!P270+[4]Támogatás!Y236</f>
        <v>0</v>
      </c>
      <c r="T221" s="962">
        <f>[4]Igazgatás!O249+[4]Községgazd!R237+[4]Vagyongazd!O219+[4]Közút!O223+[4]Sport!O221+[4]Közművelődés!Q270+[4]Támogatás!Z236</f>
        <v>0</v>
      </c>
      <c r="U221" s="963">
        <f>[4]Igazgatás!P249+[4]Községgazd!S237+[4]Vagyongazd!P219+[4]Közút!P223+[4]Sport!P221+[4]Közművelődés!R270+[4]Támogatás!AA236</f>
        <v>0</v>
      </c>
      <c r="V221" s="964">
        <f>[4]Igazgatás!Q249+[4]Községgazd!T237+[4]Vagyongazd!Q219+[4]Közút!Q223+[4]Sport!Q221+[4]Közművelődés!S270+[4]Támogatás!AB236</f>
        <v>0</v>
      </c>
      <c r="W221" s="962">
        <f>[4]Igazgatás!R249+[4]Községgazd!U237+[4]Vagyongazd!R219+[4]Közút!R223+[4]Sport!R221+[4]Közművelődés!T270+[4]Támogatás!AC236</f>
        <v>0</v>
      </c>
      <c r="X221" s="962">
        <f>[4]Igazgatás!S249+[4]Községgazd!V237+[4]Vagyongazd!S219+[4]Közút!S223+[4]Sport!S221+[4]Közművelődés!U270+[4]Támogatás!AD236</f>
        <v>0</v>
      </c>
      <c r="Y221" s="963">
        <f>[4]Igazgatás!T249+[4]Községgazd!W237+[4]Vagyongazd!T219+[4]Közút!T223+[4]Sport!T221+[4]Közművelődés!V270+[4]Támogatás!AE236</f>
        <v>0</v>
      </c>
      <c r="AB221" s="914"/>
    </row>
    <row r="222" spans="1:28" ht="25.5" hidden="1" customHeight="1" x14ac:dyDescent="0.2">
      <c r="B222" s="26"/>
      <c r="C222" s="21"/>
      <c r="D222" s="1370" t="s">
        <v>1118</v>
      </c>
      <c r="E222" s="1370"/>
      <c r="F222" s="958" t="e">
        <v>#REF!</v>
      </c>
      <c r="G222" s="964" t="e">
        <v>#REF!</v>
      </c>
      <c r="H222" s="964" t="e">
        <v>#REF!</v>
      </c>
      <c r="I222" s="964" t="e">
        <v>#REF!</v>
      </c>
      <c r="J222" s="1024" t="e">
        <f>[4]Igazgatás!F250+[4]Községgazd!F238+[4]Vagyongazd!#REF!+[4]Közút!F224+[4]Sport!F222+[4]Közművelődés!F271+[4]Támogatás!J237</f>
        <v>#REF!</v>
      </c>
      <c r="K222" s="1025" t="e">
        <f>[4]Igazgatás!G250+[4]Községgazd!G238+[4]Vagyongazd!#REF!+[4]Közút!G224+[4]Sport!G222+[4]Közművelődés!G271+[4]Támogatás!K237</f>
        <v>#REF!</v>
      </c>
      <c r="L222" s="1026"/>
      <c r="M222" s="959" t="e">
        <f>[4]Igazgatás!H250+[4]Községgazd!H238+[4]Vagyongazd!#REF!+[4]Közút!H224+[4]Sport!H222+[4]Közművelődés!H271+[4]Támogatás!L237</f>
        <v>#REF!</v>
      </c>
      <c r="N222" s="960">
        <f>[4]Igazgatás!I250+[4]Községgazd!L238+[4]Vagyongazd!I220+[4]Közút!I224+[4]Sport!I222+[4]Közművelődés!K271+[4]Támogatás!T237</f>
        <v>0</v>
      </c>
      <c r="O222" s="961">
        <f>[4]Igazgatás!J250+[4]Községgazd!M238+[4]Vagyongazd!J220+[4]Közút!J224+[4]Sport!J222+[4]Közművelődés!L271+[4]Támogatás!U237</f>
        <v>0</v>
      </c>
      <c r="P222" s="962">
        <f>[4]Igazgatás!K250+[4]Községgazd!N238+[4]Vagyongazd!K220+[4]Közút!K224+[4]Sport!K222+[4]Közművelődés!M271+[4]Támogatás!V237</f>
        <v>0</v>
      </c>
      <c r="Q222" s="962">
        <f>[4]Igazgatás!L250+[4]Községgazd!O238+[4]Vagyongazd!L220+[4]Közút!L224+[4]Sport!L222+[4]Közművelődés!N271+[4]Támogatás!W237</f>
        <v>0</v>
      </c>
      <c r="R222" s="961">
        <f>[4]Igazgatás!M250+[4]Községgazd!P238+[4]Vagyongazd!M220+[4]Közút!M224+[4]Sport!M222+[4]Közművelődés!O271+[4]Támogatás!X237</f>
        <v>0</v>
      </c>
      <c r="S222" s="962">
        <f>[4]Igazgatás!N250+[4]Községgazd!Q238+[4]Vagyongazd!N220+[4]Közút!N224+[4]Sport!N222+[4]Közművelődés!P271+[4]Támogatás!Y237</f>
        <v>0</v>
      </c>
      <c r="T222" s="962">
        <f>[4]Igazgatás!O250+[4]Községgazd!R238+[4]Vagyongazd!O220+[4]Közút!O224+[4]Sport!O222+[4]Közművelődés!Q271+[4]Támogatás!Z237</f>
        <v>0</v>
      </c>
      <c r="U222" s="963">
        <f>[4]Igazgatás!P250+[4]Községgazd!S238+[4]Vagyongazd!P220+[4]Közút!P224+[4]Sport!P222+[4]Közművelődés!R271+[4]Támogatás!AA237</f>
        <v>0</v>
      </c>
      <c r="V222" s="964">
        <f>[4]Igazgatás!Q250+[4]Községgazd!T238+[4]Vagyongazd!Q220+[4]Közút!Q224+[4]Sport!Q222+[4]Közművelődés!S271+[4]Támogatás!AB237</f>
        <v>0</v>
      </c>
      <c r="W222" s="962">
        <f>[4]Igazgatás!R250+[4]Községgazd!U238+[4]Vagyongazd!R220+[4]Közút!R224+[4]Sport!R222+[4]Közművelődés!T271+[4]Támogatás!AC237</f>
        <v>0</v>
      </c>
      <c r="X222" s="962">
        <f>[4]Igazgatás!S250+[4]Községgazd!V238+[4]Vagyongazd!S220+[4]Közút!S224+[4]Sport!S222+[4]Közművelődés!U271+[4]Támogatás!AD237</f>
        <v>0</v>
      </c>
      <c r="Y222" s="963">
        <f>[4]Igazgatás!T250+[4]Községgazd!W238+[4]Vagyongazd!T220+[4]Közút!T224+[4]Sport!T222+[4]Közművelődés!V271+[4]Támogatás!AE237</f>
        <v>0</v>
      </c>
      <c r="AB222" s="914"/>
    </row>
    <row r="223" spans="1:28" ht="25.5" hidden="1" customHeight="1" x14ac:dyDescent="0.2">
      <c r="B223" s="26"/>
      <c r="C223" s="21"/>
      <c r="D223" s="1370" t="s">
        <v>1119</v>
      </c>
      <c r="E223" s="1370"/>
      <c r="F223" s="958" t="e">
        <v>#REF!</v>
      </c>
      <c r="G223" s="964" t="e">
        <v>#REF!</v>
      </c>
      <c r="H223" s="964" t="e">
        <v>#REF!</v>
      </c>
      <c r="I223" s="964" t="e">
        <v>#REF!</v>
      </c>
      <c r="J223" s="1024" t="e">
        <f>[4]Igazgatás!F251+[4]Községgazd!F239+[4]Vagyongazd!#REF!+[4]Közút!F225+[4]Sport!F223+[4]Közművelődés!F272+[4]Támogatás!J238</f>
        <v>#REF!</v>
      </c>
      <c r="K223" s="1025" t="e">
        <f>[4]Igazgatás!G251+[4]Községgazd!G239+[4]Vagyongazd!#REF!+[4]Közút!G225+[4]Sport!G223+[4]Közművelődés!G272+[4]Támogatás!K238</f>
        <v>#REF!</v>
      </c>
      <c r="L223" s="1026"/>
      <c r="M223" s="959" t="e">
        <f>[4]Igazgatás!H251+[4]Községgazd!H239+[4]Vagyongazd!#REF!+[4]Közút!H225+[4]Sport!H223+[4]Közművelődés!H272+[4]Támogatás!L238</f>
        <v>#REF!</v>
      </c>
      <c r="N223" s="960">
        <f>[4]Igazgatás!I251+[4]Községgazd!L239+[4]Vagyongazd!I221+[4]Közút!I225+[4]Sport!I223+[4]Közművelődés!K272+[4]Támogatás!T238</f>
        <v>0</v>
      </c>
      <c r="O223" s="961">
        <f>[4]Igazgatás!J251+[4]Községgazd!M239+[4]Vagyongazd!J221+[4]Közút!J225+[4]Sport!J223+[4]Közművelődés!L272+[4]Támogatás!U238</f>
        <v>0</v>
      </c>
      <c r="P223" s="962">
        <f>[4]Igazgatás!K251+[4]Községgazd!N239+[4]Vagyongazd!K221+[4]Közút!K225+[4]Sport!K223+[4]Közművelődés!M272+[4]Támogatás!V238</f>
        <v>0</v>
      </c>
      <c r="Q223" s="962">
        <f>[4]Igazgatás!L251+[4]Községgazd!O239+[4]Vagyongazd!L221+[4]Közút!L225+[4]Sport!L223+[4]Közművelődés!N272+[4]Támogatás!W238</f>
        <v>0</v>
      </c>
      <c r="R223" s="961">
        <f>[4]Igazgatás!M251+[4]Községgazd!P239+[4]Vagyongazd!M221+[4]Közút!M225+[4]Sport!M223+[4]Közművelődés!O272+[4]Támogatás!X238</f>
        <v>0</v>
      </c>
      <c r="S223" s="962">
        <f>[4]Igazgatás!N251+[4]Községgazd!Q239+[4]Vagyongazd!N221+[4]Közút!N225+[4]Sport!N223+[4]Közművelődés!P272+[4]Támogatás!Y238</f>
        <v>0</v>
      </c>
      <c r="T223" s="962">
        <f>[4]Igazgatás!O251+[4]Községgazd!R239+[4]Vagyongazd!O221+[4]Közút!O225+[4]Sport!O223+[4]Közművelődés!Q272+[4]Támogatás!Z238</f>
        <v>0</v>
      </c>
      <c r="U223" s="963">
        <f>[4]Igazgatás!P251+[4]Községgazd!S239+[4]Vagyongazd!P221+[4]Közút!P225+[4]Sport!P223+[4]Közművelődés!R272+[4]Támogatás!AA238</f>
        <v>0</v>
      </c>
      <c r="V223" s="964">
        <f>[4]Igazgatás!Q251+[4]Községgazd!T239+[4]Vagyongazd!Q221+[4]Közút!Q225+[4]Sport!Q223+[4]Közművelődés!S272+[4]Támogatás!AB238</f>
        <v>0</v>
      </c>
      <c r="W223" s="962">
        <f>[4]Igazgatás!R251+[4]Községgazd!U239+[4]Vagyongazd!R221+[4]Közút!R225+[4]Sport!R223+[4]Közművelődés!T272+[4]Támogatás!AC238</f>
        <v>0</v>
      </c>
      <c r="X223" s="962">
        <f>[4]Igazgatás!S251+[4]Községgazd!V239+[4]Vagyongazd!S221+[4]Közút!S225+[4]Sport!S223+[4]Közművelődés!U272+[4]Támogatás!AD238</f>
        <v>0</v>
      </c>
      <c r="Y223" s="963">
        <f>[4]Igazgatás!T251+[4]Községgazd!W239+[4]Vagyongazd!T221+[4]Közút!T225+[4]Sport!T223+[4]Közművelődés!V272+[4]Támogatás!AE238</f>
        <v>0</v>
      </c>
      <c r="AB223" s="914"/>
    </row>
    <row r="224" spans="1:28" ht="15.75" hidden="1" customHeight="1" x14ac:dyDescent="0.2">
      <c r="B224" s="26"/>
      <c r="C224" s="21"/>
      <c r="D224" s="1354" t="s">
        <v>1120</v>
      </c>
      <c r="E224" s="1354"/>
      <c r="F224" s="958" t="e">
        <v>#REF!</v>
      </c>
      <c r="G224" s="964" t="e">
        <v>#REF!</v>
      </c>
      <c r="H224" s="964" t="e">
        <v>#REF!</v>
      </c>
      <c r="I224" s="964" t="e">
        <v>#REF!</v>
      </c>
      <c r="J224" s="1021" t="e">
        <f>[4]Igazgatás!F252+[4]Községgazd!F240+[4]Vagyongazd!#REF!+[4]Közút!F226+[4]Sport!F224+[4]Közművelődés!F273+[4]Támogatás!J239</f>
        <v>#REF!</v>
      </c>
      <c r="K224" s="1022" t="e">
        <f>[4]Igazgatás!G252+[4]Községgazd!G240+[4]Vagyongazd!#REF!+[4]Közút!G226+[4]Sport!G224+[4]Közművelődés!G273+[4]Támogatás!K239</f>
        <v>#REF!</v>
      </c>
      <c r="L224" s="1023"/>
      <c r="M224" s="959" t="e">
        <f>[4]Igazgatás!H252+[4]Községgazd!H240+[4]Vagyongazd!#REF!+[4]Közút!H226+[4]Sport!H224+[4]Közművelődés!H273+[4]Támogatás!L239</f>
        <v>#REF!</v>
      </c>
      <c r="N224" s="960">
        <f>[4]Igazgatás!I252+[4]Községgazd!L240+[4]Vagyongazd!I222+[4]Közút!I226+[4]Sport!I224+[4]Közművelődés!K273+[4]Támogatás!T239</f>
        <v>0</v>
      </c>
      <c r="O224" s="961">
        <f>[4]Igazgatás!J252+[4]Községgazd!M240+[4]Vagyongazd!J222+[4]Közút!J226+[4]Sport!J224+[4]Közművelődés!L273+[4]Támogatás!U239</f>
        <v>0</v>
      </c>
      <c r="P224" s="962">
        <f>[4]Igazgatás!K252+[4]Községgazd!N240+[4]Vagyongazd!K222+[4]Közút!K226+[4]Sport!K224+[4]Közművelődés!M273+[4]Támogatás!V239</f>
        <v>0</v>
      </c>
      <c r="Q224" s="962">
        <f>[4]Igazgatás!L252+[4]Községgazd!O240+[4]Vagyongazd!L222+[4]Közút!L226+[4]Sport!L224+[4]Közművelődés!N273+[4]Támogatás!W239</f>
        <v>0</v>
      </c>
      <c r="R224" s="961">
        <f>[4]Igazgatás!M252+[4]Községgazd!P240+[4]Vagyongazd!M222+[4]Közút!M226+[4]Sport!M224+[4]Közművelődés!O273+[4]Támogatás!X239</f>
        <v>0</v>
      </c>
      <c r="S224" s="962">
        <f>[4]Igazgatás!N252+[4]Községgazd!Q240+[4]Vagyongazd!N222+[4]Közút!N226+[4]Sport!N224+[4]Közművelődés!P273+[4]Támogatás!Y239</f>
        <v>0</v>
      </c>
      <c r="T224" s="962">
        <f>[4]Igazgatás!O252+[4]Községgazd!R240+[4]Vagyongazd!O222+[4]Közút!O226+[4]Sport!O224+[4]Közművelődés!Q273+[4]Támogatás!Z239</f>
        <v>0</v>
      </c>
      <c r="U224" s="963">
        <f>[4]Igazgatás!P252+[4]Községgazd!S240+[4]Vagyongazd!P222+[4]Közút!P226+[4]Sport!P224+[4]Közművelődés!R273+[4]Támogatás!AA239</f>
        <v>0</v>
      </c>
      <c r="V224" s="964">
        <f>[4]Igazgatás!Q252+[4]Községgazd!T240+[4]Vagyongazd!Q222+[4]Közút!Q226+[4]Sport!Q224+[4]Közművelődés!S273+[4]Támogatás!AB239</f>
        <v>0</v>
      </c>
      <c r="W224" s="962">
        <f>[4]Igazgatás!R252+[4]Községgazd!U240+[4]Vagyongazd!R222+[4]Közút!R226+[4]Sport!R224+[4]Közművelődés!T273+[4]Támogatás!AC239</f>
        <v>0</v>
      </c>
      <c r="X224" s="962">
        <f>[4]Igazgatás!S252+[4]Községgazd!V240+[4]Vagyongazd!S222+[4]Közút!S226+[4]Sport!S224+[4]Közművelődés!U273+[4]Támogatás!AD239</f>
        <v>0</v>
      </c>
      <c r="Y224" s="963">
        <f>[4]Igazgatás!T252+[4]Községgazd!W240+[4]Vagyongazd!T222+[4]Közút!T226+[4]Sport!T224+[4]Közművelődés!V273+[4]Támogatás!AE239</f>
        <v>0</v>
      </c>
      <c r="AB224" s="914"/>
    </row>
    <row r="225" spans="1:28" ht="15.75" hidden="1" customHeight="1" x14ac:dyDescent="0.2">
      <c r="B225" s="26"/>
      <c r="C225" s="21"/>
      <c r="D225" s="1354" t="s">
        <v>1121</v>
      </c>
      <c r="E225" s="1354"/>
      <c r="F225" s="958" t="e">
        <v>#REF!</v>
      </c>
      <c r="G225" s="964" t="e">
        <v>#REF!</v>
      </c>
      <c r="H225" s="964" t="e">
        <v>#REF!</v>
      </c>
      <c r="I225" s="964" t="e">
        <v>#REF!</v>
      </c>
      <c r="J225" s="1021" t="e">
        <f>[4]Igazgatás!F253+[4]Községgazd!F241+[4]Vagyongazd!#REF!+[4]Közút!F227+[4]Sport!F225+[4]Közművelődés!F274+[4]Támogatás!J240</f>
        <v>#REF!</v>
      </c>
      <c r="K225" s="1022" t="e">
        <f>[4]Igazgatás!G253+[4]Községgazd!G241+[4]Vagyongazd!#REF!+[4]Közút!G227+[4]Sport!G225+[4]Közművelődés!G274+[4]Támogatás!K240</f>
        <v>#REF!</v>
      </c>
      <c r="L225" s="1023"/>
      <c r="M225" s="959" t="e">
        <f>[4]Igazgatás!H253+[4]Községgazd!H241+[4]Vagyongazd!#REF!+[4]Közút!H227+[4]Sport!H225+[4]Közművelődés!H274+[4]Támogatás!L240</f>
        <v>#REF!</v>
      </c>
      <c r="N225" s="960">
        <f>[4]Igazgatás!I253+[4]Községgazd!L241+[4]Vagyongazd!I223+[4]Közút!I227+[4]Sport!I225+[4]Közművelődés!K274+[4]Támogatás!T240</f>
        <v>0</v>
      </c>
      <c r="O225" s="961">
        <f>[4]Igazgatás!J253+[4]Községgazd!M241+[4]Vagyongazd!J223+[4]Közút!J227+[4]Sport!J225+[4]Közművelődés!L274+[4]Támogatás!U240</f>
        <v>0</v>
      </c>
      <c r="P225" s="962">
        <f>[4]Igazgatás!K253+[4]Községgazd!N241+[4]Vagyongazd!K223+[4]Közút!K227+[4]Sport!K225+[4]Közművelődés!M274+[4]Támogatás!V240</f>
        <v>0</v>
      </c>
      <c r="Q225" s="962">
        <f>[4]Igazgatás!L253+[4]Községgazd!O241+[4]Vagyongazd!L223+[4]Közút!L227+[4]Sport!L225+[4]Közművelődés!N274+[4]Támogatás!W240</f>
        <v>0</v>
      </c>
      <c r="R225" s="961">
        <f>[4]Igazgatás!M253+[4]Községgazd!P241+[4]Vagyongazd!M223+[4]Közút!M227+[4]Sport!M225+[4]Közművelődés!O274+[4]Támogatás!X240</f>
        <v>0</v>
      </c>
      <c r="S225" s="962">
        <f>[4]Igazgatás!N253+[4]Községgazd!Q241+[4]Vagyongazd!N223+[4]Közút!N227+[4]Sport!N225+[4]Közművelődés!P274+[4]Támogatás!Y240</f>
        <v>0</v>
      </c>
      <c r="T225" s="962">
        <f>[4]Igazgatás!O253+[4]Községgazd!R241+[4]Vagyongazd!O223+[4]Közút!O227+[4]Sport!O225+[4]Közművelődés!Q274+[4]Támogatás!Z240</f>
        <v>0</v>
      </c>
      <c r="U225" s="963">
        <f>[4]Igazgatás!P253+[4]Községgazd!S241+[4]Vagyongazd!P223+[4]Közút!P227+[4]Sport!P225+[4]Közművelődés!R274+[4]Támogatás!AA240</f>
        <v>0</v>
      </c>
      <c r="V225" s="964">
        <f>[4]Igazgatás!Q253+[4]Községgazd!T241+[4]Vagyongazd!Q223+[4]Közút!Q227+[4]Sport!Q225+[4]Közművelődés!S274+[4]Támogatás!AB240</f>
        <v>0</v>
      </c>
      <c r="W225" s="962">
        <f>[4]Igazgatás!R253+[4]Községgazd!U241+[4]Vagyongazd!R223+[4]Közút!R227+[4]Sport!R225+[4]Közművelődés!T274+[4]Támogatás!AC240</f>
        <v>0</v>
      </c>
      <c r="X225" s="962">
        <f>[4]Igazgatás!S253+[4]Községgazd!V241+[4]Vagyongazd!S223+[4]Közút!S227+[4]Sport!S225+[4]Közművelődés!U274+[4]Támogatás!AD240</f>
        <v>0</v>
      </c>
      <c r="Y225" s="963">
        <f>[4]Igazgatás!T253+[4]Községgazd!W241+[4]Vagyongazd!T223+[4]Közút!T227+[4]Sport!T225+[4]Közművelődés!V274+[4]Támogatás!AE240</f>
        <v>0</v>
      </c>
      <c r="AB225" s="914"/>
    </row>
    <row r="226" spans="1:28" ht="15.75" hidden="1" customHeight="1" x14ac:dyDescent="0.2">
      <c r="B226" s="27"/>
      <c r="C226" s="23"/>
      <c r="D226" s="1384" t="s">
        <v>1122</v>
      </c>
      <c r="E226" s="1384"/>
      <c r="F226" s="958" t="e">
        <v>#REF!</v>
      </c>
      <c r="G226" s="1027" t="e">
        <v>#REF!</v>
      </c>
      <c r="H226" s="1027" t="e">
        <v>#REF!</v>
      </c>
      <c r="I226" s="1027" t="e">
        <v>#REF!</v>
      </c>
      <c r="J226" s="1028" t="e">
        <f>[4]Igazgatás!F254+[4]Községgazd!F242+[4]Vagyongazd!#REF!+[4]Közút!F228+[4]Sport!F226+[4]Közművelődés!F275+[4]Támogatás!J241</f>
        <v>#REF!</v>
      </c>
      <c r="K226" s="1029" t="e">
        <f>[4]Igazgatás!G254+[4]Községgazd!G242+[4]Vagyongazd!#REF!+[4]Közút!G228+[4]Sport!G226+[4]Közművelődés!G275+[4]Támogatás!K241</f>
        <v>#REF!</v>
      </c>
      <c r="L226" s="1030"/>
      <c r="M226" s="959" t="e">
        <f>[4]Igazgatás!H254+[4]Községgazd!H242+[4]Vagyongazd!#REF!+[4]Közút!H228+[4]Sport!H226+[4]Közművelődés!H275+[4]Támogatás!L241</f>
        <v>#REF!</v>
      </c>
      <c r="N226" s="960">
        <f>[4]Igazgatás!I254+[4]Községgazd!L242+[4]Vagyongazd!I224+[4]Közút!I228+[4]Sport!I226+[4]Közművelődés!K275+[4]Támogatás!T241</f>
        <v>0</v>
      </c>
      <c r="O226" s="961">
        <f>[4]Igazgatás!J254+[4]Községgazd!M242+[4]Vagyongazd!J224+[4]Közút!J228+[4]Sport!J226+[4]Közművelődés!L275+[4]Támogatás!U241</f>
        <v>0</v>
      </c>
      <c r="P226" s="962">
        <f>[4]Igazgatás!K254+[4]Községgazd!N242+[4]Vagyongazd!K224+[4]Közút!K228+[4]Sport!K226+[4]Közművelődés!M275+[4]Támogatás!V241</f>
        <v>0</v>
      </c>
      <c r="Q226" s="962">
        <f>[4]Igazgatás!L254+[4]Községgazd!O242+[4]Vagyongazd!L224+[4]Közút!L228+[4]Sport!L226+[4]Közművelődés!N275+[4]Támogatás!W241</f>
        <v>0</v>
      </c>
      <c r="R226" s="961">
        <f>[4]Igazgatás!M254+[4]Községgazd!P242+[4]Vagyongazd!M224+[4]Közút!M228+[4]Sport!M226+[4]Közművelődés!O275+[4]Támogatás!X241</f>
        <v>0</v>
      </c>
      <c r="S226" s="962">
        <f>[4]Igazgatás!N254+[4]Községgazd!Q242+[4]Vagyongazd!N224+[4]Közút!N228+[4]Sport!N226+[4]Közművelődés!P275+[4]Támogatás!Y241</f>
        <v>0</v>
      </c>
      <c r="T226" s="962">
        <f>[4]Igazgatás!O254+[4]Községgazd!R242+[4]Vagyongazd!O224+[4]Közút!O228+[4]Sport!O226+[4]Közművelődés!Q275+[4]Támogatás!Z241</f>
        <v>0</v>
      </c>
      <c r="U226" s="963">
        <f>[4]Igazgatás!P254+[4]Községgazd!S242+[4]Vagyongazd!P224+[4]Közút!P228+[4]Sport!P226+[4]Közművelődés!R275+[4]Támogatás!AA241</f>
        <v>0</v>
      </c>
      <c r="V226" s="964">
        <f>[4]Igazgatás!Q254+[4]Községgazd!T242+[4]Vagyongazd!Q224+[4]Közút!Q228+[4]Sport!Q226+[4]Közművelődés!S275+[4]Támogatás!AB241</f>
        <v>0</v>
      </c>
      <c r="W226" s="962">
        <f>[4]Igazgatás!R254+[4]Községgazd!U242+[4]Vagyongazd!R224+[4]Közút!R228+[4]Sport!R226+[4]Közművelődés!T275+[4]Támogatás!AC241</f>
        <v>0</v>
      </c>
      <c r="X226" s="962">
        <f>[4]Igazgatás!S254+[4]Községgazd!V242+[4]Vagyongazd!S224+[4]Közút!S228+[4]Sport!S226+[4]Közművelődés!U275+[4]Támogatás!AD241</f>
        <v>0</v>
      </c>
      <c r="Y226" s="963">
        <f>[4]Igazgatás!T254+[4]Községgazd!W242+[4]Vagyongazd!T224+[4]Közút!T228+[4]Sport!T226+[4]Közművelődés!V275+[4]Támogatás!AE241</f>
        <v>0</v>
      </c>
      <c r="AB226" s="914"/>
    </row>
    <row r="227" spans="1:28" ht="13.5" thickBot="1" x14ac:dyDescent="0.25">
      <c r="B227" s="406" t="s">
        <v>129</v>
      </c>
      <c r="C227" s="1350" t="s">
        <v>130</v>
      </c>
      <c r="D227" s="1351"/>
      <c r="E227" s="1351"/>
      <c r="F227" s="905">
        <v>21248453</v>
      </c>
      <c r="G227" s="905">
        <v>15748453</v>
      </c>
      <c r="H227" s="905">
        <v>15748453</v>
      </c>
      <c r="I227" s="906"/>
      <c r="J227" s="905">
        <f>SUM(J228)</f>
        <v>0</v>
      </c>
      <c r="K227" s="905">
        <f>[4]Igazgatás!G255+[4]Községgazd!G243+[4]Közút!G229+[4]Sport!G227+[4]Közművelődés!G276+[4]Támogatás!K242</f>
        <v>0</v>
      </c>
      <c r="L227" s="905">
        <v>0</v>
      </c>
      <c r="M227" s="952">
        <f>SUM(J227:L227)</f>
        <v>0</v>
      </c>
      <c r="N227" s="953">
        <f>[4]Igazgatás!I255+[4]Községgazd!L243+[4]Vagyongazd!I225+[4]Közút!I229+[4]Sport!I227+[4]Közművelődés!K276+[4]Támogatás!T242</f>
        <v>50110.999997995554</v>
      </c>
      <c r="O227" s="954">
        <f>[4]Igazgatás!J255+[4]Községgazd!M243+[4]Vagyongazd!J225+[4]Közút!J229+[4]Sport!J227+[4]Közművelődés!L276+[4]Támogatás!U242</f>
        <v>50110.999997995554</v>
      </c>
      <c r="P227" s="955">
        <f>[4]Igazgatás!K255+[4]Községgazd!N243+[4]Vagyongazd!K225+[4]Közút!K229+[4]Sport!K227+[4]Közművelődés!M276+[4]Támogatás!V242</f>
        <v>50110.999997995554</v>
      </c>
      <c r="Q227" s="955">
        <f>[4]Igazgatás!L255+[4]Községgazd!O243+[4]Vagyongazd!L225+[4]Közút!L229+[4]Sport!L227+[4]Közművelődés!N276+[4]Támogatás!W242</f>
        <v>50110.999997995554</v>
      </c>
      <c r="R227" s="954">
        <f>[4]Igazgatás!M255+[4]Községgazd!P243+[4]Vagyongazd!M225+[4]Közút!M229+[4]Sport!M227+[4]Közművelődés!O276+[4]Támogatás!X242</f>
        <v>50110.999997995554</v>
      </c>
      <c r="S227" s="955">
        <f>[4]Igazgatás!N255+[4]Községgazd!Q243+[4]Vagyongazd!N225+[4]Közút!N229+[4]Sport!N227+[4]Közművelődés!P276+[4]Támogatás!Y242</f>
        <v>50110.999997995554</v>
      </c>
      <c r="T227" s="955">
        <f>[4]Igazgatás!O255+[4]Községgazd!R243+[4]Vagyongazd!O225+[4]Közút!O229+[4]Sport!O227+[4]Közművelődés!Q276+[4]Támogatás!Z242</f>
        <v>50110.999997995554</v>
      </c>
      <c r="U227" s="956">
        <f>[4]Igazgatás!P255+[4]Községgazd!S243+[4]Vagyongazd!P225+[4]Közút!P229+[4]Sport!P227+[4]Közművelődés!R276+[4]Támogatás!AA242</f>
        <v>50110.999997995554</v>
      </c>
      <c r="V227" s="957">
        <f>[4]Igazgatás!Q255+[4]Községgazd!T243+[4]Vagyongazd!Q225+[4]Közút!Q229+[4]Sport!Q227+[4]Közművelődés!S276+[4]Támogatás!AB242</f>
        <v>50110.999997995554</v>
      </c>
      <c r="W227" s="955">
        <f>[4]Igazgatás!R255+[4]Községgazd!U243+[4]Vagyongazd!R225+[4]Közút!R229+[4]Sport!R227+[4]Közművelődés!T276+[4]Támogatás!AC242</f>
        <v>50110.999997995554</v>
      </c>
      <c r="X227" s="955">
        <f>[4]Igazgatás!S255+[4]Községgazd!V243+[4]Vagyongazd!S225+[4]Közút!S229+[4]Sport!S227+[4]Közművelődés!U276+[4]Támogatás!AD242</f>
        <v>50110.999997995554</v>
      </c>
      <c r="Y227" s="956">
        <f>[4]Igazgatás!T255+[4]Községgazd!W243+[4]Vagyongazd!T225+[4]Közút!T229+[4]Sport!T227+[4]Közművelődés!V276+[4]Támogatás!AE242</f>
        <v>50110.999997995554</v>
      </c>
      <c r="AB227" s="914"/>
    </row>
    <row r="228" spans="1:28" ht="13.5" hidden="1" thickBot="1" x14ac:dyDescent="0.25">
      <c r="B228" s="31" t="s">
        <v>131</v>
      </c>
      <c r="C228" s="1355" t="s">
        <v>132</v>
      </c>
      <c r="D228" s="1356"/>
      <c r="E228" s="1356"/>
      <c r="F228" s="1031">
        <v>21248453</v>
      </c>
      <c r="G228" s="1031">
        <v>15748453</v>
      </c>
      <c r="H228" s="1031">
        <v>15748453</v>
      </c>
      <c r="I228" s="1032"/>
      <c r="J228" s="1031">
        <f>SUM(J229+J241)</f>
        <v>0</v>
      </c>
      <c r="K228" s="1031">
        <f>[4]Igazgatás!G256+[4]Községgazd!G244+[4]Közút!G230+[4]Sport!G228+[4]Közművelődés!G277+[4]Támogatás!K243</f>
        <v>0</v>
      </c>
      <c r="L228" s="1031">
        <v>0</v>
      </c>
      <c r="M228" s="1033">
        <f>SUM(J228:L228)</f>
        <v>0</v>
      </c>
      <c r="N228" s="917">
        <f>[4]Igazgatás!I256+[4]Községgazd!L244+[4]Vagyongazd!I226+[4]Közút!I230+[4]Sport!I228+[4]Közművelődés!K277+[4]Támogatás!T243</f>
        <v>50110.999997995554</v>
      </c>
      <c r="O228" s="918">
        <f>[4]Igazgatás!J256+[4]Községgazd!M244+[4]Vagyongazd!J226+[4]Közút!J230+[4]Sport!J228+[4]Közművelődés!L277+[4]Támogatás!U243</f>
        <v>50110.999997995554</v>
      </c>
      <c r="P228" s="919">
        <f>[4]Igazgatás!K256+[4]Községgazd!N244+[4]Vagyongazd!K226+[4]Közút!K230+[4]Sport!K228+[4]Közművelődés!M277+[4]Támogatás!V243</f>
        <v>50110.999997995554</v>
      </c>
      <c r="Q228" s="919">
        <f>[4]Igazgatás!L256+[4]Községgazd!O244+[4]Vagyongazd!L226+[4]Közút!L230+[4]Sport!L228+[4]Közművelődés!N277+[4]Támogatás!W243</f>
        <v>50110.999997995554</v>
      </c>
      <c r="R228" s="918">
        <f>[4]Igazgatás!M256+[4]Községgazd!P244+[4]Vagyongazd!M226+[4]Közút!M230+[4]Sport!M228+[4]Közművelődés!O277+[4]Támogatás!X243</f>
        <v>50110.999997995554</v>
      </c>
      <c r="S228" s="919">
        <f>[4]Igazgatás!N256+[4]Községgazd!Q244+[4]Vagyongazd!N226+[4]Közút!N230+[4]Sport!N228+[4]Közművelődés!P277+[4]Támogatás!Y243</f>
        <v>50110.999997995554</v>
      </c>
      <c r="T228" s="919">
        <f>[4]Igazgatás!O256+[4]Községgazd!R244+[4]Vagyongazd!O226+[4]Közút!O230+[4]Sport!O228+[4]Közművelődés!Q277+[4]Támogatás!Z243</f>
        <v>50110.999997995554</v>
      </c>
      <c r="U228" s="920">
        <f>[4]Igazgatás!P256+[4]Községgazd!S244+[4]Vagyongazd!P226+[4]Közút!P230+[4]Sport!P228+[4]Közművelődés!R277+[4]Támogatás!AA243</f>
        <v>50110.999997995554</v>
      </c>
      <c r="V228" s="921">
        <f>[4]Igazgatás!Q256+[4]Községgazd!T244+[4]Vagyongazd!Q226+[4]Közút!Q230+[4]Sport!Q228+[4]Közművelődés!S277+[4]Támogatás!AB243</f>
        <v>50110.999997995554</v>
      </c>
      <c r="W228" s="919">
        <f>[4]Igazgatás!R256+[4]Községgazd!U244+[4]Vagyongazd!R226+[4]Közút!R230+[4]Sport!R228+[4]Közművelődés!T277+[4]Támogatás!AC243</f>
        <v>50110.999997995554</v>
      </c>
      <c r="X228" s="919">
        <f>[4]Igazgatás!S256+[4]Községgazd!V244+[4]Vagyongazd!S226+[4]Közút!S230+[4]Sport!S228+[4]Közművelődés!U277+[4]Támogatás!AD243</f>
        <v>50110.999997995554</v>
      </c>
      <c r="Y228" s="920">
        <f>[4]Igazgatás!T256+[4]Községgazd!W244+[4]Vagyongazd!T226+[4]Közút!T230+[4]Sport!T228+[4]Közművelődés!V277+[4]Támogatás!AE243</f>
        <v>50110.999997995554</v>
      </c>
      <c r="AB228" s="914"/>
    </row>
    <row r="229" spans="1:28" s="977" customFormat="1" ht="15" hidden="1" customHeight="1" x14ac:dyDescent="0.2">
      <c r="A229" s="18"/>
      <c r="B229" s="37" t="s">
        <v>134</v>
      </c>
      <c r="C229" s="1382" t="s">
        <v>135</v>
      </c>
      <c r="D229" s="1381"/>
      <c r="E229" s="1381"/>
      <c r="F229" s="950">
        <v>20500000</v>
      </c>
      <c r="G229" s="950">
        <v>15000000</v>
      </c>
      <c r="H229" s="950">
        <v>15000000</v>
      </c>
      <c r="I229" s="950"/>
      <c r="J229" s="950">
        <v>0</v>
      </c>
      <c r="K229" s="950">
        <f>[4]Igazgatás!G257+[4]Községgazd!G245+[4]Közút!G231+[4]Sport!G229+[4]Közművelődés!G278+[4]Támogatás!K244</f>
        <v>0</v>
      </c>
      <c r="L229" s="950">
        <v>0</v>
      </c>
      <c r="M229" s="951">
        <f>SUM(J229:L229)</f>
        <v>0</v>
      </c>
      <c r="N229" s="944">
        <f>[4]Igazgatás!I257+[4]Községgazd!L245+[4]Vagyongazd!I227+[4]Közút!I231+[4]Sport!I229+[4]Közművelődés!K278+[4]Támogatás!T244</f>
        <v>0</v>
      </c>
      <c r="O229" s="945">
        <f>[4]Igazgatás!J257+[4]Községgazd!M245+[4]Vagyongazd!J227+[4]Közút!J231+[4]Sport!J229+[4]Közművelődés!L278+[4]Támogatás!U244</f>
        <v>0</v>
      </c>
      <c r="P229" s="946">
        <f>[4]Igazgatás!K257+[4]Községgazd!N245+[4]Vagyongazd!K227+[4]Közút!K231+[4]Sport!K229+[4]Közművelődés!M278+[4]Támogatás!V244</f>
        <v>0</v>
      </c>
      <c r="Q229" s="946">
        <f>[4]Igazgatás!L257+[4]Községgazd!O245+[4]Vagyongazd!L227+[4]Közút!L231+[4]Sport!L229+[4]Közművelődés!N278+[4]Támogatás!W244</f>
        <v>0</v>
      </c>
      <c r="R229" s="945">
        <f>[4]Igazgatás!M257+[4]Községgazd!P245+[4]Vagyongazd!M227+[4]Közút!M231+[4]Sport!M229+[4]Közművelődés!O278+[4]Támogatás!X244</f>
        <v>0</v>
      </c>
      <c r="S229" s="946">
        <f>[4]Igazgatás!N257+[4]Községgazd!Q245+[4]Vagyongazd!N227+[4]Közút!N231+[4]Sport!N229+[4]Közművelődés!P278+[4]Támogatás!Y244</f>
        <v>0</v>
      </c>
      <c r="T229" s="946">
        <f>[4]Igazgatás!O257+[4]Községgazd!R245+[4]Vagyongazd!O227+[4]Közút!O231+[4]Sport!O229+[4]Közművelődés!Q278+[4]Támogatás!Z244</f>
        <v>0</v>
      </c>
      <c r="U229" s="947">
        <f>[4]Igazgatás!P257+[4]Községgazd!S245+[4]Vagyongazd!P227+[4]Közút!P231+[4]Sport!P229+[4]Közművelődés!R278+[4]Támogatás!AA244</f>
        <v>0</v>
      </c>
      <c r="V229" s="948">
        <f>[4]Igazgatás!Q257+[4]Községgazd!T245+[4]Vagyongazd!Q227+[4]Közút!Q231+[4]Sport!Q229+[4]Közművelődés!S278+[4]Támogatás!AB244</f>
        <v>0</v>
      </c>
      <c r="W229" s="946">
        <f>[4]Igazgatás!R257+[4]Községgazd!U245+[4]Vagyongazd!R227+[4]Közút!R231+[4]Sport!R229+[4]Közművelődés!T278+[4]Támogatás!AC244</f>
        <v>0</v>
      </c>
      <c r="X229" s="946">
        <f>[4]Igazgatás!S257+[4]Községgazd!V245+[4]Vagyongazd!S227+[4]Közút!S231+[4]Sport!S229+[4]Közművelődés!U278+[4]Támogatás!AD244</f>
        <v>0</v>
      </c>
      <c r="Y229" s="947">
        <f>[4]Igazgatás!T257+[4]Községgazd!W245+[4]Vagyongazd!T227+[4]Közút!T231+[4]Sport!T229+[4]Közművelődés!V278+[4]Támogatás!AE244</f>
        <v>0</v>
      </c>
      <c r="AB229" s="914"/>
    </row>
    <row r="230" spans="1:28" s="929" customFormat="1" ht="15" hidden="1" customHeight="1" x14ac:dyDescent="0.2">
      <c r="A230" s="18" t="s">
        <v>1123</v>
      </c>
      <c r="B230" s="37" t="s">
        <v>1124</v>
      </c>
      <c r="C230" s="42"/>
      <c r="D230" s="1383" t="s">
        <v>1125</v>
      </c>
      <c r="E230" s="1383"/>
      <c r="F230" s="950" t="e">
        <v>#REF!</v>
      </c>
      <c r="G230" s="950" t="e">
        <v>#REF!</v>
      </c>
      <c r="H230" s="950" t="e">
        <v>#REF!</v>
      </c>
      <c r="I230" s="950" t="e">
        <v>#REF!</v>
      </c>
      <c r="J230" s="950" t="e">
        <f>[4]Igazgatás!F258+[4]Községgazd!F246+[4]Vagyongazd!#REF!+[4]Közút!F232+[4]Sport!F230+[4]Közművelődés!F279+[4]Támogatás!J245</f>
        <v>#REF!</v>
      </c>
      <c r="K230" s="950" t="e">
        <f>[4]Igazgatás!G258+[4]Községgazd!G246+[4]Vagyongazd!#REF!+[4]Közút!G232+[4]Sport!G230+[4]Közművelődés!G279+[4]Támogatás!K245</f>
        <v>#REF!</v>
      </c>
      <c r="L230" s="950"/>
      <c r="M230" s="951" t="e">
        <f>[4]Igazgatás!H258+[4]Községgazd!H246+[4]Vagyongazd!#REF!+[4]Közút!H232+[4]Sport!H230+[4]Közművelődés!H279+[4]Támogatás!L245</f>
        <v>#REF!</v>
      </c>
      <c r="N230" s="924">
        <f>[4]Igazgatás!I258+[4]Községgazd!L246+[4]Vagyongazd!I228+[4]Közút!I232+[4]Sport!I230+[4]Közművelődés!K279+[4]Támogatás!T245</f>
        <v>0</v>
      </c>
      <c r="O230" s="925">
        <f>[4]Igazgatás!J258+[4]Községgazd!M246+[4]Vagyongazd!J228+[4]Közút!J232+[4]Sport!J230+[4]Közművelődés!L279+[4]Támogatás!U245</f>
        <v>0</v>
      </c>
      <c r="P230" s="926">
        <f>[4]Igazgatás!K258+[4]Községgazd!N246+[4]Vagyongazd!K228+[4]Közút!K232+[4]Sport!K230+[4]Közművelődés!M279+[4]Támogatás!V245</f>
        <v>0</v>
      </c>
      <c r="Q230" s="926">
        <f>[4]Igazgatás!L258+[4]Községgazd!O246+[4]Vagyongazd!L228+[4]Közút!L232+[4]Sport!L230+[4]Közművelődés!N279+[4]Támogatás!W245</f>
        <v>0</v>
      </c>
      <c r="R230" s="925">
        <f>[4]Igazgatás!M258+[4]Községgazd!P246+[4]Vagyongazd!M228+[4]Közút!M232+[4]Sport!M230+[4]Közművelődés!O279+[4]Támogatás!X245</f>
        <v>0</v>
      </c>
      <c r="S230" s="926">
        <f>[4]Igazgatás!N258+[4]Községgazd!Q246+[4]Vagyongazd!N228+[4]Közút!N232+[4]Sport!N230+[4]Közművelődés!P279+[4]Támogatás!Y245</f>
        <v>0</v>
      </c>
      <c r="T230" s="926">
        <f>[4]Igazgatás!O258+[4]Községgazd!R246+[4]Vagyongazd!O228+[4]Közút!O232+[4]Sport!O230+[4]Közművelődés!Q279+[4]Támogatás!Z245</f>
        <v>0</v>
      </c>
      <c r="U230" s="927">
        <f>[4]Igazgatás!P258+[4]Községgazd!S246+[4]Vagyongazd!P228+[4]Közút!P232+[4]Sport!P230+[4]Közművelődés!R279+[4]Támogatás!AA245</f>
        <v>0</v>
      </c>
      <c r="V230" s="928">
        <f>[4]Igazgatás!Q258+[4]Községgazd!T246+[4]Vagyongazd!Q228+[4]Közút!Q232+[4]Sport!Q230+[4]Közművelődés!S279+[4]Támogatás!AB245</f>
        <v>0</v>
      </c>
      <c r="W230" s="926">
        <f>[4]Igazgatás!R258+[4]Községgazd!U246+[4]Vagyongazd!R228+[4]Közút!R232+[4]Sport!R230+[4]Közművelődés!T279+[4]Támogatás!AC245</f>
        <v>0</v>
      </c>
      <c r="X230" s="926">
        <f>[4]Igazgatás!S258+[4]Községgazd!V246+[4]Vagyongazd!S228+[4]Közút!S232+[4]Sport!S230+[4]Közművelődés!U279+[4]Támogatás!AD245</f>
        <v>0</v>
      </c>
      <c r="Y230" s="927">
        <f>[4]Igazgatás!T258+[4]Községgazd!W246+[4]Vagyongazd!T228+[4]Közút!T232+[4]Sport!T230+[4]Közművelődés!V279+[4]Támogatás!AE245</f>
        <v>0</v>
      </c>
      <c r="AB230" s="914"/>
    </row>
    <row r="231" spans="1:28" s="929" customFormat="1" ht="15" hidden="1" customHeight="1" x14ac:dyDescent="0.2">
      <c r="A231" s="18" t="s">
        <v>1126</v>
      </c>
      <c r="B231" s="37" t="s">
        <v>1127</v>
      </c>
      <c r="C231" s="38"/>
      <c r="D231" s="1381" t="s">
        <v>1128</v>
      </c>
      <c r="E231" s="1381"/>
      <c r="F231" s="950" t="e">
        <v>#REF!</v>
      </c>
      <c r="G231" s="950" t="e">
        <v>#REF!</v>
      </c>
      <c r="H231" s="950" t="e">
        <v>#REF!</v>
      </c>
      <c r="I231" s="950" t="e">
        <v>#REF!</v>
      </c>
      <c r="J231" s="950" t="e">
        <f>[4]Igazgatás!F259+[4]Községgazd!F247+[4]Vagyongazd!#REF!+[4]Közút!F233+[4]Sport!F231+[4]Közművelődés!F280+[4]Támogatás!J246</f>
        <v>#REF!</v>
      </c>
      <c r="K231" s="950" t="e">
        <f>[4]Igazgatás!G259+[4]Községgazd!G247+[4]Vagyongazd!#REF!+[4]Közút!G233+[4]Sport!G231+[4]Közművelődés!G280+[4]Támogatás!K246</f>
        <v>#REF!</v>
      </c>
      <c r="L231" s="950"/>
      <c r="M231" s="951" t="e">
        <f>[4]Igazgatás!H259+[4]Községgazd!H247+[4]Vagyongazd!#REF!+[4]Közút!H233+[4]Sport!H231+[4]Közművelődés!H280+[4]Támogatás!L246</f>
        <v>#REF!</v>
      </c>
      <c r="N231" s="924">
        <f>[4]Igazgatás!I259+[4]Községgazd!L247+[4]Vagyongazd!I229+[4]Közút!I233+[4]Sport!I231+[4]Közművelődés!K280+[4]Támogatás!T246</f>
        <v>0</v>
      </c>
      <c r="O231" s="925">
        <f>[4]Igazgatás!J259+[4]Községgazd!M247+[4]Vagyongazd!J229+[4]Közút!J233+[4]Sport!J231+[4]Közművelődés!L280+[4]Támogatás!U246</f>
        <v>0</v>
      </c>
      <c r="P231" s="926">
        <f>[4]Igazgatás!K259+[4]Községgazd!N247+[4]Vagyongazd!K229+[4]Közút!K233+[4]Sport!K231+[4]Közművelődés!M280+[4]Támogatás!V246</f>
        <v>0</v>
      </c>
      <c r="Q231" s="926">
        <f>[4]Igazgatás!L259+[4]Községgazd!O247+[4]Vagyongazd!L229+[4]Közút!L233+[4]Sport!L231+[4]Közművelődés!N280+[4]Támogatás!W246</f>
        <v>0</v>
      </c>
      <c r="R231" s="925">
        <f>[4]Igazgatás!M259+[4]Községgazd!P247+[4]Vagyongazd!M229+[4]Közút!M233+[4]Sport!M231+[4]Közművelődés!O280+[4]Támogatás!X246</f>
        <v>0</v>
      </c>
      <c r="S231" s="926">
        <f>[4]Igazgatás!N259+[4]Községgazd!Q247+[4]Vagyongazd!N229+[4]Közút!N233+[4]Sport!N231+[4]Közművelődés!P280+[4]Támogatás!Y246</f>
        <v>0</v>
      </c>
      <c r="T231" s="926">
        <f>[4]Igazgatás!O259+[4]Községgazd!R247+[4]Vagyongazd!O229+[4]Közút!O233+[4]Sport!O231+[4]Közművelődés!Q280+[4]Támogatás!Z246</f>
        <v>0</v>
      </c>
      <c r="U231" s="927">
        <f>[4]Igazgatás!P259+[4]Községgazd!S247+[4]Vagyongazd!P229+[4]Közút!P233+[4]Sport!P231+[4]Közművelődés!R280+[4]Támogatás!AA246</f>
        <v>0</v>
      </c>
      <c r="V231" s="928">
        <f>[4]Igazgatás!Q259+[4]Községgazd!T247+[4]Vagyongazd!Q229+[4]Közút!Q233+[4]Sport!Q231+[4]Közművelődés!S280+[4]Támogatás!AB246</f>
        <v>0</v>
      </c>
      <c r="W231" s="926">
        <f>[4]Igazgatás!R259+[4]Községgazd!U247+[4]Vagyongazd!R229+[4]Közút!R233+[4]Sport!R231+[4]Közművelődés!T280+[4]Támogatás!AC246</f>
        <v>0</v>
      </c>
      <c r="X231" s="926">
        <f>[4]Igazgatás!S259+[4]Községgazd!V247+[4]Vagyongazd!S229+[4]Közút!S233+[4]Sport!S231+[4]Közművelődés!U280+[4]Támogatás!AD246</f>
        <v>0</v>
      </c>
      <c r="Y231" s="927">
        <f>[4]Igazgatás!T259+[4]Községgazd!W247+[4]Vagyongazd!T229+[4]Közút!T233+[4]Sport!T231+[4]Közművelődés!V280+[4]Támogatás!AE246</f>
        <v>0</v>
      </c>
      <c r="AB231" s="914"/>
    </row>
    <row r="232" spans="1:28" s="929" customFormat="1" ht="15" hidden="1" customHeight="1" x14ac:dyDescent="0.2">
      <c r="A232" s="18" t="s">
        <v>1129</v>
      </c>
      <c r="B232" s="37" t="s">
        <v>1130</v>
      </c>
      <c r="C232" s="38"/>
      <c r="D232" s="1381" t="s">
        <v>1131</v>
      </c>
      <c r="E232" s="1381"/>
      <c r="F232" s="950">
        <v>20500000</v>
      </c>
      <c r="G232" s="950">
        <v>15000000</v>
      </c>
      <c r="H232" s="950">
        <v>15000000</v>
      </c>
      <c r="I232" s="950"/>
      <c r="J232" s="950">
        <f>[4]Igazgatás!F260+[4]Községgazd!F248+[4]Közút!F234+[4]Sport!F232+[4]Közművelődés!F281+[4]Támogatás!J247</f>
        <v>0</v>
      </c>
      <c r="K232" s="950">
        <f>[4]Igazgatás!G260+[4]Községgazd!G248+[4]Közút!G234+[4]Sport!G232+[4]Közművelődés!G281+[4]Támogatás!K247</f>
        <v>0</v>
      </c>
      <c r="L232" s="950">
        <v>0</v>
      </c>
      <c r="M232" s="951">
        <f>[4]Igazgatás!H260+[4]Községgazd!H248+[4]Közút!H234+[4]Sport!H232+[4]Közművelődés!H281+[4]Támogatás!L247</f>
        <v>0</v>
      </c>
      <c r="N232" s="924">
        <f>[4]Igazgatás!I260+[4]Községgazd!L248+[4]Vagyongazd!I230+[4]Közút!I234+[4]Sport!I232+[4]Közművelődés!K281+[4]Támogatás!T247</f>
        <v>0</v>
      </c>
      <c r="O232" s="925">
        <f>[4]Igazgatás!J260+[4]Községgazd!M248+[4]Vagyongazd!J230+[4]Közút!J234+[4]Sport!J232+[4]Közművelődés!L281+[4]Támogatás!U247</f>
        <v>0</v>
      </c>
      <c r="P232" s="926">
        <f>[4]Igazgatás!K260+[4]Községgazd!N248+[4]Vagyongazd!K230+[4]Közút!K234+[4]Sport!K232+[4]Közművelődés!M281+[4]Támogatás!V247</f>
        <v>0</v>
      </c>
      <c r="Q232" s="926">
        <f>[4]Igazgatás!L260+[4]Községgazd!O248+[4]Vagyongazd!L230+[4]Közút!L234+[4]Sport!L232+[4]Közművelődés!N281+[4]Támogatás!W247</f>
        <v>0</v>
      </c>
      <c r="R232" s="925">
        <f>[4]Igazgatás!M260+[4]Községgazd!P248+[4]Vagyongazd!M230+[4]Közút!M234+[4]Sport!M232+[4]Közművelődés!O281+[4]Támogatás!X247</f>
        <v>0</v>
      </c>
      <c r="S232" s="926">
        <f>[4]Igazgatás!N260+[4]Községgazd!Q248+[4]Vagyongazd!N230+[4]Közút!N234+[4]Sport!N232+[4]Közművelődés!P281+[4]Támogatás!Y247</f>
        <v>0</v>
      </c>
      <c r="T232" s="926">
        <f>[4]Igazgatás!O260+[4]Községgazd!R248+[4]Vagyongazd!O230+[4]Közút!O234+[4]Sport!O232+[4]Közművelődés!Q281+[4]Támogatás!Z247</f>
        <v>0</v>
      </c>
      <c r="U232" s="927">
        <f>[4]Igazgatás!P260+[4]Községgazd!S248+[4]Vagyongazd!P230+[4]Közút!P234+[4]Sport!P232+[4]Közművelődés!R281+[4]Támogatás!AA247</f>
        <v>0</v>
      </c>
      <c r="V232" s="928">
        <f>[4]Igazgatás!Q260+[4]Községgazd!T248+[4]Vagyongazd!Q230+[4]Közút!Q234+[4]Sport!Q232+[4]Közművelődés!S281+[4]Támogatás!AB247</f>
        <v>0</v>
      </c>
      <c r="W232" s="926">
        <f>[4]Igazgatás!R260+[4]Községgazd!U248+[4]Vagyongazd!R230+[4]Közút!R234+[4]Sport!R232+[4]Közművelődés!T281+[4]Támogatás!AC247</f>
        <v>0</v>
      </c>
      <c r="X232" s="926">
        <f>[4]Igazgatás!S260+[4]Községgazd!V248+[4]Vagyongazd!S230+[4]Közút!S234+[4]Sport!S232+[4]Közművelődés!U281+[4]Támogatás!AD247</f>
        <v>0</v>
      </c>
      <c r="Y232" s="927">
        <f>[4]Igazgatás!T260+[4]Községgazd!W248+[4]Vagyongazd!T230+[4]Közút!T234+[4]Sport!T232+[4]Közművelődés!V281+[4]Támogatás!AE247</f>
        <v>0</v>
      </c>
      <c r="AB232" s="914"/>
    </row>
    <row r="233" spans="1:28" s="977" customFormat="1" ht="15" hidden="1" customHeight="1" x14ac:dyDescent="0.2">
      <c r="A233" s="18"/>
      <c r="B233" s="37" t="s">
        <v>1132</v>
      </c>
      <c r="C233" s="1382" t="s">
        <v>1133</v>
      </c>
      <c r="D233" s="1381"/>
      <c r="E233" s="1381"/>
      <c r="F233" s="950" t="e">
        <v>#REF!</v>
      </c>
      <c r="G233" s="950" t="e">
        <v>#REF!</v>
      </c>
      <c r="H233" s="950" t="e">
        <v>#REF!</v>
      </c>
      <c r="I233" s="950" t="e">
        <v>#REF!</v>
      </c>
      <c r="J233" s="950" t="e">
        <f>[4]Igazgatás!F261+[4]Községgazd!F249+[4]Vagyongazd!#REF!+[4]Közút!F235+[4]Sport!F233+[4]Közművelődés!F282+[4]Támogatás!J248</f>
        <v>#REF!</v>
      </c>
      <c r="K233" s="950" t="e">
        <f>[4]Igazgatás!G261+[4]Községgazd!G249+[4]Vagyongazd!#REF!+[4]Közút!G235+[4]Sport!G233+[4]Közművelődés!G282+[4]Támogatás!K248</f>
        <v>#REF!</v>
      </c>
      <c r="L233" s="950"/>
      <c r="M233" s="951" t="e">
        <f>[4]Igazgatás!H261+[4]Községgazd!H249+[4]Vagyongazd!#REF!+[4]Közút!H235+[4]Sport!H233+[4]Közművelődés!H282+[4]Támogatás!L248</f>
        <v>#REF!</v>
      </c>
      <c r="N233" s="944">
        <f>[4]Igazgatás!I261+[4]Községgazd!L249+[4]Vagyongazd!I231+[4]Közút!I235+[4]Sport!I233+[4]Közművelődés!K282+[4]Támogatás!T248</f>
        <v>0</v>
      </c>
      <c r="O233" s="945">
        <f>[4]Igazgatás!J261+[4]Községgazd!M249+[4]Vagyongazd!J231+[4]Közút!J235+[4]Sport!J233+[4]Közművelődés!L282+[4]Támogatás!U248</f>
        <v>0</v>
      </c>
      <c r="P233" s="946">
        <f>[4]Igazgatás!K261+[4]Községgazd!N249+[4]Vagyongazd!K231+[4]Közút!K235+[4]Sport!K233+[4]Közművelődés!M282+[4]Támogatás!V248</f>
        <v>0</v>
      </c>
      <c r="Q233" s="946">
        <f>[4]Igazgatás!L261+[4]Községgazd!O249+[4]Vagyongazd!L231+[4]Közút!L235+[4]Sport!L233+[4]Közművelődés!N282+[4]Támogatás!W248</f>
        <v>0</v>
      </c>
      <c r="R233" s="945">
        <f>[4]Igazgatás!M261+[4]Községgazd!P249+[4]Vagyongazd!M231+[4]Közút!M235+[4]Sport!M233+[4]Közművelődés!O282+[4]Támogatás!X248</f>
        <v>0</v>
      </c>
      <c r="S233" s="946">
        <f>[4]Igazgatás!N261+[4]Községgazd!Q249+[4]Vagyongazd!N231+[4]Közút!N235+[4]Sport!N233+[4]Közművelődés!P282+[4]Támogatás!Y248</f>
        <v>0</v>
      </c>
      <c r="T233" s="946">
        <f>[4]Igazgatás!O261+[4]Községgazd!R249+[4]Vagyongazd!O231+[4]Közút!O235+[4]Sport!O233+[4]Közművelődés!Q282+[4]Támogatás!Z248</f>
        <v>0</v>
      </c>
      <c r="U233" s="947">
        <f>[4]Igazgatás!P261+[4]Községgazd!S249+[4]Vagyongazd!P231+[4]Közút!P235+[4]Sport!P233+[4]Közművelődés!R282+[4]Támogatás!AA248</f>
        <v>0</v>
      </c>
      <c r="V233" s="948">
        <f>[4]Igazgatás!Q261+[4]Községgazd!T249+[4]Vagyongazd!Q231+[4]Közút!Q235+[4]Sport!Q233+[4]Közművelődés!S282+[4]Támogatás!AB248</f>
        <v>0</v>
      </c>
      <c r="W233" s="946">
        <f>[4]Igazgatás!R261+[4]Községgazd!U249+[4]Vagyongazd!R231+[4]Közút!R235+[4]Sport!R233+[4]Közművelődés!T282+[4]Támogatás!AC248</f>
        <v>0</v>
      </c>
      <c r="X233" s="946">
        <f>[4]Igazgatás!S261+[4]Községgazd!V249+[4]Vagyongazd!S231+[4]Közút!S235+[4]Sport!S233+[4]Közművelődés!U282+[4]Támogatás!AD248</f>
        <v>0</v>
      </c>
      <c r="Y233" s="947">
        <f>[4]Igazgatás!T261+[4]Községgazd!W249+[4]Vagyongazd!T231+[4]Közút!T235+[4]Sport!T233+[4]Közművelődés!V282+[4]Támogatás!AE248</f>
        <v>0</v>
      </c>
      <c r="AB233" s="914"/>
    </row>
    <row r="234" spans="1:28" s="929" customFormat="1" ht="15" hidden="1" customHeight="1" x14ac:dyDescent="0.2">
      <c r="A234" s="18" t="s">
        <v>1134</v>
      </c>
      <c r="B234" s="37" t="s">
        <v>1135</v>
      </c>
      <c r="C234" s="38"/>
      <c r="D234" s="1381" t="s">
        <v>1136</v>
      </c>
      <c r="E234" s="1381"/>
      <c r="F234" s="950" t="e">
        <v>#REF!</v>
      </c>
      <c r="G234" s="950" t="e">
        <v>#REF!</v>
      </c>
      <c r="H234" s="950" t="e">
        <v>#REF!</v>
      </c>
      <c r="I234" s="950" t="e">
        <v>#REF!</v>
      </c>
      <c r="J234" s="950" t="e">
        <f>[4]Igazgatás!F262+[4]Községgazd!F250+[4]Vagyongazd!#REF!+[4]Közút!F236+[4]Sport!F234+[4]Közművelődés!F283+[4]Támogatás!J249</f>
        <v>#REF!</v>
      </c>
      <c r="K234" s="950" t="e">
        <f>[4]Igazgatás!G262+[4]Községgazd!G250+[4]Vagyongazd!#REF!+[4]Közút!G236+[4]Sport!G234+[4]Közművelődés!G283+[4]Támogatás!K249</f>
        <v>#REF!</v>
      </c>
      <c r="L234" s="950"/>
      <c r="M234" s="951" t="e">
        <f>[4]Igazgatás!H262+[4]Községgazd!H250+[4]Vagyongazd!#REF!+[4]Közút!H236+[4]Sport!H234+[4]Közművelődés!H283+[4]Támogatás!L249</f>
        <v>#REF!</v>
      </c>
      <c r="N234" s="924">
        <f>[4]Igazgatás!I262+[4]Községgazd!L250+[4]Vagyongazd!I232+[4]Közút!I236+[4]Sport!I234+[4]Közművelődés!K283+[4]Támogatás!T249</f>
        <v>0</v>
      </c>
      <c r="O234" s="925">
        <f>[4]Igazgatás!J262+[4]Községgazd!M250+[4]Vagyongazd!J232+[4]Közút!J236+[4]Sport!J234+[4]Közművelődés!L283+[4]Támogatás!U249</f>
        <v>0</v>
      </c>
      <c r="P234" s="926">
        <f>[4]Igazgatás!K262+[4]Községgazd!N250+[4]Vagyongazd!K232+[4]Közút!K236+[4]Sport!K234+[4]Közművelődés!M283+[4]Támogatás!V249</f>
        <v>0</v>
      </c>
      <c r="Q234" s="926">
        <f>[4]Igazgatás!L262+[4]Községgazd!O250+[4]Vagyongazd!L232+[4]Közút!L236+[4]Sport!L234+[4]Közművelődés!N283+[4]Támogatás!W249</f>
        <v>0</v>
      </c>
      <c r="R234" s="925">
        <f>[4]Igazgatás!M262+[4]Községgazd!P250+[4]Vagyongazd!M232+[4]Közút!M236+[4]Sport!M234+[4]Közművelődés!O283+[4]Támogatás!X249</f>
        <v>0</v>
      </c>
      <c r="S234" s="926">
        <f>[4]Igazgatás!N262+[4]Községgazd!Q250+[4]Vagyongazd!N232+[4]Közút!N236+[4]Sport!N234+[4]Közművelődés!P283+[4]Támogatás!Y249</f>
        <v>0</v>
      </c>
      <c r="T234" s="926">
        <f>[4]Igazgatás!O262+[4]Községgazd!R250+[4]Vagyongazd!O232+[4]Közút!O236+[4]Sport!O234+[4]Közművelődés!Q283+[4]Támogatás!Z249</f>
        <v>0</v>
      </c>
      <c r="U234" s="927">
        <f>[4]Igazgatás!P262+[4]Községgazd!S250+[4]Vagyongazd!P232+[4]Közút!P236+[4]Sport!P234+[4]Közművelődés!R283+[4]Támogatás!AA249</f>
        <v>0</v>
      </c>
      <c r="V234" s="928">
        <f>[4]Igazgatás!Q262+[4]Községgazd!T250+[4]Vagyongazd!Q232+[4]Közút!Q236+[4]Sport!Q234+[4]Közművelődés!S283+[4]Támogatás!AB249</f>
        <v>0</v>
      </c>
      <c r="W234" s="926">
        <f>[4]Igazgatás!R262+[4]Községgazd!U250+[4]Vagyongazd!R232+[4]Közút!R236+[4]Sport!R234+[4]Közművelődés!T283+[4]Támogatás!AC249</f>
        <v>0</v>
      </c>
      <c r="X234" s="926">
        <f>[4]Igazgatás!S262+[4]Községgazd!V250+[4]Vagyongazd!S232+[4]Közút!S236+[4]Sport!S234+[4]Közművelődés!U283+[4]Támogatás!AD249</f>
        <v>0</v>
      </c>
      <c r="Y234" s="927">
        <f>[4]Igazgatás!T262+[4]Községgazd!W250+[4]Vagyongazd!T232+[4]Közút!T236+[4]Sport!T234+[4]Közművelődés!V283+[4]Támogatás!AE249</f>
        <v>0</v>
      </c>
      <c r="AB234" s="914"/>
    </row>
    <row r="235" spans="1:28" s="929" customFormat="1" ht="15" hidden="1" customHeight="1" x14ac:dyDescent="0.2">
      <c r="A235" s="18" t="s">
        <v>1137</v>
      </c>
      <c r="B235" s="37" t="s">
        <v>1138</v>
      </c>
      <c r="C235" s="38"/>
      <c r="D235" s="1381" t="s">
        <v>1139</v>
      </c>
      <c r="E235" s="1381"/>
      <c r="F235" s="950" t="e">
        <v>#REF!</v>
      </c>
      <c r="G235" s="950" t="e">
        <v>#REF!</v>
      </c>
      <c r="H235" s="950" t="e">
        <v>#REF!</v>
      </c>
      <c r="I235" s="950" t="e">
        <v>#REF!</v>
      </c>
      <c r="J235" s="950" t="e">
        <f>[4]Igazgatás!F263+[4]Községgazd!F251+[4]Vagyongazd!#REF!+[4]Közút!F237+[4]Sport!F235+[4]Közművelődés!F284+[4]Támogatás!J250</f>
        <v>#REF!</v>
      </c>
      <c r="K235" s="950" t="e">
        <f>[4]Igazgatás!G263+[4]Községgazd!G251+[4]Vagyongazd!#REF!+[4]Közút!G237+[4]Sport!G235+[4]Közművelődés!G284+[4]Támogatás!K250</f>
        <v>#REF!</v>
      </c>
      <c r="L235" s="950"/>
      <c r="M235" s="951" t="e">
        <f>[4]Igazgatás!H263+[4]Községgazd!H251+[4]Vagyongazd!#REF!+[4]Közút!H237+[4]Sport!H235+[4]Közművelődés!H284+[4]Támogatás!L250</f>
        <v>#REF!</v>
      </c>
      <c r="N235" s="924">
        <f>[4]Igazgatás!I263+[4]Községgazd!L251+[4]Vagyongazd!I233+[4]Közút!I237+[4]Sport!I235+[4]Közművelődés!K284+[4]Támogatás!T250</f>
        <v>0</v>
      </c>
      <c r="O235" s="925">
        <f>[4]Igazgatás!J263+[4]Községgazd!M251+[4]Vagyongazd!J233+[4]Közút!J237+[4]Sport!J235+[4]Közművelődés!L284+[4]Támogatás!U250</f>
        <v>0</v>
      </c>
      <c r="P235" s="926">
        <f>[4]Igazgatás!K263+[4]Községgazd!N251+[4]Vagyongazd!K233+[4]Közút!K237+[4]Sport!K235+[4]Közművelődés!M284+[4]Támogatás!V250</f>
        <v>0</v>
      </c>
      <c r="Q235" s="926">
        <f>[4]Igazgatás!L263+[4]Községgazd!O251+[4]Vagyongazd!L233+[4]Közút!L237+[4]Sport!L235+[4]Közművelődés!N284+[4]Támogatás!W250</f>
        <v>0</v>
      </c>
      <c r="R235" s="925">
        <f>[4]Igazgatás!M263+[4]Községgazd!P251+[4]Vagyongazd!M233+[4]Közút!M237+[4]Sport!M235+[4]Közművelődés!O284+[4]Támogatás!X250</f>
        <v>0</v>
      </c>
      <c r="S235" s="926">
        <f>[4]Igazgatás!N263+[4]Községgazd!Q251+[4]Vagyongazd!N233+[4]Közút!N237+[4]Sport!N235+[4]Közművelődés!P284+[4]Támogatás!Y250</f>
        <v>0</v>
      </c>
      <c r="T235" s="926">
        <f>[4]Igazgatás!O263+[4]Községgazd!R251+[4]Vagyongazd!O233+[4]Közút!O237+[4]Sport!O235+[4]Közművelődés!Q284+[4]Támogatás!Z250</f>
        <v>0</v>
      </c>
      <c r="U235" s="927">
        <f>[4]Igazgatás!P263+[4]Községgazd!S251+[4]Vagyongazd!P233+[4]Közút!P237+[4]Sport!P235+[4]Közművelődés!R284+[4]Támogatás!AA250</f>
        <v>0</v>
      </c>
      <c r="V235" s="928">
        <f>[4]Igazgatás!Q263+[4]Községgazd!T251+[4]Vagyongazd!Q233+[4]Közút!Q237+[4]Sport!Q235+[4]Közművelődés!S284+[4]Támogatás!AB250</f>
        <v>0</v>
      </c>
      <c r="W235" s="926">
        <f>[4]Igazgatás!R263+[4]Községgazd!U251+[4]Vagyongazd!R233+[4]Közút!R237+[4]Sport!R235+[4]Közművelődés!T284+[4]Támogatás!AC250</f>
        <v>0</v>
      </c>
      <c r="X235" s="926">
        <f>[4]Igazgatás!S263+[4]Községgazd!V251+[4]Vagyongazd!S233+[4]Közút!S237+[4]Sport!S235+[4]Közművelődés!U284+[4]Támogatás!AD250</f>
        <v>0</v>
      </c>
      <c r="Y235" s="927">
        <f>[4]Igazgatás!T263+[4]Községgazd!W251+[4]Vagyongazd!T233+[4]Közút!T237+[4]Sport!T235+[4]Közművelődés!V284+[4]Támogatás!AE250</f>
        <v>0</v>
      </c>
      <c r="AB235" s="914"/>
    </row>
    <row r="236" spans="1:28" s="929" customFormat="1" ht="15" hidden="1" customHeight="1" x14ac:dyDescent="0.2">
      <c r="A236" s="18" t="s">
        <v>1140</v>
      </c>
      <c r="B236" s="37" t="s">
        <v>1141</v>
      </c>
      <c r="C236" s="38"/>
      <c r="D236" s="1381" t="s">
        <v>1142</v>
      </c>
      <c r="E236" s="1381"/>
      <c r="F236" s="950" t="e">
        <v>#REF!</v>
      </c>
      <c r="G236" s="950" t="e">
        <v>#REF!</v>
      </c>
      <c r="H236" s="950" t="e">
        <v>#REF!</v>
      </c>
      <c r="I236" s="950" t="e">
        <v>#REF!</v>
      </c>
      <c r="J236" s="950" t="e">
        <f>[4]Igazgatás!F264+[4]Községgazd!F252+[4]Vagyongazd!#REF!+[4]Közút!F238+[4]Sport!F236+[4]Közművelődés!F285+[4]Támogatás!J251</f>
        <v>#REF!</v>
      </c>
      <c r="K236" s="950" t="e">
        <f>[4]Igazgatás!G264+[4]Községgazd!G252+[4]Vagyongazd!#REF!+[4]Közút!G238+[4]Sport!G236+[4]Közművelődés!G285+[4]Támogatás!K251</f>
        <v>#REF!</v>
      </c>
      <c r="L236" s="950"/>
      <c r="M236" s="951" t="e">
        <f>[4]Igazgatás!H264+[4]Községgazd!H252+[4]Vagyongazd!#REF!+[4]Közút!H238+[4]Sport!H236+[4]Közművelődés!H285+[4]Támogatás!L251</f>
        <v>#REF!</v>
      </c>
      <c r="N236" s="924">
        <f>[4]Igazgatás!I264+[4]Községgazd!L252+[4]Vagyongazd!I234+[4]Közút!I238+[4]Sport!I236+[4]Közművelődés!K285+[4]Támogatás!T251</f>
        <v>0</v>
      </c>
      <c r="O236" s="925">
        <f>[4]Igazgatás!J264+[4]Községgazd!M252+[4]Vagyongazd!J234+[4]Közút!J238+[4]Sport!J236+[4]Közművelődés!L285+[4]Támogatás!U251</f>
        <v>0</v>
      </c>
      <c r="P236" s="926">
        <f>[4]Igazgatás!K264+[4]Községgazd!N252+[4]Vagyongazd!K234+[4]Közút!K238+[4]Sport!K236+[4]Közművelődés!M285+[4]Támogatás!V251</f>
        <v>0</v>
      </c>
      <c r="Q236" s="926">
        <f>[4]Igazgatás!L264+[4]Községgazd!O252+[4]Vagyongazd!L234+[4]Közút!L238+[4]Sport!L236+[4]Közművelődés!N285+[4]Támogatás!W251</f>
        <v>0</v>
      </c>
      <c r="R236" s="925">
        <f>[4]Igazgatás!M264+[4]Községgazd!P252+[4]Vagyongazd!M234+[4]Közút!M238+[4]Sport!M236+[4]Közművelődés!O285+[4]Támogatás!X251</f>
        <v>0</v>
      </c>
      <c r="S236" s="926">
        <f>[4]Igazgatás!N264+[4]Községgazd!Q252+[4]Vagyongazd!N234+[4]Közút!N238+[4]Sport!N236+[4]Közművelődés!P285+[4]Támogatás!Y251</f>
        <v>0</v>
      </c>
      <c r="T236" s="926">
        <f>[4]Igazgatás!O264+[4]Községgazd!R252+[4]Vagyongazd!O234+[4]Közút!O238+[4]Sport!O236+[4]Közművelődés!Q285+[4]Támogatás!Z251</f>
        <v>0</v>
      </c>
      <c r="U236" s="927">
        <f>[4]Igazgatás!P264+[4]Községgazd!S252+[4]Vagyongazd!P234+[4]Közút!P238+[4]Sport!P236+[4]Közművelődés!R285+[4]Támogatás!AA251</f>
        <v>0</v>
      </c>
      <c r="V236" s="928">
        <f>[4]Igazgatás!Q264+[4]Községgazd!T252+[4]Vagyongazd!Q234+[4]Közút!Q238+[4]Sport!Q236+[4]Közművelődés!S285+[4]Támogatás!AB251</f>
        <v>0</v>
      </c>
      <c r="W236" s="926">
        <f>[4]Igazgatás!R264+[4]Községgazd!U252+[4]Vagyongazd!R234+[4]Közút!R238+[4]Sport!R236+[4]Közművelődés!T285+[4]Támogatás!AC251</f>
        <v>0</v>
      </c>
      <c r="X236" s="926">
        <f>[4]Igazgatás!S264+[4]Községgazd!V252+[4]Vagyongazd!S234+[4]Közút!S238+[4]Sport!S236+[4]Közművelődés!U285+[4]Támogatás!AD251</f>
        <v>0</v>
      </c>
      <c r="Y236" s="927">
        <f>[4]Igazgatás!T264+[4]Községgazd!W252+[4]Vagyongazd!T234+[4]Közút!T238+[4]Sport!T236+[4]Közművelődés!V285+[4]Támogatás!AE251</f>
        <v>0</v>
      </c>
      <c r="AB236" s="914"/>
    </row>
    <row r="237" spans="1:28" s="929" customFormat="1" ht="15" hidden="1" customHeight="1" x14ac:dyDescent="0.2">
      <c r="A237" s="18" t="s">
        <v>1143</v>
      </c>
      <c r="B237" s="37" t="s">
        <v>1144</v>
      </c>
      <c r="C237" s="38"/>
      <c r="D237" s="1381" t="s">
        <v>1145</v>
      </c>
      <c r="E237" s="1381"/>
      <c r="F237" s="950" t="e">
        <v>#REF!</v>
      </c>
      <c r="G237" s="950" t="e">
        <v>#REF!</v>
      </c>
      <c r="H237" s="950" t="e">
        <v>#REF!</v>
      </c>
      <c r="I237" s="950" t="e">
        <v>#REF!</v>
      </c>
      <c r="J237" s="950" t="e">
        <f>[4]Igazgatás!F265+[4]Községgazd!F253+[4]Vagyongazd!#REF!+[4]Közút!F239+[4]Sport!F237+[4]Közművelődés!F286+[4]Támogatás!J252</f>
        <v>#REF!</v>
      </c>
      <c r="K237" s="950" t="e">
        <f>[4]Igazgatás!G265+[4]Községgazd!G253+[4]Vagyongazd!#REF!+[4]Közút!G239+[4]Sport!G237+[4]Közművelődés!G286+[4]Támogatás!K252</f>
        <v>#REF!</v>
      </c>
      <c r="L237" s="950"/>
      <c r="M237" s="951" t="e">
        <f>[4]Igazgatás!H265+[4]Községgazd!H253+[4]Vagyongazd!#REF!+[4]Közút!H239+[4]Sport!H237+[4]Közművelődés!H286+[4]Támogatás!L252</f>
        <v>#REF!</v>
      </c>
      <c r="N237" s="924">
        <f>[4]Igazgatás!I265+[4]Községgazd!L253+[4]Vagyongazd!I235+[4]Közút!I239+[4]Sport!I237+[4]Közművelődés!K286+[4]Támogatás!T252</f>
        <v>0</v>
      </c>
      <c r="O237" s="925">
        <f>[4]Igazgatás!J265+[4]Községgazd!M253+[4]Vagyongazd!J235+[4]Közút!J239+[4]Sport!J237+[4]Közművelődés!L286+[4]Támogatás!U252</f>
        <v>0</v>
      </c>
      <c r="P237" s="926">
        <f>[4]Igazgatás!K265+[4]Községgazd!N253+[4]Vagyongazd!K235+[4]Közút!K239+[4]Sport!K237+[4]Közművelődés!M286+[4]Támogatás!V252</f>
        <v>0</v>
      </c>
      <c r="Q237" s="926">
        <f>[4]Igazgatás!L265+[4]Községgazd!O253+[4]Vagyongazd!L235+[4]Közút!L239+[4]Sport!L237+[4]Közművelődés!N286+[4]Támogatás!W252</f>
        <v>0</v>
      </c>
      <c r="R237" s="925">
        <f>[4]Igazgatás!M265+[4]Községgazd!P253+[4]Vagyongazd!M235+[4]Közút!M239+[4]Sport!M237+[4]Közművelődés!O286+[4]Támogatás!X252</f>
        <v>0</v>
      </c>
      <c r="S237" s="926">
        <f>[4]Igazgatás!N265+[4]Községgazd!Q253+[4]Vagyongazd!N235+[4]Közút!N239+[4]Sport!N237+[4]Közművelődés!P286+[4]Támogatás!Y252</f>
        <v>0</v>
      </c>
      <c r="T237" s="926">
        <f>[4]Igazgatás!O265+[4]Községgazd!R253+[4]Vagyongazd!O235+[4]Közút!O239+[4]Sport!O237+[4]Közművelődés!Q286+[4]Támogatás!Z252</f>
        <v>0</v>
      </c>
      <c r="U237" s="927">
        <f>[4]Igazgatás!P265+[4]Községgazd!S253+[4]Vagyongazd!P235+[4]Közút!P239+[4]Sport!P237+[4]Közművelődés!R286+[4]Támogatás!AA252</f>
        <v>0</v>
      </c>
      <c r="V237" s="928">
        <f>[4]Igazgatás!Q265+[4]Községgazd!T253+[4]Vagyongazd!Q235+[4]Közút!Q239+[4]Sport!Q237+[4]Közművelődés!S286+[4]Támogatás!AB252</f>
        <v>0</v>
      </c>
      <c r="W237" s="926">
        <f>[4]Igazgatás!R265+[4]Községgazd!U253+[4]Vagyongazd!R235+[4]Közút!R239+[4]Sport!R237+[4]Közművelődés!T286+[4]Támogatás!AC252</f>
        <v>0</v>
      </c>
      <c r="X237" s="926">
        <f>[4]Igazgatás!S265+[4]Községgazd!V253+[4]Vagyongazd!S235+[4]Közút!S239+[4]Sport!S237+[4]Közművelődés!U286+[4]Támogatás!AD252</f>
        <v>0</v>
      </c>
      <c r="Y237" s="927">
        <f>[4]Igazgatás!T265+[4]Községgazd!W253+[4]Vagyongazd!T235+[4]Közút!T239+[4]Sport!T237+[4]Közművelődés!V286+[4]Támogatás!AE252</f>
        <v>0</v>
      </c>
      <c r="AB237" s="914"/>
    </row>
    <row r="238" spans="1:28" s="929" customFormat="1" ht="15" hidden="1" customHeight="1" x14ac:dyDescent="0.2">
      <c r="A238" s="18" t="s">
        <v>1146</v>
      </c>
      <c r="B238" s="37" t="s">
        <v>1147</v>
      </c>
      <c r="C238" s="38"/>
      <c r="D238" s="1381" t="s">
        <v>1148</v>
      </c>
      <c r="E238" s="1381"/>
      <c r="F238" s="950" t="e">
        <v>#REF!</v>
      </c>
      <c r="G238" s="950" t="e">
        <v>#REF!</v>
      </c>
      <c r="H238" s="950" t="e">
        <v>#REF!</v>
      </c>
      <c r="I238" s="950" t="e">
        <v>#REF!</v>
      </c>
      <c r="J238" s="950" t="e">
        <f>[4]Igazgatás!F266+[4]Községgazd!F254+[4]Vagyongazd!#REF!+[4]Közút!F240+[4]Sport!F238+[4]Közművelődés!F287+[4]Támogatás!J253</f>
        <v>#REF!</v>
      </c>
      <c r="K238" s="950" t="e">
        <f>[4]Igazgatás!G266+[4]Községgazd!G254+[4]Vagyongazd!#REF!+[4]Közút!G240+[4]Sport!G238+[4]Közművelődés!G287+[4]Támogatás!K253</f>
        <v>#REF!</v>
      </c>
      <c r="L238" s="950"/>
      <c r="M238" s="951" t="e">
        <f>[4]Igazgatás!H266+[4]Községgazd!H254+[4]Vagyongazd!#REF!+[4]Közút!H240+[4]Sport!H238+[4]Közművelődés!H287+[4]Támogatás!L253</f>
        <v>#REF!</v>
      </c>
      <c r="N238" s="924">
        <f>[4]Igazgatás!I266+[4]Községgazd!L254+[4]Vagyongazd!I236+[4]Közút!I240+[4]Sport!I238+[4]Közművelődés!K287+[4]Támogatás!T253</f>
        <v>0</v>
      </c>
      <c r="O238" s="925">
        <f>[4]Igazgatás!J266+[4]Községgazd!M254+[4]Vagyongazd!J236+[4]Közút!J240+[4]Sport!J238+[4]Közművelődés!L287+[4]Támogatás!U253</f>
        <v>0</v>
      </c>
      <c r="P238" s="926">
        <f>[4]Igazgatás!K266+[4]Községgazd!N254+[4]Vagyongazd!K236+[4]Közút!K240+[4]Sport!K238+[4]Közművelődés!M287+[4]Támogatás!V253</f>
        <v>0</v>
      </c>
      <c r="Q238" s="926">
        <f>[4]Igazgatás!L266+[4]Községgazd!O254+[4]Vagyongazd!L236+[4]Közút!L240+[4]Sport!L238+[4]Közművelődés!N287+[4]Támogatás!W253</f>
        <v>0</v>
      </c>
      <c r="R238" s="925">
        <f>[4]Igazgatás!M266+[4]Községgazd!P254+[4]Vagyongazd!M236+[4]Közút!M240+[4]Sport!M238+[4]Közművelődés!O287+[4]Támogatás!X253</f>
        <v>0</v>
      </c>
      <c r="S238" s="926">
        <f>[4]Igazgatás!N266+[4]Községgazd!Q254+[4]Vagyongazd!N236+[4]Közút!N240+[4]Sport!N238+[4]Közművelődés!P287+[4]Támogatás!Y253</f>
        <v>0</v>
      </c>
      <c r="T238" s="926">
        <f>[4]Igazgatás!O266+[4]Községgazd!R254+[4]Vagyongazd!O236+[4]Közút!O240+[4]Sport!O238+[4]Közművelődés!Q287+[4]Támogatás!Z253</f>
        <v>0</v>
      </c>
      <c r="U238" s="927">
        <f>[4]Igazgatás!P266+[4]Községgazd!S254+[4]Vagyongazd!P236+[4]Közút!P240+[4]Sport!P238+[4]Közművelődés!R287+[4]Támogatás!AA253</f>
        <v>0</v>
      </c>
      <c r="V238" s="928">
        <f>[4]Igazgatás!Q266+[4]Községgazd!T254+[4]Vagyongazd!Q236+[4]Közút!Q240+[4]Sport!Q238+[4]Közművelődés!S287+[4]Támogatás!AB253</f>
        <v>0</v>
      </c>
      <c r="W238" s="926">
        <f>[4]Igazgatás!R266+[4]Községgazd!U254+[4]Vagyongazd!R236+[4]Közút!R240+[4]Sport!R238+[4]Közművelődés!T287+[4]Támogatás!AC253</f>
        <v>0</v>
      </c>
      <c r="X238" s="926">
        <f>[4]Igazgatás!S266+[4]Községgazd!V254+[4]Vagyongazd!S236+[4]Közút!S240+[4]Sport!S238+[4]Közművelődés!U287+[4]Támogatás!AD253</f>
        <v>0</v>
      </c>
      <c r="Y238" s="927">
        <f>[4]Igazgatás!T266+[4]Községgazd!W254+[4]Vagyongazd!T236+[4]Közút!T240+[4]Sport!T238+[4]Közművelődés!V287+[4]Támogatás!AE253</f>
        <v>0</v>
      </c>
      <c r="AB238" s="914"/>
    </row>
    <row r="239" spans="1:28" s="929" customFormat="1" ht="15" hidden="1" customHeight="1" x14ac:dyDescent="0.2">
      <c r="A239" s="18" t="s">
        <v>1149</v>
      </c>
      <c r="B239" s="37" t="s">
        <v>1150</v>
      </c>
      <c r="C239" s="38"/>
      <c r="D239" s="1381" t="s">
        <v>1151</v>
      </c>
      <c r="E239" s="1381"/>
      <c r="F239" s="950" t="e">
        <v>#REF!</v>
      </c>
      <c r="G239" s="950" t="e">
        <v>#REF!</v>
      </c>
      <c r="H239" s="950" t="e">
        <v>#REF!</v>
      </c>
      <c r="I239" s="950" t="e">
        <v>#REF!</v>
      </c>
      <c r="J239" s="950" t="e">
        <f>[4]Igazgatás!F267+[4]Községgazd!F255+[4]Vagyongazd!#REF!+[4]Közút!F241+[4]Sport!F239+[4]Közművelődés!F288+[4]Támogatás!J254</f>
        <v>#REF!</v>
      </c>
      <c r="K239" s="950" t="e">
        <f>[4]Igazgatás!G267+[4]Községgazd!G255+[4]Vagyongazd!#REF!+[4]Közút!G241+[4]Sport!G239+[4]Közművelődés!G288+[4]Támogatás!K254</f>
        <v>#REF!</v>
      </c>
      <c r="L239" s="950"/>
      <c r="M239" s="951" t="e">
        <f>[4]Igazgatás!H267+[4]Községgazd!H255+[4]Vagyongazd!#REF!+[4]Közút!H241+[4]Sport!H239+[4]Közművelődés!H288+[4]Támogatás!L254</f>
        <v>#REF!</v>
      </c>
      <c r="N239" s="924">
        <f>[4]Igazgatás!I267+[4]Községgazd!L255+[4]Vagyongazd!I237+[4]Közút!I241+[4]Sport!I239+[4]Közművelődés!K288+[4]Támogatás!T254</f>
        <v>0</v>
      </c>
      <c r="O239" s="925">
        <f>[4]Igazgatás!J267+[4]Községgazd!M255+[4]Vagyongazd!J237+[4]Közút!J241+[4]Sport!J239+[4]Közművelődés!L288+[4]Támogatás!U254</f>
        <v>0</v>
      </c>
      <c r="P239" s="926">
        <f>[4]Igazgatás!K267+[4]Községgazd!N255+[4]Vagyongazd!K237+[4]Közút!K241+[4]Sport!K239+[4]Közművelődés!M288+[4]Támogatás!V254</f>
        <v>0</v>
      </c>
      <c r="Q239" s="926">
        <f>[4]Igazgatás!L267+[4]Községgazd!O255+[4]Vagyongazd!L237+[4]Közút!L241+[4]Sport!L239+[4]Közművelődés!N288+[4]Támogatás!W254</f>
        <v>0</v>
      </c>
      <c r="R239" s="925">
        <f>[4]Igazgatás!M267+[4]Községgazd!P255+[4]Vagyongazd!M237+[4]Közút!M241+[4]Sport!M239+[4]Közművelődés!O288+[4]Támogatás!X254</f>
        <v>0</v>
      </c>
      <c r="S239" s="926">
        <f>[4]Igazgatás!N267+[4]Községgazd!Q255+[4]Vagyongazd!N237+[4]Közút!N241+[4]Sport!N239+[4]Közművelődés!P288+[4]Támogatás!Y254</f>
        <v>0</v>
      </c>
      <c r="T239" s="926">
        <f>[4]Igazgatás!O267+[4]Községgazd!R255+[4]Vagyongazd!O237+[4]Közút!O241+[4]Sport!O239+[4]Közművelődés!Q288+[4]Támogatás!Z254</f>
        <v>0</v>
      </c>
      <c r="U239" s="927">
        <f>[4]Igazgatás!P267+[4]Községgazd!S255+[4]Vagyongazd!P237+[4]Közút!P241+[4]Sport!P239+[4]Közművelődés!R288+[4]Támogatás!AA254</f>
        <v>0</v>
      </c>
      <c r="V239" s="928">
        <f>[4]Igazgatás!Q267+[4]Községgazd!T255+[4]Vagyongazd!Q237+[4]Közút!Q241+[4]Sport!Q239+[4]Közművelődés!S288+[4]Támogatás!AB254</f>
        <v>0</v>
      </c>
      <c r="W239" s="926">
        <f>[4]Igazgatás!R267+[4]Községgazd!U255+[4]Vagyongazd!R237+[4]Közút!R241+[4]Sport!R239+[4]Közművelődés!T288+[4]Támogatás!AC254</f>
        <v>0</v>
      </c>
      <c r="X239" s="926">
        <f>[4]Igazgatás!S267+[4]Községgazd!V255+[4]Vagyongazd!S237+[4]Közút!S241+[4]Sport!S239+[4]Közművelődés!U288+[4]Támogatás!AD254</f>
        <v>0</v>
      </c>
      <c r="Y239" s="927">
        <f>[4]Igazgatás!T267+[4]Községgazd!W255+[4]Vagyongazd!T237+[4]Közút!T241+[4]Sport!T239+[4]Közművelődés!V288+[4]Támogatás!AE254</f>
        <v>0</v>
      </c>
      <c r="AB239" s="914"/>
    </row>
    <row r="240" spans="1:28" s="949" customFormat="1" ht="15" hidden="1" customHeight="1" x14ac:dyDescent="0.2">
      <c r="A240" s="18" t="s">
        <v>1152</v>
      </c>
      <c r="B240" s="37" t="s">
        <v>1153</v>
      </c>
      <c r="C240" s="1382" t="s">
        <v>1154</v>
      </c>
      <c r="D240" s="1381"/>
      <c r="E240" s="1381"/>
      <c r="F240" s="950" t="e">
        <v>#REF!</v>
      </c>
      <c r="G240" s="950" t="e">
        <v>#REF!</v>
      </c>
      <c r="H240" s="950" t="e">
        <v>#REF!</v>
      </c>
      <c r="I240" s="950" t="e">
        <v>#REF!</v>
      </c>
      <c r="J240" s="950" t="e">
        <f>[4]Igazgatás!F268+[4]Községgazd!F256+[4]Vagyongazd!#REF!+[4]Közút!F242+[4]Sport!F240+[4]Közművelődés!F289+[4]Támogatás!J255</f>
        <v>#REF!</v>
      </c>
      <c r="K240" s="950" t="e">
        <f>[4]Igazgatás!G268+[4]Községgazd!G256+[4]Vagyongazd!#REF!+[4]Közút!G242+[4]Sport!G240+[4]Közművelődés!G289+[4]Támogatás!K255</f>
        <v>#REF!</v>
      </c>
      <c r="L240" s="950"/>
      <c r="M240" s="951" t="e">
        <f>[4]Igazgatás!H268+[4]Községgazd!H256+[4]Vagyongazd!#REF!+[4]Közút!H242+[4]Sport!H240+[4]Közművelődés!H289+[4]Támogatás!L255</f>
        <v>#REF!</v>
      </c>
      <c r="N240" s="944">
        <f>[4]Igazgatás!I268+[4]Községgazd!L256+[4]Vagyongazd!I238+[4]Közút!I242+[4]Sport!I240+[4]Közművelődés!K289+[4]Támogatás!T255</f>
        <v>0</v>
      </c>
      <c r="O240" s="945">
        <f>[4]Igazgatás!J268+[4]Községgazd!M256+[4]Vagyongazd!J238+[4]Közút!J242+[4]Sport!J240+[4]Közművelődés!L289+[4]Támogatás!U255</f>
        <v>0</v>
      </c>
      <c r="P240" s="946">
        <f>[4]Igazgatás!K268+[4]Községgazd!N256+[4]Vagyongazd!K238+[4]Közút!K242+[4]Sport!K240+[4]Közművelődés!M289+[4]Támogatás!V255</f>
        <v>0</v>
      </c>
      <c r="Q240" s="946">
        <f>[4]Igazgatás!L268+[4]Községgazd!O256+[4]Vagyongazd!L238+[4]Közút!L242+[4]Sport!L240+[4]Közművelődés!N289+[4]Támogatás!W255</f>
        <v>0</v>
      </c>
      <c r="R240" s="945">
        <f>[4]Igazgatás!M268+[4]Községgazd!P256+[4]Vagyongazd!M238+[4]Közút!M242+[4]Sport!M240+[4]Közművelődés!O289+[4]Támogatás!X255</f>
        <v>0</v>
      </c>
      <c r="S240" s="946">
        <f>[4]Igazgatás!N268+[4]Községgazd!Q256+[4]Vagyongazd!N238+[4]Közút!N242+[4]Sport!N240+[4]Közművelődés!P289+[4]Támogatás!Y255</f>
        <v>0</v>
      </c>
      <c r="T240" s="946">
        <f>[4]Igazgatás!O268+[4]Községgazd!R256+[4]Vagyongazd!O238+[4]Közút!O242+[4]Sport!O240+[4]Közművelődés!Q289+[4]Támogatás!Z255</f>
        <v>0</v>
      </c>
      <c r="U240" s="947">
        <f>[4]Igazgatás!P268+[4]Községgazd!S256+[4]Vagyongazd!P238+[4]Közút!P242+[4]Sport!P240+[4]Közművelődés!R289+[4]Támogatás!AA255</f>
        <v>0</v>
      </c>
      <c r="V240" s="948">
        <f>[4]Igazgatás!Q268+[4]Községgazd!T256+[4]Vagyongazd!Q238+[4]Közút!Q242+[4]Sport!Q240+[4]Közművelődés!S289+[4]Támogatás!AB255</f>
        <v>0</v>
      </c>
      <c r="W240" s="946">
        <f>[4]Igazgatás!R268+[4]Községgazd!U256+[4]Vagyongazd!R238+[4]Közút!R242+[4]Sport!R240+[4]Közművelődés!T289+[4]Támogatás!AC255</f>
        <v>0</v>
      </c>
      <c r="X240" s="946">
        <f>[4]Igazgatás!S268+[4]Községgazd!V256+[4]Vagyongazd!S238+[4]Közút!S242+[4]Sport!S240+[4]Közművelődés!U289+[4]Támogatás!AD255</f>
        <v>0</v>
      </c>
      <c r="Y240" s="947">
        <f>[4]Igazgatás!T268+[4]Községgazd!W256+[4]Vagyongazd!T238+[4]Közút!T242+[4]Sport!T240+[4]Közművelődés!V289+[4]Támogatás!AE255</f>
        <v>0</v>
      </c>
      <c r="AB240" s="914"/>
    </row>
    <row r="241" spans="1:28" s="949" customFormat="1" ht="14.25" hidden="1" thickBot="1" x14ac:dyDescent="0.25">
      <c r="A241" s="18" t="s">
        <v>133</v>
      </c>
      <c r="B241" s="37" t="s">
        <v>137</v>
      </c>
      <c r="C241" s="1382" t="s">
        <v>1197</v>
      </c>
      <c r="D241" s="1381"/>
      <c r="E241" s="1381"/>
      <c r="F241" s="950">
        <v>748453</v>
      </c>
      <c r="G241" s="950">
        <v>748453</v>
      </c>
      <c r="H241" s="950">
        <v>748453</v>
      </c>
      <c r="I241" s="950"/>
      <c r="J241" s="950">
        <v>0</v>
      </c>
      <c r="K241" s="950">
        <f>[4]Igazgatás!G269+[4]Községgazd!G257+[4]Közút!G243+[4]Sport!G241+[4]Közművelődés!G290+[4]Támogatás!K256</f>
        <v>0</v>
      </c>
      <c r="L241" s="950">
        <v>0</v>
      </c>
      <c r="M241" s="951">
        <f>SUM(J241:L241)</f>
        <v>0</v>
      </c>
      <c r="N241" s="944">
        <f>[4]Igazgatás!I269+[4]Községgazd!L257+[4]Vagyongazd!I239+[4]Közút!I243+[4]Sport!I241+[4]Közművelődés!K290+[4]Támogatás!T256</f>
        <v>50110.999997995554</v>
      </c>
      <c r="O241" s="945">
        <f>[4]Igazgatás!J269+[4]Községgazd!M257+[4]Vagyongazd!J239+[4]Közút!J243+[4]Sport!J241+[4]Közművelődés!L290+[4]Támogatás!U256</f>
        <v>50110.999997995554</v>
      </c>
      <c r="P241" s="946">
        <f>[4]Igazgatás!K269+[4]Községgazd!N257+[4]Vagyongazd!K239+[4]Közút!K243+[4]Sport!K241+[4]Közművelődés!M290+[4]Támogatás!V256</f>
        <v>50110.999997995554</v>
      </c>
      <c r="Q241" s="946">
        <f>[4]Igazgatás!L269+[4]Községgazd!O257+[4]Vagyongazd!L239+[4]Közút!L243+[4]Sport!L241+[4]Közművelődés!N290+[4]Támogatás!W256</f>
        <v>50110.999997995554</v>
      </c>
      <c r="R241" s="945">
        <f>[4]Igazgatás!M269+[4]Községgazd!P257+[4]Vagyongazd!M239+[4]Közút!M243+[4]Sport!M241+[4]Közművelődés!O290+[4]Támogatás!X256</f>
        <v>50110.999997995554</v>
      </c>
      <c r="S241" s="946">
        <f>[4]Igazgatás!N269+[4]Községgazd!Q257+[4]Vagyongazd!N239+[4]Közút!N243+[4]Sport!N241+[4]Közművelődés!P290+[4]Támogatás!Y256</f>
        <v>50110.999997995554</v>
      </c>
      <c r="T241" s="946">
        <f>[4]Igazgatás!O269+[4]Községgazd!R257+[4]Vagyongazd!O239+[4]Közút!O243+[4]Sport!O241+[4]Közművelődés!Q290+[4]Támogatás!Z256</f>
        <v>50110.999997995554</v>
      </c>
      <c r="U241" s="947">
        <f>[4]Igazgatás!P269+[4]Községgazd!S257+[4]Vagyongazd!P239+[4]Közút!P243+[4]Sport!P241+[4]Közművelődés!R290+[4]Támogatás!AA256</f>
        <v>50110.999997995554</v>
      </c>
      <c r="V241" s="948">
        <f>[4]Igazgatás!Q269+[4]Községgazd!T257+[4]Vagyongazd!Q239+[4]Közút!Q243+[4]Sport!Q241+[4]Közművelődés!S290+[4]Támogatás!AB256</f>
        <v>50110.999997995554</v>
      </c>
      <c r="W241" s="946">
        <f>[4]Igazgatás!R269+[4]Községgazd!U257+[4]Vagyongazd!R239+[4]Közút!R243+[4]Sport!R241+[4]Közművelődés!T290+[4]Támogatás!AC256</f>
        <v>50110.999997995554</v>
      </c>
      <c r="X241" s="946">
        <f>[4]Igazgatás!S269+[4]Községgazd!V257+[4]Vagyongazd!S239+[4]Közút!S243+[4]Sport!S241+[4]Közművelődés!U290+[4]Támogatás!AD256</f>
        <v>50110.999997995554</v>
      </c>
      <c r="Y241" s="947">
        <f>[4]Igazgatás!T269+[4]Községgazd!W257+[4]Vagyongazd!T239+[4]Közút!T243+[4]Sport!T241+[4]Közművelődés!V290+[4]Támogatás!AE256</f>
        <v>50110.999997995554</v>
      </c>
      <c r="AB241" s="914"/>
    </row>
    <row r="242" spans="1:28" s="949" customFormat="1" ht="15.75" hidden="1" customHeight="1" x14ac:dyDescent="0.2">
      <c r="A242" s="18" t="s">
        <v>136</v>
      </c>
      <c r="B242" s="25" t="s">
        <v>137</v>
      </c>
      <c r="C242" s="1390" t="s">
        <v>138</v>
      </c>
      <c r="D242" s="1391"/>
      <c r="E242" s="1391"/>
      <c r="F242" s="1034" t="e">
        <v>#REF!</v>
      </c>
      <c r="G242" s="948" t="e">
        <v>#REF!</v>
      </c>
      <c r="H242" s="948" t="e">
        <v>#REF!</v>
      </c>
      <c r="I242" s="948" t="e">
        <v>#REF!</v>
      </c>
      <c r="J242" s="1035" t="e">
        <f>[4]Igazgatás!F270+[4]Községgazd!F258+[4]Vagyongazd!#REF!+[4]Közút!F244+[4]Sport!F242+[4]Közművelődés!F291+[4]Támogatás!J257</f>
        <v>#REF!</v>
      </c>
      <c r="K242" s="1036" t="e">
        <f>[4]Igazgatás!G270+[4]Községgazd!G258+[4]Vagyongazd!#REF!+[4]Közút!G244+[4]Sport!G242+[4]Közművelődés!G291+[4]Támogatás!K257</f>
        <v>#REF!</v>
      </c>
      <c r="L242" s="1037"/>
      <c r="M242" s="1038" t="e">
        <f>[4]Igazgatás!H270+[4]Községgazd!H258+[4]Vagyongazd!#REF!+[4]Közút!H244+[4]Sport!H242+[4]Közművelődés!H291+[4]Támogatás!L257</f>
        <v>#REF!</v>
      </c>
      <c r="N242" s="944">
        <f>[4]Igazgatás!I270+[4]Községgazd!L258+[4]Vagyongazd!I240+[4]Közút!I244+[4]Sport!I242+[4]Közművelődés!K291+[4]Támogatás!T257</f>
        <v>0</v>
      </c>
      <c r="O242" s="945">
        <f>[4]Igazgatás!J270+[4]Községgazd!M258+[4]Vagyongazd!J240+[4]Közút!J244+[4]Sport!J242+[4]Közművelődés!L291+[4]Támogatás!U257</f>
        <v>0</v>
      </c>
      <c r="P242" s="946">
        <f>[4]Igazgatás!K270+[4]Községgazd!N258+[4]Vagyongazd!K240+[4]Közút!K244+[4]Sport!K242+[4]Közművelődés!M291+[4]Támogatás!V257</f>
        <v>0</v>
      </c>
      <c r="Q242" s="946">
        <f>[4]Igazgatás!L270+[4]Községgazd!O258+[4]Vagyongazd!L240+[4]Közút!L244+[4]Sport!L242+[4]Közművelődés!N291+[4]Támogatás!W257</f>
        <v>0</v>
      </c>
      <c r="R242" s="945">
        <f>[4]Igazgatás!M270+[4]Községgazd!P258+[4]Vagyongazd!M240+[4]Közút!M244+[4]Sport!M242+[4]Közművelődés!O291+[4]Támogatás!X257</f>
        <v>0</v>
      </c>
      <c r="S242" s="946">
        <f>[4]Igazgatás!N270+[4]Községgazd!Q258+[4]Vagyongazd!N240+[4]Közút!N244+[4]Sport!N242+[4]Közművelődés!P291+[4]Támogatás!Y257</f>
        <v>0</v>
      </c>
      <c r="T242" s="946">
        <f>[4]Igazgatás!O270+[4]Községgazd!R258+[4]Vagyongazd!O240+[4]Közút!O244+[4]Sport!O242+[4]Közművelődés!Q291+[4]Támogatás!Z257</f>
        <v>0</v>
      </c>
      <c r="U242" s="947">
        <f>[4]Igazgatás!P270+[4]Községgazd!S258+[4]Vagyongazd!P240+[4]Közút!P244+[4]Sport!P242+[4]Közművelődés!R291+[4]Támogatás!AA257</f>
        <v>0</v>
      </c>
      <c r="V242" s="948">
        <f>[4]Igazgatás!Q270+[4]Községgazd!T258+[4]Vagyongazd!Q240+[4]Közút!Q244+[4]Sport!Q242+[4]Közművelődés!S291+[4]Támogatás!AB257</f>
        <v>0</v>
      </c>
      <c r="W242" s="946">
        <f>[4]Igazgatás!R270+[4]Községgazd!U258+[4]Vagyongazd!R240+[4]Közút!R244+[4]Sport!R242+[4]Közművelődés!T291+[4]Támogatás!AC257</f>
        <v>0</v>
      </c>
      <c r="X242" s="947">
        <f>[4]Igazgatás!S270+[4]Községgazd!V258+[4]Vagyongazd!S240+[4]Közút!S244+[4]Sport!S242+[4]Közművelődés!U291+[4]Támogatás!AD257</f>
        <v>0</v>
      </c>
      <c r="Y242" s="1039">
        <f>[4]Igazgatás!T270+[4]Községgazd!W258+[4]Vagyongazd!T240+[4]Közút!T244+[4]Sport!T242+[4]Közművelődés!V291+[4]Támogatás!AE257</f>
        <v>0</v>
      </c>
      <c r="AB242" s="914"/>
    </row>
    <row r="243" spans="1:28" s="949" customFormat="1" ht="15.75" hidden="1" customHeight="1" x14ac:dyDescent="0.2">
      <c r="A243" s="18" t="s">
        <v>1155</v>
      </c>
      <c r="B243" s="25" t="s">
        <v>1156</v>
      </c>
      <c r="C243" s="1390" t="s">
        <v>1157</v>
      </c>
      <c r="D243" s="1391"/>
      <c r="E243" s="1391"/>
      <c r="F243" s="1034" t="e">
        <v>#REF!</v>
      </c>
      <c r="G243" s="948" t="e">
        <v>#REF!</v>
      </c>
      <c r="H243" s="948" t="e">
        <v>#REF!</v>
      </c>
      <c r="I243" s="948" t="e">
        <v>#REF!</v>
      </c>
      <c r="J243" s="1035" t="e">
        <f>[4]Igazgatás!F271+[4]Községgazd!F259+[4]Vagyongazd!#REF!+[4]Közút!F245+[4]Sport!F243+[4]Közművelődés!F292+[4]Támogatás!J258</f>
        <v>#REF!</v>
      </c>
      <c r="K243" s="1036" t="e">
        <f>[4]Igazgatás!G271+[4]Községgazd!G259+[4]Vagyongazd!#REF!+[4]Közút!G245+[4]Sport!G243+[4]Közművelődés!G292+[4]Támogatás!K258</f>
        <v>#REF!</v>
      </c>
      <c r="L243" s="1037"/>
      <c r="M243" s="1038" t="e">
        <f>[4]Igazgatás!H271+[4]Községgazd!H259+[4]Vagyongazd!#REF!+[4]Közút!H245+[4]Sport!H243+[4]Közművelődés!H292+[4]Támogatás!L258</f>
        <v>#REF!</v>
      </c>
      <c r="N243" s="944">
        <f>[4]Igazgatás!I271+[4]Községgazd!L259+[4]Vagyongazd!I241+[4]Közút!I245+[4]Sport!I243+[4]Közművelődés!K292+[4]Támogatás!T258</f>
        <v>0</v>
      </c>
      <c r="O243" s="945">
        <f>[4]Igazgatás!J271+[4]Községgazd!M259+[4]Vagyongazd!J241+[4]Közút!J245+[4]Sport!J243+[4]Közművelődés!L292+[4]Támogatás!U258</f>
        <v>0</v>
      </c>
      <c r="P243" s="946">
        <f>[4]Igazgatás!K271+[4]Községgazd!N259+[4]Vagyongazd!K241+[4]Közút!K245+[4]Sport!K243+[4]Közművelődés!M292+[4]Támogatás!V258</f>
        <v>0</v>
      </c>
      <c r="Q243" s="946">
        <f>[4]Igazgatás!L271+[4]Községgazd!O259+[4]Vagyongazd!L241+[4]Közút!L245+[4]Sport!L243+[4]Közművelődés!N292+[4]Támogatás!W258</f>
        <v>0</v>
      </c>
      <c r="R243" s="945">
        <f>[4]Igazgatás!M271+[4]Községgazd!P259+[4]Vagyongazd!M241+[4]Közút!M245+[4]Sport!M243+[4]Közművelődés!O292+[4]Támogatás!X258</f>
        <v>0</v>
      </c>
      <c r="S243" s="946">
        <f>[4]Igazgatás!N271+[4]Községgazd!Q259+[4]Vagyongazd!N241+[4]Közút!N245+[4]Sport!N243+[4]Közművelődés!P292+[4]Támogatás!Y258</f>
        <v>0</v>
      </c>
      <c r="T243" s="946">
        <f>[4]Igazgatás!O271+[4]Községgazd!R259+[4]Vagyongazd!O241+[4]Közút!O245+[4]Sport!O243+[4]Közművelődés!Q292+[4]Támogatás!Z258</f>
        <v>0</v>
      </c>
      <c r="U243" s="947">
        <f>[4]Igazgatás!P271+[4]Községgazd!S259+[4]Vagyongazd!P241+[4]Közút!P245+[4]Sport!P243+[4]Közművelődés!R292+[4]Támogatás!AA258</f>
        <v>0</v>
      </c>
      <c r="V243" s="948">
        <f>[4]Igazgatás!Q271+[4]Községgazd!T259+[4]Vagyongazd!Q241+[4]Közút!Q245+[4]Sport!Q243+[4]Közművelődés!S292+[4]Támogatás!AB258</f>
        <v>0</v>
      </c>
      <c r="W243" s="946">
        <f>[4]Igazgatás!R271+[4]Községgazd!U259+[4]Vagyongazd!R241+[4]Közút!R245+[4]Sport!R243+[4]Közművelődés!T292+[4]Támogatás!AC258</f>
        <v>0</v>
      </c>
      <c r="X243" s="947">
        <f>[4]Igazgatás!S271+[4]Községgazd!V259+[4]Vagyongazd!S241+[4]Közút!S245+[4]Sport!S243+[4]Közművelődés!U292+[4]Támogatás!AD258</f>
        <v>0</v>
      </c>
      <c r="Y243" s="1039">
        <f>[4]Igazgatás!T271+[4]Községgazd!W259+[4]Vagyongazd!T241+[4]Közút!T245+[4]Sport!T243+[4]Közművelődés!V292+[4]Támogatás!AE258</f>
        <v>0</v>
      </c>
      <c r="AB243" s="914"/>
    </row>
    <row r="244" spans="1:28" s="949" customFormat="1" ht="15.75" hidden="1" customHeight="1" x14ac:dyDescent="0.2">
      <c r="A244" s="18" t="s">
        <v>1158</v>
      </c>
      <c r="B244" s="25" t="s">
        <v>1159</v>
      </c>
      <c r="C244" s="1390" t="s">
        <v>1160</v>
      </c>
      <c r="D244" s="1391"/>
      <c r="E244" s="1391"/>
      <c r="F244" s="1034" t="e">
        <v>#REF!</v>
      </c>
      <c r="G244" s="948" t="e">
        <v>#REF!</v>
      </c>
      <c r="H244" s="948" t="e">
        <v>#REF!</v>
      </c>
      <c r="I244" s="948" t="e">
        <v>#REF!</v>
      </c>
      <c r="J244" s="1035" t="e">
        <f>[4]Igazgatás!F272+[4]Községgazd!F260+[4]Vagyongazd!#REF!+[4]Közút!F246+[4]Sport!F244+[4]Közművelődés!F293+[4]Támogatás!J259</f>
        <v>#REF!</v>
      </c>
      <c r="K244" s="1036" t="e">
        <f>[4]Igazgatás!G272+[4]Községgazd!G260+[4]Vagyongazd!#REF!+[4]Közút!G246+[4]Sport!G244+[4]Közművelődés!G293+[4]Támogatás!K259</f>
        <v>#REF!</v>
      </c>
      <c r="L244" s="1037"/>
      <c r="M244" s="1038" t="e">
        <f>[4]Igazgatás!H272+[4]Községgazd!H260+[4]Vagyongazd!#REF!+[4]Közút!H246+[4]Sport!H244+[4]Közművelődés!H293+[4]Támogatás!L259</f>
        <v>#REF!</v>
      </c>
      <c r="N244" s="944">
        <f>[4]Igazgatás!I272+[4]Községgazd!L260+[4]Vagyongazd!I242+[4]Közút!I246+[4]Sport!I244+[4]Közművelődés!K293+[4]Támogatás!T259</f>
        <v>0</v>
      </c>
      <c r="O244" s="945">
        <f>[4]Igazgatás!J272+[4]Községgazd!M260+[4]Vagyongazd!J242+[4]Közút!J246+[4]Sport!J244+[4]Közművelődés!L293+[4]Támogatás!U259</f>
        <v>0</v>
      </c>
      <c r="P244" s="946">
        <f>[4]Igazgatás!K272+[4]Községgazd!N260+[4]Vagyongazd!K242+[4]Közút!K246+[4]Sport!K244+[4]Közművelődés!M293+[4]Támogatás!V259</f>
        <v>0</v>
      </c>
      <c r="Q244" s="946">
        <f>[4]Igazgatás!L272+[4]Községgazd!O260+[4]Vagyongazd!L242+[4]Közút!L246+[4]Sport!L244+[4]Közművelődés!N293+[4]Támogatás!W259</f>
        <v>0</v>
      </c>
      <c r="R244" s="945">
        <f>[4]Igazgatás!M272+[4]Községgazd!P260+[4]Vagyongazd!M242+[4]Közút!M246+[4]Sport!M244+[4]Közművelődés!O293+[4]Támogatás!X259</f>
        <v>0</v>
      </c>
      <c r="S244" s="946">
        <f>[4]Igazgatás!N272+[4]Községgazd!Q260+[4]Vagyongazd!N242+[4]Közút!N246+[4]Sport!N244+[4]Közművelődés!P293+[4]Támogatás!Y259</f>
        <v>0</v>
      </c>
      <c r="T244" s="946">
        <f>[4]Igazgatás!O272+[4]Községgazd!R260+[4]Vagyongazd!O242+[4]Közút!O246+[4]Sport!O244+[4]Közművelődés!Q293+[4]Támogatás!Z259</f>
        <v>0</v>
      </c>
      <c r="U244" s="947">
        <f>[4]Igazgatás!P272+[4]Községgazd!S260+[4]Vagyongazd!P242+[4]Közút!P246+[4]Sport!P244+[4]Közművelődés!R293+[4]Támogatás!AA259</f>
        <v>0</v>
      </c>
      <c r="V244" s="948">
        <f>[4]Igazgatás!Q272+[4]Községgazd!T260+[4]Vagyongazd!Q242+[4]Közút!Q246+[4]Sport!Q244+[4]Közművelődés!S293+[4]Támogatás!AB259</f>
        <v>0</v>
      </c>
      <c r="W244" s="946">
        <f>[4]Igazgatás!R272+[4]Községgazd!U260+[4]Vagyongazd!R242+[4]Közút!R246+[4]Sport!R244+[4]Közművelődés!T293+[4]Támogatás!AC259</f>
        <v>0</v>
      </c>
      <c r="X244" s="947">
        <f>[4]Igazgatás!S272+[4]Községgazd!V260+[4]Vagyongazd!S242+[4]Közút!S246+[4]Sport!S244+[4]Közművelődés!U293+[4]Támogatás!AD259</f>
        <v>0</v>
      </c>
      <c r="Y244" s="1039">
        <f>[4]Igazgatás!T272+[4]Községgazd!W260+[4]Vagyongazd!T242+[4]Közút!T246+[4]Sport!T244+[4]Közművelődés!V293+[4]Támogatás!AE259</f>
        <v>0</v>
      </c>
      <c r="AB244" s="914"/>
    </row>
    <row r="245" spans="1:28" s="949" customFormat="1" ht="15.75" hidden="1" customHeight="1" x14ac:dyDescent="0.2">
      <c r="A245" s="18" t="s">
        <v>1161</v>
      </c>
      <c r="B245" s="25" t="s">
        <v>1162</v>
      </c>
      <c r="C245" s="1390" t="s">
        <v>1163</v>
      </c>
      <c r="D245" s="1391"/>
      <c r="E245" s="1391"/>
      <c r="F245" s="1034" t="e">
        <v>#REF!</v>
      </c>
      <c r="G245" s="948" t="e">
        <v>#REF!</v>
      </c>
      <c r="H245" s="948" t="e">
        <v>#REF!</v>
      </c>
      <c r="I245" s="948" t="e">
        <v>#REF!</v>
      </c>
      <c r="J245" s="1035" t="e">
        <f>[4]Igazgatás!F273+[4]Községgazd!F261+[4]Vagyongazd!#REF!+[4]Közút!F247+[4]Sport!F245+[4]Közművelődés!F294+[4]Támogatás!J260</f>
        <v>#REF!</v>
      </c>
      <c r="K245" s="1036" t="e">
        <f>[4]Igazgatás!G273+[4]Községgazd!G261+[4]Vagyongazd!#REF!+[4]Közút!G247+[4]Sport!G245+[4]Közművelődés!G294+[4]Támogatás!K260</f>
        <v>#REF!</v>
      </c>
      <c r="L245" s="1037"/>
      <c r="M245" s="1038" t="e">
        <f>[4]Igazgatás!H273+[4]Községgazd!H261+[4]Vagyongazd!#REF!+[4]Közút!H247+[4]Sport!H245+[4]Közművelődés!H294+[4]Támogatás!L260</f>
        <v>#REF!</v>
      </c>
      <c r="N245" s="944">
        <f>[4]Igazgatás!I273+[4]Községgazd!L261+[4]Vagyongazd!I243+[4]Közút!I247+[4]Sport!I245+[4]Közművelődés!K294+[4]Támogatás!T260</f>
        <v>0</v>
      </c>
      <c r="O245" s="945">
        <f>[4]Igazgatás!J273+[4]Községgazd!M261+[4]Vagyongazd!J243+[4]Közút!J247+[4]Sport!J245+[4]Közművelődés!L294+[4]Támogatás!U260</f>
        <v>0</v>
      </c>
      <c r="P245" s="946">
        <f>[4]Igazgatás!K273+[4]Községgazd!N261+[4]Vagyongazd!K243+[4]Közút!K247+[4]Sport!K245+[4]Közművelődés!M294+[4]Támogatás!V260</f>
        <v>0</v>
      </c>
      <c r="Q245" s="946">
        <f>[4]Igazgatás!L273+[4]Községgazd!O261+[4]Vagyongazd!L243+[4]Közút!L247+[4]Sport!L245+[4]Közművelődés!N294+[4]Támogatás!W260</f>
        <v>0</v>
      </c>
      <c r="R245" s="945">
        <f>[4]Igazgatás!M273+[4]Községgazd!P261+[4]Vagyongazd!M243+[4]Közút!M247+[4]Sport!M245+[4]Közművelődés!O294+[4]Támogatás!X260</f>
        <v>0</v>
      </c>
      <c r="S245" s="946">
        <f>[4]Igazgatás!N273+[4]Községgazd!Q261+[4]Vagyongazd!N243+[4]Közút!N247+[4]Sport!N245+[4]Közművelődés!P294+[4]Támogatás!Y260</f>
        <v>0</v>
      </c>
      <c r="T245" s="946">
        <f>[4]Igazgatás!O273+[4]Községgazd!R261+[4]Vagyongazd!O243+[4]Közút!O247+[4]Sport!O245+[4]Közművelődés!Q294+[4]Támogatás!Z260</f>
        <v>0</v>
      </c>
      <c r="U245" s="947">
        <f>[4]Igazgatás!P273+[4]Községgazd!S261+[4]Vagyongazd!P243+[4]Közút!P247+[4]Sport!P245+[4]Közművelődés!R294+[4]Támogatás!AA260</f>
        <v>0</v>
      </c>
      <c r="V245" s="948">
        <f>[4]Igazgatás!Q273+[4]Községgazd!T261+[4]Vagyongazd!Q243+[4]Közút!Q247+[4]Sport!Q245+[4]Közművelődés!S294+[4]Támogatás!AB260</f>
        <v>0</v>
      </c>
      <c r="W245" s="946">
        <f>[4]Igazgatás!R273+[4]Községgazd!U261+[4]Vagyongazd!R243+[4]Közút!R247+[4]Sport!R245+[4]Közművelődés!T294+[4]Támogatás!AC260</f>
        <v>0</v>
      </c>
      <c r="X245" s="947">
        <f>[4]Igazgatás!S273+[4]Községgazd!V261+[4]Vagyongazd!S243+[4]Közút!S247+[4]Sport!S245+[4]Közművelődés!U294+[4]Támogatás!AD260</f>
        <v>0</v>
      </c>
      <c r="Y245" s="1039">
        <f>[4]Igazgatás!T273+[4]Községgazd!W261+[4]Vagyongazd!T243+[4]Közút!T247+[4]Sport!T245+[4]Közművelődés!V294+[4]Támogatás!AE260</f>
        <v>0</v>
      </c>
      <c r="AB245" s="914"/>
    </row>
    <row r="246" spans="1:28" s="949" customFormat="1" ht="15.75" hidden="1" customHeight="1" x14ac:dyDescent="0.2">
      <c r="A246" s="18"/>
      <c r="B246" s="25" t="s">
        <v>1164</v>
      </c>
      <c r="C246" s="1390" t="s">
        <v>1165</v>
      </c>
      <c r="D246" s="1391"/>
      <c r="E246" s="1391"/>
      <c r="F246" s="1034" t="e">
        <v>#REF!</v>
      </c>
      <c r="G246" s="948" t="e">
        <v>#REF!</v>
      </c>
      <c r="H246" s="948" t="e">
        <v>#REF!</v>
      </c>
      <c r="I246" s="948" t="e">
        <v>#REF!</v>
      </c>
      <c r="J246" s="1035" t="e">
        <f>[4]Igazgatás!F274+[4]Községgazd!F262+[4]Vagyongazd!#REF!+[4]Közút!F248+[4]Sport!F246+[4]Közművelődés!F295+[4]Támogatás!J261</f>
        <v>#REF!</v>
      </c>
      <c r="K246" s="1036" t="e">
        <f>[4]Igazgatás!G274+[4]Községgazd!G262+[4]Vagyongazd!#REF!+[4]Közút!G248+[4]Sport!G246+[4]Közművelődés!G295+[4]Támogatás!K261</f>
        <v>#REF!</v>
      </c>
      <c r="L246" s="1037"/>
      <c r="M246" s="1038" t="e">
        <f>[4]Igazgatás!H274+[4]Községgazd!H262+[4]Vagyongazd!#REF!+[4]Közút!H248+[4]Sport!H246+[4]Közművelődés!H295+[4]Támogatás!L261</f>
        <v>#REF!</v>
      </c>
      <c r="N246" s="944">
        <f>[4]Igazgatás!I274+[4]Községgazd!L262+[4]Vagyongazd!I244+[4]Közút!I248+[4]Sport!I246+[4]Közművelődés!K295+[4]Támogatás!T261</f>
        <v>0</v>
      </c>
      <c r="O246" s="945">
        <f>[4]Igazgatás!J274+[4]Községgazd!M262+[4]Vagyongazd!J244+[4]Közút!J248+[4]Sport!J246+[4]Közművelődés!L295+[4]Támogatás!U261</f>
        <v>0</v>
      </c>
      <c r="P246" s="946">
        <f>[4]Igazgatás!K274+[4]Községgazd!N262+[4]Vagyongazd!K244+[4]Közút!K248+[4]Sport!K246+[4]Közművelődés!M295+[4]Támogatás!V261</f>
        <v>0</v>
      </c>
      <c r="Q246" s="946">
        <f>[4]Igazgatás!L274+[4]Községgazd!O262+[4]Vagyongazd!L244+[4]Közút!L248+[4]Sport!L246+[4]Közművelődés!N295+[4]Támogatás!W261</f>
        <v>0</v>
      </c>
      <c r="R246" s="945">
        <f>[4]Igazgatás!M274+[4]Községgazd!P262+[4]Vagyongazd!M244+[4]Közút!M248+[4]Sport!M246+[4]Közművelődés!O295+[4]Támogatás!X261</f>
        <v>0</v>
      </c>
      <c r="S246" s="946">
        <f>[4]Igazgatás!N274+[4]Községgazd!Q262+[4]Vagyongazd!N244+[4]Közút!N248+[4]Sport!N246+[4]Közművelődés!P295+[4]Támogatás!Y261</f>
        <v>0</v>
      </c>
      <c r="T246" s="946">
        <f>[4]Igazgatás!O274+[4]Községgazd!R262+[4]Vagyongazd!O244+[4]Közút!O248+[4]Sport!O246+[4]Közművelődés!Q295+[4]Támogatás!Z261</f>
        <v>0</v>
      </c>
      <c r="U246" s="947">
        <f>[4]Igazgatás!P274+[4]Községgazd!S262+[4]Vagyongazd!P244+[4]Közút!P248+[4]Sport!P246+[4]Közművelődés!R295+[4]Támogatás!AA261</f>
        <v>0</v>
      </c>
      <c r="V246" s="948">
        <f>[4]Igazgatás!Q274+[4]Községgazd!T262+[4]Vagyongazd!Q244+[4]Közút!Q248+[4]Sport!Q246+[4]Közművelődés!S295+[4]Támogatás!AB261</f>
        <v>0</v>
      </c>
      <c r="W246" s="946">
        <f>[4]Igazgatás!R274+[4]Községgazd!U262+[4]Vagyongazd!R244+[4]Közút!R248+[4]Sport!R246+[4]Közművelődés!T295+[4]Támogatás!AC261</f>
        <v>0</v>
      </c>
      <c r="X246" s="947">
        <f>[4]Igazgatás!S274+[4]Községgazd!V262+[4]Vagyongazd!S244+[4]Közút!S248+[4]Sport!S246+[4]Közművelődés!U295+[4]Támogatás!AD261</f>
        <v>0</v>
      </c>
      <c r="Y246" s="1039">
        <f>[4]Igazgatás!T274+[4]Községgazd!W262+[4]Vagyongazd!T244+[4]Közút!T248+[4]Sport!T246+[4]Közművelődés!V295+[4]Támogatás!AE261</f>
        <v>0</v>
      </c>
      <c r="AB246" s="914"/>
    </row>
    <row r="247" spans="1:28" s="929" customFormat="1" ht="15.75" hidden="1" customHeight="1" x14ac:dyDescent="0.2">
      <c r="A247" s="18" t="s">
        <v>1166</v>
      </c>
      <c r="B247" s="37" t="s">
        <v>1167</v>
      </c>
      <c r="C247" s="38"/>
      <c r="D247" s="1381" t="s">
        <v>1168</v>
      </c>
      <c r="E247" s="1381"/>
      <c r="F247" s="950" t="e">
        <v>#REF!</v>
      </c>
      <c r="G247" s="928" t="e">
        <v>#REF!</v>
      </c>
      <c r="H247" s="928" t="e">
        <v>#REF!</v>
      </c>
      <c r="I247" s="928" t="e">
        <v>#REF!</v>
      </c>
      <c r="J247" s="1040" t="e">
        <f>[4]Igazgatás!F275+[4]Községgazd!F263+[4]Vagyongazd!#REF!+[4]Közút!F249+[4]Sport!F247+[4]Közművelődés!F296+[4]Támogatás!J262</f>
        <v>#REF!</v>
      </c>
      <c r="K247" s="1041" t="e">
        <f>[4]Igazgatás!G275+[4]Községgazd!G263+[4]Vagyongazd!#REF!+[4]Közút!G249+[4]Sport!G247+[4]Közművelődés!G296+[4]Támogatás!K262</f>
        <v>#REF!</v>
      </c>
      <c r="L247" s="1042"/>
      <c r="M247" s="951" t="e">
        <f>[4]Igazgatás!H275+[4]Községgazd!H263+[4]Vagyongazd!#REF!+[4]Közút!H249+[4]Sport!H247+[4]Közművelődés!H296+[4]Támogatás!L262</f>
        <v>#REF!</v>
      </c>
      <c r="N247" s="924">
        <f>[4]Igazgatás!I275+[4]Községgazd!L263+[4]Vagyongazd!I245+[4]Közút!I249+[4]Sport!I247+[4]Közművelődés!K296+[4]Támogatás!T262</f>
        <v>0</v>
      </c>
      <c r="O247" s="925">
        <f>[4]Igazgatás!J275+[4]Községgazd!M263+[4]Vagyongazd!J245+[4]Közút!J249+[4]Sport!J247+[4]Közművelődés!L296+[4]Támogatás!U262</f>
        <v>0</v>
      </c>
      <c r="P247" s="926">
        <f>[4]Igazgatás!K275+[4]Községgazd!N263+[4]Vagyongazd!K245+[4]Közút!K249+[4]Sport!K247+[4]Közművelődés!M296+[4]Támogatás!V262</f>
        <v>0</v>
      </c>
      <c r="Q247" s="926">
        <f>[4]Igazgatás!L275+[4]Községgazd!O263+[4]Vagyongazd!L245+[4]Közút!L249+[4]Sport!L247+[4]Közművelődés!N296+[4]Támogatás!W262</f>
        <v>0</v>
      </c>
      <c r="R247" s="925">
        <f>[4]Igazgatás!M275+[4]Községgazd!P263+[4]Vagyongazd!M245+[4]Közút!M249+[4]Sport!M247+[4]Közművelődés!O296+[4]Támogatás!X262</f>
        <v>0</v>
      </c>
      <c r="S247" s="926">
        <f>[4]Igazgatás!N275+[4]Községgazd!Q263+[4]Vagyongazd!N245+[4]Közút!N249+[4]Sport!N247+[4]Közművelődés!P296+[4]Támogatás!Y262</f>
        <v>0</v>
      </c>
      <c r="T247" s="926">
        <f>[4]Igazgatás!O275+[4]Községgazd!R263+[4]Vagyongazd!O245+[4]Közút!O249+[4]Sport!O247+[4]Közművelődés!Q296+[4]Támogatás!Z262</f>
        <v>0</v>
      </c>
      <c r="U247" s="927">
        <f>[4]Igazgatás!P275+[4]Községgazd!S263+[4]Vagyongazd!P245+[4]Közút!P249+[4]Sport!P247+[4]Közművelődés!R296+[4]Támogatás!AA262</f>
        <v>0</v>
      </c>
      <c r="V247" s="928">
        <f>[4]Igazgatás!Q275+[4]Községgazd!T263+[4]Vagyongazd!Q245+[4]Közút!Q249+[4]Sport!Q247+[4]Közművelődés!S296+[4]Támogatás!AB262</f>
        <v>0</v>
      </c>
      <c r="W247" s="926">
        <f>[4]Igazgatás!R275+[4]Községgazd!U263+[4]Vagyongazd!R245+[4]Közút!R249+[4]Sport!R247+[4]Közművelődés!T296+[4]Támogatás!AC262</f>
        <v>0</v>
      </c>
      <c r="X247" s="927">
        <f>[4]Igazgatás!S275+[4]Községgazd!V263+[4]Vagyongazd!S245+[4]Közút!S249+[4]Sport!S247+[4]Közművelődés!U296+[4]Támogatás!AD262</f>
        <v>0</v>
      </c>
      <c r="Y247" s="1043">
        <f>[4]Igazgatás!T275+[4]Községgazd!W263+[4]Vagyongazd!T245+[4]Közút!T249+[4]Sport!T247+[4]Közművelődés!V296+[4]Támogatás!AE262</f>
        <v>0</v>
      </c>
      <c r="AB247" s="914"/>
    </row>
    <row r="248" spans="1:28" s="929" customFormat="1" ht="15.75" hidden="1" customHeight="1" x14ac:dyDescent="0.2">
      <c r="A248" s="18" t="s">
        <v>1169</v>
      </c>
      <c r="B248" s="37" t="s">
        <v>1170</v>
      </c>
      <c r="C248" s="38"/>
      <c r="D248" s="1381" t="s">
        <v>1171</v>
      </c>
      <c r="E248" s="1381"/>
      <c r="F248" s="950" t="e">
        <v>#REF!</v>
      </c>
      <c r="G248" s="928" t="e">
        <v>#REF!</v>
      </c>
      <c r="H248" s="928" t="e">
        <v>#REF!</v>
      </c>
      <c r="I248" s="928" t="e">
        <v>#REF!</v>
      </c>
      <c r="J248" s="1040" t="e">
        <f>[4]Igazgatás!F276+[4]Községgazd!F264+[4]Vagyongazd!#REF!+[4]Közút!F250+[4]Sport!F248+[4]Közművelődés!F297+[4]Támogatás!J263</f>
        <v>#REF!</v>
      </c>
      <c r="K248" s="1041" t="e">
        <f>[4]Igazgatás!G276+[4]Községgazd!G264+[4]Vagyongazd!#REF!+[4]Közút!G250+[4]Sport!G248+[4]Közművelődés!G297+[4]Támogatás!K263</f>
        <v>#REF!</v>
      </c>
      <c r="L248" s="1042"/>
      <c r="M248" s="951" t="e">
        <f>[4]Igazgatás!H276+[4]Községgazd!H264+[4]Vagyongazd!#REF!+[4]Közút!H250+[4]Sport!H248+[4]Közművelődés!H297+[4]Támogatás!L263</f>
        <v>#REF!</v>
      </c>
      <c r="N248" s="924">
        <f>[4]Igazgatás!I276+[4]Községgazd!L264+[4]Vagyongazd!I246+[4]Közút!I250+[4]Sport!I248+[4]Közművelődés!K297+[4]Támogatás!T263</f>
        <v>0</v>
      </c>
      <c r="O248" s="925">
        <f>[4]Igazgatás!J276+[4]Községgazd!M264+[4]Vagyongazd!J246+[4]Közút!J250+[4]Sport!J248+[4]Közművelődés!L297+[4]Támogatás!U263</f>
        <v>0</v>
      </c>
      <c r="P248" s="926">
        <f>[4]Igazgatás!K276+[4]Községgazd!N264+[4]Vagyongazd!K246+[4]Közút!K250+[4]Sport!K248+[4]Közművelődés!M297+[4]Támogatás!V263</f>
        <v>0</v>
      </c>
      <c r="Q248" s="926">
        <f>[4]Igazgatás!L276+[4]Községgazd!O264+[4]Vagyongazd!L246+[4]Közút!L250+[4]Sport!L248+[4]Közművelődés!N297+[4]Támogatás!W263</f>
        <v>0</v>
      </c>
      <c r="R248" s="925">
        <f>[4]Igazgatás!M276+[4]Községgazd!P264+[4]Vagyongazd!M246+[4]Közút!M250+[4]Sport!M248+[4]Közművelődés!O297+[4]Támogatás!X263</f>
        <v>0</v>
      </c>
      <c r="S248" s="926">
        <f>[4]Igazgatás!N276+[4]Községgazd!Q264+[4]Vagyongazd!N246+[4]Közút!N250+[4]Sport!N248+[4]Közművelődés!P297+[4]Támogatás!Y263</f>
        <v>0</v>
      </c>
      <c r="T248" s="926">
        <f>[4]Igazgatás!O276+[4]Községgazd!R264+[4]Vagyongazd!O246+[4]Közút!O250+[4]Sport!O248+[4]Közművelődés!Q297+[4]Támogatás!Z263</f>
        <v>0</v>
      </c>
      <c r="U248" s="927">
        <f>[4]Igazgatás!P276+[4]Községgazd!S264+[4]Vagyongazd!P246+[4]Közút!P250+[4]Sport!P248+[4]Közművelődés!R297+[4]Támogatás!AA263</f>
        <v>0</v>
      </c>
      <c r="V248" s="928">
        <f>[4]Igazgatás!Q276+[4]Községgazd!T264+[4]Vagyongazd!Q246+[4]Közút!Q250+[4]Sport!Q248+[4]Közművelődés!S297+[4]Támogatás!AB263</f>
        <v>0</v>
      </c>
      <c r="W248" s="926">
        <f>[4]Igazgatás!R276+[4]Községgazd!U264+[4]Vagyongazd!R246+[4]Közút!R250+[4]Sport!R248+[4]Közművelődés!T297+[4]Támogatás!AC263</f>
        <v>0</v>
      </c>
      <c r="X248" s="927">
        <f>[4]Igazgatás!S276+[4]Községgazd!V264+[4]Vagyongazd!S246+[4]Közút!S250+[4]Sport!S248+[4]Közművelődés!U297+[4]Támogatás!AD263</f>
        <v>0</v>
      </c>
      <c r="Y248" s="1043">
        <f>[4]Igazgatás!T276+[4]Községgazd!W264+[4]Vagyongazd!T246+[4]Közút!T250+[4]Sport!T248+[4]Közművelődés!V297+[4]Támogatás!AE263</f>
        <v>0</v>
      </c>
      <c r="AB248" s="914"/>
    </row>
    <row r="249" spans="1:28" ht="15.75" hidden="1" customHeight="1" x14ac:dyDescent="0.2">
      <c r="B249" s="28" t="s">
        <v>1172</v>
      </c>
      <c r="C249" s="1379" t="s">
        <v>1173</v>
      </c>
      <c r="D249" s="1380"/>
      <c r="E249" s="1380"/>
      <c r="F249" s="975" t="e">
        <v>#REF!</v>
      </c>
      <c r="G249" s="943" t="e">
        <v>#REF!</v>
      </c>
      <c r="H249" s="943" t="e">
        <v>#REF!</v>
      </c>
      <c r="I249" s="1020" t="e">
        <v>#REF!</v>
      </c>
      <c r="J249" s="1044" t="e">
        <f>[4]Igazgatás!F277+[4]Községgazd!F265+[4]Vagyongazd!#REF!+[4]Közút!F251+[4]Sport!F249+[4]Közművelődés!F298+[4]Támogatás!J264</f>
        <v>#REF!</v>
      </c>
      <c r="K249" s="1045" t="e">
        <f>[4]Igazgatás!G277+[4]Községgazd!G265+[4]Vagyongazd!#REF!+[4]Közút!G251+[4]Sport!G249+[4]Közművelődés!G298+[4]Támogatás!K264</f>
        <v>#REF!</v>
      </c>
      <c r="L249" s="1046"/>
      <c r="M249" s="982" t="e">
        <f>[4]Igazgatás!H277+[4]Községgazd!H265+[4]Vagyongazd!#REF!+[4]Közút!H251+[4]Sport!H249+[4]Közművelődés!H298+[4]Támogatás!L264</f>
        <v>#REF!</v>
      </c>
      <c r="N249" s="939">
        <f>[4]Igazgatás!I277+[4]Községgazd!L265+[4]Vagyongazd!I247+[4]Közút!I251+[4]Sport!I249+[4]Közművelődés!K298+[4]Támogatás!T264</f>
        <v>0</v>
      </c>
      <c r="O249" s="940">
        <f>[4]Igazgatás!J277+[4]Községgazd!M265+[4]Vagyongazd!J247+[4]Közút!J251+[4]Sport!J249+[4]Közművelődés!L298+[4]Támogatás!U264</f>
        <v>0</v>
      </c>
      <c r="P249" s="941">
        <f>[4]Igazgatás!K277+[4]Községgazd!N265+[4]Vagyongazd!K247+[4]Közút!K251+[4]Sport!K249+[4]Közművelődés!M298+[4]Támogatás!V264</f>
        <v>0</v>
      </c>
      <c r="Q249" s="941">
        <f>[4]Igazgatás!L277+[4]Községgazd!O265+[4]Vagyongazd!L247+[4]Közút!L251+[4]Sport!L249+[4]Közművelődés!N298+[4]Támogatás!W264</f>
        <v>0</v>
      </c>
      <c r="R249" s="940">
        <f>[4]Igazgatás!M277+[4]Községgazd!P265+[4]Vagyongazd!M247+[4]Közút!M251+[4]Sport!M249+[4]Közművelődés!O298+[4]Támogatás!X264</f>
        <v>0</v>
      </c>
      <c r="S249" s="941">
        <f>[4]Igazgatás!N277+[4]Községgazd!Q265+[4]Vagyongazd!N247+[4]Közút!N251+[4]Sport!N249+[4]Közművelődés!P298+[4]Támogatás!Y264</f>
        <v>0</v>
      </c>
      <c r="T249" s="941">
        <f>[4]Igazgatás!O277+[4]Községgazd!R265+[4]Vagyongazd!O247+[4]Közút!O251+[4]Sport!O249+[4]Közművelődés!Q298+[4]Támogatás!Z264</f>
        <v>0</v>
      </c>
      <c r="U249" s="942">
        <f>[4]Igazgatás!P277+[4]Községgazd!S265+[4]Vagyongazd!P247+[4]Közút!P251+[4]Sport!P249+[4]Közművelődés!R298+[4]Támogatás!AA264</f>
        <v>0</v>
      </c>
      <c r="V249" s="943">
        <f>[4]Igazgatás!Q277+[4]Községgazd!T265+[4]Vagyongazd!Q247+[4]Közút!Q251+[4]Sport!Q249+[4]Közművelődés!S298+[4]Támogatás!AB264</f>
        <v>0</v>
      </c>
      <c r="W249" s="941">
        <f>[4]Igazgatás!R277+[4]Községgazd!U265+[4]Vagyongazd!R247+[4]Közút!R251+[4]Sport!R249+[4]Közművelődés!T298+[4]Támogatás!AC264</f>
        <v>0</v>
      </c>
      <c r="X249" s="942">
        <f>[4]Igazgatás!S277+[4]Községgazd!V265+[4]Vagyongazd!S247+[4]Közút!S251+[4]Sport!S249+[4]Közművelődés!U298+[4]Támogatás!AD264</f>
        <v>0</v>
      </c>
      <c r="Y249" s="1047">
        <f>[4]Igazgatás!T277+[4]Községgazd!W265+[4]Vagyongazd!T247+[4]Közút!T251+[4]Sport!T249+[4]Közművelődés!V298+[4]Támogatás!AE264</f>
        <v>0</v>
      </c>
      <c r="AB249" s="914"/>
    </row>
    <row r="250" spans="1:28" s="949" customFormat="1" ht="15.75" hidden="1" customHeight="1" x14ac:dyDescent="0.2">
      <c r="A250" s="18" t="s">
        <v>1174</v>
      </c>
      <c r="B250" s="869" t="s">
        <v>1175</v>
      </c>
      <c r="C250" s="1388" t="s">
        <v>1176</v>
      </c>
      <c r="D250" s="1389"/>
      <c r="E250" s="1389"/>
      <c r="F250" s="1048" t="e">
        <v>#REF!</v>
      </c>
      <c r="G250" s="1049" t="e">
        <v>#REF!</v>
      </c>
      <c r="H250" s="1049" t="e">
        <v>#REF!</v>
      </c>
      <c r="I250" s="1049" t="e">
        <v>#REF!</v>
      </c>
      <c r="J250" s="1050" t="e">
        <f>[4]Igazgatás!F278+[4]Községgazd!F266+[4]Vagyongazd!#REF!+[4]Közút!F252+[4]Sport!F250+[4]Közművelődés!F299+[4]Támogatás!J265</f>
        <v>#REF!</v>
      </c>
      <c r="K250" s="1051" t="e">
        <f>[4]Igazgatás!G278+[4]Községgazd!G266+[4]Vagyongazd!#REF!+[4]Közút!G252+[4]Sport!G250+[4]Közművelődés!G299+[4]Támogatás!K265</f>
        <v>#REF!</v>
      </c>
      <c r="L250" s="1052"/>
      <c r="M250" s="1053" t="e">
        <f>[4]Igazgatás!H278+[4]Községgazd!H266+[4]Vagyongazd!#REF!+[4]Közút!H252+[4]Sport!H250+[4]Közművelődés!H299+[4]Támogatás!L265</f>
        <v>#REF!</v>
      </c>
      <c r="N250" s="1054">
        <f>[4]Igazgatás!I278+[4]Községgazd!L266+[4]Vagyongazd!I248+[4]Közút!I252+[4]Sport!I250+[4]Közművelődés!K299+[4]Támogatás!T265</f>
        <v>0</v>
      </c>
      <c r="O250" s="1055">
        <f>[4]Igazgatás!J278+[4]Községgazd!M266+[4]Vagyongazd!J248+[4]Közút!J252+[4]Sport!J250+[4]Közművelődés!L299+[4]Támogatás!U265</f>
        <v>0</v>
      </c>
      <c r="P250" s="1056">
        <f>[4]Igazgatás!K278+[4]Községgazd!N266+[4]Vagyongazd!K248+[4]Közút!K252+[4]Sport!K250+[4]Közművelődés!M299+[4]Támogatás!V265</f>
        <v>0</v>
      </c>
      <c r="Q250" s="1056">
        <f>[4]Igazgatás!L278+[4]Községgazd!O266+[4]Vagyongazd!L248+[4]Közút!L252+[4]Sport!L250+[4]Közművelődés!N299+[4]Támogatás!W265</f>
        <v>0</v>
      </c>
      <c r="R250" s="1055">
        <f>[4]Igazgatás!M278+[4]Községgazd!P266+[4]Vagyongazd!M248+[4]Közút!M252+[4]Sport!M250+[4]Közművelődés!O299+[4]Támogatás!X265</f>
        <v>0</v>
      </c>
      <c r="S250" s="1056">
        <f>[4]Igazgatás!N278+[4]Községgazd!Q266+[4]Vagyongazd!N248+[4]Közút!N252+[4]Sport!N250+[4]Közművelődés!P299+[4]Támogatás!Y265</f>
        <v>0</v>
      </c>
      <c r="T250" s="1056">
        <f>[4]Igazgatás!O278+[4]Községgazd!R266+[4]Vagyongazd!O248+[4]Közút!O252+[4]Sport!O250+[4]Közművelődés!Q299+[4]Támogatás!Z265</f>
        <v>0</v>
      </c>
      <c r="U250" s="1057">
        <f>[4]Igazgatás!P278+[4]Községgazd!S266+[4]Vagyongazd!P248+[4]Közút!P252+[4]Sport!P250+[4]Közművelődés!R299+[4]Támogatás!AA265</f>
        <v>0</v>
      </c>
      <c r="V250" s="1049">
        <f>[4]Igazgatás!Q278+[4]Községgazd!T266+[4]Vagyongazd!Q248+[4]Közút!Q252+[4]Sport!Q250+[4]Közművelődés!S299+[4]Támogatás!AB265</f>
        <v>0</v>
      </c>
      <c r="W250" s="1056">
        <f>[4]Igazgatás!R278+[4]Községgazd!U266+[4]Vagyongazd!R248+[4]Közút!R252+[4]Sport!R250+[4]Közművelődés!T299+[4]Támogatás!AC265</f>
        <v>0</v>
      </c>
      <c r="X250" s="1057">
        <f>[4]Igazgatás!S278+[4]Községgazd!V266+[4]Vagyongazd!S248+[4]Közút!S252+[4]Sport!S250+[4]Közművelődés!U299+[4]Támogatás!AD265</f>
        <v>0</v>
      </c>
      <c r="Y250" s="1058">
        <f>[4]Igazgatás!T278+[4]Községgazd!W266+[4]Vagyongazd!T248+[4]Közút!T252+[4]Sport!T250+[4]Közművelődés!V299+[4]Támogatás!AE265</f>
        <v>0</v>
      </c>
      <c r="AB250" s="914"/>
    </row>
    <row r="251" spans="1:28" s="949" customFormat="1" ht="15.75" hidden="1" customHeight="1" x14ac:dyDescent="0.2">
      <c r="A251" s="18" t="s">
        <v>1177</v>
      </c>
      <c r="B251" s="869" t="s">
        <v>1178</v>
      </c>
      <c r="C251" s="1388" t="s">
        <v>1179</v>
      </c>
      <c r="D251" s="1389"/>
      <c r="E251" s="1389"/>
      <c r="F251" s="1048" t="e">
        <v>#REF!</v>
      </c>
      <c r="G251" s="1049" t="e">
        <v>#REF!</v>
      </c>
      <c r="H251" s="1049" t="e">
        <v>#REF!</v>
      </c>
      <c r="I251" s="1049" t="e">
        <v>#REF!</v>
      </c>
      <c r="J251" s="1050" t="e">
        <f>[4]Igazgatás!F279+[4]Községgazd!F267+[4]Vagyongazd!#REF!+[4]Közút!F253+[4]Sport!F251+[4]Közművelődés!F300+[4]Támogatás!J266</f>
        <v>#REF!</v>
      </c>
      <c r="K251" s="1051" t="e">
        <f>[4]Igazgatás!G279+[4]Községgazd!G267+[4]Vagyongazd!#REF!+[4]Közút!G253+[4]Sport!G251+[4]Közművelődés!G300+[4]Támogatás!K266</f>
        <v>#REF!</v>
      </c>
      <c r="L251" s="1052"/>
      <c r="M251" s="1053" t="e">
        <f>[4]Igazgatás!H279+[4]Községgazd!H267+[4]Vagyongazd!#REF!+[4]Közút!H253+[4]Sport!H251+[4]Közművelődés!H300+[4]Támogatás!L266</f>
        <v>#REF!</v>
      </c>
      <c r="N251" s="1054">
        <f>[4]Igazgatás!I279+[4]Községgazd!L267+[4]Vagyongazd!I249+[4]Közút!I253+[4]Sport!I251+[4]Közművelődés!K300+[4]Támogatás!T266</f>
        <v>0</v>
      </c>
      <c r="O251" s="1055">
        <f>[4]Igazgatás!J279+[4]Községgazd!M267+[4]Vagyongazd!J249+[4]Közút!J253+[4]Sport!J251+[4]Közművelődés!L300+[4]Támogatás!U266</f>
        <v>0</v>
      </c>
      <c r="P251" s="1056">
        <f>[4]Igazgatás!K279+[4]Községgazd!N267+[4]Vagyongazd!K249+[4]Közút!K253+[4]Sport!K251+[4]Közművelődés!M300+[4]Támogatás!V266</f>
        <v>0</v>
      </c>
      <c r="Q251" s="1056">
        <f>[4]Igazgatás!L279+[4]Községgazd!O267+[4]Vagyongazd!L249+[4]Közút!L253+[4]Sport!L251+[4]Közművelődés!N300+[4]Támogatás!W266</f>
        <v>0</v>
      </c>
      <c r="R251" s="1055">
        <f>[4]Igazgatás!M279+[4]Községgazd!P267+[4]Vagyongazd!M249+[4]Közút!M253+[4]Sport!M251+[4]Közművelődés!O300+[4]Támogatás!X266</f>
        <v>0</v>
      </c>
      <c r="S251" s="1056">
        <f>[4]Igazgatás!N279+[4]Községgazd!Q267+[4]Vagyongazd!N249+[4]Közút!N253+[4]Sport!N251+[4]Közművelődés!P300+[4]Támogatás!Y266</f>
        <v>0</v>
      </c>
      <c r="T251" s="1056">
        <f>[4]Igazgatás!O279+[4]Községgazd!R267+[4]Vagyongazd!O249+[4]Közút!O253+[4]Sport!O251+[4]Közművelődés!Q300+[4]Támogatás!Z266</f>
        <v>0</v>
      </c>
      <c r="U251" s="1057">
        <f>[4]Igazgatás!P279+[4]Községgazd!S267+[4]Vagyongazd!P249+[4]Közút!P253+[4]Sport!P251+[4]Közművelődés!R300+[4]Támogatás!AA266</f>
        <v>0</v>
      </c>
      <c r="V251" s="1049">
        <f>[4]Igazgatás!Q279+[4]Községgazd!T267+[4]Vagyongazd!Q249+[4]Közút!Q253+[4]Sport!Q251+[4]Közművelődés!S300+[4]Támogatás!AB266</f>
        <v>0</v>
      </c>
      <c r="W251" s="1056">
        <f>[4]Igazgatás!R279+[4]Községgazd!U267+[4]Vagyongazd!R249+[4]Közút!R253+[4]Sport!R251+[4]Közművelődés!T300+[4]Támogatás!AC266</f>
        <v>0</v>
      </c>
      <c r="X251" s="1057">
        <f>[4]Igazgatás!S279+[4]Községgazd!V267+[4]Vagyongazd!S249+[4]Közút!S253+[4]Sport!S251+[4]Közművelődés!U300+[4]Támogatás!AD266</f>
        <v>0</v>
      </c>
      <c r="Y251" s="1058">
        <f>[4]Igazgatás!T279+[4]Községgazd!W267+[4]Vagyongazd!T249+[4]Közút!T253+[4]Sport!T251+[4]Közművelődés!V300+[4]Támogatás!AE266</f>
        <v>0</v>
      </c>
      <c r="AB251" s="914"/>
    </row>
    <row r="252" spans="1:28" s="949" customFormat="1" ht="15.75" hidden="1" customHeight="1" x14ac:dyDescent="0.2">
      <c r="A252" s="18" t="s">
        <v>1180</v>
      </c>
      <c r="B252" s="869" t="s">
        <v>1181</v>
      </c>
      <c r="C252" s="1388" t="s">
        <v>1182</v>
      </c>
      <c r="D252" s="1389"/>
      <c r="E252" s="1389"/>
      <c r="F252" s="1048" t="e">
        <v>#REF!</v>
      </c>
      <c r="G252" s="1049" t="e">
        <v>#REF!</v>
      </c>
      <c r="H252" s="1049" t="e">
        <v>#REF!</v>
      </c>
      <c r="I252" s="1049" t="e">
        <v>#REF!</v>
      </c>
      <c r="J252" s="1050" t="e">
        <f>[4]Igazgatás!F280+[4]Községgazd!F268+[4]Vagyongazd!#REF!+[4]Közút!F254+[4]Sport!F252+[4]Közművelődés!F301+[4]Támogatás!J267</f>
        <v>#REF!</v>
      </c>
      <c r="K252" s="1051" t="e">
        <f>[4]Igazgatás!G280+[4]Községgazd!G268+[4]Vagyongazd!#REF!+[4]Közút!G254+[4]Sport!G252+[4]Közművelődés!G301+[4]Támogatás!K267</f>
        <v>#REF!</v>
      </c>
      <c r="L252" s="1052"/>
      <c r="M252" s="1053" t="e">
        <f>[4]Igazgatás!H280+[4]Községgazd!H268+[4]Vagyongazd!#REF!+[4]Közút!H254+[4]Sport!H252+[4]Közművelődés!H301+[4]Támogatás!L267</f>
        <v>#REF!</v>
      </c>
      <c r="N252" s="1054">
        <f>[4]Igazgatás!I280+[4]Községgazd!L268+[4]Vagyongazd!I250+[4]Közút!I254+[4]Sport!I252+[4]Közművelődés!K301+[4]Támogatás!T267</f>
        <v>0</v>
      </c>
      <c r="O252" s="1055">
        <f>[4]Igazgatás!J280+[4]Községgazd!M268+[4]Vagyongazd!J250+[4]Közút!J254+[4]Sport!J252+[4]Közművelődés!L301+[4]Támogatás!U267</f>
        <v>0</v>
      </c>
      <c r="P252" s="1056">
        <f>[4]Igazgatás!K280+[4]Községgazd!N268+[4]Vagyongazd!K250+[4]Közút!K254+[4]Sport!K252+[4]Közművelődés!M301+[4]Támogatás!V267</f>
        <v>0</v>
      </c>
      <c r="Q252" s="1056">
        <f>[4]Igazgatás!L280+[4]Községgazd!O268+[4]Vagyongazd!L250+[4]Közút!L254+[4]Sport!L252+[4]Közművelődés!N301+[4]Támogatás!W267</f>
        <v>0</v>
      </c>
      <c r="R252" s="1055">
        <f>[4]Igazgatás!M280+[4]Községgazd!P268+[4]Vagyongazd!M250+[4]Közút!M254+[4]Sport!M252+[4]Közművelődés!O301+[4]Támogatás!X267</f>
        <v>0</v>
      </c>
      <c r="S252" s="1056">
        <f>[4]Igazgatás!N280+[4]Községgazd!Q268+[4]Vagyongazd!N250+[4]Közút!N254+[4]Sport!N252+[4]Közművelődés!P301+[4]Támogatás!Y267</f>
        <v>0</v>
      </c>
      <c r="T252" s="1056">
        <f>[4]Igazgatás!O280+[4]Községgazd!R268+[4]Vagyongazd!O250+[4]Közút!O254+[4]Sport!O252+[4]Közművelődés!Q301+[4]Támogatás!Z267</f>
        <v>0</v>
      </c>
      <c r="U252" s="1057">
        <f>[4]Igazgatás!P280+[4]Községgazd!S268+[4]Vagyongazd!P250+[4]Közút!P254+[4]Sport!P252+[4]Közművelődés!R301+[4]Támogatás!AA267</f>
        <v>0</v>
      </c>
      <c r="V252" s="1049">
        <f>[4]Igazgatás!Q280+[4]Községgazd!T268+[4]Vagyongazd!Q250+[4]Közút!Q254+[4]Sport!Q252+[4]Közművelődés!S301+[4]Támogatás!AB267</f>
        <v>0</v>
      </c>
      <c r="W252" s="1056">
        <f>[4]Igazgatás!R280+[4]Községgazd!U268+[4]Vagyongazd!R250+[4]Közút!R254+[4]Sport!R252+[4]Közművelődés!T301+[4]Támogatás!AC267</f>
        <v>0</v>
      </c>
      <c r="X252" s="1057">
        <f>[4]Igazgatás!S280+[4]Községgazd!V268+[4]Vagyongazd!S250+[4]Közút!S254+[4]Sport!S252+[4]Közművelődés!U301+[4]Támogatás!AD267</f>
        <v>0</v>
      </c>
      <c r="Y252" s="1058">
        <f>[4]Igazgatás!T280+[4]Községgazd!W268+[4]Vagyongazd!T250+[4]Közút!T254+[4]Sport!T252+[4]Közművelődés!V301+[4]Támogatás!AE267</f>
        <v>0</v>
      </c>
      <c r="AB252" s="914"/>
    </row>
    <row r="253" spans="1:28" s="949" customFormat="1" ht="15.75" hidden="1" customHeight="1" x14ac:dyDescent="0.2">
      <c r="A253" s="18" t="s">
        <v>1183</v>
      </c>
      <c r="B253" s="869" t="s">
        <v>1184</v>
      </c>
      <c r="C253" s="1388" t="s">
        <v>1185</v>
      </c>
      <c r="D253" s="1389"/>
      <c r="E253" s="1389"/>
      <c r="F253" s="1048" t="e">
        <v>#REF!</v>
      </c>
      <c r="G253" s="1049" t="e">
        <v>#REF!</v>
      </c>
      <c r="H253" s="1049" t="e">
        <v>#REF!</v>
      </c>
      <c r="I253" s="1049" t="e">
        <v>#REF!</v>
      </c>
      <c r="J253" s="1050" t="e">
        <f>[4]Igazgatás!F281+[4]Községgazd!F269+[4]Vagyongazd!#REF!+[4]Közút!F255+[4]Sport!F253+[4]Közművelődés!F302+[4]Támogatás!J268</f>
        <v>#REF!</v>
      </c>
      <c r="K253" s="1051" t="e">
        <f>[4]Igazgatás!G281+[4]Községgazd!G269+[4]Vagyongazd!#REF!+[4]Közút!G255+[4]Sport!G253+[4]Közművelődés!G302+[4]Támogatás!K268</f>
        <v>#REF!</v>
      </c>
      <c r="L253" s="1052"/>
      <c r="M253" s="1053" t="e">
        <f>[4]Igazgatás!H281+[4]Községgazd!H269+[4]Vagyongazd!#REF!+[4]Közút!H255+[4]Sport!H253+[4]Közművelődés!H302+[4]Támogatás!L268</f>
        <v>#REF!</v>
      </c>
      <c r="N253" s="1054">
        <f>[4]Igazgatás!I281+[4]Községgazd!L269+[4]Vagyongazd!I251+[4]Közút!I255+[4]Sport!I253+[4]Közművelődés!K302+[4]Támogatás!T268</f>
        <v>0</v>
      </c>
      <c r="O253" s="1055">
        <f>[4]Igazgatás!J281+[4]Községgazd!M269+[4]Vagyongazd!J251+[4]Közút!J255+[4]Sport!J253+[4]Közművelődés!L302+[4]Támogatás!U268</f>
        <v>0</v>
      </c>
      <c r="P253" s="1056">
        <f>[4]Igazgatás!K281+[4]Községgazd!N269+[4]Vagyongazd!K251+[4]Közút!K255+[4]Sport!K253+[4]Közművelődés!M302+[4]Támogatás!V268</f>
        <v>0</v>
      </c>
      <c r="Q253" s="1056">
        <f>[4]Igazgatás!L281+[4]Községgazd!O269+[4]Vagyongazd!L251+[4]Közút!L255+[4]Sport!L253+[4]Közművelődés!N302+[4]Támogatás!W268</f>
        <v>0</v>
      </c>
      <c r="R253" s="1055">
        <f>[4]Igazgatás!M281+[4]Községgazd!P269+[4]Vagyongazd!M251+[4]Közút!M255+[4]Sport!M253+[4]Közművelődés!O302+[4]Támogatás!X268</f>
        <v>0</v>
      </c>
      <c r="S253" s="1056">
        <f>[4]Igazgatás!N281+[4]Községgazd!Q269+[4]Vagyongazd!N251+[4]Közút!N255+[4]Sport!N253+[4]Közművelődés!P302+[4]Támogatás!Y268</f>
        <v>0</v>
      </c>
      <c r="T253" s="1056">
        <f>[4]Igazgatás!O281+[4]Községgazd!R269+[4]Vagyongazd!O251+[4]Közút!O255+[4]Sport!O253+[4]Közművelődés!Q302+[4]Támogatás!Z268</f>
        <v>0</v>
      </c>
      <c r="U253" s="1057">
        <f>[4]Igazgatás!P281+[4]Községgazd!S269+[4]Vagyongazd!P251+[4]Közút!P255+[4]Sport!P253+[4]Közművelődés!R302+[4]Támogatás!AA268</f>
        <v>0</v>
      </c>
      <c r="V253" s="1049">
        <f>[4]Igazgatás!Q281+[4]Községgazd!T269+[4]Vagyongazd!Q251+[4]Közút!Q255+[4]Sport!Q253+[4]Közművelődés!S302+[4]Támogatás!AB268</f>
        <v>0</v>
      </c>
      <c r="W253" s="1056">
        <f>[4]Igazgatás!R281+[4]Községgazd!U269+[4]Vagyongazd!R251+[4]Közút!R255+[4]Sport!R253+[4]Közművelődés!T302+[4]Támogatás!AC268</f>
        <v>0</v>
      </c>
      <c r="X253" s="1057">
        <f>[4]Igazgatás!S281+[4]Községgazd!V269+[4]Vagyongazd!S251+[4]Közút!S255+[4]Sport!S253+[4]Közművelődés!U302+[4]Támogatás!AD268</f>
        <v>0</v>
      </c>
      <c r="Y253" s="1058">
        <f>[4]Igazgatás!T281+[4]Községgazd!W269+[4]Vagyongazd!T251+[4]Közút!T255+[4]Sport!T253+[4]Közművelődés!V302+[4]Támogatás!AE268</f>
        <v>0</v>
      </c>
      <c r="AB253" s="914"/>
    </row>
    <row r="254" spans="1:28" s="949" customFormat="1" ht="15.75" hidden="1" customHeight="1" x14ac:dyDescent="0.2">
      <c r="A254" s="18" t="s">
        <v>1186</v>
      </c>
      <c r="B254" s="869" t="s">
        <v>1187</v>
      </c>
      <c r="C254" s="1388" t="s">
        <v>1188</v>
      </c>
      <c r="D254" s="1389"/>
      <c r="E254" s="1389"/>
      <c r="F254" s="1048" t="e">
        <v>#REF!</v>
      </c>
      <c r="G254" s="1049" t="e">
        <v>#REF!</v>
      </c>
      <c r="H254" s="1049" t="e">
        <v>#REF!</v>
      </c>
      <c r="I254" s="1049" t="e">
        <v>#REF!</v>
      </c>
      <c r="J254" s="1050" t="e">
        <f>[4]Igazgatás!F282+[4]Községgazd!F270+[4]Vagyongazd!#REF!+[4]Közút!F256+[4]Sport!F254+[4]Közművelődés!F303+[4]Támogatás!J269</f>
        <v>#REF!</v>
      </c>
      <c r="K254" s="1051" t="e">
        <f>[4]Igazgatás!G282+[4]Községgazd!G270+[4]Vagyongazd!#REF!+[4]Közút!G256+[4]Sport!G254+[4]Közművelődés!G303+[4]Támogatás!K269</f>
        <v>#REF!</v>
      </c>
      <c r="L254" s="1052"/>
      <c r="M254" s="1053" t="e">
        <f>[4]Igazgatás!H282+[4]Községgazd!H270+[4]Vagyongazd!#REF!+[4]Közút!H256+[4]Sport!H254+[4]Közművelődés!H303+[4]Támogatás!L269</f>
        <v>#REF!</v>
      </c>
      <c r="N254" s="1054">
        <f>[4]Igazgatás!I282+[4]Községgazd!L270+[4]Vagyongazd!I252+[4]Közút!I256+[4]Sport!I254+[4]Közművelődés!K303+[4]Támogatás!T269</f>
        <v>0</v>
      </c>
      <c r="O254" s="1055">
        <f>[4]Igazgatás!J282+[4]Községgazd!M270+[4]Vagyongazd!J252+[4]Közút!J256+[4]Sport!J254+[4]Közművelődés!L303+[4]Támogatás!U269</f>
        <v>0</v>
      </c>
      <c r="P254" s="1056">
        <f>[4]Igazgatás!K282+[4]Községgazd!N270+[4]Vagyongazd!K252+[4]Közút!K256+[4]Sport!K254+[4]Közművelődés!M303+[4]Támogatás!V269</f>
        <v>0</v>
      </c>
      <c r="Q254" s="1056">
        <f>[4]Igazgatás!L282+[4]Községgazd!O270+[4]Vagyongazd!L252+[4]Közút!L256+[4]Sport!L254+[4]Közművelődés!N303+[4]Támogatás!W269</f>
        <v>0</v>
      </c>
      <c r="R254" s="1055">
        <f>[4]Igazgatás!M282+[4]Községgazd!P270+[4]Vagyongazd!M252+[4]Közút!M256+[4]Sport!M254+[4]Közművelődés!O303+[4]Támogatás!X269</f>
        <v>0</v>
      </c>
      <c r="S254" s="1056">
        <f>[4]Igazgatás!N282+[4]Községgazd!Q270+[4]Vagyongazd!N252+[4]Közút!N256+[4]Sport!N254+[4]Közművelődés!P303+[4]Támogatás!Y269</f>
        <v>0</v>
      </c>
      <c r="T254" s="1056">
        <f>[4]Igazgatás!O282+[4]Községgazd!R270+[4]Vagyongazd!O252+[4]Közút!O256+[4]Sport!O254+[4]Közművelődés!Q303+[4]Támogatás!Z269</f>
        <v>0</v>
      </c>
      <c r="U254" s="1057">
        <f>[4]Igazgatás!P282+[4]Községgazd!S270+[4]Vagyongazd!P252+[4]Közút!P256+[4]Sport!P254+[4]Közművelődés!R303+[4]Támogatás!AA269</f>
        <v>0</v>
      </c>
      <c r="V254" s="1049">
        <f>[4]Igazgatás!Q282+[4]Községgazd!T270+[4]Vagyongazd!Q252+[4]Közút!Q256+[4]Sport!Q254+[4]Közművelődés!S303+[4]Támogatás!AB269</f>
        <v>0</v>
      </c>
      <c r="W254" s="1056">
        <f>[4]Igazgatás!R282+[4]Községgazd!U270+[4]Vagyongazd!R252+[4]Közút!R256+[4]Sport!R254+[4]Közművelődés!T303+[4]Támogatás!AC269</f>
        <v>0</v>
      </c>
      <c r="X254" s="1057">
        <f>[4]Igazgatás!S282+[4]Községgazd!V270+[4]Vagyongazd!S252+[4]Közút!S256+[4]Sport!S254+[4]Közművelődés!U303+[4]Támogatás!AD269</f>
        <v>0</v>
      </c>
      <c r="Y254" s="1058">
        <f>[4]Igazgatás!T282+[4]Községgazd!W270+[4]Vagyongazd!T252+[4]Közút!T256+[4]Sport!T254+[4]Közművelődés!V303+[4]Támogatás!AE269</f>
        <v>0</v>
      </c>
      <c r="AB254" s="914"/>
    </row>
    <row r="255" spans="1:28" ht="15.75" hidden="1" customHeight="1" x14ac:dyDescent="0.2">
      <c r="A255" s="18" t="s">
        <v>1189</v>
      </c>
      <c r="B255" s="28" t="s">
        <v>1190</v>
      </c>
      <c r="C255" s="1379" t="s">
        <v>1191</v>
      </c>
      <c r="D255" s="1380"/>
      <c r="E255" s="1380"/>
      <c r="F255" s="975" t="e">
        <v>#REF!</v>
      </c>
      <c r="G255" s="943" t="e">
        <v>#REF!</v>
      </c>
      <c r="H255" s="943" t="e">
        <v>#REF!</v>
      </c>
      <c r="I255" s="1020" t="e">
        <v>#REF!</v>
      </c>
      <c r="J255" s="1044" t="e">
        <f>[4]Igazgatás!F283+[4]Községgazd!F271+[4]Vagyongazd!#REF!+[4]Közút!F257+[4]Sport!F255+[4]Közművelődés!F304+[4]Támogatás!J270</f>
        <v>#REF!</v>
      </c>
      <c r="K255" s="1045" t="e">
        <f>[4]Igazgatás!G283+[4]Községgazd!G271+[4]Vagyongazd!#REF!+[4]Közút!G257+[4]Sport!G255+[4]Közművelődés!G304+[4]Támogatás!K270</f>
        <v>#REF!</v>
      </c>
      <c r="L255" s="1046"/>
      <c r="M255" s="982" t="e">
        <f>[4]Igazgatás!H283+[4]Községgazd!H271+[4]Vagyongazd!#REF!+[4]Közút!H257+[4]Sport!H255+[4]Közművelődés!H304+[4]Támogatás!L270</f>
        <v>#REF!</v>
      </c>
      <c r="N255" s="939">
        <f>[4]Igazgatás!I283+[4]Községgazd!L271+[4]Vagyongazd!I253+[4]Közút!I257+[4]Sport!I255+[4]Közművelődés!K304+[4]Támogatás!T270</f>
        <v>0</v>
      </c>
      <c r="O255" s="940">
        <f>[4]Igazgatás!J283+[4]Községgazd!M271+[4]Vagyongazd!J253+[4]Közút!J257+[4]Sport!J255+[4]Közművelődés!L304+[4]Támogatás!U270</f>
        <v>0</v>
      </c>
      <c r="P255" s="941">
        <f>[4]Igazgatás!K283+[4]Községgazd!N271+[4]Vagyongazd!K253+[4]Közút!K257+[4]Sport!K255+[4]Közművelődés!M304+[4]Támogatás!V270</f>
        <v>0</v>
      </c>
      <c r="Q255" s="941">
        <f>[4]Igazgatás!L283+[4]Községgazd!O271+[4]Vagyongazd!L253+[4]Közút!L257+[4]Sport!L255+[4]Közművelődés!N304+[4]Támogatás!W270</f>
        <v>0</v>
      </c>
      <c r="R255" s="940">
        <f>[4]Igazgatás!M283+[4]Községgazd!P271+[4]Vagyongazd!M253+[4]Közút!M257+[4]Sport!M255+[4]Közművelődés!O304+[4]Támogatás!X270</f>
        <v>0</v>
      </c>
      <c r="S255" s="941">
        <f>[4]Igazgatás!N283+[4]Községgazd!Q271+[4]Vagyongazd!N253+[4]Közút!N257+[4]Sport!N255+[4]Közművelődés!P304+[4]Támogatás!Y270</f>
        <v>0</v>
      </c>
      <c r="T255" s="941">
        <f>[4]Igazgatás!O283+[4]Községgazd!R271+[4]Vagyongazd!O253+[4]Közút!O257+[4]Sport!O255+[4]Közművelődés!Q304+[4]Támogatás!Z270</f>
        <v>0</v>
      </c>
      <c r="U255" s="942">
        <f>[4]Igazgatás!P283+[4]Községgazd!S271+[4]Vagyongazd!P253+[4]Közút!P257+[4]Sport!P255+[4]Közművelődés!R304+[4]Támogatás!AA270</f>
        <v>0</v>
      </c>
      <c r="V255" s="943">
        <f>[4]Igazgatás!Q283+[4]Községgazd!T271+[4]Vagyongazd!Q253+[4]Közút!Q257+[4]Sport!Q255+[4]Közművelődés!S304+[4]Támogatás!AB270</f>
        <v>0</v>
      </c>
      <c r="W255" s="941">
        <f>[4]Igazgatás!R283+[4]Községgazd!U271+[4]Vagyongazd!R253+[4]Közút!R257+[4]Sport!R255+[4]Közművelődés!T304+[4]Támogatás!AC270</f>
        <v>0</v>
      </c>
      <c r="X255" s="942">
        <f>[4]Igazgatás!S283+[4]Községgazd!V271+[4]Vagyongazd!S253+[4]Közút!S257+[4]Sport!S255+[4]Közművelődés!U304+[4]Támogatás!AD270</f>
        <v>0</v>
      </c>
      <c r="Y255" s="1047">
        <f>[4]Igazgatás!T283+[4]Községgazd!W271+[4]Vagyongazd!T253+[4]Közút!T257+[4]Sport!T255+[4]Közművelődés!V304+[4]Támogatás!AE270</f>
        <v>0</v>
      </c>
      <c r="AB255" s="914"/>
    </row>
    <row r="256" spans="1:28" ht="15.75" hidden="1" customHeight="1" x14ac:dyDescent="0.2">
      <c r="A256" s="18" t="s">
        <v>1192</v>
      </c>
      <c r="B256" s="28" t="s">
        <v>1193</v>
      </c>
      <c r="C256" s="1379" t="s">
        <v>1194</v>
      </c>
      <c r="D256" s="1380"/>
      <c r="E256" s="1380"/>
      <c r="F256" s="975" t="e">
        <v>#REF!</v>
      </c>
      <c r="G256" s="943" t="e">
        <v>#REF!</v>
      </c>
      <c r="H256" s="943" t="e">
        <v>#REF!</v>
      </c>
      <c r="I256" s="1020" t="e">
        <v>#REF!</v>
      </c>
      <c r="J256" s="1044" t="e">
        <f>[4]Igazgatás!F284+[4]Községgazd!F272+[4]Vagyongazd!#REF!+[4]Közút!F258+[4]Sport!F256+[4]Közművelődés!F305+[4]Támogatás!J271</f>
        <v>#REF!</v>
      </c>
      <c r="K256" s="1045" t="e">
        <f>[4]Igazgatás!G284+[4]Községgazd!G272+[4]Vagyongazd!#REF!+[4]Közút!G258+[4]Sport!G256+[4]Közművelődés!G305+[4]Támogatás!K271</f>
        <v>#REF!</v>
      </c>
      <c r="L256" s="1046"/>
      <c r="M256" s="982" t="e">
        <f>[4]Igazgatás!H284+[4]Községgazd!H272+[4]Vagyongazd!#REF!+[4]Közút!H258+[4]Sport!H256+[4]Közművelődés!H305+[4]Támogatás!L271</f>
        <v>#REF!</v>
      </c>
      <c r="N256" s="939">
        <f>[4]Igazgatás!I284+[4]Községgazd!L272+[4]Vagyongazd!I254+[4]Közút!I258+[4]Sport!I256+[4]Közművelődés!K305+[4]Támogatás!T271</f>
        <v>0</v>
      </c>
      <c r="O256" s="940">
        <f>[4]Igazgatás!J284+[4]Községgazd!M272+[4]Vagyongazd!J254+[4]Közút!J258+[4]Sport!J256+[4]Közművelődés!L305+[4]Támogatás!U271</f>
        <v>0</v>
      </c>
      <c r="P256" s="941">
        <f>[4]Igazgatás!K284+[4]Községgazd!N272+[4]Vagyongazd!K254+[4]Közút!K258+[4]Sport!K256+[4]Közművelődés!M305+[4]Támogatás!V271</f>
        <v>0</v>
      </c>
      <c r="Q256" s="941">
        <f>[4]Igazgatás!L284+[4]Községgazd!O272+[4]Vagyongazd!L254+[4]Közút!L258+[4]Sport!L256+[4]Közművelődés!N305+[4]Támogatás!W271</f>
        <v>0</v>
      </c>
      <c r="R256" s="940">
        <f>[4]Igazgatás!M284+[4]Községgazd!P272+[4]Vagyongazd!M254+[4]Közút!M258+[4]Sport!M256+[4]Közművelődés!O305+[4]Támogatás!X271</f>
        <v>0</v>
      </c>
      <c r="S256" s="941">
        <f>[4]Igazgatás!N284+[4]Községgazd!Q272+[4]Vagyongazd!N254+[4]Közút!N258+[4]Sport!N256+[4]Közművelődés!P305+[4]Támogatás!Y271</f>
        <v>0</v>
      </c>
      <c r="T256" s="941">
        <f>[4]Igazgatás!O284+[4]Községgazd!R272+[4]Vagyongazd!O254+[4]Közút!O258+[4]Sport!O256+[4]Közművelődés!Q305+[4]Támogatás!Z271</f>
        <v>0</v>
      </c>
      <c r="U256" s="942">
        <f>[4]Igazgatás!P284+[4]Községgazd!S272+[4]Vagyongazd!P254+[4]Közút!P258+[4]Sport!P256+[4]Közművelődés!R305+[4]Támogatás!AA271</f>
        <v>0</v>
      </c>
      <c r="V256" s="943">
        <f>[4]Igazgatás!Q284+[4]Községgazd!T272+[4]Vagyongazd!Q254+[4]Közút!Q258+[4]Sport!Q256+[4]Közművelődés!S305+[4]Támogatás!AB271</f>
        <v>0</v>
      </c>
      <c r="W256" s="941">
        <f>[4]Igazgatás!R284+[4]Községgazd!U272+[4]Vagyongazd!R254+[4]Közút!R258+[4]Sport!R256+[4]Közművelődés!T305+[4]Támogatás!AC271</f>
        <v>0</v>
      </c>
      <c r="X256" s="942">
        <f>[4]Igazgatás!S284+[4]Községgazd!V272+[4]Vagyongazd!S254+[4]Közút!S258+[4]Sport!S256+[4]Közművelődés!U305+[4]Támogatás!AD271</f>
        <v>0</v>
      </c>
      <c r="Y256" s="1047">
        <f>[4]Igazgatás!T284+[4]Községgazd!W272+[4]Vagyongazd!T254+[4]Közút!T258+[4]Sport!T256+[4]Közművelődés!V305+[4]Támogatás!AE271</f>
        <v>0</v>
      </c>
      <c r="AB256" s="914"/>
    </row>
    <row r="257" spans="1:28" ht="13.5" thickBot="1" x14ac:dyDescent="0.25">
      <c r="B257" s="1385" t="s">
        <v>1195</v>
      </c>
      <c r="C257" s="1386"/>
      <c r="D257" s="1386"/>
      <c r="E257" s="1386"/>
      <c r="F257" s="905">
        <v>141163764</v>
      </c>
      <c r="G257" s="905">
        <v>135936164</v>
      </c>
      <c r="H257" s="905">
        <v>138698203.31999999</v>
      </c>
      <c r="I257" s="906"/>
      <c r="J257" s="905">
        <f>J227+J164+J159+J149+J77+J60+J33+J25+J6</f>
        <v>43758918</v>
      </c>
      <c r="K257" s="905">
        <f>K227+K164+K159+K149+K77+K60+K33+K25+K6</f>
        <v>0</v>
      </c>
      <c r="L257" s="905">
        <v>0</v>
      </c>
      <c r="M257" s="952">
        <f>M227+M164+M159+M149+M77+M60+M33+M25+M6</f>
        <v>43758918</v>
      </c>
      <c r="N257" s="953">
        <f>[4]Igazgatás!I285+[4]Községgazd!L273+[4]Vagyongazd!I255+[4]Közút!I259+[4]Sport!I257+[4]Közművelődés!K306+[4]Támogatás!T272</f>
        <v>4930278.1331332177</v>
      </c>
      <c r="O257" s="954">
        <f>[4]Igazgatás!J285+[4]Községgazd!M273+[4]Vagyongazd!J255+[4]Szennyvíz!I254+[4]Közút!J259+[4]Sport!J257+[4]Közművelődés!L306+[4]Támogatás!U272</f>
        <v>8486019.549657654</v>
      </c>
      <c r="P257" s="955">
        <f>[4]Igazgatás!K285+[4]Községgazd!N273+[4]Vagyongazd!K255+[4]Közút!K259+[4]Sport!K257+[4]Közművelődés!M306+[4]Támogatás!V272</f>
        <v>4930278.1331332177</v>
      </c>
      <c r="Q257" s="955">
        <f>[4]Igazgatás!L285+[4]Községgazd!O273+[4]Vagyongazd!L255+[4]Közút!L259+[4]Sport!L257+[4]Közművelődés!N306+[4]Támogatás!W272</f>
        <v>4930278.1331332177</v>
      </c>
      <c r="R257" s="954">
        <f>[4]Igazgatás!M285+[4]Községgazd!P273+[4]Vagyongazd!M255+[4]Közút!M259+[4]Sport!M257+[4]Közművelődés!O306+[4]Támogatás!X272</f>
        <v>4930278.1331332177</v>
      </c>
      <c r="S257" s="955">
        <f>[4]Igazgatás!N285+[4]Községgazd!Q273+[4]Vagyongazd!N255+[4]Szennyvíz!M254+[4]Közút!N259+[4]Sport!N257+[4]Közművelődés!P306+[4]Támogatás!Y272</f>
        <v>8486019.549657654</v>
      </c>
      <c r="T257" s="955">
        <f>[4]Igazgatás!O285+[4]Községgazd!R273+[4]Vagyongazd!O255+[4]Szennyvíz!N254+[4]Közút!O259+[4]Sport!O257+[4]Közművelődés!Q306+[4]Támogatás!Z272</f>
        <v>8486019.549657654</v>
      </c>
      <c r="U257" s="956">
        <f>[4]Igazgatás!P285+[4]Községgazd!S273+[4]Vagyongazd!P255+[4]Szennyvíz!O254+[4]Közút!P259+[4]Sport!P257+[4]Közművelődés!R306+[4]Támogatás!AA272</f>
        <v>8486019.549657654</v>
      </c>
      <c r="V257" s="957">
        <f>[4]Igazgatás!Q285+[4]Községgazd!T273+[4]Vagyongazd!Q255+[4]Szennyvíz!P254+[4]Közút!Q259+[4]Sport!Q257+[4]Közművelődés!S306+[4]Támogatás!AB272</f>
        <v>8486019.549657654</v>
      </c>
      <c r="W257" s="955">
        <f>[4]Igazgatás!R285+[4]Községgazd!U273+[4]Vagyongazd!R255+[4]Közút!R259+[4]Sport!R257+[4]Közművelődés!T306+[4]Támogatás!AC272</f>
        <v>4930278.1331332177</v>
      </c>
      <c r="X257" s="956">
        <f>[4]Igazgatás!S285+[4]Községgazd!V273+[4]Vagyongazd!S255+[4]Szennyvíz!R254+[4]Közút!S259+[4]Sport!S257+[4]Közművelődés!U306+[4]Támogatás!AD272</f>
        <v>8486019.549657654</v>
      </c>
      <c r="Y257" s="1059">
        <f>[4]Igazgatás!T285+[4]Községgazd!W273+[4]Vagyongazd!T255+[4]Szennyvíz!S254+[4]Közút!T259+[4]Sport!T257+[4]Közművelődés!V306+[4]Támogatás!AE272</f>
        <v>8486019.549657654</v>
      </c>
      <c r="AB257" s="914"/>
    </row>
    <row r="258" spans="1:28" x14ac:dyDescent="0.2">
      <c r="B258" s="3"/>
      <c r="C258" s="4"/>
      <c r="D258" s="4"/>
      <c r="M258" s="976"/>
      <c r="N258" s="867"/>
      <c r="O258" s="867"/>
      <c r="P258" s="867"/>
      <c r="Q258" s="867"/>
      <c r="R258" s="867"/>
      <c r="S258" s="867"/>
      <c r="T258" s="867"/>
      <c r="U258" s="867"/>
      <c r="V258" s="867"/>
      <c r="W258" s="867"/>
      <c r="X258" s="867"/>
      <c r="Y258" s="867"/>
    </row>
    <row r="259" spans="1:28" x14ac:dyDescent="0.2">
      <c r="B259" s="6"/>
      <c r="C259" s="7"/>
      <c r="D259" s="7"/>
      <c r="M259" s="976"/>
      <c r="N259" s="867"/>
      <c r="O259" s="867"/>
      <c r="P259" s="867"/>
      <c r="Q259" s="867"/>
      <c r="R259" s="867"/>
      <c r="S259" s="867"/>
      <c r="T259" s="867"/>
      <c r="U259" s="867"/>
      <c r="V259" s="867"/>
      <c r="W259" s="867"/>
      <c r="X259" s="867"/>
      <c r="Y259" s="867"/>
    </row>
    <row r="260" spans="1:28" x14ac:dyDescent="0.2">
      <c r="B260" s="8"/>
      <c r="E260" s="9"/>
      <c r="F260" s="9"/>
      <c r="G260" s="9"/>
      <c r="H260" s="9"/>
      <c r="I260" s="9"/>
      <c r="J260" s="9" t="s">
        <v>1196</v>
      </c>
      <c r="K260" s="9"/>
      <c r="L260" s="9"/>
      <c r="M260" s="976"/>
      <c r="N260" s="867"/>
      <c r="O260" s="867"/>
      <c r="P260" s="867"/>
      <c r="Q260" s="867"/>
      <c r="R260" s="867"/>
      <c r="S260" s="867"/>
      <c r="T260" s="867"/>
      <c r="U260" s="867"/>
      <c r="V260" s="867"/>
      <c r="W260" s="867"/>
      <c r="X260" s="867"/>
      <c r="Y260" s="867"/>
    </row>
    <row r="261" spans="1:28" x14ac:dyDescent="0.2">
      <c r="B261" s="8"/>
      <c r="E261" s="9"/>
      <c r="F261" s="9"/>
      <c r="G261" s="9"/>
      <c r="H261" s="9"/>
      <c r="I261" s="9"/>
      <c r="J261" s="9"/>
      <c r="K261" s="873"/>
      <c r="L261" s="873"/>
      <c r="M261" s="976"/>
      <c r="N261" s="867"/>
      <c r="O261" s="867"/>
      <c r="P261" s="867"/>
      <c r="Q261" s="867"/>
      <c r="R261" s="867"/>
      <c r="S261" s="867"/>
      <c r="T261" s="867"/>
      <c r="U261" s="867"/>
      <c r="V261" s="867"/>
      <c r="W261" s="867"/>
      <c r="X261" s="867"/>
      <c r="Y261" s="867"/>
    </row>
    <row r="262" spans="1:28" x14ac:dyDescent="0.2">
      <c r="B262" s="8"/>
      <c r="E262" s="9"/>
      <c r="F262" s="9"/>
      <c r="G262" s="9"/>
      <c r="H262" s="9"/>
      <c r="I262" s="9"/>
      <c r="J262" s="9"/>
      <c r="K262" s="873"/>
      <c r="L262" s="873"/>
      <c r="M262" s="976"/>
      <c r="N262" s="867"/>
      <c r="O262" s="867"/>
      <c r="P262" s="867"/>
      <c r="Q262" s="867"/>
      <c r="R262" s="867"/>
      <c r="S262" s="867"/>
      <c r="T262" s="867"/>
      <c r="U262" s="867"/>
      <c r="V262" s="867"/>
      <c r="W262" s="867"/>
      <c r="X262" s="867"/>
      <c r="Y262" s="867"/>
    </row>
    <row r="263" spans="1:28" x14ac:dyDescent="0.2">
      <c r="B263" s="8"/>
      <c r="E263" s="9"/>
      <c r="F263" s="9"/>
      <c r="G263" s="9"/>
      <c r="H263" s="9"/>
      <c r="I263" s="9"/>
      <c r="J263" s="9"/>
      <c r="K263" s="9"/>
      <c r="L263" s="9"/>
      <c r="M263" s="976"/>
      <c r="N263" s="867"/>
      <c r="O263" s="867"/>
      <c r="P263" s="867"/>
      <c r="Q263" s="867"/>
      <c r="R263" s="867"/>
      <c r="S263" s="867"/>
      <c r="T263" s="867"/>
      <c r="U263" s="867"/>
      <c r="V263" s="867"/>
      <c r="W263" s="867"/>
      <c r="X263" s="867"/>
      <c r="Y263" s="867"/>
    </row>
    <row r="264" spans="1:28" x14ac:dyDescent="0.2">
      <c r="B264" s="8"/>
      <c r="E264" s="9"/>
      <c r="F264" s="9"/>
      <c r="G264" s="9"/>
      <c r="H264" s="9"/>
      <c r="I264" s="9"/>
      <c r="J264" s="9"/>
      <c r="K264" s="9"/>
      <c r="L264" s="9"/>
      <c r="M264" s="976"/>
      <c r="N264" s="867"/>
      <c r="O264" s="867"/>
      <c r="P264" s="867"/>
      <c r="Q264" s="867"/>
      <c r="R264" s="867"/>
      <c r="S264" s="867"/>
      <c r="T264" s="867"/>
      <c r="U264" s="867"/>
      <c r="V264" s="867"/>
      <c r="W264" s="867"/>
      <c r="X264" s="867"/>
      <c r="Y264" s="867"/>
    </row>
    <row r="265" spans="1:28" x14ac:dyDescent="0.2">
      <c r="B265" s="8"/>
      <c r="E265" s="9"/>
      <c r="F265" s="9"/>
      <c r="G265" s="9"/>
      <c r="H265" s="9"/>
      <c r="I265" s="9"/>
      <c r="J265" s="9"/>
      <c r="K265" s="9"/>
      <c r="L265" s="9"/>
      <c r="M265" s="976"/>
      <c r="N265" s="867"/>
      <c r="O265" s="867"/>
      <c r="P265" s="867"/>
      <c r="Q265" s="867"/>
      <c r="R265" s="867"/>
      <c r="S265" s="867"/>
      <c r="T265" s="867"/>
      <c r="U265" s="867"/>
      <c r="V265" s="867"/>
      <c r="W265" s="867"/>
      <c r="X265" s="867"/>
      <c r="Y265" s="867"/>
    </row>
    <row r="266" spans="1:28" x14ac:dyDescent="0.2">
      <c r="B266" s="8"/>
      <c r="C266" s="9"/>
      <c r="D266" s="9"/>
      <c r="M266" s="976"/>
      <c r="N266" s="867"/>
      <c r="O266" s="867"/>
      <c r="P266" s="867"/>
      <c r="Q266" s="867"/>
      <c r="R266" s="867"/>
      <c r="S266" s="867"/>
      <c r="T266" s="867"/>
      <c r="U266" s="867"/>
      <c r="V266" s="867"/>
      <c r="W266" s="867"/>
      <c r="X266" s="867"/>
      <c r="Y266" s="867"/>
    </row>
    <row r="267" spans="1:28" x14ac:dyDescent="0.2">
      <c r="B267" s="8"/>
      <c r="C267" s="9"/>
      <c r="D267" s="9"/>
      <c r="M267" s="976"/>
      <c r="N267" s="867"/>
      <c r="O267" s="867"/>
      <c r="P267" s="867"/>
      <c r="Q267" s="867"/>
      <c r="R267" s="867"/>
      <c r="S267" s="867"/>
      <c r="T267" s="867"/>
      <c r="U267" s="867"/>
      <c r="V267" s="867"/>
      <c r="W267" s="867"/>
      <c r="X267" s="867"/>
      <c r="Y267" s="867"/>
    </row>
    <row r="268" spans="1:28" x14ac:dyDescent="0.2">
      <c r="B268" s="8"/>
      <c r="C268" s="9"/>
      <c r="D268" s="9"/>
      <c r="M268" s="976"/>
      <c r="N268" s="867"/>
      <c r="O268" s="867"/>
      <c r="P268" s="867"/>
      <c r="Q268" s="867"/>
      <c r="R268" s="867"/>
      <c r="S268" s="867"/>
      <c r="T268" s="867"/>
      <c r="U268" s="867"/>
      <c r="V268" s="867"/>
      <c r="W268" s="867"/>
      <c r="X268" s="867"/>
      <c r="Y268" s="867"/>
    </row>
    <row r="269" spans="1:28" x14ac:dyDescent="0.2">
      <c r="B269" s="8"/>
      <c r="E269" s="9"/>
      <c r="F269" s="9"/>
      <c r="G269" s="9"/>
      <c r="H269" s="9"/>
      <c r="I269" s="9"/>
      <c r="J269" s="9"/>
      <c r="K269" s="9"/>
      <c r="L269" s="9"/>
      <c r="M269" s="976"/>
      <c r="N269" s="867"/>
      <c r="O269" s="867"/>
      <c r="P269" s="867"/>
      <c r="Q269" s="867"/>
      <c r="R269" s="867"/>
      <c r="S269" s="867"/>
      <c r="T269" s="867"/>
      <c r="U269" s="867"/>
      <c r="V269" s="867"/>
      <c r="W269" s="867"/>
      <c r="X269" s="867"/>
      <c r="Y269" s="867"/>
    </row>
    <row r="270" spans="1:28" x14ac:dyDescent="0.2">
      <c r="B270" s="8"/>
      <c r="E270" s="9"/>
      <c r="F270" s="9"/>
      <c r="G270" s="9"/>
      <c r="H270" s="9"/>
      <c r="I270" s="9"/>
      <c r="J270" s="9"/>
      <c r="K270" s="9"/>
      <c r="L270" s="9"/>
      <c r="M270" s="976"/>
      <c r="N270" s="867"/>
      <c r="O270" s="867"/>
      <c r="P270" s="867"/>
      <c r="Q270" s="867"/>
      <c r="R270" s="867"/>
      <c r="S270" s="867"/>
      <c r="T270" s="867"/>
      <c r="U270" s="867"/>
      <c r="V270" s="867"/>
      <c r="W270" s="867"/>
      <c r="X270" s="867"/>
      <c r="Y270" s="867"/>
    </row>
    <row r="271" spans="1:28" x14ac:dyDescent="0.2">
      <c r="B271" s="8"/>
      <c r="E271" s="9"/>
      <c r="F271" s="9"/>
      <c r="G271" s="9"/>
      <c r="H271" s="9"/>
      <c r="I271" s="9"/>
      <c r="J271" s="9"/>
      <c r="K271" s="9"/>
      <c r="L271" s="9"/>
      <c r="M271" s="976"/>
      <c r="N271" s="867"/>
      <c r="O271" s="867"/>
      <c r="P271" s="867"/>
      <c r="Q271" s="867"/>
      <c r="R271" s="867"/>
      <c r="S271" s="867"/>
      <c r="T271" s="867"/>
      <c r="U271" s="867"/>
      <c r="V271" s="867"/>
      <c r="W271" s="867"/>
      <c r="X271" s="867"/>
      <c r="Y271" s="867"/>
    </row>
    <row r="272" spans="1:28" x14ac:dyDescent="0.2">
      <c r="A272" s="1060"/>
      <c r="B272" s="8"/>
      <c r="E272" s="9"/>
      <c r="F272" s="9"/>
      <c r="G272" s="9"/>
      <c r="H272" s="9"/>
      <c r="I272" s="9"/>
      <c r="J272" s="9"/>
      <c r="K272" s="9"/>
      <c r="L272" s="9"/>
      <c r="M272" s="976"/>
      <c r="N272" s="867"/>
      <c r="O272" s="867"/>
      <c r="P272" s="867"/>
      <c r="Q272" s="867"/>
      <c r="R272" s="867"/>
      <c r="S272" s="867"/>
      <c r="T272" s="867"/>
      <c r="U272" s="867"/>
      <c r="V272" s="867"/>
      <c r="W272" s="867"/>
      <c r="X272" s="867"/>
      <c r="Y272" s="867"/>
    </row>
    <row r="273" spans="1:25" x14ac:dyDescent="0.2">
      <c r="A273" s="1060"/>
      <c r="B273" s="8"/>
      <c r="E273" s="9"/>
      <c r="F273" s="9"/>
      <c r="G273" s="9"/>
      <c r="H273" s="9"/>
      <c r="I273" s="9"/>
      <c r="J273" s="9"/>
      <c r="K273" s="9"/>
      <c r="L273" s="9"/>
      <c r="M273" s="976"/>
      <c r="N273" s="867"/>
      <c r="O273" s="867"/>
      <c r="P273" s="867"/>
      <c r="Q273" s="867"/>
      <c r="R273" s="867"/>
      <c r="S273" s="867"/>
      <c r="T273" s="867"/>
      <c r="U273" s="867"/>
      <c r="V273" s="867"/>
      <c r="W273" s="867"/>
      <c r="X273" s="867"/>
      <c r="Y273" s="867"/>
    </row>
    <row r="274" spans="1:25" x14ac:dyDescent="0.2">
      <c r="A274" s="1060"/>
      <c r="B274" s="8"/>
      <c r="E274" s="9"/>
      <c r="F274" s="9"/>
      <c r="G274" s="9"/>
      <c r="H274" s="9"/>
      <c r="I274" s="9"/>
      <c r="J274" s="9"/>
      <c r="K274" s="9"/>
      <c r="L274" s="9"/>
      <c r="M274" s="976"/>
      <c r="N274" s="867"/>
      <c r="O274" s="867"/>
      <c r="P274" s="867"/>
      <c r="Q274" s="867"/>
      <c r="R274" s="867"/>
      <c r="S274" s="867"/>
      <c r="T274" s="867"/>
      <c r="U274" s="867"/>
      <c r="V274" s="867"/>
      <c r="W274" s="867"/>
      <c r="X274" s="867"/>
      <c r="Y274" s="867"/>
    </row>
    <row r="275" spans="1:25" x14ac:dyDescent="0.2">
      <c r="A275" s="1060"/>
      <c r="B275" s="8"/>
      <c r="E275" s="9"/>
      <c r="F275" s="9"/>
      <c r="G275" s="9"/>
      <c r="H275" s="9"/>
      <c r="I275" s="9"/>
      <c r="J275" s="9"/>
      <c r="K275" s="9"/>
      <c r="L275" s="9"/>
      <c r="M275" s="976"/>
      <c r="N275" s="867"/>
      <c r="O275" s="867"/>
      <c r="P275" s="867"/>
      <c r="Q275" s="867"/>
      <c r="R275" s="867"/>
      <c r="S275" s="867"/>
      <c r="T275" s="867"/>
      <c r="U275" s="867"/>
      <c r="V275" s="867"/>
      <c r="W275" s="867"/>
      <c r="X275" s="867"/>
      <c r="Y275" s="867"/>
    </row>
    <row r="276" spans="1:25" x14ac:dyDescent="0.2">
      <c r="A276" s="1060"/>
      <c r="B276" s="8"/>
      <c r="E276" s="9"/>
      <c r="F276" s="9"/>
      <c r="G276" s="9"/>
      <c r="H276" s="9"/>
      <c r="I276" s="9"/>
      <c r="J276" s="9"/>
      <c r="K276" s="9"/>
      <c r="L276" s="9"/>
      <c r="M276" s="976"/>
      <c r="N276" s="867"/>
      <c r="O276" s="867"/>
      <c r="P276" s="867"/>
      <c r="Q276" s="867"/>
      <c r="R276" s="867"/>
      <c r="S276" s="867"/>
      <c r="T276" s="867"/>
      <c r="U276" s="867"/>
      <c r="V276" s="867"/>
      <c r="W276" s="867"/>
      <c r="X276" s="867"/>
      <c r="Y276" s="867"/>
    </row>
    <row r="277" spans="1:25" x14ac:dyDescent="0.2">
      <c r="A277" s="1060"/>
      <c r="B277" s="8"/>
      <c r="E277" s="9"/>
      <c r="F277" s="9"/>
      <c r="G277" s="9"/>
      <c r="H277" s="9"/>
      <c r="I277" s="9"/>
      <c r="J277" s="9"/>
      <c r="K277" s="9"/>
      <c r="L277" s="9"/>
      <c r="M277" s="976"/>
      <c r="N277" s="867"/>
      <c r="O277" s="867"/>
      <c r="P277" s="867"/>
      <c r="Q277" s="867"/>
      <c r="R277" s="867"/>
      <c r="S277" s="867"/>
      <c r="T277" s="867"/>
      <c r="U277" s="867"/>
      <c r="V277" s="867"/>
      <c r="W277" s="867"/>
      <c r="X277" s="867"/>
      <c r="Y277" s="867"/>
    </row>
    <row r="278" spans="1:25" x14ac:dyDescent="0.2">
      <c r="A278" s="1060"/>
      <c r="B278" s="8"/>
      <c r="E278" s="9"/>
      <c r="F278" s="9"/>
      <c r="G278" s="9"/>
      <c r="H278" s="9"/>
      <c r="I278" s="9"/>
      <c r="J278" s="9"/>
      <c r="K278" s="9"/>
      <c r="L278" s="9"/>
      <c r="M278" s="976"/>
      <c r="N278" s="867"/>
      <c r="O278" s="867"/>
      <c r="P278" s="867"/>
      <c r="Q278" s="867"/>
      <c r="R278" s="867"/>
      <c r="S278" s="867"/>
      <c r="T278" s="867"/>
      <c r="U278" s="867"/>
      <c r="V278" s="867"/>
      <c r="W278" s="867"/>
      <c r="X278" s="867"/>
      <c r="Y278" s="867"/>
    </row>
    <row r="279" spans="1:25" x14ac:dyDescent="0.2">
      <c r="A279" s="1060"/>
      <c r="B279" s="8"/>
      <c r="C279" s="9"/>
      <c r="D279" s="9"/>
      <c r="M279" s="976"/>
      <c r="N279" s="867"/>
      <c r="O279" s="867"/>
      <c r="P279" s="867"/>
      <c r="Q279" s="867"/>
      <c r="R279" s="867"/>
      <c r="S279" s="867"/>
      <c r="T279" s="867"/>
      <c r="U279" s="867"/>
      <c r="V279" s="867"/>
      <c r="W279" s="867"/>
      <c r="X279" s="867"/>
      <c r="Y279" s="867"/>
    </row>
    <row r="280" spans="1:25" x14ac:dyDescent="0.2">
      <c r="A280" s="1060"/>
      <c r="B280" s="8"/>
      <c r="E280" s="9"/>
      <c r="F280" s="9"/>
      <c r="G280" s="9"/>
      <c r="H280" s="9"/>
      <c r="I280" s="9"/>
      <c r="J280" s="9"/>
      <c r="K280" s="9"/>
      <c r="L280" s="9"/>
      <c r="M280" s="976"/>
      <c r="N280" s="867"/>
      <c r="O280" s="867"/>
      <c r="P280" s="867"/>
      <c r="Q280" s="867"/>
      <c r="R280" s="867"/>
      <c r="S280" s="867"/>
      <c r="T280" s="867"/>
      <c r="U280" s="867"/>
      <c r="V280" s="867"/>
      <c r="W280" s="867"/>
      <c r="X280" s="867"/>
      <c r="Y280" s="867"/>
    </row>
    <row r="281" spans="1:25" x14ac:dyDescent="0.2">
      <c r="A281" s="1060"/>
      <c r="B281" s="8"/>
      <c r="E281" s="9"/>
      <c r="F281" s="9"/>
      <c r="G281" s="9"/>
      <c r="H281" s="9"/>
      <c r="I281" s="9"/>
      <c r="J281" s="9"/>
      <c r="K281" s="9"/>
      <c r="L281" s="9"/>
      <c r="M281" s="976"/>
      <c r="N281" s="867"/>
      <c r="O281" s="867"/>
      <c r="P281" s="867"/>
      <c r="Q281" s="867"/>
      <c r="R281" s="867"/>
      <c r="S281" s="867"/>
      <c r="T281" s="867"/>
      <c r="U281" s="867"/>
      <c r="V281" s="867"/>
      <c r="W281" s="867"/>
      <c r="X281" s="867"/>
      <c r="Y281" s="867"/>
    </row>
    <row r="282" spans="1:25" x14ac:dyDescent="0.2">
      <c r="A282" s="1060"/>
      <c r="B282" s="8"/>
      <c r="E282" s="9"/>
      <c r="F282" s="9"/>
      <c r="G282" s="9"/>
      <c r="H282" s="9"/>
      <c r="I282" s="9"/>
      <c r="J282" s="9"/>
      <c r="K282" s="9"/>
      <c r="L282" s="9"/>
      <c r="M282" s="976"/>
      <c r="N282" s="867"/>
      <c r="O282" s="867"/>
      <c r="P282" s="867"/>
      <c r="Q282" s="867"/>
      <c r="R282" s="867"/>
      <c r="S282" s="867"/>
      <c r="T282" s="867"/>
      <c r="U282" s="867"/>
      <c r="V282" s="867"/>
      <c r="W282" s="867"/>
      <c r="X282" s="867"/>
      <c r="Y282" s="867"/>
    </row>
    <row r="283" spans="1:25" x14ac:dyDescent="0.2">
      <c r="A283" s="1060"/>
      <c r="B283" s="8"/>
      <c r="E283" s="9"/>
      <c r="F283" s="9"/>
      <c r="G283" s="9"/>
      <c r="H283" s="9"/>
      <c r="I283" s="9"/>
      <c r="J283" s="9"/>
      <c r="K283" s="9"/>
      <c r="L283" s="9"/>
      <c r="M283" s="976"/>
      <c r="N283" s="867"/>
      <c r="O283" s="867"/>
      <c r="P283" s="867"/>
      <c r="Q283" s="867"/>
      <c r="R283" s="867"/>
      <c r="S283" s="867"/>
      <c r="T283" s="867"/>
      <c r="U283" s="867"/>
      <c r="V283" s="867"/>
      <c r="W283" s="867"/>
      <c r="X283" s="867"/>
      <c r="Y283" s="867"/>
    </row>
    <row r="284" spans="1:25" x14ac:dyDescent="0.2">
      <c r="A284" s="1060"/>
      <c r="B284" s="8"/>
      <c r="E284" s="9"/>
      <c r="F284" s="9"/>
      <c r="G284" s="9"/>
      <c r="H284" s="9"/>
      <c r="I284" s="9"/>
      <c r="J284" s="9"/>
      <c r="K284" s="9"/>
      <c r="L284" s="9"/>
      <c r="M284" s="976"/>
      <c r="N284" s="867"/>
      <c r="O284" s="867"/>
      <c r="P284" s="867"/>
      <c r="Q284" s="867"/>
      <c r="R284" s="867"/>
      <c r="S284" s="867"/>
      <c r="T284" s="867"/>
      <c r="U284" s="867"/>
      <c r="V284" s="867"/>
      <c r="W284" s="867"/>
      <c r="X284" s="867"/>
      <c r="Y284" s="867"/>
    </row>
    <row r="285" spans="1:25" x14ac:dyDescent="0.2">
      <c r="A285" s="1060"/>
      <c r="B285" s="8"/>
      <c r="E285" s="9"/>
      <c r="F285" s="9"/>
      <c r="G285" s="9"/>
      <c r="H285" s="9"/>
      <c r="I285" s="9"/>
      <c r="J285" s="9"/>
      <c r="K285" s="9"/>
      <c r="L285" s="9"/>
      <c r="M285" s="976"/>
      <c r="N285" s="867"/>
      <c r="O285" s="867"/>
      <c r="P285" s="867"/>
      <c r="Q285" s="867"/>
      <c r="R285" s="867"/>
      <c r="S285" s="867"/>
      <c r="T285" s="867"/>
      <c r="U285" s="867"/>
      <c r="V285" s="867"/>
      <c r="W285" s="867"/>
      <c r="X285" s="867"/>
      <c r="Y285" s="867"/>
    </row>
    <row r="286" spans="1:25" x14ac:dyDescent="0.2">
      <c r="A286" s="1060"/>
      <c r="B286" s="8"/>
      <c r="E286" s="9"/>
      <c r="F286" s="9"/>
      <c r="G286" s="9"/>
      <c r="H286" s="9"/>
      <c r="I286" s="9"/>
      <c r="J286" s="9"/>
      <c r="K286" s="9"/>
      <c r="L286" s="9"/>
      <c r="M286" s="976"/>
      <c r="N286" s="867"/>
      <c r="O286" s="867"/>
      <c r="P286" s="867"/>
      <c r="Q286" s="867"/>
      <c r="R286" s="867"/>
      <c r="S286" s="867"/>
      <c r="T286" s="867"/>
      <c r="U286" s="867"/>
      <c r="V286" s="867"/>
      <c r="W286" s="867"/>
      <c r="X286" s="867"/>
      <c r="Y286" s="867"/>
    </row>
    <row r="287" spans="1:25" x14ac:dyDescent="0.2">
      <c r="A287" s="1060"/>
      <c r="B287" s="8"/>
      <c r="E287" s="9"/>
      <c r="F287" s="9"/>
      <c r="G287" s="9"/>
      <c r="H287" s="9"/>
      <c r="I287" s="9"/>
      <c r="J287" s="9"/>
      <c r="K287" s="9"/>
      <c r="L287" s="9"/>
      <c r="M287" s="976"/>
      <c r="N287" s="867"/>
      <c r="O287" s="867"/>
      <c r="P287" s="867"/>
      <c r="Q287" s="867"/>
      <c r="R287" s="867"/>
      <c r="S287" s="867"/>
      <c r="T287" s="867"/>
      <c r="U287" s="867"/>
      <c r="V287" s="867"/>
      <c r="W287" s="867"/>
      <c r="X287" s="867"/>
      <c r="Y287" s="867"/>
    </row>
    <row r="288" spans="1:25" x14ac:dyDescent="0.2">
      <c r="A288" s="1060"/>
      <c r="B288" s="8"/>
      <c r="E288" s="9"/>
      <c r="F288" s="9"/>
      <c r="G288" s="9"/>
      <c r="H288" s="9"/>
      <c r="I288" s="9"/>
      <c r="J288" s="9"/>
      <c r="K288" s="9"/>
      <c r="L288" s="9"/>
      <c r="M288" s="976"/>
      <c r="N288" s="867"/>
      <c r="O288" s="867"/>
      <c r="P288" s="867"/>
      <c r="Q288" s="867"/>
      <c r="R288" s="867"/>
      <c r="S288" s="867"/>
      <c r="T288" s="867"/>
      <c r="U288" s="867"/>
      <c r="V288" s="867"/>
      <c r="W288" s="867"/>
      <c r="X288" s="867"/>
      <c r="Y288" s="867"/>
    </row>
    <row r="289" spans="1:25" x14ac:dyDescent="0.2">
      <c r="A289" s="1060"/>
      <c r="B289" s="8"/>
      <c r="E289" s="9"/>
      <c r="F289" s="9"/>
      <c r="G289" s="9"/>
      <c r="H289" s="9"/>
      <c r="I289" s="9"/>
      <c r="J289" s="9"/>
      <c r="K289" s="9"/>
      <c r="L289" s="9"/>
      <c r="M289" s="976"/>
      <c r="N289" s="867"/>
      <c r="O289" s="867"/>
      <c r="P289" s="867"/>
      <c r="Q289" s="867"/>
      <c r="R289" s="867"/>
      <c r="S289" s="867"/>
      <c r="T289" s="867"/>
      <c r="U289" s="867"/>
      <c r="V289" s="867"/>
      <c r="W289" s="867"/>
      <c r="X289" s="867"/>
      <c r="Y289" s="867"/>
    </row>
    <row r="290" spans="1:25" x14ac:dyDescent="0.2">
      <c r="A290" s="1060"/>
      <c r="B290" s="8"/>
      <c r="C290" s="9"/>
      <c r="D290" s="9"/>
      <c r="M290" s="976"/>
      <c r="N290" s="867"/>
      <c r="O290" s="867"/>
      <c r="P290" s="867"/>
      <c r="Q290" s="867"/>
      <c r="R290" s="867"/>
      <c r="S290" s="867"/>
      <c r="T290" s="867"/>
      <c r="U290" s="867"/>
      <c r="V290" s="867"/>
      <c r="W290" s="867"/>
      <c r="X290" s="867"/>
      <c r="Y290" s="867"/>
    </row>
    <row r="291" spans="1:25" x14ac:dyDescent="0.2">
      <c r="A291" s="1060"/>
      <c r="B291" s="8"/>
      <c r="E291" s="9"/>
      <c r="F291" s="9"/>
      <c r="G291" s="9"/>
      <c r="H291" s="9"/>
      <c r="I291" s="9"/>
      <c r="J291" s="9"/>
      <c r="K291" s="9"/>
      <c r="L291" s="9"/>
      <c r="M291" s="976"/>
      <c r="N291" s="867"/>
      <c r="O291" s="867"/>
      <c r="P291" s="867"/>
      <c r="Q291" s="867"/>
      <c r="R291" s="867"/>
      <c r="S291" s="867"/>
      <c r="T291" s="867"/>
      <c r="U291" s="867"/>
      <c r="V291" s="867"/>
      <c r="W291" s="867"/>
      <c r="X291" s="867"/>
      <c r="Y291" s="867"/>
    </row>
    <row r="292" spans="1:25" x14ac:dyDescent="0.2">
      <c r="A292" s="1060"/>
      <c r="B292" s="8"/>
      <c r="E292" s="9"/>
      <c r="F292" s="9"/>
      <c r="G292" s="9"/>
      <c r="H292" s="9"/>
      <c r="I292" s="9"/>
      <c r="J292" s="9"/>
      <c r="K292" s="9"/>
      <c r="L292" s="9"/>
      <c r="M292" s="976"/>
      <c r="N292" s="867"/>
      <c r="O292" s="867"/>
      <c r="P292" s="867"/>
      <c r="Q292" s="867"/>
      <c r="R292" s="867"/>
      <c r="S292" s="867"/>
      <c r="T292" s="867"/>
      <c r="U292" s="867"/>
      <c r="V292" s="867"/>
      <c r="W292" s="867"/>
      <c r="X292" s="867"/>
      <c r="Y292" s="867"/>
    </row>
    <row r="293" spans="1:25" x14ac:dyDescent="0.2">
      <c r="A293" s="1060"/>
      <c r="B293" s="8"/>
      <c r="E293" s="9"/>
      <c r="F293" s="9"/>
      <c r="G293" s="9"/>
      <c r="H293" s="9"/>
      <c r="I293" s="9"/>
      <c r="J293" s="9"/>
      <c r="K293" s="9"/>
      <c r="L293" s="9"/>
      <c r="M293" s="976"/>
      <c r="N293" s="867"/>
      <c r="O293" s="867"/>
      <c r="P293" s="867"/>
      <c r="Q293" s="867"/>
      <c r="R293" s="867"/>
      <c r="S293" s="867"/>
      <c r="T293" s="867"/>
      <c r="U293" s="867"/>
      <c r="V293" s="867"/>
      <c r="W293" s="867"/>
      <c r="X293" s="867"/>
      <c r="Y293" s="867"/>
    </row>
    <row r="294" spans="1:25" x14ac:dyDescent="0.2">
      <c r="A294" s="1060"/>
      <c r="B294" s="8"/>
      <c r="E294" s="9"/>
      <c r="F294" s="9"/>
      <c r="G294" s="9"/>
      <c r="H294" s="9"/>
      <c r="I294" s="9"/>
      <c r="J294" s="9"/>
      <c r="K294" s="9"/>
      <c r="L294" s="9"/>
      <c r="M294" s="976"/>
      <c r="N294" s="867"/>
      <c r="O294" s="867"/>
      <c r="P294" s="867"/>
      <c r="Q294" s="867"/>
      <c r="R294" s="867"/>
      <c r="S294" s="867"/>
      <c r="T294" s="867"/>
      <c r="U294" s="867"/>
      <c r="V294" s="867"/>
      <c r="W294" s="867"/>
      <c r="X294" s="867"/>
      <c r="Y294" s="867"/>
    </row>
    <row r="295" spans="1:25" x14ac:dyDescent="0.2">
      <c r="A295" s="1060"/>
      <c r="B295" s="8"/>
      <c r="E295" s="9"/>
      <c r="F295" s="9"/>
      <c r="G295" s="9"/>
      <c r="H295" s="9"/>
      <c r="I295" s="9"/>
      <c r="J295" s="9"/>
      <c r="K295" s="9"/>
      <c r="L295" s="9"/>
      <c r="M295" s="976"/>
      <c r="N295" s="867"/>
      <c r="O295" s="867"/>
      <c r="P295" s="867"/>
      <c r="Q295" s="867"/>
      <c r="R295" s="867"/>
      <c r="S295" s="867"/>
      <c r="T295" s="867"/>
      <c r="U295" s="867"/>
      <c r="V295" s="867"/>
      <c r="W295" s="867"/>
      <c r="X295" s="867"/>
      <c r="Y295" s="867"/>
    </row>
    <row r="296" spans="1:25" x14ac:dyDescent="0.2">
      <c r="A296" s="1060"/>
      <c r="B296" s="8"/>
      <c r="E296" s="9"/>
      <c r="F296" s="9"/>
      <c r="G296" s="9"/>
      <c r="H296" s="9"/>
      <c r="I296" s="9"/>
      <c r="J296" s="9"/>
      <c r="K296" s="9"/>
      <c r="L296" s="9"/>
      <c r="M296" s="976"/>
      <c r="N296" s="867"/>
      <c r="O296" s="867"/>
      <c r="P296" s="867"/>
      <c r="Q296" s="867"/>
      <c r="R296" s="867"/>
      <c r="S296" s="867"/>
      <c r="T296" s="867"/>
      <c r="U296" s="867"/>
      <c r="V296" s="867"/>
      <c r="W296" s="867"/>
      <c r="X296" s="867"/>
      <c r="Y296" s="867"/>
    </row>
    <row r="297" spans="1:25" x14ac:dyDescent="0.2">
      <c r="A297" s="1060"/>
      <c r="B297" s="8"/>
      <c r="E297" s="9"/>
      <c r="F297" s="9"/>
      <c r="G297" s="9"/>
      <c r="H297" s="9"/>
      <c r="I297" s="9"/>
      <c r="J297" s="9"/>
      <c r="K297" s="9"/>
      <c r="L297" s="9"/>
      <c r="M297" s="976"/>
      <c r="N297" s="867"/>
      <c r="O297" s="867"/>
      <c r="P297" s="867"/>
      <c r="Q297" s="867"/>
      <c r="R297" s="867"/>
      <c r="S297" s="867"/>
      <c r="T297" s="867"/>
      <c r="U297" s="867"/>
      <c r="V297" s="867"/>
      <c r="W297" s="867"/>
      <c r="X297" s="867"/>
      <c r="Y297" s="867"/>
    </row>
    <row r="298" spans="1:25" x14ac:dyDescent="0.2">
      <c r="A298" s="1060"/>
      <c r="B298" s="8"/>
      <c r="E298" s="9"/>
      <c r="F298" s="9"/>
      <c r="G298" s="9"/>
      <c r="H298" s="9"/>
      <c r="I298" s="9"/>
      <c r="J298" s="9"/>
      <c r="K298" s="9"/>
      <c r="L298" s="9"/>
      <c r="M298" s="976"/>
      <c r="N298" s="867"/>
      <c r="O298" s="867"/>
      <c r="P298" s="867"/>
      <c r="Q298" s="867"/>
      <c r="R298" s="867"/>
      <c r="S298" s="867"/>
      <c r="T298" s="867"/>
      <c r="U298" s="867"/>
      <c r="V298" s="867"/>
      <c r="W298" s="867"/>
      <c r="X298" s="867"/>
      <c r="Y298" s="867"/>
    </row>
    <row r="299" spans="1:25" x14ac:dyDescent="0.2">
      <c r="A299" s="1060"/>
      <c r="B299" s="8"/>
      <c r="E299" s="9"/>
      <c r="F299" s="9"/>
      <c r="G299" s="9"/>
      <c r="H299" s="9"/>
      <c r="I299" s="9"/>
      <c r="J299" s="9"/>
      <c r="K299" s="9"/>
      <c r="L299" s="9"/>
      <c r="M299" s="976"/>
      <c r="N299" s="867"/>
      <c r="O299" s="867"/>
      <c r="P299" s="867"/>
      <c r="Q299" s="867"/>
      <c r="R299" s="867"/>
      <c r="S299" s="867"/>
      <c r="T299" s="867"/>
      <c r="U299" s="867"/>
      <c r="V299" s="867"/>
      <c r="W299" s="867"/>
      <c r="X299" s="867"/>
      <c r="Y299" s="867"/>
    </row>
    <row r="300" spans="1:25" x14ac:dyDescent="0.2">
      <c r="A300" s="1060"/>
      <c r="B300" s="8"/>
      <c r="E300" s="9"/>
      <c r="F300" s="9"/>
      <c r="G300" s="9"/>
      <c r="H300" s="9"/>
      <c r="I300" s="9"/>
      <c r="J300" s="9"/>
      <c r="K300" s="9"/>
      <c r="L300" s="9"/>
      <c r="M300" s="976"/>
      <c r="N300" s="867"/>
      <c r="O300" s="867"/>
      <c r="P300" s="867"/>
      <c r="Q300" s="867"/>
      <c r="R300" s="867"/>
      <c r="S300" s="867"/>
      <c r="T300" s="867"/>
      <c r="U300" s="867"/>
      <c r="V300" s="867"/>
      <c r="W300" s="867"/>
      <c r="X300" s="867"/>
      <c r="Y300" s="867"/>
    </row>
    <row r="301" spans="1:25" x14ac:dyDescent="0.2">
      <c r="A301" s="1060"/>
      <c r="B301" s="10"/>
      <c r="C301" s="4"/>
      <c r="D301" s="4"/>
      <c r="M301" s="976"/>
      <c r="N301" s="867"/>
      <c r="O301" s="867"/>
      <c r="P301" s="867"/>
      <c r="Q301" s="867"/>
      <c r="R301" s="867"/>
      <c r="S301" s="867"/>
      <c r="T301" s="867"/>
      <c r="U301" s="867"/>
      <c r="V301" s="867"/>
      <c r="W301" s="867"/>
      <c r="X301" s="867"/>
      <c r="Y301" s="867"/>
    </row>
    <row r="302" spans="1:25" x14ac:dyDescent="0.2">
      <c r="A302" s="1060"/>
      <c r="B302" s="8"/>
      <c r="C302" s="9"/>
      <c r="D302" s="9"/>
      <c r="M302" s="976"/>
      <c r="N302" s="867"/>
      <c r="O302" s="867"/>
      <c r="P302" s="867"/>
      <c r="Q302" s="867"/>
      <c r="R302" s="867"/>
      <c r="S302" s="867"/>
      <c r="T302" s="867"/>
      <c r="U302" s="867"/>
      <c r="V302" s="867"/>
      <c r="W302" s="867"/>
      <c r="X302" s="867"/>
      <c r="Y302" s="867"/>
    </row>
    <row r="303" spans="1:25" x14ac:dyDescent="0.2">
      <c r="A303" s="1060"/>
      <c r="B303" s="8"/>
      <c r="C303" s="9"/>
      <c r="D303" s="9"/>
      <c r="M303" s="976"/>
      <c r="N303" s="867"/>
      <c r="O303" s="867"/>
      <c r="P303" s="867"/>
      <c r="Q303" s="867"/>
      <c r="R303" s="867"/>
      <c r="S303" s="867"/>
      <c r="T303" s="867"/>
      <c r="U303" s="867"/>
      <c r="V303" s="867"/>
      <c r="W303" s="867"/>
      <c r="X303" s="867"/>
      <c r="Y303" s="867"/>
    </row>
    <row r="304" spans="1:25" x14ac:dyDescent="0.2">
      <c r="A304" s="1060"/>
      <c r="B304" s="8"/>
      <c r="C304" s="9"/>
      <c r="D304" s="9"/>
      <c r="M304" s="976"/>
      <c r="N304" s="867"/>
      <c r="O304" s="867"/>
      <c r="P304" s="867"/>
      <c r="Q304" s="867"/>
      <c r="R304" s="867"/>
      <c r="S304" s="867"/>
      <c r="T304" s="867"/>
      <c r="U304" s="867"/>
      <c r="V304" s="867"/>
      <c r="W304" s="867"/>
      <c r="X304" s="867"/>
      <c r="Y304" s="867"/>
    </row>
    <row r="305" spans="1:25" x14ac:dyDescent="0.2">
      <c r="A305" s="1060"/>
      <c r="B305" s="8"/>
      <c r="E305" s="9"/>
      <c r="F305" s="9"/>
      <c r="G305" s="9"/>
      <c r="H305" s="9"/>
      <c r="I305" s="9"/>
      <c r="J305" s="9"/>
      <c r="K305" s="9"/>
      <c r="L305" s="9"/>
      <c r="M305" s="976"/>
      <c r="N305" s="867"/>
      <c r="O305" s="867"/>
      <c r="P305" s="867"/>
      <c r="Q305" s="867"/>
      <c r="R305" s="867"/>
      <c r="S305" s="867"/>
      <c r="T305" s="867"/>
      <c r="U305" s="867"/>
      <c r="V305" s="867"/>
      <c r="W305" s="867"/>
      <c r="X305" s="867"/>
      <c r="Y305" s="867"/>
    </row>
    <row r="306" spans="1:25" x14ac:dyDescent="0.2">
      <c r="A306" s="1060"/>
      <c r="B306" s="8"/>
      <c r="E306" s="9"/>
      <c r="F306" s="9"/>
      <c r="G306" s="9"/>
      <c r="H306" s="9"/>
      <c r="I306" s="9"/>
      <c r="J306" s="9"/>
      <c r="K306" s="9"/>
      <c r="L306" s="9"/>
      <c r="M306" s="976"/>
      <c r="N306" s="867"/>
      <c r="O306" s="867"/>
      <c r="P306" s="867"/>
      <c r="Q306" s="867"/>
      <c r="R306" s="867"/>
      <c r="S306" s="867"/>
      <c r="T306" s="867"/>
      <c r="U306" s="867"/>
      <c r="V306" s="867"/>
      <c r="W306" s="867"/>
      <c r="X306" s="867"/>
      <c r="Y306" s="867"/>
    </row>
    <row r="307" spans="1:25" x14ac:dyDescent="0.2">
      <c r="A307" s="1060"/>
      <c r="B307" s="8"/>
      <c r="E307" s="9"/>
      <c r="F307" s="9"/>
      <c r="G307" s="9"/>
      <c r="H307" s="9"/>
      <c r="I307" s="9"/>
      <c r="J307" s="9"/>
      <c r="K307" s="9"/>
      <c r="L307" s="9"/>
      <c r="M307" s="976"/>
      <c r="N307" s="867"/>
      <c r="O307" s="867"/>
      <c r="P307" s="867"/>
      <c r="Q307" s="867"/>
      <c r="R307" s="867"/>
      <c r="S307" s="867"/>
      <c r="T307" s="867"/>
      <c r="U307" s="867"/>
      <c r="V307" s="867"/>
      <c r="W307" s="867"/>
      <c r="X307" s="867"/>
      <c r="Y307" s="867"/>
    </row>
    <row r="308" spans="1:25" x14ac:dyDescent="0.2">
      <c r="A308" s="1060"/>
      <c r="B308" s="8"/>
      <c r="E308" s="9"/>
      <c r="F308" s="9"/>
      <c r="G308" s="9"/>
      <c r="H308" s="9"/>
      <c r="I308" s="9"/>
      <c r="J308" s="9"/>
      <c r="K308" s="9"/>
      <c r="L308" s="9"/>
      <c r="M308" s="976"/>
      <c r="N308" s="867"/>
      <c r="O308" s="867"/>
      <c r="P308" s="867"/>
      <c r="Q308" s="867"/>
      <c r="R308" s="867"/>
      <c r="S308" s="867"/>
      <c r="T308" s="867"/>
      <c r="U308" s="867"/>
      <c r="V308" s="867"/>
      <c r="W308" s="867"/>
      <c r="X308" s="867"/>
      <c r="Y308" s="867"/>
    </row>
    <row r="309" spans="1:25" x14ac:dyDescent="0.2">
      <c r="A309" s="1060"/>
      <c r="B309" s="8"/>
      <c r="E309" s="9"/>
      <c r="F309" s="9"/>
      <c r="G309" s="9"/>
      <c r="H309" s="9"/>
      <c r="I309" s="9"/>
      <c r="J309" s="9"/>
      <c r="K309" s="9"/>
      <c r="L309" s="9"/>
      <c r="M309" s="976"/>
      <c r="N309" s="867"/>
      <c r="O309" s="867"/>
      <c r="P309" s="867"/>
      <c r="Q309" s="867"/>
      <c r="R309" s="867"/>
      <c r="S309" s="867"/>
      <c r="T309" s="867"/>
      <c r="U309" s="867"/>
      <c r="V309" s="867"/>
      <c r="W309" s="867"/>
      <c r="X309" s="867"/>
      <c r="Y309" s="867"/>
    </row>
    <row r="310" spans="1:25" x14ac:dyDescent="0.2">
      <c r="A310" s="1060"/>
      <c r="B310" s="8"/>
      <c r="E310" s="9"/>
      <c r="F310" s="9"/>
      <c r="G310" s="9"/>
      <c r="H310" s="9"/>
      <c r="I310" s="9"/>
      <c r="J310" s="9"/>
      <c r="K310" s="9"/>
      <c r="L310" s="9"/>
      <c r="M310" s="976"/>
      <c r="N310" s="867"/>
      <c r="O310" s="867"/>
      <c r="P310" s="867"/>
      <c r="Q310" s="867"/>
      <c r="R310" s="867"/>
      <c r="S310" s="867"/>
      <c r="T310" s="867"/>
      <c r="U310" s="867"/>
      <c r="V310" s="867"/>
      <c r="W310" s="867"/>
      <c r="X310" s="867"/>
      <c r="Y310" s="867"/>
    </row>
    <row r="311" spans="1:25" x14ac:dyDescent="0.2">
      <c r="A311" s="1060"/>
      <c r="B311" s="8"/>
      <c r="E311" s="9"/>
      <c r="F311" s="9"/>
      <c r="G311" s="9"/>
      <c r="H311" s="9"/>
      <c r="I311" s="9"/>
      <c r="J311" s="9"/>
      <c r="K311" s="9"/>
      <c r="L311" s="9"/>
      <c r="M311" s="976"/>
      <c r="N311" s="867"/>
      <c r="O311" s="867"/>
      <c r="P311" s="867"/>
      <c r="Q311" s="867"/>
      <c r="R311" s="867"/>
      <c r="S311" s="867"/>
      <c r="T311" s="867"/>
      <c r="U311" s="867"/>
      <c r="V311" s="867"/>
      <c r="W311" s="867"/>
      <c r="X311" s="867"/>
      <c r="Y311" s="867"/>
    </row>
    <row r="312" spans="1:25" x14ac:dyDescent="0.2">
      <c r="A312" s="1060"/>
      <c r="B312" s="8"/>
      <c r="E312" s="9"/>
      <c r="F312" s="9"/>
      <c r="G312" s="9"/>
      <c r="H312" s="9"/>
      <c r="I312" s="9"/>
      <c r="J312" s="9"/>
      <c r="K312" s="9"/>
      <c r="L312" s="9"/>
      <c r="M312" s="976"/>
      <c r="N312" s="867"/>
      <c r="O312" s="867"/>
      <c r="P312" s="867"/>
      <c r="Q312" s="867"/>
      <c r="R312" s="867"/>
      <c r="S312" s="867"/>
      <c r="T312" s="867"/>
      <c r="U312" s="867"/>
      <c r="V312" s="867"/>
      <c r="W312" s="867"/>
      <c r="X312" s="867"/>
      <c r="Y312" s="867"/>
    </row>
    <row r="313" spans="1:25" x14ac:dyDescent="0.2">
      <c r="A313" s="1060"/>
      <c r="B313" s="8"/>
      <c r="E313" s="9"/>
      <c r="F313" s="9"/>
      <c r="G313" s="9"/>
      <c r="H313" s="9"/>
      <c r="I313" s="9"/>
      <c r="J313" s="9"/>
      <c r="K313" s="9"/>
      <c r="L313" s="9"/>
      <c r="M313" s="976"/>
      <c r="N313" s="867"/>
      <c r="O313" s="867"/>
      <c r="P313" s="867"/>
      <c r="Q313" s="867"/>
      <c r="R313" s="867"/>
      <c r="S313" s="867"/>
      <c r="T313" s="867"/>
      <c r="U313" s="867"/>
      <c r="V313" s="867"/>
      <c r="W313" s="867"/>
      <c r="X313" s="867"/>
      <c r="Y313" s="867"/>
    </row>
    <row r="314" spans="1:25" x14ac:dyDescent="0.2">
      <c r="A314" s="1060"/>
      <c r="B314" s="8"/>
      <c r="E314" s="9"/>
      <c r="F314" s="9"/>
      <c r="G314" s="9"/>
      <c r="H314" s="9"/>
      <c r="I314" s="9"/>
      <c r="J314" s="9"/>
      <c r="K314" s="9"/>
      <c r="L314" s="9"/>
      <c r="M314" s="976"/>
      <c r="N314" s="867"/>
      <c r="O314" s="867"/>
      <c r="P314" s="867"/>
      <c r="Q314" s="867"/>
      <c r="R314" s="867"/>
      <c r="S314" s="867"/>
      <c r="T314" s="867"/>
      <c r="U314" s="867"/>
      <c r="V314" s="867"/>
      <c r="W314" s="867"/>
      <c r="X314" s="867"/>
      <c r="Y314" s="867"/>
    </row>
    <row r="315" spans="1:25" x14ac:dyDescent="0.2">
      <c r="A315" s="1060"/>
      <c r="B315" s="8"/>
      <c r="C315" s="9"/>
      <c r="D315" s="9"/>
      <c r="M315" s="976"/>
      <c r="N315" s="867"/>
      <c r="O315" s="867"/>
      <c r="P315" s="867"/>
      <c r="Q315" s="867"/>
      <c r="R315" s="867"/>
      <c r="S315" s="867"/>
      <c r="T315" s="867"/>
      <c r="U315" s="867"/>
      <c r="V315" s="867"/>
      <c r="W315" s="867"/>
      <c r="X315" s="867"/>
      <c r="Y315" s="867"/>
    </row>
    <row r="316" spans="1:25" x14ac:dyDescent="0.2">
      <c r="A316" s="1060"/>
      <c r="B316" s="8"/>
      <c r="E316" s="9"/>
      <c r="F316" s="9"/>
      <c r="G316" s="9"/>
      <c r="H316" s="9"/>
      <c r="I316" s="9"/>
      <c r="J316" s="9"/>
      <c r="K316" s="9"/>
      <c r="L316" s="9"/>
      <c r="M316" s="976"/>
      <c r="N316" s="867"/>
      <c r="O316" s="867"/>
      <c r="P316" s="867"/>
      <c r="Q316" s="867"/>
      <c r="R316" s="867"/>
      <c r="S316" s="867"/>
      <c r="T316" s="867"/>
      <c r="U316" s="867"/>
      <c r="V316" s="867"/>
      <c r="W316" s="867"/>
      <c r="X316" s="867"/>
      <c r="Y316" s="867"/>
    </row>
    <row r="317" spans="1:25" x14ac:dyDescent="0.2">
      <c r="A317" s="1060"/>
      <c r="B317" s="8"/>
      <c r="E317" s="9"/>
      <c r="F317" s="9"/>
      <c r="G317" s="9"/>
      <c r="H317" s="9"/>
      <c r="I317" s="9"/>
      <c r="J317" s="9"/>
      <c r="K317" s="9"/>
      <c r="L317" s="9"/>
      <c r="M317" s="976"/>
      <c r="N317" s="867"/>
      <c r="O317" s="867"/>
      <c r="P317" s="867"/>
      <c r="Q317" s="867"/>
      <c r="R317" s="867"/>
      <c r="S317" s="867"/>
      <c r="T317" s="867"/>
      <c r="U317" s="867"/>
      <c r="V317" s="867"/>
      <c r="W317" s="867"/>
      <c r="X317" s="867"/>
      <c r="Y317" s="867"/>
    </row>
    <row r="318" spans="1:25" x14ac:dyDescent="0.2">
      <c r="A318" s="1060"/>
      <c r="B318" s="8"/>
      <c r="E318" s="9"/>
      <c r="F318" s="9"/>
      <c r="G318" s="9"/>
      <c r="H318" s="9"/>
      <c r="I318" s="9"/>
      <c r="J318" s="9"/>
      <c r="K318" s="9"/>
      <c r="L318" s="9"/>
      <c r="M318" s="976"/>
      <c r="N318" s="867"/>
      <c r="O318" s="867"/>
      <c r="P318" s="867"/>
      <c r="Q318" s="867"/>
      <c r="R318" s="867"/>
      <c r="S318" s="867"/>
      <c r="T318" s="867"/>
      <c r="U318" s="867"/>
      <c r="V318" s="867"/>
      <c r="W318" s="867"/>
      <c r="X318" s="867"/>
      <c r="Y318" s="867"/>
    </row>
    <row r="319" spans="1:25" x14ac:dyDescent="0.2">
      <c r="A319" s="1060"/>
      <c r="B319" s="8"/>
      <c r="E319" s="9"/>
      <c r="F319" s="9"/>
      <c r="G319" s="9"/>
      <c r="H319" s="9"/>
      <c r="I319" s="9"/>
      <c r="J319" s="9"/>
      <c r="K319" s="9"/>
      <c r="L319" s="9"/>
    </row>
    <row r="320" spans="1:25" x14ac:dyDescent="0.2">
      <c r="B320" s="8"/>
      <c r="E320" s="9"/>
      <c r="F320" s="9"/>
      <c r="G320" s="9"/>
      <c r="H320" s="9"/>
      <c r="I320" s="9"/>
      <c r="J320" s="9"/>
      <c r="K320" s="9"/>
      <c r="L320" s="9"/>
      <c r="M320" s="977"/>
      <c r="N320" s="897"/>
      <c r="O320" s="897"/>
      <c r="P320" s="897"/>
      <c r="Q320" s="897"/>
      <c r="R320" s="897"/>
      <c r="S320" s="897"/>
      <c r="T320" s="897"/>
      <c r="U320" s="897"/>
      <c r="V320" s="897"/>
      <c r="W320" s="897"/>
      <c r="X320" s="897"/>
      <c r="Y320" s="897"/>
    </row>
    <row r="321" spans="1:13" s="5" customFormat="1" x14ac:dyDescent="0.25">
      <c r="A321" s="20"/>
      <c r="B321" s="8"/>
      <c r="E321" s="9"/>
      <c r="F321" s="9"/>
      <c r="G321" s="9"/>
      <c r="H321" s="9"/>
      <c r="I321" s="9"/>
      <c r="J321" s="9"/>
      <c r="K321" s="9"/>
      <c r="L321" s="9"/>
      <c r="M321" s="896"/>
    </row>
    <row r="322" spans="1:13" s="5" customFormat="1" x14ac:dyDescent="0.25">
      <c r="A322" s="20"/>
      <c r="B322" s="8"/>
      <c r="E322" s="9"/>
      <c r="F322" s="9"/>
      <c r="G322" s="9"/>
      <c r="H322" s="9"/>
      <c r="I322" s="9"/>
      <c r="J322" s="9"/>
      <c r="K322" s="9"/>
      <c r="L322" s="9"/>
      <c r="M322" s="896"/>
    </row>
    <row r="323" spans="1:13" s="5" customFormat="1" x14ac:dyDescent="0.25">
      <c r="A323" s="20"/>
      <c r="B323" s="8"/>
      <c r="E323" s="9"/>
      <c r="F323" s="9"/>
      <c r="G323" s="9"/>
      <c r="H323" s="9"/>
      <c r="I323" s="9"/>
      <c r="J323" s="9"/>
      <c r="K323" s="9"/>
      <c r="L323" s="9"/>
      <c r="M323" s="896"/>
    </row>
    <row r="324" spans="1:13" s="5" customFormat="1" x14ac:dyDescent="0.25">
      <c r="A324" s="20"/>
      <c r="B324" s="8"/>
      <c r="E324" s="9"/>
      <c r="F324" s="9"/>
      <c r="G324" s="9"/>
      <c r="H324" s="9"/>
      <c r="I324" s="9"/>
      <c r="J324" s="9"/>
      <c r="K324" s="9"/>
      <c r="L324" s="9"/>
      <c r="M324" s="896"/>
    </row>
    <row r="325" spans="1:13" s="5" customFormat="1" x14ac:dyDescent="0.25">
      <c r="A325" s="20"/>
      <c r="B325" s="8"/>
      <c r="E325" s="9"/>
      <c r="F325" s="9"/>
      <c r="G325" s="9"/>
      <c r="H325" s="9"/>
      <c r="I325" s="9"/>
      <c r="J325" s="9"/>
      <c r="K325" s="9"/>
      <c r="L325" s="9"/>
      <c r="M325" s="896"/>
    </row>
    <row r="326" spans="1:13" s="5" customFormat="1" x14ac:dyDescent="0.25">
      <c r="A326" s="20"/>
      <c r="B326" s="8"/>
      <c r="C326" s="9"/>
      <c r="D326" s="9"/>
      <c r="M326" s="896"/>
    </row>
    <row r="327" spans="1:13" s="5" customFormat="1" x14ac:dyDescent="0.25">
      <c r="A327" s="20"/>
      <c r="B327" s="8"/>
      <c r="E327" s="9"/>
      <c r="F327" s="9"/>
      <c r="G327" s="9"/>
      <c r="H327" s="9"/>
      <c r="I327" s="9"/>
      <c r="J327" s="9"/>
      <c r="K327" s="9"/>
      <c r="L327" s="9"/>
      <c r="M327" s="896"/>
    </row>
    <row r="328" spans="1:13" s="5" customFormat="1" x14ac:dyDescent="0.25">
      <c r="A328" s="20"/>
      <c r="B328" s="8"/>
      <c r="E328" s="9"/>
      <c r="F328" s="9"/>
      <c r="G328" s="9"/>
      <c r="H328" s="9"/>
      <c r="I328" s="9"/>
      <c r="J328" s="9"/>
      <c r="K328" s="9"/>
      <c r="L328" s="9"/>
      <c r="M328" s="896"/>
    </row>
    <row r="329" spans="1:13" s="5" customFormat="1" x14ac:dyDescent="0.25">
      <c r="A329" s="20"/>
      <c r="B329" s="8"/>
      <c r="E329" s="9"/>
      <c r="F329" s="9"/>
      <c r="G329" s="9"/>
      <c r="H329" s="9"/>
      <c r="I329" s="9"/>
      <c r="J329" s="9"/>
      <c r="K329" s="9"/>
      <c r="L329" s="9"/>
      <c r="M329" s="896"/>
    </row>
    <row r="330" spans="1:13" s="5" customFormat="1" x14ac:dyDescent="0.25">
      <c r="A330" s="20"/>
      <c r="B330" s="8"/>
      <c r="E330" s="9"/>
      <c r="F330" s="9"/>
      <c r="G330" s="9"/>
      <c r="H330" s="9"/>
      <c r="I330" s="9"/>
      <c r="J330" s="9"/>
      <c r="K330" s="9"/>
      <c r="L330" s="9"/>
      <c r="M330" s="896"/>
    </row>
    <row r="331" spans="1:13" s="5" customFormat="1" x14ac:dyDescent="0.25">
      <c r="A331" s="20"/>
      <c r="B331" s="8"/>
      <c r="E331" s="9"/>
      <c r="F331" s="9"/>
      <c r="G331" s="9"/>
      <c r="H331" s="9"/>
      <c r="I331" s="9"/>
      <c r="J331" s="9"/>
      <c r="K331" s="9"/>
      <c r="L331" s="9"/>
      <c r="M331" s="896"/>
    </row>
    <row r="332" spans="1:13" s="5" customFormat="1" x14ac:dyDescent="0.25">
      <c r="A332" s="20"/>
      <c r="B332" s="8"/>
      <c r="E332" s="9"/>
      <c r="F332" s="9"/>
      <c r="G332" s="9"/>
      <c r="H332" s="9"/>
      <c r="I332" s="9"/>
      <c r="J332" s="9"/>
      <c r="K332" s="9"/>
      <c r="L332" s="9"/>
      <c r="M332" s="896"/>
    </row>
    <row r="333" spans="1:13" s="5" customFormat="1" x14ac:dyDescent="0.25">
      <c r="A333" s="20"/>
      <c r="B333" s="8"/>
      <c r="E333" s="9"/>
      <c r="F333" s="9"/>
      <c r="G333" s="9"/>
      <c r="H333" s="9"/>
      <c r="I333" s="9"/>
      <c r="J333" s="9"/>
      <c r="K333" s="9"/>
      <c r="L333" s="9"/>
      <c r="M333" s="896"/>
    </row>
    <row r="334" spans="1:13" s="5" customFormat="1" x14ac:dyDescent="0.25">
      <c r="A334" s="20"/>
      <c r="B334" s="8"/>
      <c r="E334" s="9"/>
      <c r="F334" s="9"/>
      <c r="G334" s="9"/>
      <c r="H334" s="9"/>
      <c r="I334" s="9"/>
      <c r="J334" s="9"/>
      <c r="K334" s="9"/>
      <c r="L334" s="9"/>
      <c r="M334" s="896"/>
    </row>
    <row r="335" spans="1:13" s="5" customFormat="1" x14ac:dyDescent="0.25">
      <c r="A335" s="20"/>
      <c r="B335" s="8"/>
      <c r="E335" s="9"/>
      <c r="F335" s="9"/>
      <c r="G335" s="9"/>
      <c r="H335" s="9"/>
      <c r="I335" s="9"/>
      <c r="J335" s="9"/>
      <c r="K335" s="9"/>
      <c r="L335" s="9"/>
      <c r="M335" s="896"/>
    </row>
    <row r="336" spans="1:13" s="5" customFormat="1" x14ac:dyDescent="0.25">
      <c r="A336" s="20"/>
      <c r="B336" s="8"/>
      <c r="E336" s="9"/>
      <c r="F336" s="9"/>
      <c r="G336" s="9"/>
      <c r="H336" s="9"/>
      <c r="I336" s="9"/>
      <c r="J336" s="9"/>
      <c r="K336" s="9"/>
      <c r="L336" s="9"/>
      <c r="M336" s="896"/>
    </row>
    <row r="337" spans="1:25" x14ac:dyDescent="0.2">
      <c r="B337" s="10"/>
      <c r="C337" s="4"/>
      <c r="D337" s="4"/>
      <c r="E337" s="9"/>
      <c r="F337" s="9"/>
      <c r="G337" s="9"/>
      <c r="H337" s="9"/>
      <c r="I337" s="9"/>
      <c r="J337" s="9"/>
      <c r="K337" s="9"/>
      <c r="L337" s="9"/>
      <c r="N337" s="897"/>
      <c r="O337" s="897"/>
      <c r="P337" s="897"/>
      <c r="Q337" s="897"/>
      <c r="R337" s="897"/>
      <c r="S337" s="897"/>
      <c r="T337" s="897"/>
      <c r="U337" s="897"/>
      <c r="V337" s="897"/>
      <c r="W337" s="897"/>
      <c r="X337" s="897"/>
      <c r="Y337" s="897"/>
    </row>
    <row r="338" spans="1:25" x14ac:dyDescent="0.2">
      <c r="B338" s="11"/>
      <c r="C338" s="7"/>
      <c r="D338" s="7"/>
      <c r="N338" s="897"/>
      <c r="O338" s="897"/>
      <c r="P338" s="897"/>
      <c r="Q338" s="897"/>
      <c r="R338" s="897"/>
      <c r="S338" s="897"/>
      <c r="T338" s="897"/>
      <c r="U338" s="897"/>
      <c r="V338" s="897"/>
      <c r="W338" s="897"/>
      <c r="X338" s="897"/>
      <c r="Y338" s="897"/>
    </row>
    <row r="339" spans="1:25" x14ac:dyDescent="0.2">
      <c r="B339" s="8"/>
      <c r="E339" s="9"/>
      <c r="F339" s="9"/>
      <c r="G339" s="9"/>
      <c r="H339" s="9"/>
      <c r="I339" s="9"/>
      <c r="J339" s="9"/>
      <c r="K339" s="9"/>
      <c r="L339" s="9"/>
      <c r="N339" s="897"/>
      <c r="O339" s="897"/>
      <c r="P339" s="897"/>
      <c r="Q339" s="897"/>
      <c r="R339" s="897"/>
      <c r="S339" s="897"/>
      <c r="T339" s="897"/>
      <c r="U339" s="897"/>
      <c r="V339" s="897"/>
      <c r="W339" s="897"/>
      <c r="X339" s="897"/>
      <c r="Y339" s="897"/>
    </row>
    <row r="340" spans="1:25" x14ac:dyDescent="0.2">
      <c r="B340" s="8"/>
      <c r="C340" s="9"/>
      <c r="D340" s="9"/>
      <c r="N340" s="897"/>
      <c r="O340" s="897"/>
      <c r="P340" s="897"/>
      <c r="Q340" s="897"/>
      <c r="R340" s="897"/>
      <c r="S340" s="897"/>
      <c r="T340" s="897"/>
      <c r="U340" s="897"/>
      <c r="V340" s="897"/>
      <c r="W340" s="897"/>
      <c r="X340" s="897"/>
      <c r="Y340" s="897"/>
    </row>
    <row r="341" spans="1:25" x14ac:dyDescent="0.2">
      <c r="B341" s="8"/>
      <c r="E341" s="9"/>
      <c r="F341" s="9"/>
      <c r="G341" s="9"/>
      <c r="H341" s="9"/>
      <c r="I341" s="9"/>
      <c r="J341" s="9"/>
      <c r="K341" s="9"/>
      <c r="L341" s="9"/>
      <c r="N341" s="897"/>
      <c r="O341" s="897"/>
      <c r="P341" s="897"/>
      <c r="Q341" s="897"/>
      <c r="R341" s="897"/>
      <c r="S341" s="897"/>
      <c r="T341" s="897"/>
      <c r="U341" s="897"/>
      <c r="V341" s="897"/>
      <c r="W341" s="897"/>
      <c r="X341" s="897"/>
      <c r="Y341" s="897"/>
    </row>
    <row r="342" spans="1:25" x14ac:dyDescent="0.2">
      <c r="B342" s="8"/>
      <c r="E342" s="9"/>
      <c r="F342" s="9"/>
      <c r="G342" s="9"/>
      <c r="H342" s="9"/>
      <c r="I342" s="9"/>
      <c r="J342" s="9"/>
      <c r="K342" s="9"/>
      <c r="L342" s="9"/>
      <c r="N342" s="897"/>
      <c r="O342" s="897"/>
      <c r="P342" s="897"/>
      <c r="Q342" s="897"/>
      <c r="R342" s="897"/>
      <c r="S342" s="897"/>
      <c r="T342" s="897"/>
      <c r="U342" s="897"/>
      <c r="V342" s="897"/>
      <c r="W342" s="897"/>
      <c r="X342" s="897"/>
      <c r="Y342" s="897"/>
    </row>
    <row r="343" spans="1:25" x14ac:dyDescent="0.2">
      <c r="B343" s="8"/>
      <c r="E343" s="9"/>
      <c r="F343" s="9"/>
      <c r="G343" s="9"/>
      <c r="H343" s="9"/>
      <c r="I343" s="9"/>
      <c r="J343" s="9"/>
      <c r="K343" s="9"/>
      <c r="L343" s="9"/>
      <c r="N343" s="897"/>
      <c r="O343" s="897"/>
      <c r="P343" s="897"/>
      <c r="Q343" s="897"/>
      <c r="R343" s="897"/>
      <c r="S343" s="897"/>
      <c r="T343" s="897"/>
      <c r="U343" s="897"/>
      <c r="V343" s="897"/>
      <c r="W343" s="897"/>
      <c r="X343" s="897"/>
      <c r="Y343" s="897"/>
    </row>
    <row r="344" spans="1:25" x14ac:dyDescent="0.2">
      <c r="B344" s="8"/>
      <c r="E344" s="9"/>
      <c r="F344" s="9"/>
      <c r="G344" s="9"/>
      <c r="H344" s="9"/>
      <c r="I344" s="9"/>
      <c r="J344" s="9"/>
      <c r="K344" s="9"/>
      <c r="L344" s="9"/>
      <c r="N344" s="897"/>
      <c r="O344" s="897"/>
      <c r="P344" s="897"/>
      <c r="Q344" s="897"/>
      <c r="R344" s="897"/>
      <c r="S344" s="897"/>
      <c r="T344" s="897"/>
      <c r="U344" s="897"/>
      <c r="V344" s="897"/>
      <c r="W344" s="897"/>
      <c r="X344" s="897"/>
      <c r="Y344" s="897"/>
    </row>
    <row r="345" spans="1:25" x14ac:dyDescent="0.2">
      <c r="B345" s="8"/>
      <c r="C345" s="9"/>
      <c r="D345" s="9"/>
      <c r="M345" s="976"/>
      <c r="N345" s="867"/>
      <c r="O345" s="867"/>
      <c r="P345" s="867"/>
      <c r="Q345" s="867"/>
      <c r="R345" s="867"/>
      <c r="S345" s="867"/>
      <c r="T345" s="867"/>
      <c r="U345" s="867"/>
      <c r="V345" s="867"/>
      <c r="W345" s="867"/>
      <c r="X345" s="867"/>
      <c r="Y345" s="867"/>
    </row>
    <row r="346" spans="1:25" x14ac:dyDescent="0.2">
      <c r="B346" s="8"/>
      <c r="E346" s="9"/>
      <c r="F346" s="9"/>
      <c r="G346" s="9"/>
      <c r="H346" s="9"/>
      <c r="I346" s="9"/>
      <c r="J346" s="9"/>
      <c r="K346" s="9"/>
      <c r="L346" s="9"/>
      <c r="M346" s="976"/>
      <c r="N346" s="867"/>
      <c r="O346" s="867"/>
      <c r="P346" s="867"/>
      <c r="Q346" s="867"/>
      <c r="R346" s="867"/>
      <c r="S346" s="867"/>
      <c r="T346" s="867"/>
      <c r="U346" s="867"/>
      <c r="V346" s="867"/>
      <c r="W346" s="867"/>
      <c r="X346" s="867"/>
      <c r="Y346" s="867"/>
    </row>
    <row r="347" spans="1:25" x14ac:dyDescent="0.2">
      <c r="B347" s="8"/>
      <c r="E347" s="9"/>
      <c r="F347" s="9"/>
      <c r="G347" s="9"/>
      <c r="H347" s="9"/>
      <c r="I347" s="9"/>
      <c r="J347" s="9"/>
      <c r="K347" s="9"/>
      <c r="L347" s="9"/>
      <c r="M347" s="976"/>
      <c r="N347" s="867"/>
      <c r="O347" s="867"/>
      <c r="P347" s="867"/>
      <c r="Q347" s="867"/>
      <c r="R347" s="867"/>
      <c r="S347" s="867"/>
      <c r="T347" s="867"/>
      <c r="U347" s="867"/>
      <c r="V347" s="867"/>
      <c r="W347" s="867"/>
      <c r="X347" s="867"/>
      <c r="Y347" s="867"/>
    </row>
    <row r="348" spans="1:25" x14ac:dyDescent="0.2">
      <c r="B348" s="8"/>
      <c r="C348" s="9"/>
      <c r="D348" s="9"/>
      <c r="M348" s="976"/>
      <c r="N348" s="867"/>
      <c r="O348" s="867"/>
      <c r="P348" s="867"/>
      <c r="Q348" s="867"/>
      <c r="R348" s="867"/>
      <c r="S348" s="867"/>
      <c r="T348" s="867"/>
      <c r="U348" s="867"/>
      <c r="V348" s="867"/>
      <c r="W348" s="867"/>
      <c r="X348" s="867"/>
      <c r="Y348" s="867"/>
    </row>
    <row r="349" spans="1:25" x14ac:dyDescent="0.2">
      <c r="B349" s="8"/>
      <c r="C349" s="9"/>
      <c r="D349" s="9"/>
      <c r="M349" s="976"/>
      <c r="N349" s="867"/>
      <c r="O349" s="867"/>
      <c r="P349" s="867"/>
      <c r="Q349" s="867"/>
      <c r="R349" s="867"/>
      <c r="S349" s="867"/>
      <c r="T349" s="867"/>
      <c r="U349" s="867"/>
      <c r="V349" s="867"/>
      <c r="W349" s="867"/>
      <c r="X349" s="867"/>
      <c r="Y349" s="867"/>
    </row>
    <row r="350" spans="1:25" x14ac:dyDescent="0.2">
      <c r="B350" s="8"/>
      <c r="E350" s="9"/>
      <c r="F350" s="9"/>
      <c r="G350" s="9"/>
      <c r="H350" s="9"/>
      <c r="I350" s="9"/>
      <c r="J350" s="9"/>
      <c r="K350" s="9"/>
      <c r="L350" s="9"/>
      <c r="M350" s="976"/>
      <c r="N350" s="867"/>
      <c r="O350" s="867"/>
      <c r="P350" s="867"/>
      <c r="Q350" s="867"/>
      <c r="R350" s="867"/>
      <c r="S350" s="867"/>
      <c r="T350" s="867"/>
      <c r="U350" s="867"/>
      <c r="V350" s="867"/>
      <c r="W350" s="867"/>
      <c r="X350" s="867"/>
      <c r="Y350" s="867"/>
    </row>
    <row r="351" spans="1:25" x14ac:dyDescent="0.2">
      <c r="B351" s="8"/>
      <c r="E351" s="9"/>
      <c r="F351" s="9"/>
      <c r="G351" s="9"/>
      <c r="H351" s="9"/>
      <c r="I351" s="9"/>
      <c r="J351" s="9"/>
      <c r="K351" s="9"/>
      <c r="L351" s="9"/>
      <c r="M351" s="976"/>
      <c r="N351" s="867"/>
      <c r="O351" s="867"/>
      <c r="P351" s="867"/>
      <c r="Q351" s="867"/>
      <c r="R351" s="867"/>
      <c r="S351" s="867"/>
      <c r="T351" s="867"/>
      <c r="U351" s="867"/>
      <c r="V351" s="867"/>
      <c r="W351" s="867"/>
      <c r="X351" s="867"/>
      <c r="Y351" s="867"/>
    </row>
    <row r="352" spans="1:25" x14ac:dyDescent="0.2">
      <c r="A352" s="1060"/>
      <c r="B352" s="8"/>
      <c r="E352" s="9"/>
      <c r="F352" s="9"/>
      <c r="G352" s="9"/>
      <c r="H352" s="9"/>
      <c r="I352" s="9"/>
      <c r="J352" s="9"/>
      <c r="K352" s="9"/>
      <c r="L352" s="9"/>
      <c r="M352" s="976"/>
      <c r="N352" s="867"/>
      <c r="O352" s="867"/>
      <c r="P352" s="867"/>
      <c r="Q352" s="867"/>
      <c r="R352" s="867"/>
      <c r="S352" s="867"/>
      <c r="T352" s="867"/>
      <c r="U352" s="867"/>
      <c r="V352" s="867"/>
      <c r="W352" s="867"/>
      <c r="X352" s="867"/>
      <c r="Y352" s="867"/>
    </row>
    <row r="353" spans="1:25" x14ac:dyDescent="0.2">
      <c r="A353" s="1060"/>
      <c r="B353" s="8"/>
      <c r="C353" s="9"/>
      <c r="D353" s="9"/>
      <c r="M353" s="976"/>
      <c r="N353" s="867"/>
      <c r="O353" s="867"/>
      <c r="P353" s="867"/>
      <c r="Q353" s="867"/>
      <c r="R353" s="867"/>
      <c r="S353" s="867"/>
      <c r="T353" s="867"/>
      <c r="U353" s="867"/>
      <c r="V353" s="867"/>
      <c r="W353" s="867"/>
      <c r="X353" s="867"/>
      <c r="Y353" s="867"/>
    </row>
    <row r="354" spans="1:25" x14ac:dyDescent="0.2">
      <c r="A354" s="1060"/>
      <c r="B354" s="8"/>
      <c r="E354" s="9"/>
      <c r="F354" s="9"/>
      <c r="G354" s="9"/>
      <c r="H354" s="9"/>
      <c r="I354" s="9"/>
      <c r="J354" s="9"/>
      <c r="K354" s="9"/>
      <c r="L354" s="9"/>
      <c r="M354" s="976"/>
      <c r="N354" s="867"/>
      <c r="O354" s="867"/>
      <c r="P354" s="867"/>
      <c r="Q354" s="867"/>
      <c r="R354" s="867"/>
      <c r="S354" s="867"/>
      <c r="T354" s="867"/>
      <c r="U354" s="867"/>
      <c r="V354" s="867"/>
      <c r="W354" s="867"/>
      <c r="X354" s="867"/>
      <c r="Y354" s="867"/>
    </row>
    <row r="355" spans="1:25" x14ac:dyDescent="0.2">
      <c r="A355" s="1060"/>
      <c r="B355" s="8"/>
      <c r="E355" s="9"/>
      <c r="F355" s="9"/>
      <c r="G355" s="9"/>
      <c r="H355" s="9"/>
      <c r="I355" s="9"/>
      <c r="J355" s="9"/>
      <c r="K355" s="9"/>
      <c r="L355" s="9"/>
      <c r="M355" s="976"/>
      <c r="N355" s="867"/>
      <c r="O355" s="867"/>
      <c r="P355" s="867"/>
      <c r="Q355" s="867"/>
      <c r="R355" s="867"/>
      <c r="S355" s="867"/>
      <c r="T355" s="867"/>
      <c r="U355" s="867"/>
      <c r="V355" s="867"/>
      <c r="W355" s="867"/>
      <c r="X355" s="867"/>
      <c r="Y355" s="867"/>
    </row>
    <row r="356" spans="1:25" x14ac:dyDescent="0.2">
      <c r="A356" s="1060"/>
      <c r="B356" s="8"/>
      <c r="E356" s="9"/>
      <c r="F356" s="9"/>
      <c r="G356" s="9"/>
      <c r="H356" s="9"/>
      <c r="I356" s="9"/>
      <c r="J356" s="9"/>
      <c r="K356" s="9"/>
      <c r="L356" s="9"/>
      <c r="M356" s="976"/>
      <c r="N356" s="867"/>
      <c r="O356" s="867"/>
      <c r="P356" s="867"/>
      <c r="Q356" s="867"/>
      <c r="R356" s="867"/>
      <c r="S356" s="867"/>
      <c r="T356" s="867"/>
      <c r="U356" s="867"/>
      <c r="V356" s="867"/>
      <c r="W356" s="867"/>
      <c r="X356" s="867"/>
      <c r="Y356" s="867"/>
    </row>
    <row r="357" spans="1:25" x14ac:dyDescent="0.2">
      <c r="A357" s="1060"/>
      <c r="B357" s="8"/>
      <c r="E357" s="9"/>
      <c r="F357" s="9"/>
      <c r="G357" s="9"/>
      <c r="H357" s="9"/>
      <c r="I357" s="9"/>
      <c r="J357" s="9"/>
      <c r="K357" s="9"/>
      <c r="L357" s="9"/>
      <c r="M357" s="976"/>
      <c r="N357" s="867"/>
      <c r="O357" s="867"/>
      <c r="P357" s="867"/>
      <c r="Q357" s="867"/>
      <c r="R357" s="867"/>
      <c r="S357" s="867"/>
      <c r="T357" s="867"/>
      <c r="U357" s="867"/>
      <c r="V357" s="867"/>
      <c r="W357" s="867"/>
      <c r="X357" s="867"/>
      <c r="Y357" s="867"/>
    </row>
    <row r="358" spans="1:25" x14ac:dyDescent="0.2">
      <c r="A358" s="1060"/>
      <c r="B358" s="8"/>
      <c r="E358" s="9"/>
      <c r="F358" s="9"/>
      <c r="G358" s="9"/>
      <c r="H358" s="9"/>
      <c r="I358" s="9"/>
      <c r="J358" s="9"/>
      <c r="K358" s="9"/>
      <c r="L358" s="9"/>
      <c r="M358" s="976"/>
      <c r="N358" s="867"/>
      <c r="O358" s="867"/>
      <c r="P358" s="867"/>
      <c r="Q358" s="867"/>
      <c r="R358" s="867"/>
      <c r="S358" s="867"/>
      <c r="T358" s="867"/>
      <c r="U358" s="867"/>
      <c r="V358" s="867"/>
      <c r="W358" s="867"/>
      <c r="X358" s="867"/>
      <c r="Y358" s="867"/>
    </row>
    <row r="359" spans="1:25" x14ac:dyDescent="0.2">
      <c r="A359" s="1060"/>
      <c r="B359" s="8"/>
      <c r="E359" s="9"/>
      <c r="F359" s="9"/>
      <c r="G359" s="9"/>
      <c r="H359" s="9"/>
      <c r="I359" s="9"/>
      <c r="J359" s="9"/>
      <c r="K359" s="9"/>
      <c r="L359" s="9"/>
      <c r="M359" s="976"/>
      <c r="N359" s="867"/>
      <c r="O359" s="867"/>
      <c r="P359" s="867"/>
      <c r="Q359" s="867"/>
      <c r="R359" s="867"/>
      <c r="S359" s="867"/>
      <c r="T359" s="867"/>
      <c r="U359" s="867"/>
      <c r="V359" s="867"/>
      <c r="W359" s="867"/>
      <c r="X359" s="867"/>
      <c r="Y359" s="867"/>
    </row>
    <row r="360" spans="1:25" x14ac:dyDescent="0.2">
      <c r="A360" s="1060"/>
      <c r="B360" s="8"/>
      <c r="E360" s="9"/>
      <c r="F360" s="9"/>
      <c r="G360" s="9"/>
      <c r="H360" s="9"/>
      <c r="I360" s="9"/>
      <c r="J360" s="9"/>
      <c r="K360" s="9"/>
      <c r="L360" s="9"/>
      <c r="M360" s="976"/>
      <c r="N360" s="867"/>
      <c r="O360" s="867"/>
      <c r="P360" s="867"/>
      <c r="Q360" s="867"/>
      <c r="R360" s="867"/>
      <c r="S360" s="867"/>
      <c r="T360" s="867"/>
      <c r="U360" s="867"/>
      <c r="V360" s="867"/>
      <c r="W360" s="867"/>
      <c r="X360" s="867"/>
      <c r="Y360" s="867"/>
    </row>
    <row r="361" spans="1:25" x14ac:dyDescent="0.2">
      <c r="A361" s="1060"/>
      <c r="B361" s="8"/>
      <c r="E361" s="9"/>
      <c r="F361" s="9"/>
      <c r="G361" s="9"/>
      <c r="H361" s="9"/>
      <c r="I361" s="9"/>
      <c r="J361" s="9"/>
      <c r="K361" s="9"/>
      <c r="L361" s="9"/>
      <c r="M361" s="976"/>
      <c r="N361" s="867"/>
      <c r="O361" s="867"/>
      <c r="P361" s="867"/>
      <c r="Q361" s="867"/>
      <c r="R361" s="867"/>
      <c r="S361" s="867"/>
      <c r="T361" s="867"/>
      <c r="U361" s="867"/>
      <c r="V361" s="867"/>
      <c r="W361" s="867"/>
      <c r="X361" s="867"/>
      <c r="Y361" s="867"/>
    </row>
    <row r="362" spans="1:25" x14ac:dyDescent="0.2">
      <c r="A362" s="1060"/>
      <c r="B362" s="8"/>
      <c r="E362" s="9"/>
      <c r="F362" s="9"/>
      <c r="G362" s="9"/>
      <c r="H362" s="9"/>
      <c r="I362" s="9"/>
      <c r="J362" s="9"/>
      <c r="K362" s="9"/>
      <c r="L362" s="9"/>
      <c r="M362" s="976"/>
      <c r="N362" s="867"/>
      <c r="O362" s="867"/>
      <c r="P362" s="867"/>
      <c r="Q362" s="867"/>
      <c r="R362" s="867"/>
      <c r="S362" s="867"/>
      <c r="T362" s="867"/>
      <c r="U362" s="867"/>
      <c r="V362" s="867"/>
      <c r="W362" s="867"/>
      <c r="X362" s="867"/>
      <c r="Y362" s="867"/>
    </row>
    <row r="363" spans="1:25" x14ac:dyDescent="0.2">
      <c r="A363" s="1060"/>
      <c r="B363" s="8"/>
      <c r="E363" s="9"/>
      <c r="F363" s="9"/>
      <c r="G363" s="9"/>
      <c r="H363" s="9"/>
      <c r="I363" s="9"/>
      <c r="J363" s="9"/>
      <c r="K363" s="9"/>
      <c r="L363" s="9"/>
      <c r="M363" s="976"/>
      <c r="N363" s="867"/>
      <c r="O363" s="867"/>
      <c r="P363" s="867"/>
      <c r="Q363" s="867"/>
      <c r="R363" s="867"/>
      <c r="S363" s="867"/>
      <c r="T363" s="867"/>
      <c r="U363" s="867"/>
      <c r="V363" s="867"/>
      <c r="W363" s="867"/>
      <c r="X363" s="867"/>
      <c r="Y363" s="867"/>
    </row>
    <row r="364" spans="1:25" x14ac:dyDescent="0.2">
      <c r="A364" s="1060"/>
      <c r="B364" s="10"/>
      <c r="C364" s="4"/>
      <c r="D364" s="4"/>
      <c r="M364" s="976"/>
      <c r="N364" s="867"/>
      <c r="O364" s="867"/>
      <c r="P364" s="867"/>
      <c r="Q364" s="867"/>
      <c r="R364" s="867"/>
      <c r="S364" s="867"/>
      <c r="T364" s="867"/>
      <c r="U364" s="867"/>
      <c r="V364" s="867"/>
      <c r="W364" s="867"/>
      <c r="X364" s="867"/>
      <c r="Y364" s="867"/>
    </row>
    <row r="365" spans="1:25" x14ac:dyDescent="0.2">
      <c r="A365" s="1060"/>
      <c r="B365" s="8"/>
      <c r="C365" s="9"/>
      <c r="D365" s="9"/>
      <c r="M365" s="976"/>
      <c r="N365" s="867"/>
      <c r="O365" s="867"/>
      <c r="P365" s="867"/>
      <c r="Q365" s="867"/>
      <c r="R365" s="867"/>
      <c r="S365" s="867"/>
      <c r="T365" s="867"/>
      <c r="U365" s="867"/>
      <c r="V365" s="867"/>
      <c r="W365" s="867"/>
      <c r="X365" s="867"/>
      <c r="Y365" s="867"/>
    </row>
    <row r="366" spans="1:25" x14ac:dyDescent="0.2">
      <c r="A366" s="1060"/>
      <c r="B366" s="8"/>
      <c r="C366" s="9"/>
      <c r="D366" s="9"/>
      <c r="M366" s="976"/>
      <c r="N366" s="867"/>
      <c r="O366" s="867"/>
      <c r="P366" s="867"/>
      <c r="Q366" s="867"/>
      <c r="R366" s="867"/>
      <c r="S366" s="867"/>
      <c r="T366" s="867"/>
      <c r="U366" s="867"/>
      <c r="V366" s="867"/>
      <c r="W366" s="867"/>
      <c r="X366" s="867"/>
      <c r="Y366" s="867"/>
    </row>
    <row r="367" spans="1:25" x14ac:dyDescent="0.2">
      <c r="A367" s="1060"/>
      <c r="B367" s="8"/>
      <c r="E367" s="9"/>
      <c r="F367" s="9"/>
      <c r="G367" s="9"/>
      <c r="H367" s="9"/>
      <c r="I367" s="9"/>
      <c r="J367" s="9"/>
      <c r="K367" s="9"/>
      <c r="L367" s="9"/>
      <c r="M367" s="976"/>
      <c r="N367" s="867"/>
      <c r="O367" s="867"/>
      <c r="P367" s="867"/>
      <c r="Q367" s="867"/>
      <c r="R367" s="867"/>
      <c r="S367" s="867"/>
      <c r="T367" s="867"/>
      <c r="U367" s="867"/>
      <c r="V367" s="867"/>
      <c r="W367" s="867"/>
      <c r="X367" s="867"/>
      <c r="Y367" s="867"/>
    </row>
    <row r="368" spans="1:25" x14ac:dyDescent="0.2">
      <c r="A368" s="1060"/>
      <c r="B368" s="8"/>
      <c r="E368" s="9"/>
      <c r="F368" s="9"/>
      <c r="G368" s="9"/>
      <c r="H368" s="9"/>
      <c r="I368" s="9"/>
      <c r="J368" s="9"/>
      <c r="K368" s="9"/>
      <c r="L368" s="9"/>
      <c r="M368" s="976"/>
      <c r="N368" s="867"/>
      <c r="O368" s="867"/>
      <c r="P368" s="867"/>
      <c r="Q368" s="867"/>
      <c r="R368" s="867"/>
      <c r="S368" s="867"/>
      <c r="T368" s="867"/>
      <c r="U368" s="867"/>
      <c r="V368" s="867"/>
      <c r="W368" s="867"/>
      <c r="X368" s="867"/>
      <c r="Y368" s="867"/>
    </row>
    <row r="369" spans="1:25" x14ac:dyDescent="0.2">
      <c r="A369" s="1060"/>
      <c r="B369" s="8"/>
      <c r="E369" s="9"/>
      <c r="F369" s="9"/>
      <c r="G369" s="9"/>
      <c r="H369" s="9"/>
      <c r="I369" s="9"/>
      <c r="J369" s="9"/>
      <c r="K369" s="9"/>
      <c r="L369" s="9"/>
      <c r="M369" s="976"/>
      <c r="N369" s="867"/>
      <c r="O369" s="867"/>
      <c r="P369" s="867"/>
      <c r="Q369" s="867"/>
      <c r="R369" s="867"/>
      <c r="S369" s="867"/>
      <c r="T369" s="867"/>
      <c r="U369" s="867"/>
      <c r="V369" s="867"/>
      <c r="W369" s="867"/>
      <c r="X369" s="867"/>
      <c r="Y369" s="867"/>
    </row>
    <row r="370" spans="1:25" x14ac:dyDescent="0.2">
      <c r="A370" s="1060"/>
      <c r="B370" s="8"/>
      <c r="C370" s="9"/>
      <c r="D370" s="9"/>
      <c r="M370" s="976"/>
      <c r="N370" s="867"/>
      <c r="O370" s="867"/>
      <c r="P370" s="867"/>
      <c r="Q370" s="867"/>
      <c r="R370" s="867"/>
      <c r="S370" s="867"/>
      <c r="T370" s="867"/>
      <c r="U370" s="867"/>
      <c r="V370" s="867"/>
      <c r="W370" s="867"/>
      <c r="X370" s="867"/>
      <c r="Y370" s="867"/>
    </row>
    <row r="371" spans="1:25" x14ac:dyDescent="0.2">
      <c r="A371" s="1060"/>
      <c r="B371" s="8"/>
      <c r="E371" s="9"/>
      <c r="F371" s="9"/>
      <c r="G371" s="9"/>
      <c r="H371" s="9"/>
      <c r="I371" s="9"/>
      <c r="J371" s="9"/>
      <c r="K371" s="9"/>
      <c r="L371" s="9"/>
      <c r="M371" s="976"/>
      <c r="N371" s="867"/>
      <c r="O371" s="867"/>
      <c r="P371" s="867"/>
      <c r="Q371" s="867"/>
      <c r="R371" s="867"/>
      <c r="S371" s="867"/>
      <c r="T371" s="867"/>
      <c r="U371" s="867"/>
      <c r="V371" s="867"/>
      <c r="W371" s="867"/>
      <c r="X371" s="867"/>
      <c r="Y371" s="867"/>
    </row>
    <row r="372" spans="1:25" x14ac:dyDescent="0.2">
      <c r="A372" s="1060"/>
      <c r="B372" s="8"/>
      <c r="E372" s="9"/>
      <c r="F372" s="9"/>
      <c r="G372" s="9"/>
      <c r="H372" s="9"/>
      <c r="I372" s="9"/>
      <c r="J372" s="9"/>
      <c r="K372" s="9"/>
      <c r="L372" s="9"/>
      <c r="M372" s="976"/>
      <c r="N372" s="867"/>
      <c r="O372" s="867"/>
      <c r="P372" s="867"/>
      <c r="Q372" s="867"/>
      <c r="R372" s="867"/>
      <c r="S372" s="867"/>
      <c r="T372" s="867"/>
      <c r="U372" s="867"/>
      <c r="V372" s="867"/>
      <c r="W372" s="867"/>
      <c r="X372" s="867"/>
      <c r="Y372" s="867"/>
    </row>
    <row r="373" spans="1:25" x14ac:dyDescent="0.2">
      <c r="A373" s="1060"/>
      <c r="B373" s="8"/>
      <c r="C373" s="9"/>
      <c r="D373" s="9"/>
      <c r="M373" s="976"/>
      <c r="N373" s="867"/>
      <c r="O373" s="867"/>
      <c r="P373" s="867"/>
      <c r="Q373" s="867"/>
      <c r="R373" s="867"/>
      <c r="S373" s="867"/>
      <c r="T373" s="867"/>
      <c r="U373" s="867"/>
      <c r="V373" s="867"/>
      <c r="W373" s="867"/>
      <c r="X373" s="867"/>
      <c r="Y373" s="867"/>
    </row>
    <row r="374" spans="1:25" x14ac:dyDescent="0.2">
      <c r="A374" s="1060"/>
      <c r="B374" s="8"/>
      <c r="E374" s="9"/>
      <c r="F374" s="9"/>
      <c r="G374" s="9"/>
      <c r="H374" s="9"/>
      <c r="I374" s="9"/>
      <c r="J374" s="9"/>
      <c r="K374" s="9"/>
      <c r="L374" s="9"/>
      <c r="M374" s="976"/>
      <c r="N374" s="867"/>
      <c r="O374" s="867"/>
      <c r="P374" s="867"/>
      <c r="Q374" s="867"/>
      <c r="R374" s="867"/>
      <c r="S374" s="867"/>
      <c r="T374" s="867"/>
      <c r="U374" s="867"/>
      <c r="V374" s="867"/>
      <c r="W374" s="867"/>
      <c r="X374" s="867"/>
      <c r="Y374" s="867"/>
    </row>
    <row r="375" spans="1:25" x14ac:dyDescent="0.2">
      <c r="A375" s="1060"/>
      <c r="B375" s="8"/>
      <c r="E375" s="9"/>
      <c r="F375" s="9"/>
      <c r="G375" s="9"/>
      <c r="H375" s="9"/>
      <c r="I375" s="9"/>
      <c r="J375" s="9"/>
      <c r="K375" s="9"/>
      <c r="L375" s="9"/>
      <c r="M375" s="976"/>
      <c r="N375" s="867"/>
      <c r="O375" s="867"/>
      <c r="P375" s="867"/>
      <c r="Q375" s="867"/>
      <c r="R375" s="867"/>
      <c r="S375" s="867"/>
      <c r="T375" s="867"/>
      <c r="U375" s="867"/>
      <c r="V375" s="867"/>
      <c r="W375" s="867"/>
      <c r="X375" s="867"/>
      <c r="Y375" s="867"/>
    </row>
    <row r="376" spans="1:25" x14ac:dyDescent="0.2">
      <c r="A376" s="1060"/>
      <c r="B376" s="8"/>
      <c r="E376" s="9"/>
      <c r="F376" s="9"/>
      <c r="G376" s="9"/>
      <c r="H376" s="9"/>
      <c r="I376" s="9"/>
      <c r="J376" s="9"/>
      <c r="K376" s="9"/>
      <c r="L376" s="9"/>
      <c r="M376" s="976"/>
      <c r="N376" s="867"/>
      <c r="O376" s="867"/>
      <c r="P376" s="867"/>
      <c r="Q376" s="867"/>
      <c r="R376" s="867"/>
      <c r="S376" s="867"/>
      <c r="T376" s="867"/>
      <c r="U376" s="867"/>
      <c r="V376" s="867"/>
      <c r="W376" s="867"/>
      <c r="X376" s="867"/>
      <c r="Y376" s="867"/>
    </row>
    <row r="377" spans="1:25" x14ac:dyDescent="0.2">
      <c r="A377" s="1060"/>
      <c r="B377" s="8"/>
      <c r="E377" s="9"/>
      <c r="F377" s="9"/>
      <c r="G377" s="9"/>
      <c r="H377" s="9"/>
      <c r="I377" s="9"/>
      <c r="J377" s="9"/>
      <c r="K377" s="9"/>
      <c r="L377" s="9"/>
      <c r="M377" s="976"/>
      <c r="N377" s="867"/>
      <c r="O377" s="867"/>
      <c r="P377" s="867"/>
      <c r="Q377" s="867"/>
      <c r="R377" s="867"/>
      <c r="S377" s="867"/>
      <c r="T377" s="867"/>
      <c r="U377" s="867"/>
      <c r="V377" s="867"/>
      <c r="W377" s="867"/>
      <c r="X377" s="867"/>
      <c r="Y377" s="867"/>
    </row>
    <row r="378" spans="1:25" x14ac:dyDescent="0.2">
      <c r="A378" s="1060"/>
      <c r="B378" s="8"/>
      <c r="E378" s="9"/>
      <c r="F378" s="9"/>
      <c r="G378" s="9"/>
      <c r="H378" s="9"/>
      <c r="I378" s="9"/>
      <c r="J378" s="9"/>
      <c r="K378" s="9"/>
      <c r="L378" s="9"/>
      <c r="M378" s="976"/>
      <c r="N378" s="867"/>
      <c r="O378" s="867"/>
      <c r="P378" s="867"/>
      <c r="Q378" s="867"/>
      <c r="R378" s="867"/>
      <c r="S378" s="867"/>
      <c r="T378" s="867"/>
      <c r="U378" s="867"/>
      <c r="V378" s="867"/>
      <c r="W378" s="867"/>
      <c r="X378" s="867"/>
      <c r="Y378" s="867"/>
    </row>
    <row r="379" spans="1:25" x14ac:dyDescent="0.2">
      <c r="A379" s="1060"/>
      <c r="B379" s="8"/>
      <c r="E379" s="9"/>
      <c r="F379" s="9"/>
      <c r="G379" s="9"/>
      <c r="H379" s="9"/>
      <c r="I379" s="9"/>
      <c r="J379" s="9"/>
      <c r="K379" s="9"/>
      <c r="L379" s="9"/>
      <c r="M379" s="976"/>
      <c r="N379" s="867"/>
      <c r="O379" s="867"/>
      <c r="P379" s="867"/>
      <c r="Q379" s="867"/>
      <c r="R379" s="867"/>
      <c r="S379" s="867"/>
      <c r="T379" s="867"/>
      <c r="U379" s="867"/>
      <c r="V379" s="867"/>
      <c r="W379" s="867"/>
      <c r="X379" s="867"/>
      <c r="Y379" s="867"/>
    </row>
    <row r="380" spans="1:25" x14ac:dyDescent="0.2">
      <c r="A380" s="1060"/>
      <c r="B380" s="8"/>
      <c r="E380" s="9"/>
      <c r="F380" s="9"/>
      <c r="G380" s="9"/>
      <c r="H380" s="9"/>
      <c r="I380" s="9"/>
      <c r="J380" s="9"/>
      <c r="K380" s="9"/>
      <c r="L380" s="9"/>
      <c r="M380" s="976"/>
      <c r="N380" s="867"/>
      <c r="O380" s="867"/>
      <c r="P380" s="867"/>
      <c r="Q380" s="867"/>
      <c r="R380" s="867"/>
      <c r="S380" s="867"/>
      <c r="T380" s="867"/>
      <c r="U380" s="867"/>
      <c r="V380" s="867"/>
      <c r="W380" s="867"/>
      <c r="X380" s="867"/>
      <c r="Y380" s="867"/>
    </row>
    <row r="381" spans="1:25" x14ac:dyDescent="0.2">
      <c r="A381" s="1060"/>
      <c r="B381" s="8"/>
      <c r="C381" s="9"/>
      <c r="D381" s="9"/>
      <c r="M381" s="976"/>
      <c r="N381" s="867"/>
      <c r="O381" s="867"/>
      <c r="P381" s="867"/>
      <c r="Q381" s="867"/>
      <c r="R381" s="867"/>
      <c r="S381" s="867"/>
      <c r="T381" s="867"/>
      <c r="U381" s="867"/>
      <c r="V381" s="867"/>
      <c r="W381" s="867"/>
      <c r="X381" s="867"/>
      <c r="Y381" s="867"/>
    </row>
    <row r="382" spans="1:25" x14ac:dyDescent="0.2">
      <c r="A382" s="1060"/>
      <c r="B382" s="8"/>
      <c r="C382" s="9"/>
      <c r="D382" s="9"/>
      <c r="M382" s="976"/>
      <c r="N382" s="867"/>
      <c r="O382" s="867"/>
      <c r="P382" s="867"/>
      <c r="Q382" s="867"/>
      <c r="R382" s="867"/>
      <c r="S382" s="867"/>
      <c r="T382" s="867"/>
      <c r="U382" s="867"/>
      <c r="V382" s="867"/>
      <c r="W382" s="867"/>
      <c r="X382" s="867"/>
      <c r="Y382" s="867"/>
    </row>
    <row r="383" spans="1:25" x14ac:dyDescent="0.2">
      <c r="A383" s="1060"/>
      <c r="B383" s="8"/>
      <c r="C383" s="9"/>
      <c r="D383" s="9"/>
      <c r="M383" s="976"/>
      <c r="N383" s="867"/>
      <c r="O383" s="867"/>
      <c r="P383" s="867"/>
      <c r="Q383" s="867"/>
      <c r="R383" s="867"/>
      <c r="S383" s="867"/>
      <c r="T383" s="867"/>
      <c r="U383" s="867"/>
      <c r="V383" s="867"/>
      <c r="W383" s="867"/>
      <c r="X383" s="867"/>
      <c r="Y383" s="867"/>
    </row>
    <row r="384" spans="1:25" x14ac:dyDescent="0.2">
      <c r="A384" s="1060"/>
      <c r="B384" s="8"/>
      <c r="C384" s="9"/>
      <c r="D384" s="9"/>
      <c r="M384" s="976"/>
      <c r="N384" s="867"/>
      <c r="O384" s="867"/>
      <c r="P384" s="867"/>
      <c r="Q384" s="867"/>
      <c r="R384" s="867"/>
      <c r="S384" s="867"/>
      <c r="T384" s="867"/>
      <c r="U384" s="867"/>
      <c r="V384" s="867"/>
      <c r="W384" s="867"/>
      <c r="X384" s="867"/>
      <c r="Y384" s="867"/>
    </row>
    <row r="385" spans="1:25" x14ac:dyDescent="0.2">
      <c r="A385" s="1060"/>
      <c r="B385" s="8"/>
      <c r="E385" s="9"/>
      <c r="F385" s="9"/>
      <c r="G385" s="9"/>
      <c r="H385" s="9"/>
      <c r="I385" s="9"/>
      <c r="J385" s="9"/>
      <c r="K385" s="9"/>
      <c r="L385" s="9"/>
      <c r="M385" s="976"/>
      <c r="N385" s="867"/>
      <c r="O385" s="867"/>
      <c r="P385" s="867"/>
      <c r="Q385" s="867"/>
      <c r="R385" s="867"/>
      <c r="S385" s="867"/>
      <c r="T385" s="867"/>
      <c r="U385" s="867"/>
      <c r="V385" s="867"/>
      <c r="W385" s="867"/>
      <c r="X385" s="867"/>
      <c r="Y385" s="867"/>
    </row>
    <row r="386" spans="1:25" x14ac:dyDescent="0.2">
      <c r="A386" s="1060"/>
      <c r="B386" s="8"/>
      <c r="E386" s="9"/>
      <c r="F386" s="9"/>
      <c r="G386" s="9"/>
      <c r="H386" s="9"/>
      <c r="I386" s="9"/>
      <c r="J386" s="9"/>
      <c r="K386" s="9"/>
      <c r="L386" s="9"/>
      <c r="M386" s="976"/>
      <c r="N386" s="867"/>
      <c r="O386" s="867"/>
      <c r="P386" s="867"/>
      <c r="Q386" s="867"/>
      <c r="R386" s="867"/>
      <c r="S386" s="867"/>
      <c r="T386" s="867"/>
      <c r="U386" s="867"/>
      <c r="V386" s="867"/>
      <c r="W386" s="867"/>
      <c r="X386" s="867"/>
      <c r="Y386" s="867"/>
    </row>
    <row r="387" spans="1:25" x14ac:dyDescent="0.2">
      <c r="A387" s="1060"/>
      <c r="B387" s="8"/>
      <c r="E387" s="9"/>
      <c r="F387" s="9"/>
      <c r="G387" s="9"/>
      <c r="H387" s="9"/>
      <c r="I387" s="9"/>
      <c r="J387" s="9"/>
      <c r="K387" s="9"/>
      <c r="L387" s="9"/>
      <c r="M387" s="976"/>
      <c r="N387" s="867"/>
      <c r="O387" s="867"/>
      <c r="P387" s="867"/>
      <c r="Q387" s="867"/>
      <c r="R387" s="867"/>
      <c r="S387" s="867"/>
      <c r="T387" s="867"/>
      <c r="U387" s="867"/>
      <c r="V387" s="867"/>
      <c r="W387" s="867"/>
      <c r="X387" s="867"/>
      <c r="Y387" s="867"/>
    </row>
    <row r="388" spans="1:25" x14ac:dyDescent="0.2">
      <c r="A388" s="1060"/>
      <c r="B388" s="8"/>
      <c r="E388" s="9"/>
      <c r="F388" s="9"/>
      <c r="G388" s="9"/>
      <c r="H388" s="9"/>
      <c r="I388" s="9"/>
      <c r="J388" s="9"/>
      <c r="K388" s="9"/>
      <c r="L388" s="9"/>
      <c r="M388" s="976"/>
      <c r="N388" s="867"/>
      <c r="O388" s="867"/>
      <c r="P388" s="867"/>
      <c r="Q388" s="867"/>
      <c r="R388" s="867"/>
      <c r="S388" s="867"/>
      <c r="T388" s="867"/>
      <c r="U388" s="867"/>
      <c r="V388" s="867"/>
      <c r="W388" s="867"/>
      <c r="X388" s="867"/>
      <c r="Y388" s="867"/>
    </row>
    <row r="389" spans="1:25" x14ac:dyDescent="0.2">
      <c r="A389" s="1060"/>
      <c r="B389" s="8"/>
      <c r="C389" s="9"/>
      <c r="D389" s="9"/>
      <c r="M389" s="976"/>
      <c r="N389" s="867"/>
      <c r="O389" s="867"/>
      <c r="P389" s="867"/>
      <c r="Q389" s="867"/>
      <c r="R389" s="867"/>
      <c r="S389" s="867"/>
      <c r="T389" s="867"/>
      <c r="U389" s="867"/>
      <c r="V389" s="867"/>
      <c r="W389" s="867"/>
      <c r="X389" s="867"/>
      <c r="Y389" s="867"/>
    </row>
    <row r="390" spans="1:25" x14ac:dyDescent="0.2">
      <c r="A390" s="1060"/>
      <c r="B390" s="8"/>
      <c r="E390" s="9"/>
      <c r="F390" s="9"/>
      <c r="G390" s="9"/>
      <c r="H390" s="9"/>
      <c r="I390" s="9"/>
      <c r="J390" s="9"/>
      <c r="K390" s="9"/>
      <c r="L390" s="9"/>
      <c r="M390" s="976"/>
      <c r="N390" s="867"/>
      <c r="O390" s="867"/>
      <c r="P390" s="867"/>
      <c r="Q390" s="867"/>
      <c r="R390" s="867"/>
      <c r="S390" s="867"/>
      <c r="T390" s="867"/>
      <c r="U390" s="867"/>
      <c r="V390" s="867"/>
      <c r="W390" s="867"/>
      <c r="X390" s="867"/>
      <c r="Y390" s="867"/>
    </row>
    <row r="391" spans="1:25" x14ac:dyDescent="0.2">
      <c r="A391" s="1060"/>
      <c r="B391" s="8"/>
      <c r="E391" s="9"/>
      <c r="F391" s="9"/>
      <c r="G391" s="9"/>
      <c r="H391" s="9"/>
      <c r="I391" s="9"/>
      <c r="J391" s="9"/>
      <c r="K391" s="9"/>
      <c r="L391" s="9"/>
      <c r="M391" s="976"/>
      <c r="N391" s="867"/>
      <c r="O391" s="867"/>
      <c r="P391" s="867"/>
      <c r="Q391" s="867"/>
      <c r="R391" s="867"/>
      <c r="S391" s="867"/>
      <c r="T391" s="867"/>
      <c r="U391" s="867"/>
      <c r="V391" s="867"/>
      <c r="W391" s="867"/>
      <c r="X391" s="867"/>
      <c r="Y391" s="867"/>
    </row>
    <row r="392" spans="1:25" x14ac:dyDescent="0.2">
      <c r="A392" s="1060"/>
      <c r="B392" s="8"/>
      <c r="E392" s="9"/>
      <c r="F392" s="9"/>
      <c r="G392" s="9"/>
      <c r="H392" s="9"/>
      <c r="I392" s="9"/>
      <c r="J392" s="9"/>
      <c r="K392" s="9"/>
      <c r="L392" s="9"/>
      <c r="M392" s="976"/>
      <c r="N392" s="867"/>
      <c r="O392" s="867"/>
      <c r="P392" s="867"/>
      <c r="Q392" s="867"/>
      <c r="R392" s="867"/>
      <c r="S392" s="867"/>
      <c r="T392" s="867"/>
      <c r="U392" s="867"/>
      <c r="V392" s="867"/>
      <c r="W392" s="867"/>
      <c r="X392" s="867"/>
      <c r="Y392" s="867"/>
    </row>
    <row r="393" spans="1:25" x14ac:dyDescent="0.2">
      <c r="A393" s="1060"/>
      <c r="B393" s="8"/>
      <c r="E393" s="9"/>
      <c r="F393" s="9"/>
      <c r="G393" s="9"/>
      <c r="H393" s="9"/>
      <c r="I393" s="9"/>
      <c r="J393" s="9"/>
      <c r="K393" s="9"/>
      <c r="L393" s="9"/>
      <c r="M393" s="976"/>
      <c r="N393" s="867"/>
      <c r="O393" s="867"/>
      <c r="P393" s="867"/>
      <c r="Q393" s="867"/>
      <c r="R393" s="867"/>
      <c r="S393" s="867"/>
      <c r="T393" s="867"/>
      <c r="U393" s="867"/>
      <c r="V393" s="867"/>
      <c r="W393" s="867"/>
      <c r="X393" s="867"/>
      <c r="Y393" s="867"/>
    </row>
    <row r="394" spans="1:25" x14ac:dyDescent="0.2">
      <c r="A394" s="1060"/>
      <c r="B394" s="8"/>
      <c r="E394" s="9"/>
      <c r="F394" s="9"/>
      <c r="G394" s="9"/>
      <c r="H394" s="9"/>
      <c r="I394" s="9"/>
      <c r="J394" s="9"/>
      <c r="K394" s="9"/>
      <c r="L394" s="9"/>
      <c r="M394" s="976"/>
      <c r="N394" s="867"/>
      <c r="O394" s="867"/>
      <c r="P394" s="867"/>
      <c r="Q394" s="867"/>
      <c r="R394" s="867"/>
      <c r="S394" s="867"/>
      <c r="T394" s="867"/>
      <c r="U394" s="867"/>
      <c r="V394" s="867"/>
      <c r="W394" s="867"/>
      <c r="X394" s="867"/>
      <c r="Y394" s="867"/>
    </row>
    <row r="395" spans="1:25" x14ac:dyDescent="0.2">
      <c r="A395" s="1060"/>
      <c r="B395" s="8"/>
      <c r="C395" s="9"/>
      <c r="D395" s="9"/>
      <c r="M395" s="976"/>
      <c r="N395" s="867"/>
      <c r="O395" s="867"/>
      <c r="P395" s="867"/>
      <c r="Q395" s="867"/>
      <c r="R395" s="867"/>
      <c r="S395" s="867"/>
      <c r="T395" s="867"/>
      <c r="U395" s="867"/>
      <c r="V395" s="867"/>
      <c r="W395" s="867"/>
      <c r="X395" s="867"/>
      <c r="Y395" s="867"/>
    </row>
    <row r="396" spans="1:25" x14ac:dyDescent="0.2">
      <c r="A396" s="1060"/>
      <c r="B396" s="8"/>
      <c r="C396" s="9"/>
      <c r="D396" s="9"/>
      <c r="M396" s="976"/>
      <c r="N396" s="867"/>
      <c r="O396" s="867"/>
      <c r="P396" s="867"/>
      <c r="Q396" s="867"/>
      <c r="R396" s="867"/>
      <c r="S396" s="867"/>
      <c r="T396" s="867"/>
      <c r="U396" s="867"/>
      <c r="V396" s="867"/>
      <c r="W396" s="867"/>
      <c r="X396" s="867"/>
      <c r="Y396" s="867"/>
    </row>
    <row r="397" spans="1:25" x14ac:dyDescent="0.2">
      <c r="A397" s="1060"/>
      <c r="B397" s="8"/>
      <c r="E397" s="9"/>
      <c r="F397" s="9"/>
      <c r="G397" s="9"/>
      <c r="H397" s="9"/>
      <c r="I397" s="9"/>
      <c r="J397" s="9"/>
      <c r="K397" s="9"/>
      <c r="L397" s="9"/>
      <c r="M397" s="976"/>
      <c r="N397" s="867"/>
      <c r="O397" s="867"/>
      <c r="P397" s="867"/>
      <c r="Q397" s="867"/>
      <c r="R397" s="867"/>
      <c r="S397" s="867"/>
      <c r="T397" s="867"/>
      <c r="U397" s="867"/>
      <c r="V397" s="867"/>
      <c r="W397" s="867"/>
      <c r="X397" s="867"/>
      <c r="Y397" s="867"/>
    </row>
    <row r="398" spans="1:25" x14ac:dyDescent="0.2">
      <c r="A398" s="1060"/>
      <c r="B398" s="8"/>
      <c r="E398" s="9"/>
      <c r="F398" s="9"/>
      <c r="G398" s="9"/>
      <c r="H398" s="9"/>
      <c r="I398" s="9"/>
      <c r="J398" s="9"/>
      <c r="K398" s="9"/>
      <c r="L398" s="9"/>
      <c r="M398" s="976"/>
      <c r="N398" s="867"/>
      <c r="O398" s="867"/>
      <c r="P398" s="867"/>
      <c r="Q398" s="867"/>
      <c r="R398" s="867"/>
      <c r="S398" s="867"/>
      <c r="T398" s="867"/>
      <c r="U398" s="867"/>
      <c r="V398" s="867"/>
      <c r="W398" s="867"/>
      <c r="X398" s="867"/>
      <c r="Y398" s="867"/>
    </row>
    <row r="399" spans="1:25" x14ac:dyDescent="0.2">
      <c r="A399" s="1060"/>
      <c r="B399" s="8"/>
      <c r="E399" s="9"/>
      <c r="F399" s="9"/>
      <c r="G399" s="9"/>
      <c r="H399" s="9"/>
      <c r="I399" s="9"/>
      <c r="J399" s="9"/>
      <c r="K399" s="9"/>
      <c r="L399" s="9"/>
      <c r="M399" s="976"/>
      <c r="N399" s="867"/>
      <c r="O399" s="867"/>
      <c r="P399" s="867"/>
      <c r="Q399" s="867"/>
      <c r="R399" s="867"/>
      <c r="S399" s="867"/>
      <c r="T399" s="867"/>
      <c r="U399" s="867"/>
      <c r="V399" s="867"/>
      <c r="W399" s="867"/>
      <c r="X399" s="867"/>
      <c r="Y399" s="867"/>
    </row>
    <row r="400" spans="1:25" x14ac:dyDescent="0.2">
      <c r="A400" s="1060"/>
      <c r="B400" s="10"/>
      <c r="C400" s="4"/>
      <c r="D400" s="4"/>
      <c r="M400" s="976"/>
      <c r="N400" s="867"/>
      <c r="O400" s="867"/>
      <c r="P400" s="867"/>
      <c r="Q400" s="867"/>
      <c r="R400" s="867"/>
      <c r="S400" s="867"/>
      <c r="T400" s="867"/>
      <c r="U400" s="867"/>
      <c r="V400" s="867"/>
      <c r="W400" s="867"/>
      <c r="X400" s="867"/>
      <c r="Y400" s="867"/>
    </row>
    <row r="401" spans="1:25" x14ac:dyDescent="0.2">
      <c r="A401" s="1060"/>
      <c r="B401" s="8"/>
      <c r="C401" s="9"/>
      <c r="D401" s="9"/>
      <c r="M401" s="976"/>
      <c r="N401" s="867"/>
      <c r="O401" s="867"/>
      <c r="P401" s="867"/>
      <c r="Q401" s="867"/>
      <c r="R401" s="867"/>
      <c r="S401" s="867"/>
      <c r="T401" s="867"/>
      <c r="U401" s="867"/>
      <c r="V401" s="867"/>
      <c r="W401" s="867"/>
      <c r="X401" s="867"/>
      <c r="Y401" s="867"/>
    </row>
    <row r="402" spans="1:25" x14ac:dyDescent="0.2">
      <c r="A402" s="1060"/>
      <c r="B402" s="8"/>
      <c r="C402" s="9"/>
      <c r="D402" s="9"/>
      <c r="M402" s="976"/>
      <c r="N402" s="867"/>
      <c r="O402" s="867"/>
      <c r="P402" s="867"/>
      <c r="Q402" s="867"/>
      <c r="R402" s="867"/>
      <c r="S402" s="867"/>
      <c r="T402" s="867"/>
      <c r="U402" s="867"/>
      <c r="V402" s="867"/>
      <c r="W402" s="867"/>
      <c r="X402" s="867"/>
      <c r="Y402" s="867"/>
    </row>
    <row r="403" spans="1:25" x14ac:dyDescent="0.2">
      <c r="A403" s="1060"/>
      <c r="B403" s="8"/>
      <c r="E403" s="9"/>
      <c r="F403" s="9"/>
      <c r="G403" s="9"/>
      <c r="H403" s="9"/>
      <c r="I403" s="9"/>
      <c r="J403" s="9"/>
      <c r="K403" s="9"/>
      <c r="L403" s="9"/>
      <c r="M403" s="976"/>
      <c r="N403" s="867"/>
      <c r="O403" s="867"/>
      <c r="P403" s="867"/>
      <c r="Q403" s="867"/>
      <c r="R403" s="867"/>
      <c r="S403" s="867"/>
      <c r="T403" s="867"/>
      <c r="U403" s="867"/>
      <c r="V403" s="867"/>
      <c r="W403" s="867"/>
      <c r="X403" s="867"/>
      <c r="Y403" s="867"/>
    </row>
    <row r="404" spans="1:25" x14ac:dyDescent="0.2">
      <c r="A404" s="1060"/>
      <c r="B404" s="8"/>
      <c r="E404" s="9"/>
      <c r="F404" s="9"/>
      <c r="G404" s="9"/>
      <c r="H404" s="9"/>
      <c r="I404" s="9"/>
      <c r="J404" s="9"/>
      <c r="K404" s="9"/>
      <c r="L404" s="9"/>
      <c r="M404" s="976"/>
      <c r="N404" s="867"/>
      <c r="O404" s="867"/>
      <c r="P404" s="867"/>
      <c r="Q404" s="867"/>
      <c r="R404" s="867"/>
      <c r="S404" s="867"/>
      <c r="T404" s="867"/>
      <c r="U404" s="867"/>
      <c r="V404" s="867"/>
      <c r="W404" s="867"/>
      <c r="X404" s="867"/>
      <c r="Y404" s="867"/>
    </row>
    <row r="405" spans="1:25" x14ac:dyDescent="0.2">
      <c r="A405" s="1060"/>
      <c r="B405" s="8"/>
      <c r="C405" s="9"/>
      <c r="D405" s="9"/>
      <c r="M405" s="976"/>
      <c r="N405" s="867"/>
      <c r="O405" s="867"/>
      <c r="P405" s="867"/>
      <c r="Q405" s="867"/>
      <c r="R405" s="867"/>
      <c r="S405" s="867"/>
      <c r="T405" s="867"/>
      <c r="U405" s="867"/>
      <c r="V405" s="867"/>
      <c r="W405" s="867"/>
      <c r="X405" s="867"/>
      <c r="Y405" s="867"/>
    </row>
    <row r="406" spans="1:25" x14ac:dyDescent="0.2">
      <c r="A406" s="1060"/>
      <c r="B406" s="8"/>
      <c r="C406" s="9"/>
      <c r="D406" s="9"/>
      <c r="M406" s="976"/>
      <c r="N406" s="867"/>
      <c r="O406" s="867"/>
      <c r="P406" s="867"/>
      <c r="Q406" s="867"/>
      <c r="R406" s="867"/>
      <c r="S406" s="867"/>
      <c r="T406" s="867"/>
      <c r="U406" s="867"/>
      <c r="V406" s="867"/>
      <c r="W406" s="867"/>
      <c r="X406" s="867"/>
      <c r="Y406" s="867"/>
    </row>
    <row r="407" spans="1:25" x14ac:dyDescent="0.2">
      <c r="A407" s="1060"/>
      <c r="B407" s="8"/>
      <c r="E407" s="9"/>
      <c r="F407" s="9"/>
      <c r="G407" s="9"/>
      <c r="H407" s="9"/>
      <c r="I407" s="9"/>
      <c r="J407" s="9"/>
      <c r="K407" s="9"/>
      <c r="L407" s="9"/>
      <c r="M407" s="976"/>
      <c r="N407" s="867"/>
      <c r="O407" s="867"/>
      <c r="P407" s="867"/>
      <c r="Q407" s="867"/>
      <c r="R407" s="867"/>
      <c r="S407" s="867"/>
      <c r="T407" s="867"/>
      <c r="U407" s="867"/>
      <c r="V407" s="867"/>
      <c r="W407" s="867"/>
      <c r="X407" s="867"/>
      <c r="Y407" s="867"/>
    </row>
    <row r="408" spans="1:25" x14ac:dyDescent="0.2">
      <c r="A408" s="1060"/>
      <c r="B408" s="8"/>
      <c r="E408" s="9"/>
      <c r="F408" s="9"/>
      <c r="G408" s="9"/>
      <c r="H408" s="9"/>
      <c r="I408" s="9"/>
      <c r="J408" s="9"/>
      <c r="K408" s="9"/>
      <c r="L408" s="9"/>
      <c r="M408" s="976"/>
      <c r="N408" s="867"/>
      <c r="O408" s="867"/>
      <c r="P408" s="867"/>
      <c r="Q408" s="867"/>
      <c r="R408" s="867"/>
      <c r="S408" s="867"/>
      <c r="T408" s="867"/>
      <c r="U408" s="867"/>
      <c r="V408" s="867"/>
      <c r="W408" s="867"/>
      <c r="X408" s="867"/>
      <c r="Y408" s="867"/>
    </row>
    <row r="409" spans="1:25" x14ac:dyDescent="0.2">
      <c r="A409" s="1060"/>
      <c r="B409" s="8"/>
      <c r="C409" s="9"/>
      <c r="D409" s="9"/>
      <c r="M409" s="976"/>
      <c r="N409" s="867"/>
      <c r="O409" s="867"/>
      <c r="P409" s="867"/>
      <c r="Q409" s="867"/>
      <c r="R409" s="867"/>
      <c r="S409" s="867"/>
      <c r="T409" s="867"/>
      <c r="U409" s="867"/>
      <c r="V409" s="867"/>
      <c r="W409" s="867"/>
      <c r="X409" s="867"/>
      <c r="Y409" s="867"/>
    </row>
    <row r="410" spans="1:25" x14ac:dyDescent="0.2">
      <c r="A410" s="1060"/>
      <c r="B410" s="10"/>
      <c r="C410" s="4"/>
      <c r="D410" s="4"/>
      <c r="M410" s="976"/>
      <c r="N410" s="867"/>
      <c r="O410" s="867"/>
      <c r="P410" s="867"/>
      <c r="Q410" s="867"/>
      <c r="R410" s="867"/>
      <c r="S410" s="867"/>
      <c r="T410" s="867"/>
      <c r="U410" s="867"/>
      <c r="V410" s="867"/>
      <c r="W410" s="867"/>
      <c r="X410" s="867"/>
      <c r="Y410" s="867"/>
    </row>
    <row r="411" spans="1:25" x14ac:dyDescent="0.2">
      <c r="A411" s="1060"/>
      <c r="B411" s="8"/>
      <c r="C411" s="9"/>
      <c r="D411" s="9"/>
      <c r="M411" s="976"/>
      <c r="N411" s="867"/>
      <c r="O411" s="867"/>
      <c r="P411" s="867"/>
      <c r="Q411" s="867"/>
      <c r="R411" s="867"/>
      <c r="S411" s="867"/>
      <c r="T411" s="867"/>
      <c r="U411" s="867"/>
      <c r="V411" s="867"/>
      <c r="W411" s="867"/>
      <c r="X411" s="867"/>
      <c r="Y411" s="867"/>
    </row>
    <row r="412" spans="1:25" x14ac:dyDescent="0.2">
      <c r="A412" s="1060"/>
      <c r="B412" s="8"/>
      <c r="C412" s="9"/>
      <c r="D412" s="9"/>
      <c r="M412" s="976"/>
      <c r="N412" s="867"/>
      <c r="O412" s="867"/>
      <c r="P412" s="867"/>
      <c r="Q412" s="867"/>
      <c r="R412" s="867"/>
      <c r="S412" s="867"/>
      <c r="T412" s="867"/>
      <c r="U412" s="867"/>
      <c r="V412" s="867"/>
      <c r="W412" s="867"/>
      <c r="X412" s="867"/>
      <c r="Y412" s="867"/>
    </row>
    <row r="413" spans="1:25" x14ac:dyDescent="0.2">
      <c r="A413" s="1060"/>
      <c r="B413" s="8"/>
      <c r="C413" s="9"/>
      <c r="D413" s="9"/>
      <c r="M413" s="976"/>
      <c r="N413" s="867"/>
      <c r="O413" s="867"/>
      <c r="P413" s="867"/>
      <c r="Q413" s="867"/>
      <c r="R413" s="867"/>
      <c r="S413" s="867"/>
      <c r="T413" s="867"/>
      <c r="U413" s="867"/>
      <c r="V413" s="867"/>
      <c r="W413" s="867"/>
      <c r="X413" s="867"/>
      <c r="Y413" s="867"/>
    </row>
    <row r="414" spans="1:25" x14ac:dyDescent="0.2">
      <c r="A414" s="1060"/>
      <c r="B414" s="8"/>
      <c r="C414" s="9"/>
      <c r="D414" s="9"/>
      <c r="M414" s="976"/>
      <c r="N414" s="867"/>
      <c r="O414" s="867"/>
      <c r="P414" s="867"/>
      <c r="Q414" s="867"/>
      <c r="R414" s="867"/>
      <c r="S414" s="867"/>
      <c r="T414" s="867"/>
      <c r="U414" s="867"/>
      <c r="V414" s="867"/>
      <c r="W414" s="867"/>
      <c r="X414" s="867"/>
      <c r="Y414" s="867"/>
    </row>
    <row r="415" spans="1:25" x14ac:dyDescent="0.2">
      <c r="A415" s="1060"/>
      <c r="B415" s="8"/>
      <c r="E415" s="9"/>
      <c r="F415" s="9"/>
      <c r="G415" s="9"/>
      <c r="H415" s="9"/>
      <c r="I415" s="9"/>
      <c r="J415" s="9"/>
      <c r="K415" s="9"/>
      <c r="L415" s="9"/>
      <c r="M415" s="976"/>
      <c r="N415" s="867"/>
      <c r="O415" s="867"/>
      <c r="P415" s="867"/>
      <c r="Q415" s="867"/>
      <c r="R415" s="867"/>
      <c r="S415" s="867"/>
      <c r="T415" s="867"/>
      <c r="U415" s="867"/>
      <c r="V415" s="867"/>
      <c r="W415" s="867"/>
      <c r="X415" s="867"/>
      <c r="Y415" s="867"/>
    </row>
    <row r="416" spans="1:25" x14ac:dyDescent="0.2">
      <c r="A416" s="1060"/>
      <c r="B416" s="8"/>
      <c r="E416" s="9"/>
      <c r="F416" s="9"/>
      <c r="G416" s="9"/>
      <c r="H416" s="9"/>
      <c r="I416" s="9"/>
      <c r="J416" s="9"/>
      <c r="K416" s="9"/>
      <c r="L416" s="9"/>
      <c r="M416" s="976"/>
      <c r="N416" s="867"/>
      <c r="O416" s="867"/>
      <c r="P416" s="867"/>
      <c r="Q416" s="867"/>
      <c r="R416" s="867"/>
      <c r="S416" s="867"/>
      <c r="T416" s="867"/>
      <c r="U416" s="867"/>
      <c r="V416" s="867"/>
      <c r="W416" s="867"/>
      <c r="X416" s="867"/>
      <c r="Y416" s="867"/>
    </row>
    <row r="417" spans="1:25" x14ac:dyDescent="0.2">
      <c r="A417" s="1060"/>
      <c r="B417" s="8"/>
      <c r="E417" s="9"/>
      <c r="F417" s="9"/>
      <c r="G417" s="9"/>
      <c r="H417" s="9"/>
      <c r="I417" s="9"/>
      <c r="J417" s="9"/>
      <c r="K417" s="9"/>
      <c r="L417" s="9"/>
      <c r="M417" s="976"/>
      <c r="N417" s="867"/>
      <c r="O417" s="867"/>
      <c r="P417" s="867"/>
      <c r="Q417" s="867"/>
      <c r="R417" s="867"/>
      <c r="S417" s="867"/>
      <c r="T417" s="867"/>
      <c r="U417" s="867"/>
      <c r="V417" s="867"/>
      <c r="W417" s="867"/>
      <c r="X417" s="867"/>
      <c r="Y417" s="867"/>
    </row>
    <row r="418" spans="1:25" x14ac:dyDescent="0.2">
      <c r="A418" s="1060"/>
      <c r="B418" s="8"/>
      <c r="E418" s="9"/>
      <c r="F418" s="9"/>
      <c r="G418" s="9"/>
      <c r="H418" s="9"/>
      <c r="I418" s="9"/>
      <c r="J418" s="9"/>
      <c r="K418" s="9"/>
      <c r="L418" s="9"/>
      <c r="M418" s="976"/>
      <c r="N418" s="867"/>
      <c r="O418" s="867"/>
      <c r="P418" s="867"/>
      <c r="Q418" s="867"/>
      <c r="R418" s="867"/>
      <c r="S418" s="867"/>
      <c r="T418" s="867"/>
      <c r="U418" s="867"/>
      <c r="V418" s="867"/>
      <c r="W418" s="867"/>
      <c r="X418" s="867"/>
      <c r="Y418" s="867"/>
    </row>
    <row r="419" spans="1:25" x14ac:dyDescent="0.2">
      <c r="A419" s="1060"/>
      <c r="B419" s="8"/>
      <c r="E419" s="9"/>
      <c r="F419" s="9"/>
      <c r="G419" s="9"/>
      <c r="H419" s="9"/>
      <c r="I419" s="9"/>
      <c r="J419" s="9"/>
      <c r="K419" s="9"/>
      <c r="L419" s="9"/>
      <c r="M419" s="976"/>
      <c r="N419" s="867"/>
      <c r="O419" s="867"/>
      <c r="P419" s="867"/>
      <c r="Q419" s="867"/>
      <c r="R419" s="867"/>
      <c r="S419" s="867"/>
      <c r="T419" s="867"/>
      <c r="U419" s="867"/>
      <c r="V419" s="867"/>
      <c r="W419" s="867"/>
      <c r="X419" s="867"/>
      <c r="Y419" s="867"/>
    </row>
    <row r="420" spans="1:25" x14ac:dyDescent="0.2">
      <c r="A420" s="1060"/>
      <c r="B420" s="8"/>
      <c r="E420" s="9"/>
      <c r="F420" s="9"/>
      <c r="G420" s="9"/>
      <c r="H420" s="9"/>
      <c r="I420" s="9"/>
      <c r="J420" s="9"/>
      <c r="K420" s="9"/>
      <c r="L420" s="9"/>
      <c r="M420" s="976"/>
      <c r="N420" s="867"/>
      <c r="O420" s="867"/>
      <c r="P420" s="867"/>
      <c r="Q420" s="867"/>
      <c r="R420" s="867"/>
      <c r="S420" s="867"/>
      <c r="T420" s="867"/>
      <c r="U420" s="867"/>
      <c r="V420" s="867"/>
      <c r="W420" s="867"/>
      <c r="X420" s="867"/>
      <c r="Y420" s="867"/>
    </row>
    <row r="421" spans="1:25" x14ac:dyDescent="0.2">
      <c r="A421" s="1060"/>
      <c r="B421" s="8"/>
      <c r="E421" s="9"/>
      <c r="F421" s="9"/>
      <c r="G421" s="9"/>
      <c r="H421" s="9"/>
      <c r="I421" s="9"/>
      <c r="J421" s="9"/>
      <c r="K421" s="9"/>
      <c r="L421" s="9"/>
      <c r="M421" s="976"/>
      <c r="N421" s="867"/>
      <c r="O421" s="867"/>
      <c r="P421" s="867"/>
      <c r="Q421" s="867"/>
      <c r="R421" s="867"/>
      <c r="S421" s="867"/>
      <c r="T421" s="867"/>
      <c r="U421" s="867"/>
      <c r="V421" s="867"/>
      <c r="W421" s="867"/>
      <c r="X421" s="867"/>
      <c r="Y421" s="867"/>
    </row>
    <row r="422" spans="1:25" x14ac:dyDescent="0.2">
      <c r="A422" s="1060"/>
      <c r="B422" s="8"/>
      <c r="E422" s="9"/>
      <c r="F422" s="9"/>
      <c r="G422" s="9"/>
      <c r="H422" s="9"/>
      <c r="I422" s="9"/>
      <c r="J422" s="9"/>
      <c r="K422" s="9"/>
      <c r="L422" s="9"/>
      <c r="M422" s="976"/>
      <c r="N422" s="867"/>
      <c r="O422" s="867"/>
      <c r="P422" s="867"/>
      <c r="Q422" s="867"/>
      <c r="R422" s="867"/>
      <c r="S422" s="867"/>
      <c r="T422" s="867"/>
      <c r="U422" s="867"/>
      <c r="V422" s="867"/>
      <c r="W422" s="867"/>
      <c r="X422" s="867"/>
      <c r="Y422" s="867"/>
    </row>
    <row r="423" spans="1:25" x14ac:dyDescent="0.2">
      <c r="A423" s="1060"/>
      <c r="B423" s="8"/>
      <c r="E423" s="9"/>
      <c r="F423" s="9"/>
      <c r="G423" s="9"/>
      <c r="H423" s="9"/>
      <c r="I423" s="9"/>
      <c r="J423" s="9"/>
      <c r="K423" s="9"/>
      <c r="L423" s="9"/>
      <c r="M423" s="976"/>
      <c r="N423" s="867"/>
      <c r="O423" s="867"/>
      <c r="P423" s="867"/>
      <c r="Q423" s="867"/>
      <c r="R423" s="867"/>
      <c r="S423" s="867"/>
      <c r="T423" s="867"/>
      <c r="U423" s="867"/>
      <c r="V423" s="867"/>
      <c r="W423" s="867"/>
      <c r="X423" s="867"/>
      <c r="Y423" s="867"/>
    </row>
    <row r="424" spans="1:25" x14ac:dyDescent="0.2">
      <c r="A424" s="1060"/>
      <c r="B424" s="8"/>
      <c r="C424" s="9"/>
      <c r="D424" s="9"/>
      <c r="M424" s="976"/>
      <c r="N424" s="867"/>
      <c r="O424" s="867"/>
      <c r="P424" s="867"/>
      <c r="Q424" s="867"/>
      <c r="R424" s="867"/>
      <c r="S424" s="867"/>
      <c r="T424" s="867"/>
      <c r="U424" s="867"/>
      <c r="V424" s="867"/>
      <c r="W424" s="867"/>
      <c r="X424" s="867"/>
      <c r="Y424" s="867"/>
    </row>
    <row r="425" spans="1:25" x14ac:dyDescent="0.2">
      <c r="A425" s="1060"/>
      <c r="B425" s="8"/>
      <c r="E425" s="9"/>
      <c r="F425" s="9"/>
      <c r="G425" s="9"/>
      <c r="H425" s="9"/>
      <c r="I425" s="9"/>
      <c r="J425" s="9"/>
      <c r="K425" s="9"/>
      <c r="L425" s="9"/>
      <c r="M425" s="976"/>
      <c r="N425" s="867"/>
      <c r="O425" s="867"/>
      <c r="P425" s="867"/>
      <c r="Q425" s="867"/>
      <c r="R425" s="867"/>
      <c r="S425" s="867"/>
      <c r="T425" s="867"/>
      <c r="U425" s="867"/>
      <c r="V425" s="867"/>
      <c r="W425" s="867"/>
      <c r="X425" s="867"/>
      <c r="Y425" s="867"/>
    </row>
    <row r="426" spans="1:25" x14ac:dyDescent="0.2">
      <c r="A426" s="1060"/>
      <c r="B426" s="8"/>
      <c r="E426" s="9"/>
      <c r="F426" s="9"/>
      <c r="G426" s="9"/>
      <c r="H426" s="9"/>
      <c r="I426" s="9"/>
      <c r="J426" s="9"/>
      <c r="K426" s="9"/>
      <c r="L426" s="9"/>
      <c r="M426" s="976"/>
      <c r="N426" s="867"/>
      <c r="O426" s="867"/>
      <c r="P426" s="867"/>
      <c r="Q426" s="867"/>
      <c r="R426" s="867"/>
      <c r="S426" s="867"/>
      <c r="T426" s="867"/>
      <c r="U426" s="867"/>
      <c r="V426" s="867"/>
      <c r="W426" s="867"/>
      <c r="X426" s="867"/>
      <c r="Y426" s="867"/>
    </row>
    <row r="427" spans="1:25" x14ac:dyDescent="0.2">
      <c r="A427" s="1060"/>
      <c r="B427" s="8"/>
      <c r="E427" s="9"/>
      <c r="F427" s="9"/>
      <c r="G427" s="9"/>
      <c r="H427" s="9"/>
      <c r="I427" s="9"/>
      <c r="J427" s="9"/>
      <c r="K427" s="9"/>
      <c r="L427" s="9"/>
      <c r="M427" s="976"/>
      <c r="N427" s="867"/>
      <c r="O427" s="867"/>
      <c r="P427" s="867"/>
      <c r="Q427" s="867"/>
      <c r="R427" s="867"/>
      <c r="S427" s="867"/>
      <c r="T427" s="867"/>
      <c r="U427" s="867"/>
      <c r="V427" s="867"/>
      <c r="W427" s="867"/>
      <c r="X427" s="867"/>
      <c r="Y427" s="867"/>
    </row>
    <row r="428" spans="1:25" x14ac:dyDescent="0.2">
      <c r="A428" s="1060"/>
      <c r="B428" s="8"/>
      <c r="E428" s="9"/>
      <c r="F428" s="9"/>
      <c r="G428" s="9"/>
      <c r="H428" s="9"/>
      <c r="I428" s="9"/>
      <c r="J428" s="9"/>
      <c r="K428" s="9"/>
      <c r="L428" s="9"/>
      <c r="M428" s="976"/>
      <c r="N428" s="867"/>
      <c r="O428" s="867"/>
      <c r="P428" s="867"/>
      <c r="Q428" s="867"/>
      <c r="R428" s="867"/>
      <c r="S428" s="867"/>
      <c r="T428" s="867"/>
      <c r="U428" s="867"/>
      <c r="V428" s="867"/>
      <c r="W428" s="867"/>
      <c r="X428" s="867"/>
      <c r="Y428" s="867"/>
    </row>
    <row r="429" spans="1:25" x14ac:dyDescent="0.2">
      <c r="A429" s="1060"/>
      <c r="B429" s="8"/>
      <c r="E429" s="9"/>
      <c r="F429" s="9"/>
      <c r="G429" s="9"/>
      <c r="H429" s="9"/>
      <c r="I429" s="9"/>
      <c r="J429" s="9"/>
      <c r="K429" s="9"/>
      <c r="L429" s="9"/>
      <c r="M429" s="976"/>
      <c r="N429" s="867"/>
      <c r="O429" s="867"/>
      <c r="P429" s="867"/>
      <c r="Q429" s="867"/>
      <c r="R429" s="867"/>
      <c r="S429" s="867"/>
      <c r="T429" s="867"/>
      <c r="U429" s="867"/>
      <c r="V429" s="867"/>
      <c r="W429" s="867"/>
      <c r="X429" s="867"/>
      <c r="Y429" s="867"/>
    </row>
    <row r="430" spans="1:25" x14ac:dyDescent="0.2">
      <c r="A430" s="1060"/>
      <c r="B430" s="8"/>
      <c r="E430" s="9"/>
      <c r="F430" s="9"/>
      <c r="G430" s="9"/>
      <c r="H430" s="9"/>
      <c r="I430" s="9"/>
      <c r="J430" s="9"/>
      <c r="K430" s="9"/>
      <c r="L430" s="9"/>
      <c r="M430" s="976"/>
      <c r="N430" s="867"/>
      <c r="O430" s="867"/>
      <c r="P430" s="867"/>
      <c r="Q430" s="867"/>
      <c r="R430" s="867"/>
      <c r="S430" s="867"/>
      <c r="T430" s="867"/>
      <c r="U430" s="867"/>
      <c r="V430" s="867"/>
      <c r="W430" s="867"/>
      <c r="X430" s="867"/>
      <c r="Y430" s="867"/>
    </row>
    <row r="431" spans="1:25" x14ac:dyDescent="0.2">
      <c r="A431" s="1060"/>
      <c r="B431" s="8"/>
      <c r="E431" s="9"/>
      <c r="F431" s="9"/>
      <c r="G431" s="9"/>
      <c r="H431" s="9"/>
      <c r="I431" s="9"/>
      <c r="J431" s="9"/>
      <c r="K431" s="9"/>
      <c r="L431" s="9"/>
      <c r="M431" s="976"/>
      <c r="N431" s="867"/>
      <c r="O431" s="867"/>
      <c r="P431" s="867"/>
      <c r="Q431" s="867"/>
      <c r="R431" s="867"/>
      <c r="S431" s="867"/>
      <c r="T431" s="867"/>
      <c r="U431" s="867"/>
      <c r="V431" s="867"/>
      <c r="W431" s="867"/>
      <c r="X431" s="867"/>
      <c r="Y431" s="867"/>
    </row>
    <row r="432" spans="1:25" x14ac:dyDescent="0.2">
      <c r="A432" s="1060"/>
      <c r="B432" s="8"/>
      <c r="E432" s="9"/>
      <c r="F432" s="9"/>
      <c r="G432" s="9"/>
      <c r="H432" s="9"/>
      <c r="I432" s="9"/>
      <c r="J432" s="9"/>
      <c r="K432" s="9"/>
      <c r="L432" s="9"/>
      <c r="M432" s="976"/>
      <c r="N432" s="867"/>
      <c r="O432" s="867"/>
      <c r="P432" s="867"/>
      <c r="Q432" s="867"/>
      <c r="R432" s="867"/>
      <c r="S432" s="867"/>
      <c r="T432" s="867"/>
      <c r="U432" s="867"/>
      <c r="V432" s="867"/>
      <c r="W432" s="867"/>
      <c r="X432" s="867"/>
      <c r="Y432" s="867"/>
    </row>
    <row r="433" spans="1:25" x14ac:dyDescent="0.2">
      <c r="A433" s="1060"/>
      <c r="B433" s="8"/>
      <c r="E433" s="9"/>
      <c r="F433" s="9"/>
      <c r="G433" s="9"/>
      <c r="H433" s="9"/>
      <c r="I433" s="9"/>
      <c r="J433" s="9"/>
      <c r="K433" s="9"/>
      <c r="L433" s="9"/>
      <c r="M433" s="976"/>
      <c r="N433" s="867"/>
      <c r="O433" s="867"/>
      <c r="P433" s="867"/>
      <c r="Q433" s="867"/>
      <c r="R433" s="867"/>
      <c r="S433" s="867"/>
      <c r="T433" s="867"/>
      <c r="U433" s="867"/>
      <c r="V433" s="867"/>
      <c r="W433" s="867"/>
      <c r="X433" s="867"/>
      <c r="Y433" s="867"/>
    </row>
    <row r="434" spans="1:25" x14ac:dyDescent="0.2">
      <c r="A434" s="1060"/>
      <c r="B434" s="8"/>
      <c r="E434" s="9"/>
      <c r="F434" s="9"/>
      <c r="G434" s="9"/>
      <c r="H434" s="9"/>
      <c r="I434" s="9"/>
      <c r="J434" s="9"/>
      <c r="K434" s="9"/>
      <c r="L434" s="9"/>
      <c r="M434" s="976"/>
      <c r="N434" s="867"/>
      <c r="O434" s="867"/>
      <c r="P434" s="867"/>
      <c r="Q434" s="867"/>
      <c r="R434" s="867"/>
      <c r="S434" s="867"/>
      <c r="T434" s="867"/>
      <c r="U434" s="867"/>
      <c r="V434" s="867"/>
      <c r="W434" s="867"/>
      <c r="X434" s="867"/>
      <c r="Y434" s="867"/>
    </row>
    <row r="435" spans="1:25" x14ac:dyDescent="0.2">
      <c r="A435" s="1060"/>
      <c r="B435" s="8"/>
      <c r="E435" s="9"/>
      <c r="F435" s="9"/>
      <c r="G435" s="9"/>
      <c r="H435" s="9"/>
      <c r="I435" s="9"/>
      <c r="J435" s="9"/>
      <c r="K435" s="9"/>
      <c r="L435" s="9"/>
      <c r="M435" s="976"/>
      <c r="N435" s="867"/>
      <c r="O435" s="867"/>
      <c r="P435" s="867"/>
      <c r="Q435" s="867"/>
      <c r="R435" s="867"/>
      <c r="S435" s="867"/>
      <c r="T435" s="867"/>
      <c r="U435" s="867"/>
      <c r="V435" s="867"/>
      <c r="W435" s="867"/>
      <c r="X435" s="867"/>
      <c r="Y435" s="867"/>
    </row>
    <row r="436" spans="1:25" x14ac:dyDescent="0.2">
      <c r="A436" s="1060"/>
      <c r="B436" s="10"/>
      <c r="C436" s="4"/>
      <c r="D436" s="4"/>
      <c r="M436" s="976"/>
      <c r="N436" s="867"/>
      <c r="O436" s="867"/>
      <c r="P436" s="867"/>
      <c r="Q436" s="867"/>
      <c r="R436" s="867"/>
      <c r="S436" s="867"/>
      <c r="T436" s="867"/>
      <c r="U436" s="867"/>
      <c r="V436" s="867"/>
      <c r="W436" s="867"/>
      <c r="X436" s="867"/>
      <c r="Y436" s="867"/>
    </row>
    <row r="437" spans="1:25" x14ac:dyDescent="0.2">
      <c r="A437" s="1060"/>
      <c r="B437" s="8"/>
      <c r="C437" s="9"/>
      <c r="D437" s="9"/>
      <c r="M437" s="976"/>
      <c r="N437" s="867"/>
      <c r="O437" s="867"/>
      <c r="P437" s="867"/>
      <c r="Q437" s="867"/>
      <c r="R437" s="867"/>
      <c r="S437" s="867"/>
      <c r="T437" s="867"/>
      <c r="U437" s="867"/>
      <c r="V437" s="867"/>
      <c r="W437" s="867"/>
      <c r="X437" s="867"/>
      <c r="Y437" s="867"/>
    </row>
    <row r="438" spans="1:25" x14ac:dyDescent="0.2">
      <c r="A438" s="1060"/>
      <c r="B438" s="8"/>
      <c r="C438" s="9"/>
      <c r="D438" s="9"/>
      <c r="M438" s="976"/>
      <c r="N438" s="867"/>
      <c r="O438" s="867"/>
      <c r="P438" s="867"/>
      <c r="Q438" s="867"/>
      <c r="R438" s="867"/>
      <c r="S438" s="867"/>
      <c r="T438" s="867"/>
      <c r="U438" s="867"/>
      <c r="V438" s="867"/>
      <c r="W438" s="867"/>
      <c r="X438" s="867"/>
      <c r="Y438" s="867"/>
    </row>
    <row r="439" spans="1:25" x14ac:dyDescent="0.2">
      <c r="A439" s="1060"/>
      <c r="B439" s="8"/>
      <c r="C439" s="9"/>
      <c r="D439" s="9"/>
      <c r="M439" s="976"/>
      <c r="N439" s="867"/>
      <c r="O439" s="867"/>
      <c r="P439" s="867"/>
      <c r="Q439" s="867"/>
      <c r="R439" s="867"/>
      <c r="S439" s="867"/>
      <c r="T439" s="867"/>
      <c r="U439" s="867"/>
      <c r="V439" s="867"/>
      <c r="W439" s="867"/>
      <c r="X439" s="867"/>
      <c r="Y439" s="867"/>
    </row>
    <row r="440" spans="1:25" x14ac:dyDescent="0.2">
      <c r="A440" s="1060"/>
      <c r="B440" s="8"/>
      <c r="C440" s="9"/>
      <c r="D440" s="9"/>
      <c r="M440" s="976"/>
      <c r="N440" s="867"/>
      <c r="O440" s="867"/>
      <c r="P440" s="867"/>
      <c r="Q440" s="867"/>
      <c r="R440" s="867"/>
      <c r="S440" s="867"/>
      <c r="T440" s="867"/>
      <c r="U440" s="867"/>
      <c r="V440" s="867"/>
      <c r="W440" s="867"/>
      <c r="X440" s="867"/>
      <c r="Y440" s="867"/>
    </row>
    <row r="441" spans="1:25" x14ac:dyDescent="0.2">
      <c r="A441" s="1060"/>
      <c r="B441" s="8"/>
      <c r="E441" s="9"/>
      <c r="F441" s="9"/>
      <c r="G441" s="9"/>
      <c r="H441" s="9"/>
      <c r="I441" s="9"/>
      <c r="J441" s="9"/>
      <c r="K441" s="9"/>
      <c r="L441" s="9"/>
      <c r="M441" s="976"/>
      <c r="N441" s="867"/>
      <c r="O441" s="867"/>
      <c r="P441" s="867"/>
      <c r="Q441" s="867"/>
      <c r="R441" s="867"/>
      <c r="S441" s="867"/>
      <c r="T441" s="867"/>
      <c r="U441" s="867"/>
      <c r="V441" s="867"/>
      <c r="W441" s="867"/>
      <c r="X441" s="867"/>
      <c r="Y441" s="867"/>
    </row>
    <row r="442" spans="1:25" x14ac:dyDescent="0.2">
      <c r="A442" s="1060"/>
      <c r="B442" s="8"/>
      <c r="E442" s="9"/>
      <c r="F442" s="9"/>
      <c r="G442" s="9"/>
      <c r="H442" s="9"/>
      <c r="I442" s="9"/>
      <c r="J442" s="9"/>
      <c r="K442" s="9"/>
      <c r="L442" s="9"/>
      <c r="M442" s="976"/>
      <c r="N442" s="867"/>
      <c r="O442" s="867"/>
      <c r="P442" s="867"/>
      <c r="Q442" s="867"/>
      <c r="R442" s="867"/>
      <c r="S442" s="867"/>
      <c r="T442" s="867"/>
      <c r="U442" s="867"/>
      <c r="V442" s="867"/>
      <c r="W442" s="867"/>
      <c r="X442" s="867"/>
      <c r="Y442" s="867"/>
    </row>
    <row r="443" spans="1:25" x14ac:dyDescent="0.2">
      <c r="A443" s="1060"/>
      <c r="B443" s="8"/>
      <c r="E443" s="9"/>
      <c r="F443" s="9"/>
      <c r="G443" s="9"/>
      <c r="H443" s="9"/>
      <c r="I443" s="9"/>
      <c r="J443" s="9"/>
      <c r="K443" s="9"/>
      <c r="L443" s="9"/>
      <c r="M443" s="976"/>
      <c r="N443" s="867"/>
      <c r="O443" s="867"/>
      <c r="P443" s="867"/>
      <c r="Q443" s="867"/>
      <c r="R443" s="867"/>
      <c r="S443" s="867"/>
      <c r="T443" s="867"/>
      <c r="U443" s="867"/>
      <c r="V443" s="867"/>
      <c r="W443" s="867"/>
      <c r="X443" s="867"/>
      <c r="Y443" s="867"/>
    </row>
    <row r="444" spans="1:25" x14ac:dyDescent="0.2">
      <c r="A444" s="1060"/>
      <c r="B444" s="8"/>
      <c r="E444" s="9"/>
      <c r="F444" s="9"/>
      <c r="G444" s="9"/>
      <c r="H444" s="9"/>
      <c r="I444" s="9"/>
      <c r="J444" s="9"/>
      <c r="K444" s="9"/>
      <c r="L444" s="9"/>
      <c r="M444" s="976"/>
      <c r="N444" s="867"/>
      <c r="O444" s="867"/>
      <c r="P444" s="867"/>
      <c r="Q444" s="867"/>
      <c r="R444" s="867"/>
      <c r="S444" s="867"/>
      <c r="T444" s="867"/>
      <c r="U444" s="867"/>
      <c r="V444" s="867"/>
      <c r="W444" s="867"/>
      <c r="X444" s="867"/>
      <c r="Y444" s="867"/>
    </row>
    <row r="445" spans="1:25" x14ac:dyDescent="0.2">
      <c r="A445" s="1060"/>
      <c r="B445" s="8"/>
      <c r="E445" s="9"/>
      <c r="F445" s="9"/>
      <c r="G445" s="9"/>
      <c r="H445" s="9"/>
      <c r="I445" s="9"/>
      <c r="J445" s="9"/>
      <c r="K445" s="9"/>
      <c r="L445" s="9"/>
      <c r="M445" s="976"/>
      <c r="N445" s="867"/>
      <c r="O445" s="867"/>
      <c r="P445" s="867"/>
      <c r="Q445" s="867"/>
      <c r="R445" s="867"/>
      <c r="S445" s="867"/>
      <c r="T445" s="867"/>
      <c r="U445" s="867"/>
      <c r="V445" s="867"/>
      <c r="W445" s="867"/>
      <c r="X445" s="867"/>
      <c r="Y445" s="867"/>
    </row>
    <row r="446" spans="1:25" x14ac:dyDescent="0.2">
      <c r="A446" s="1060"/>
      <c r="B446" s="8"/>
      <c r="E446" s="9"/>
      <c r="F446" s="9"/>
      <c r="G446" s="9"/>
      <c r="H446" s="9"/>
      <c r="I446" s="9"/>
      <c r="J446" s="9"/>
      <c r="K446" s="9"/>
      <c r="L446" s="9"/>
      <c r="M446" s="976"/>
      <c r="N446" s="867"/>
      <c r="O446" s="867"/>
      <c r="P446" s="867"/>
      <c r="Q446" s="867"/>
      <c r="R446" s="867"/>
      <c r="S446" s="867"/>
      <c r="T446" s="867"/>
      <c r="U446" s="867"/>
      <c r="V446" s="867"/>
      <c r="W446" s="867"/>
      <c r="X446" s="867"/>
      <c r="Y446" s="867"/>
    </row>
    <row r="447" spans="1:25" x14ac:dyDescent="0.2">
      <c r="A447" s="1060"/>
      <c r="B447" s="8"/>
      <c r="E447" s="9"/>
      <c r="F447" s="9"/>
      <c r="G447" s="9"/>
      <c r="H447" s="9"/>
      <c r="I447" s="9"/>
      <c r="J447" s="9"/>
      <c r="K447" s="9"/>
      <c r="L447" s="9"/>
      <c r="M447" s="976"/>
      <c r="N447" s="867"/>
      <c r="O447" s="867"/>
      <c r="P447" s="867"/>
      <c r="Q447" s="867"/>
      <c r="R447" s="867"/>
      <c r="S447" s="867"/>
      <c r="T447" s="867"/>
      <c r="U447" s="867"/>
      <c r="V447" s="867"/>
      <c r="W447" s="867"/>
      <c r="X447" s="867"/>
      <c r="Y447" s="867"/>
    </row>
    <row r="448" spans="1:25" x14ac:dyDescent="0.2">
      <c r="A448" s="1060"/>
      <c r="B448" s="8"/>
      <c r="E448" s="9"/>
      <c r="F448" s="9"/>
      <c r="G448" s="9"/>
      <c r="H448" s="9"/>
      <c r="I448" s="9"/>
      <c r="J448" s="9"/>
      <c r="K448" s="9"/>
      <c r="L448" s="9"/>
      <c r="M448" s="976"/>
      <c r="N448" s="867"/>
      <c r="O448" s="867"/>
      <c r="P448" s="867"/>
      <c r="Q448" s="867"/>
      <c r="R448" s="867"/>
      <c r="S448" s="867"/>
      <c r="T448" s="867"/>
      <c r="U448" s="867"/>
      <c r="V448" s="867"/>
      <c r="W448" s="867"/>
      <c r="X448" s="867"/>
      <c r="Y448" s="867"/>
    </row>
    <row r="449" spans="1:25" x14ac:dyDescent="0.2">
      <c r="A449" s="1060"/>
      <c r="B449" s="8"/>
      <c r="E449" s="9"/>
      <c r="F449" s="9"/>
      <c r="G449" s="9"/>
      <c r="H449" s="9"/>
      <c r="I449" s="9"/>
      <c r="J449" s="9"/>
      <c r="K449" s="9"/>
      <c r="L449" s="9"/>
      <c r="M449" s="976"/>
      <c r="N449" s="867"/>
      <c r="O449" s="867"/>
      <c r="P449" s="867"/>
      <c r="Q449" s="867"/>
      <c r="R449" s="867"/>
      <c r="S449" s="867"/>
      <c r="T449" s="867"/>
      <c r="U449" s="867"/>
      <c r="V449" s="867"/>
      <c r="W449" s="867"/>
      <c r="X449" s="867"/>
      <c r="Y449" s="867"/>
    </row>
    <row r="450" spans="1:25" x14ac:dyDescent="0.2">
      <c r="A450" s="1060"/>
      <c r="B450" s="8"/>
      <c r="C450" s="9"/>
      <c r="D450" s="9"/>
      <c r="M450" s="976"/>
      <c r="N450" s="867"/>
      <c r="O450" s="867"/>
      <c r="P450" s="867"/>
      <c r="Q450" s="867"/>
      <c r="R450" s="867"/>
      <c r="S450" s="867"/>
      <c r="T450" s="867"/>
      <c r="U450" s="867"/>
      <c r="V450" s="867"/>
      <c r="W450" s="867"/>
      <c r="X450" s="867"/>
      <c r="Y450" s="867"/>
    </row>
    <row r="451" spans="1:25" x14ac:dyDescent="0.2">
      <c r="A451" s="1060"/>
      <c r="B451" s="8"/>
      <c r="E451" s="9"/>
      <c r="F451" s="9"/>
      <c r="G451" s="9"/>
      <c r="H451" s="9"/>
      <c r="I451" s="9"/>
      <c r="J451" s="9"/>
      <c r="K451" s="9"/>
      <c r="L451" s="9"/>
      <c r="M451" s="976"/>
      <c r="N451" s="867"/>
      <c r="O451" s="867"/>
      <c r="P451" s="867"/>
      <c r="Q451" s="867"/>
      <c r="R451" s="867"/>
      <c r="S451" s="867"/>
      <c r="T451" s="867"/>
      <c r="U451" s="867"/>
      <c r="V451" s="867"/>
      <c r="W451" s="867"/>
      <c r="X451" s="867"/>
      <c r="Y451" s="867"/>
    </row>
    <row r="452" spans="1:25" x14ac:dyDescent="0.2">
      <c r="A452" s="1060"/>
      <c r="B452" s="8"/>
      <c r="E452" s="9"/>
      <c r="F452" s="9"/>
      <c r="G452" s="9"/>
      <c r="H452" s="9"/>
      <c r="I452" s="9"/>
      <c r="J452" s="9"/>
      <c r="K452" s="9"/>
      <c r="L452" s="9"/>
      <c r="M452" s="976"/>
      <c r="N452" s="867"/>
      <c r="O452" s="867"/>
      <c r="P452" s="867"/>
      <c r="Q452" s="867"/>
      <c r="R452" s="867"/>
      <c r="S452" s="867"/>
      <c r="T452" s="867"/>
      <c r="U452" s="867"/>
      <c r="V452" s="867"/>
      <c r="W452" s="867"/>
      <c r="X452" s="867"/>
      <c r="Y452" s="867"/>
    </row>
    <row r="453" spans="1:25" x14ac:dyDescent="0.2">
      <c r="A453" s="1060"/>
      <c r="B453" s="8"/>
      <c r="E453" s="9"/>
      <c r="F453" s="9"/>
      <c r="G453" s="9"/>
      <c r="H453" s="9"/>
      <c r="I453" s="9"/>
      <c r="J453" s="9"/>
      <c r="K453" s="9"/>
      <c r="L453" s="9"/>
      <c r="M453" s="976"/>
      <c r="N453" s="867"/>
      <c r="O453" s="867"/>
      <c r="P453" s="867"/>
      <c r="Q453" s="867"/>
      <c r="R453" s="867"/>
      <c r="S453" s="867"/>
      <c r="T453" s="867"/>
      <c r="U453" s="867"/>
      <c r="V453" s="867"/>
      <c r="W453" s="867"/>
      <c r="X453" s="867"/>
      <c r="Y453" s="867"/>
    </row>
    <row r="454" spans="1:25" x14ac:dyDescent="0.2">
      <c r="A454" s="1060"/>
      <c r="B454" s="8"/>
      <c r="E454" s="9"/>
      <c r="F454" s="9"/>
      <c r="G454" s="9"/>
      <c r="H454" s="9"/>
      <c r="I454" s="9"/>
      <c r="J454" s="9"/>
      <c r="K454" s="9"/>
      <c r="L454" s="9"/>
      <c r="M454" s="976"/>
      <c r="N454" s="867"/>
      <c r="O454" s="867"/>
      <c r="P454" s="867"/>
      <c r="Q454" s="867"/>
      <c r="R454" s="867"/>
      <c r="S454" s="867"/>
      <c r="T454" s="867"/>
      <c r="U454" s="867"/>
      <c r="V454" s="867"/>
      <c r="W454" s="867"/>
      <c r="X454" s="867"/>
      <c r="Y454" s="867"/>
    </row>
    <row r="455" spans="1:25" x14ac:dyDescent="0.2">
      <c r="A455" s="1060"/>
      <c r="B455" s="8"/>
      <c r="E455" s="9"/>
      <c r="F455" s="9"/>
      <c r="G455" s="9"/>
      <c r="H455" s="9"/>
      <c r="I455" s="9"/>
      <c r="J455" s="9"/>
      <c r="K455" s="9"/>
      <c r="L455" s="9"/>
      <c r="M455" s="976"/>
      <c r="N455" s="867"/>
      <c r="O455" s="867"/>
      <c r="P455" s="867"/>
      <c r="Q455" s="867"/>
      <c r="R455" s="867"/>
      <c r="S455" s="867"/>
      <c r="T455" s="867"/>
      <c r="U455" s="867"/>
      <c r="V455" s="867"/>
      <c r="W455" s="867"/>
      <c r="X455" s="867"/>
      <c r="Y455" s="867"/>
    </row>
    <row r="456" spans="1:25" x14ac:dyDescent="0.2">
      <c r="A456" s="1060"/>
      <c r="B456" s="8"/>
      <c r="E456" s="9"/>
      <c r="F456" s="9"/>
      <c r="G456" s="9"/>
      <c r="H456" s="9"/>
      <c r="I456" s="9"/>
      <c r="J456" s="9"/>
      <c r="K456" s="9"/>
      <c r="L456" s="9"/>
      <c r="M456" s="976"/>
      <c r="N456" s="867"/>
      <c r="O456" s="867"/>
      <c r="P456" s="867"/>
      <c r="Q456" s="867"/>
      <c r="R456" s="867"/>
      <c r="S456" s="867"/>
      <c r="T456" s="867"/>
      <c r="U456" s="867"/>
      <c r="V456" s="867"/>
      <c r="W456" s="867"/>
      <c r="X456" s="867"/>
      <c r="Y456" s="867"/>
    </row>
    <row r="457" spans="1:25" x14ac:dyDescent="0.2">
      <c r="A457" s="1060"/>
      <c r="B457" s="8"/>
      <c r="E457" s="9"/>
      <c r="F457" s="9"/>
      <c r="G457" s="9"/>
      <c r="H457" s="9"/>
      <c r="I457" s="9"/>
      <c r="J457" s="9"/>
      <c r="K457" s="9"/>
      <c r="L457" s="9"/>
      <c r="M457" s="976"/>
      <c r="N457" s="867"/>
      <c r="O457" s="867"/>
      <c r="P457" s="867"/>
      <c r="Q457" s="867"/>
      <c r="R457" s="867"/>
      <c r="S457" s="867"/>
      <c r="T457" s="867"/>
      <c r="U457" s="867"/>
      <c r="V457" s="867"/>
      <c r="W457" s="867"/>
      <c r="X457" s="867"/>
      <c r="Y457" s="867"/>
    </row>
    <row r="458" spans="1:25" x14ac:dyDescent="0.2">
      <c r="A458" s="1060"/>
      <c r="B458" s="8"/>
      <c r="E458" s="9"/>
      <c r="F458" s="9"/>
      <c r="G458" s="9"/>
      <c r="H458" s="9"/>
      <c r="I458" s="9"/>
      <c r="J458" s="9"/>
      <c r="K458" s="9"/>
      <c r="L458" s="9"/>
      <c r="M458" s="976"/>
      <c r="N458" s="867"/>
      <c r="O458" s="867"/>
      <c r="P458" s="867"/>
      <c r="Q458" s="867"/>
      <c r="R458" s="867"/>
      <c r="S458" s="867"/>
      <c r="T458" s="867"/>
      <c r="U458" s="867"/>
      <c r="V458" s="867"/>
      <c r="W458" s="867"/>
      <c r="X458" s="867"/>
      <c r="Y458" s="867"/>
    </row>
    <row r="459" spans="1:25" x14ac:dyDescent="0.2">
      <c r="A459" s="1060"/>
      <c r="B459" s="8"/>
      <c r="E459" s="9"/>
      <c r="F459" s="9"/>
      <c r="G459" s="9"/>
      <c r="H459" s="9"/>
      <c r="I459" s="9"/>
      <c r="J459" s="9"/>
      <c r="K459" s="9"/>
      <c r="L459" s="9"/>
      <c r="M459" s="976"/>
      <c r="N459" s="867"/>
      <c r="O459" s="867"/>
      <c r="P459" s="867"/>
      <c r="Q459" s="867"/>
      <c r="R459" s="867"/>
      <c r="S459" s="867"/>
      <c r="T459" s="867"/>
      <c r="U459" s="867"/>
      <c r="V459" s="867"/>
      <c r="W459" s="867"/>
      <c r="X459" s="867"/>
      <c r="Y459" s="867"/>
    </row>
    <row r="460" spans="1:25" x14ac:dyDescent="0.2">
      <c r="A460" s="1060"/>
      <c r="B460" s="8"/>
      <c r="E460" s="9"/>
      <c r="F460" s="9"/>
      <c r="G460" s="9"/>
      <c r="H460" s="9"/>
      <c r="I460" s="9"/>
      <c r="J460" s="9"/>
      <c r="K460" s="9"/>
      <c r="L460" s="9"/>
      <c r="M460" s="976"/>
      <c r="N460" s="867"/>
      <c r="O460" s="867"/>
      <c r="P460" s="867"/>
      <c r="Q460" s="867"/>
      <c r="R460" s="867"/>
      <c r="S460" s="867"/>
      <c r="T460" s="867"/>
      <c r="U460" s="867"/>
      <c r="V460" s="867"/>
      <c r="W460" s="867"/>
      <c r="X460" s="867"/>
      <c r="Y460" s="867"/>
    </row>
    <row r="461" spans="1:25" x14ac:dyDescent="0.2">
      <c r="A461" s="1060"/>
      <c r="B461" s="8"/>
      <c r="E461" s="9"/>
      <c r="F461" s="9"/>
      <c r="G461" s="9"/>
      <c r="H461" s="9"/>
      <c r="I461" s="9"/>
      <c r="J461" s="9"/>
      <c r="K461" s="9"/>
      <c r="L461" s="9"/>
      <c r="M461" s="976"/>
      <c r="N461" s="867"/>
      <c r="O461" s="867"/>
      <c r="P461" s="867"/>
      <c r="Q461" s="867"/>
      <c r="R461" s="867"/>
      <c r="S461" s="867"/>
      <c r="T461" s="867"/>
      <c r="U461" s="867"/>
      <c r="V461" s="867"/>
      <c r="W461" s="867"/>
      <c r="X461" s="867"/>
      <c r="Y461" s="867"/>
    </row>
    <row r="462" spans="1:25" x14ac:dyDescent="0.2">
      <c r="A462" s="1060"/>
      <c r="B462" s="10"/>
      <c r="C462" s="4"/>
      <c r="D462" s="4"/>
      <c r="M462" s="976"/>
      <c r="N462" s="867"/>
      <c r="O462" s="867"/>
      <c r="P462" s="867"/>
      <c r="Q462" s="867"/>
      <c r="R462" s="867"/>
      <c r="S462" s="867"/>
      <c r="T462" s="867"/>
      <c r="U462" s="867"/>
      <c r="V462" s="867"/>
      <c r="W462" s="867"/>
      <c r="X462" s="867"/>
      <c r="Y462" s="867"/>
    </row>
    <row r="463" spans="1:25" ht="13.5" x14ac:dyDescent="0.2">
      <c r="A463" s="1060"/>
      <c r="B463" s="1061"/>
      <c r="C463" s="1062"/>
      <c r="D463" s="1062"/>
      <c r="M463" s="976"/>
      <c r="N463" s="867"/>
      <c r="O463" s="867"/>
      <c r="P463" s="867"/>
      <c r="Q463" s="867"/>
      <c r="R463" s="867"/>
      <c r="S463" s="867"/>
      <c r="T463" s="867"/>
      <c r="U463" s="867"/>
      <c r="V463" s="867"/>
      <c r="W463" s="867"/>
      <c r="X463" s="867"/>
      <c r="Y463" s="867"/>
    </row>
    <row r="464" spans="1:25" x14ac:dyDescent="0.2">
      <c r="A464" s="1060"/>
      <c r="B464" s="11"/>
      <c r="C464" s="7"/>
      <c r="D464" s="7"/>
      <c r="E464" s="874"/>
      <c r="F464" s="874"/>
      <c r="G464" s="874"/>
      <c r="H464" s="874"/>
      <c r="I464" s="874"/>
      <c r="J464" s="874"/>
      <c r="K464" s="874"/>
      <c r="L464" s="874"/>
      <c r="M464" s="976"/>
      <c r="N464" s="867"/>
      <c r="O464" s="867"/>
      <c r="P464" s="867"/>
      <c r="Q464" s="867"/>
      <c r="R464" s="867"/>
      <c r="S464" s="867"/>
      <c r="T464" s="867"/>
      <c r="U464" s="867"/>
      <c r="V464" s="867"/>
      <c r="W464" s="867"/>
      <c r="X464" s="867"/>
      <c r="Y464" s="867"/>
    </row>
    <row r="465" spans="1:25" x14ac:dyDescent="0.2">
      <c r="A465" s="1060"/>
      <c r="B465" s="8"/>
      <c r="C465" s="9"/>
      <c r="D465" s="9"/>
      <c r="M465" s="976"/>
      <c r="N465" s="867"/>
      <c r="O465" s="867"/>
      <c r="P465" s="867"/>
      <c r="Q465" s="867"/>
      <c r="R465" s="867"/>
      <c r="S465" s="867"/>
      <c r="T465" s="867"/>
      <c r="U465" s="867"/>
      <c r="V465" s="867"/>
      <c r="W465" s="867"/>
      <c r="X465" s="867"/>
      <c r="Y465" s="867"/>
    </row>
    <row r="466" spans="1:25" x14ac:dyDescent="0.2">
      <c r="A466" s="1060"/>
      <c r="B466" s="8"/>
      <c r="C466" s="9"/>
      <c r="D466" s="9"/>
      <c r="M466" s="976"/>
      <c r="N466" s="867"/>
      <c r="O466" s="867"/>
      <c r="P466" s="867"/>
      <c r="Q466" s="867"/>
      <c r="R466" s="867"/>
      <c r="S466" s="867"/>
      <c r="T466" s="867"/>
      <c r="U466" s="867"/>
      <c r="V466" s="867"/>
      <c r="W466" s="867"/>
      <c r="X466" s="867"/>
      <c r="Y466" s="867"/>
    </row>
    <row r="467" spans="1:25" x14ac:dyDescent="0.2">
      <c r="A467" s="1060"/>
      <c r="B467" s="8"/>
      <c r="C467" s="9"/>
      <c r="D467" s="9"/>
      <c r="M467" s="976"/>
      <c r="N467" s="867"/>
      <c r="O467" s="867"/>
      <c r="P467" s="867"/>
      <c r="Q467" s="867"/>
      <c r="R467" s="867"/>
      <c r="S467" s="867"/>
      <c r="T467" s="867"/>
      <c r="U467" s="867"/>
      <c r="V467" s="867"/>
      <c r="W467" s="867"/>
      <c r="X467" s="867"/>
      <c r="Y467" s="867"/>
    </row>
    <row r="468" spans="1:25" x14ac:dyDescent="0.2">
      <c r="A468" s="1060"/>
      <c r="B468" s="11"/>
      <c r="C468" s="7"/>
      <c r="D468" s="7"/>
      <c r="E468" s="874"/>
      <c r="F468" s="874"/>
      <c r="G468" s="874"/>
      <c r="H468" s="874"/>
      <c r="I468" s="874"/>
      <c r="J468" s="874"/>
      <c r="K468" s="874"/>
      <c r="L468" s="874"/>
      <c r="M468" s="976"/>
      <c r="N468" s="867"/>
      <c r="O468" s="867"/>
      <c r="P468" s="867"/>
      <c r="Q468" s="867"/>
      <c r="R468" s="867"/>
      <c r="S468" s="867"/>
      <c r="T468" s="867"/>
      <c r="U468" s="867"/>
      <c r="V468" s="867"/>
      <c r="W468" s="867"/>
      <c r="X468" s="867"/>
      <c r="Y468" s="867"/>
    </row>
    <row r="469" spans="1:25" x14ac:dyDescent="0.2">
      <c r="A469" s="1060"/>
      <c r="B469" s="8"/>
      <c r="C469" s="9"/>
      <c r="D469" s="9"/>
      <c r="M469" s="976"/>
      <c r="N469" s="867"/>
      <c r="O469" s="867"/>
      <c r="P469" s="867"/>
      <c r="Q469" s="867"/>
      <c r="R469" s="867"/>
      <c r="S469" s="867"/>
      <c r="T469" s="867"/>
      <c r="U469" s="867"/>
      <c r="V469" s="867"/>
      <c r="W469" s="867"/>
      <c r="X469" s="867"/>
      <c r="Y469" s="867"/>
    </row>
    <row r="470" spans="1:25" x14ac:dyDescent="0.2">
      <c r="A470" s="1060"/>
      <c r="B470" s="8"/>
      <c r="E470" s="9"/>
      <c r="F470" s="9"/>
      <c r="G470" s="9"/>
      <c r="H470" s="9"/>
      <c r="I470" s="9"/>
      <c r="J470" s="9"/>
      <c r="K470" s="9"/>
      <c r="L470" s="9"/>
    </row>
    <row r="471" spans="1:25" x14ac:dyDescent="0.2">
      <c r="A471" s="1060"/>
      <c r="B471" s="8"/>
      <c r="E471" s="9"/>
      <c r="F471" s="9"/>
      <c r="G471" s="9"/>
      <c r="H471" s="9"/>
      <c r="I471" s="9"/>
      <c r="J471" s="9"/>
      <c r="K471" s="9"/>
      <c r="L471" s="9"/>
    </row>
    <row r="472" spans="1:25" x14ac:dyDescent="0.2">
      <c r="A472" s="1060"/>
      <c r="B472" s="8"/>
      <c r="E472" s="9"/>
      <c r="F472" s="9"/>
      <c r="G472" s="9"/>
      <c r="H472" s="9"/>
      <c r="I472" s="9"/>
      <c r="J472" s="9"/>
      <c r="K472" s="9"/>
      <c r="L472" s="9"/>
    </row>
    <row r="473" spans="1:25" x14ac:dyDescent="0.2">
      <c r="A473" s="1060"/>
      <c r="B473" s="8"/>
      <c r="E473" s="9"/>
      <c r="F473" s="9"/>
      <c r="G473" s="9"/>
      <c r="H473" s="9"/>
      <c r="I473" s="9"/>
      <c r="J473" s="9"/>
      <c r="K473" s="9"/>
      <c r="L473" s="9"/>
    </row>
    <row r="474" spans="1:25" x14ac:dyDescent="0.2">
      <c r="A474" s="1060"/>
      <c r="B474" s="8"/>
      <c r="E474" s="9"/>
      <c r="F474" s="9"/>
      <c r="G474" s="9"/>
      <c r="H474" s="9"/>
      <c r="I474" s="9"/>
      <c r="J474" s="9"/>
      <c r="K474" s="9"/>
      <c r="L474" s="9"/>
    </row>
    <row r="475" spans="1:25" x14ac:dyDescent="0.2">
      <c r="A475" s="1060"/>
      <c r="B475" s="8"/>
      <c r="E475" s="9"/>
      <c r="F475" s="9"/>
      <c r="G475" s="9"/>
      <c r="H475" s="9"/>
      <c r="I475" s="9"/>
      <c r="J475" s="9"/>
      <c r="K475" s="9"/>
      <c r="L475" s="9"/>
    </row>
    <row r="476" spans="1:25" x14ac:dyDescent="0.2">
      <c r="A476" s="1060"/>
      <c r="B476" s="11"/>
      <c r="C476" s="7"/>
      <c r="D476" s="7"/>
      <c r="E476" s="874"/>
      <c r="F476" s="874"/>
      <c r="G476" s="874"/>
      <c r="H476" s="874"/>
      <c r="I476" s="874"/>
      <c r="J476" s="874"/>
      <c r="K476" s="874"/>
      <c r="L476" s="874"/>
    </row>
    <row r="477" spans="1:25" x14ac:dyDescent="0.2">
      <c r="A477" s="1060"/>
      <c r="B477" s="8"/>
      <c r="C477" s="9"/>
      <c r="D477" s="9"/>
    </row>
    <row r="478" spans="1:25" x14ac:dyDescent="0.2">
      <c r="A478" s="1060"/>
      <c r="B478" s="8"/>
      <c r="C478" s="9"/>
      <c r="D478" s="9"/>
    </row>
    <row r="479" spans="1:25" x14ac:dyDescent="0.2">
      <c r="A479" s="1060"/>
      <c r="B479" s="8"/>
      <c r="C479" s="9"/>
      <c r="D479" s="9"/>
    </row>
    <row r="480" spans="1:25" x14ac:dyDescent="0.2">
      <c r="B480" s="8"/>
      <c r="C480" s="9"/>
      <c r="D480" s="9"/>
      <c r="M480" s="977"/>
      <c r="N480" s="897"/>
      <c r="O480" s="897"/>
      <c r="P480" s="897"/>
      <c r="Q480" s="897"/>
      <c r="R480" s="897"/>
      <c r="S480" s="897"/>
      <c r="T480" s="897"/>
      <c r="U480" s="897"/>
      <c r="V480" s="897"/>
      <c r="W480" s="897"/>
      <c r="X480" s="897"/>
      <c r="Y480" s="897"/>
    </row>
    <row r="481" spans="1:25" s="5" customFormat="1" x14ac:dyDescent="0.25">
      <c r="A481" s="20"/>
      <c r="B481" s="8"/>
      <c r="C481" s="9"/>
      <c r="D481" s="9"/>
      <c r="M481" s="896"/>
    </row>
    <row r="482" spans="1:25" s="5" customFormat="1" ht="13.5" x14ac:dyDescent="0.25">
      <c r="A482" s="20"/>
      <c r="B482" s="1061"/>
      <c r="C482" s="1062"/>
      <c r="D482" s="1062"/>
      <c r="M482" s="896"/>
    </row>
    <row r="483" spans="1:25" s="5" customFormat="1" x14ac:dyDescent="0.25">
      <c r="A483" s="20"/>
      <c r="B483" s="8"/>
      <c r="C483" s="9"/>
      <c r="D483" s="9"/>
      <c r="M483" s="896"/>
    </row>
    <row r="484" spans="1:25" s="5" customFormat="1" x14ac:dyDescent="0.25">
      <c r="A484" s="20"/>
      <c r="B484" s="8"/>
      <c r="C484" s="9"/>
      <c r="D484" s="9"/>
      <c r="M484" s="896"/>
    </row>
    <row r="485" spans="1:25" s="5" customFormat="1" x14ac:dyDescent="0.25">
      <c r="A485" s="20"/>
      <c r="B485" s="8"/>
      <c r="C485" s="9"/>
      <c r="D485" s="9"/>
      <c r="M485" s="896"/>
    </row>
    <row r="486" spans="1:25" s="5" customFormat="1" x14ac:dyDescent="0.25">
      <c r="A486" s="20"/>
      <c r="B486" s="8"/>
      <c r="C486" s="9"/>
      <c r="D486" s="9"/>
      <c r="M486" s="896"/>
    </row>
    <row r="487" spans="1:25" s="5" customFormat="1" x14ac:dyDescent="0.25">
      <c r="A487" s="20"/>
      <c r="B487" s="8"/>
      <c r="C487" s="9"/>
      <c r="D487" s="9"/>
      <c r="M487" s="896"/>
    </row>
    <row r="488" spans="1:25" s="5" customFormat="1" x14ac:dyDescent="0.25">
      <c r="A488" s="20"/>
      <c r="B488" s="8"/>
      <c r="C488" s="9"/>
      <c r="D488" s="9"/>
      <c r="M488" s="896"/>
    </row>
    <row r="489" spans="1:25" x14ac:dyDescent="0.2">
      <c r="A489" s="1060"/>
      <c r="B489" s="897"/>
      <c r="C489" s="897"/>
      <c r="D489" s="897"/>
      <c r="E489" s="897"/>
      <c r="F489" s="897"/>
      <c r="G489" s="897"/>
      <c r="H489" s="897"/>
      <c r="I489" s="897"/>
      <c r="J489" s="897"/>
      <c r="K489" s="897"/>
      <c r="L489" s="897"/>
      <c r="M489" s="977"/>
      <c r="N489" s="897"/>
      <c r="O489" s="897"/>
      <c r="P489" s="897"/>
      <c r="Q489" s="897"/>
      <c r="R489" s="897"/>
      <c r="S489" s="897"/>
      <c r="T489" s="897"/>
      <c r="U489" s="897"/>
      <c r="V489" s="897"/>
      <c r="W489" s="897"/>
      <c r="X489" s="897"/>
      <c r="Y489" s="897"/>
    </row>
    <row r="490" spans="1:25" x14ac:dyDescent="0.2">
      <c r="A490" s="1060"/>
      <c r="B490" s="897"/>
      <c r="C490" s="897"/>
      <c r="D490" s="897"/>
      <c r="E490" s="897"/>
      <c r="F490" s="897"/>
      <c r="G490" s="897"/>
      <c r="H490" s="897"/>
      <c r="I490" s="897"/>
      <c r="J490" s="897"/>
      <c r="K490" s="897"/>
      <c r="L490" s="897"/>
      <c r="M490" s="977"/>
      <c r="N490" s="897"/>
      <c r="O490" s="897"/>
      <c r="P490" s="897"/>
      <c r="Q490" s="897"/>
      <c r="R490" s="897"/>
      <c r="S490" s="897"/>
      <c r="T490" s="897"/>
      <c r="U490" s="897"/>
      <c r="V490" s="897"/>
      <c r="W490" s="897"/>
      <c r="X490" s="897"/>
      <c r="Y490" s="897"/>
    </row>
    <row r="491" spans="1:25" x14ac:dyDescent="0.2">
      <c r="A491" s="1060"/>
      <c r="B491" s="897"/>
      <c r="C491" s="897"/>
      <c r="D491" s="897"/>
      <c r="E491" s="897"/>
      <c r="F491" s="897"/>
      <c r="G491" s="897"/>
      <c r="H491" s="897"/>
      <c r="I491" s="897"/>
      <c r="J491" s="897"/>
      <c r="K491" s="897"/>
      <c r="L491" s="897"/>
      <c r="M491" s="977"/>
      <c r="N491" s="897"/>
      <c r="O491" s="897"/>
      <c r="P491" s="897"/>
      <c r="Q491" s="897"/>
      <c r="R491" s="897"/>
      <c r="S491" s="897"/>
      <c r="T491" s="897"/>
      <c r="U491" s="897"/>
      <c r="V491" s="897"/>
      <c r="W491" s="897"/>
      <c r="X491" s="897"/>
      <c r="Y491" s="897"/>
    </row>
    <row r="492" spans="1:25" x14ac:dyDescent="0.2">
      <c r="A492" s="1060"/>
      <c r="B492" s="897"/>
      <c r="C492" s="897"/>
      <c r="D492" s="897"/>
      <c r="E492" s="897"/>
      <c r="F492" s="897"/>
      <c r="G492" s="897"/>
      <c r="H492" s="897"/>
      <c r="I492" s="897"/>
      <c r="J492" s="897"/>
      <c r="K492" s="897"/>
      <c r="L492" s="897"/>
      <c r="M492" s="977"/>
      <c r="N492" s="897"/>
      <c r="O492" s="897"/>
      <c r="P492" s="897"/>
      <c r="Q492" s="897"/>
      <c r="R492" s="897"/>
      <c r="S492" s="897"/>
      <c r="T492" s="897"/>
      <c r="U492" s="897"/>
      <c r="V492" s="897"/>
      <c r="W492" s="897"/>
      <c r="X492" s="897"/>
      <c r="Y492" s="897"/>
    </row>
    <row r="493" spans="1:25" x14ac:dyDescent="0.2">
      <c r="A493" s="1060"/>
      <c r="B493" s="897"/>
      <c r="C493" s="897"/>
      <c r="D493" s="897"/>
      <c r="E493" s="897"/>
      <c r="F493" s="897"/>
      <c r="G493" s="897"/>
      <c r="H493" s="897"/>
      <c r="I493" s="897"/>
      <c r="J493" s="897"/>
      <c r="K493" s="897"/>
      <c r="L493" s="897"/>
      <c r="M493" s="977"/>
      <c r="N493" s="897"/>
      <c r="O493" s="897"/>
      <c r="P493" s="897"/>
      <c r="Q493" s="897"/>
      <c r="R493" s="897"/>
      <c r="S493" s="897"/>
      <c r="T493" s="897"/>
      <c r="U493" s="897"/>
      <c r="V493" s="897"/>
      <c r="W493" s="897"/>
      <c r="X493" s="897"/>
      <c r="Y493" s="897"/>
    </row>
    <row r="494" spans="1:25" x14ac:dyDescent="0.2">
      <c r="A494" s="1060"/>
      <c r="B494" s="897"/>
      <c r="C494" s="897"/>
      <c r="D494" s="897"/>
      <c r="E494" s="897"/>
      <c r="F494" s="897"/>
      <c r="G494" s="897"/>
      <c r="H494" s="897"/>
      <c r="I494" s="897"/>
      <c r="J494" s="897"/>
      <c r="K494" s="897"/>
      <c r="L494" s="897"/>
      <c r="M494" s="977"/>
      <c r="N494" s="897"/>
      <c r="O494" s="897"/>
      <c r="P494" s="897"/>
      <c r="Q494" s="897"/>
      <c r="R494" s="897"/>
      <c r="S494" s="897"/>
      <c r="T494" s="897"/>
      <c r="U494" s="897"/>
      <c r="V494" s="897"/>
      <c r="W494" s="897"/>
      <c r="X494" s="897"/>
      <c r="Y494" s="897"/>
    </row>
    <row r="495" spans="1:25" x14ac:dyDescent="0.2">
      <c r="A495" s="1060"/>
      <c r="B495" s="897"/>
      <c r="C495" s="897"/>
      <c r="D495" s="897"/>
      <c r="E495" s="897"/>
      <c r="F495" s="897"/>
      <c r="G495" s="897"/>
      <c r="H495" s="897"/>
      <c r="I495" s="897"/>
      <c r="J495" s="897"/>
      <c r="K495" s="897"/>
      <c r="L495" s="897"/>
      <c r="M495" s="977"/>
      <c r="N495" s="897"/>
      <c r="O495" s="897"/>
      <c r="P495" s="897"/>
      <c r="Q495" s="897"/>
      <c r="R495" s="897"/>
      <c r="S495" s="897"/>
      <c r="T495" s="897"/>
      <c r="U495" s="897"/>
      <c r="V495" s="897"/>
      <c r="W495" s="897"/>
      <c r="X495" s="897"/>
      <c r="Y495" s="897"/>
    </row>
    <row r="496" spans="1:25" x14ac:dyDescent="0.2">
      <c r="A496" s="1060"/>
      <c r="B496" s="897"/>
      <c r="C496" s="897"/>
      <c r="D496" s="897"/>
      <c r="E496" s="897"/>
      <c r="F496" s="897"/>
      <c r="G496" s="897"/>
      <c r="H496" s="897"/>
      <c r="I496" s="897"/>
      <c r="J496" s="897"/>
      <c r="K496" s="897"/>
      <c r="L496" s="897"/>
      <c r="M496" s="977"/>
      <c r="N496" s="897"/>
      <c r="O496" s="897"/>
      <c r="P496" s="897"/>
      <c r="Q496" s="897"/>
      <c r="R496" s="897"/>
      <c r="S496" s="897"/>
      <c r="T496" s="897"/>
      <c r="U496" s="897"/>
      <c r="V496" s="897"/>
      <c r="W496" s="897"/>
      <c r="X496" s="897"/>
      <c r="Y496" s="897"/>
    </row>
    <row r="497" spans="1:25" x14ac:dyDescent="0.2">
      <c r="A497" s="1060"/>
      <c r="B497" s="897"/>
      <c r="C497" s="897"/>
      <c r="D497" s="897"/>
      <c r="E497" s="897"/>
      <c r="F497" s="897"/>
      <c r="G497" s="897"/>
      <c r="H497" s="897"/>
      <c r="I497" s="897"/>
      <c r="J497" s="897"/>
      <c r="K497" s="897"/>
      <c r="L497" s="897"/>
      <c r="M497" s="977"/>
      <c r="N497" s="897"/>
      <c r="O497" s="897"/>
      <c r="P497" s="897"/>
      <c r="Q497" s="897"/>
      <c r="R497" s="897"/>
      <c r="S497" s="897"/>
      <c r="T497" s="897"/>
      <c r="U497" s="897"/>
      <c r="V497" s="897"/>
      <c r="W497" s="897"/>
      <c r="X497" s="897"/>
      <c r="Y497" s="897"/>
    </row>
    <row r="498" spans="1:25" x14ac:dyDescent="0.2">
      <c r="A498" s="1060"/>
      <c r="B498" s="897"/>
      <c r="C498" s="897"/>
      <c r="D498" s="897"/>
      <c r="E498" s="897"/>
      <c r="F498" s="897"/>
      <c r="G498" s="897"/>
      <c r="H498" s="897"/>
      <c r="I498" s="897"/>
      <c r="J498" s="897"/>
      <c r="K498" s="897"/>
      <c r="L498" s="897"/>
      <c r="M498" s="977"/>
      <c r="N498" s="897"/>
      <c r="O498" s="897"/>
      <c r="P498" s="897"/>
      <c r="Q498" s="897"/>
      <c r="R498" s="897"/>
      <c r="S498" s="897"/>
      <c r="T498" s="897"/>
      <c r="U498" s="897"/>
      <c r="V498" s="897"/>
      <c r="W498" s="897"/>
      <c r="X498" s="897"/>
      <c r="Y498" s="897"/>
    </row>
    <row r="499" spans="1:25" x14ac:dyDescent="0.2">
      <c r="A499" s="1060"/>
      <c r="B499" s="897"/>
      <c r="C499" s="897"/>
      <c r="D499" s="897"/>
      <c r="E499" s="897"/>
      <c r="F499" s="897"/>
      <c r="G499" s="897"/>
      <c r="H499" s="897"/>
      <c r="I499" s="897"/>
      <c r="J499" s="897"/>
      <c r="K499" s="897"/>
      <c r="L499" s="897"/>
      <c r="M499" s="977"/>
      <c r="N499" s="897"/>
      <c r="O499" s="897"/>
      <c r="P499" s="897"/>
      <c r="Q499" s="897"/>
      <c r="R499" s="897"/>
      <c r="S499" s="897"/>
      <c r="T499" s="897"/>
      <c r="U499" s="897"/>
      <c r="V499" s="897"/>
      <c r="W499" s="897"/>
      <c r="X499" s="897"/>
      <c r="Y499" s="897"/>
    </row>
    <row r="500" spans="1:25" x14ac:dyDescent="0.2">
      <c r="A500" s="1060"/>
      <c r="B500" s="897"/>
      <c r="C500" s="897"/>
      <c r="D500" s="897"/>
      <c r="E500" s="897"/>
      <c r="F500" s="897"/>
      <c r="G500" s="897"/>
      <c r="H500" s="897"/>
      <c r="I500" s="897"/>
      <c r="J500" s="897"/>
      <c r="K500" s="897"/>
      <c r="L500" s="897"/>
      <c r="M500" s="977"/>
      <c r="N500" s="897"/>
      <c r="O500" s="897"/>
      <c r="P500" s="897"/>
      <c r="Q500" s="897"/>
      <c r="R500" s="897"/>
      <c r="S500" s="897"/>
      <c r="T500" s="897"/>
      <c r="U500" s="897"/>
      <c r="V500" s="897"/>
      <c r="W500" s="897"/>
      <c r="X500" s="897"/>
      <c r="Y500" s="897"/>
    </row>
    <row r="501" spans="1:25" x14ac:dyDescent="0.2">
      <c r="A501" s="1060"/>
      <c r="B501" s="897"/>
      <c r="C501" s="897"/>
      <c r="D501" s="897"/>
      <c r="E501" s="897"/>
      <c r="F501" s="897"/>
      <c r="G501" s="897"/>
      <c r="H501" s="897"/>
      <c r="I501" s="897"/>
      <c r="J501" s="897"/>
      <c r="K501" s="897"/>
      <c r="L501" s="897"/>
      <c r="M501" s="977"/>
      <c r="N501" s="897"/>
      <c r="O501" s="897"/>
      <c r="P501" s="897"/>
      <c r="Q501" s="897"/>
      <c r="R501" s="897"/>
      <c r="S501" s="897"/>
      <c r="T501" s="897"/>
      <c r="U501" s="897"/>
      <c r="V501" s="897"/>
      <c r="W501" s="897"/>
      <c r="X501" s="897"/>
      <c r="Y501" s="897"/>
    </row>
    <row r="502" spans="1:25" x14ac:dyDescent="0.2">
      <c r="A502" s="1060"/>
      <c r="B502" s="897"/>
      <c r="C502" s="897"/>
      <c r="D502" s="897"/>
      <c r="E502" s="897"/>
      <c r="F502" s="897"/>
      <c r="G502" s="897"/>
      <c r="H502" s="897"/>
      <c r="I502" s="897"/>
      <c r="J502" s="897"/>
      <c r="K502" s="897"/>
      <c r="L502" s="897"/>
      <c r="M502" s="977"/>
      <c r="N502" s="897"/>
      <c r="O502" s="897"/>
      <c r="P502" s="897"/>
      <c r="Q502" s="897"/>
      <c r="R502" s="897"/>
      <c r="S502" s="897"/>
      <c r="T502" s="897"/>
      <c r="U502" s="897"/>
      <c r="V502" s="897"/>
      <c r="W502" s="897"/>
      <c r="X502" s="897"/>
      <c r="Y502" s="897"/>
    </row>
    <row r="503" spans="1:25" x14ac:dyDescent="0.2">
      <c r="A503" s="1060"/>
      <c r="B503" s="897"/>
      <c r="C503" s="897"/>
      <c r="D503" s="897"/>
      <c r="E503" s="897"/>
      <c r="F503" s="897"/>
      <c r="G503" s="897"/>
      <c r="H503" s="897"/>
      <c r="I503" s="897"/>
      <c r="J503" s="897"/>
      <c r="K503" s="897"/>
      <c r="L503" s="897"/>
      <c r="M503" s="977"/>
      <c r="N503" s="897"/>
      <c r="O503" s="897"/>
      <c r="P503" s="897"/>
      <c r="Q503" s="897"/>
      <c r="R503" s="897"/>
      <c r="S503" s="897"/>
      <c r="T503" s="897"/>
      <c r="U503" s="897"/>
      <c r="V503" s="897"/>
      <c r="W503" s="897"/>
      <c r="X503" s="897"/>
      <c r="Y503" s="897"/>
    </row>
    <row r="504" spans="1:25" x14ac:dyDescent="0.2">
      <c r="A504" s="1060"/>
      <c r="B504" s="897"/>
      <c r="C504" s="897"/>
      <c r="D504" s="897"/>
      <c r="E504" s="897"/>
      <c r="F504" s="897"/>
      <c r="G504" s="897"/>
      <c r="H504" s="897"/>
      <c r="I504" s="897"/>
      <c r="J504" s="897"/>
      <c r="K504" s="897"/>
      <c r="L504" s="897"/>
      <c r="M504" s="977"/>
      <c r="N504" s="897"/>
      <c r="O504" s="897"/>
      <c r="P504" s="897"/>
      <c r="Q504" s="897"/>
      <c r="R504" s="897"/>
      <c r="S504" s="897"/>
      <c r="T504" s="897"/>
      <c r="U504" s="897"/>
      <c r="V504" s="897"/>
      <c r="W504" s="897"/>
      <c r="X504" s="897"/>
      <c r="Y504" s="897"/>
    </row>
    <row r="505" spans="1:25" x14ac:dyDescent="0.2">
      <c r="A505" s="1060"/>
      <c r="B505" s="897"/>
      <c r="C505" s="897"/>
      <c r="D505" s="897"/>
      <c r="E505" s="897"/>
      <c r="F505" s="897"/>
      <c r="G505" s="897"/>
      <c r="H505" s="897"/>
      <c r="I505" s="897"/>
      <c r="J505" s="897"/>
      <c r="K505" s="897"/>
      <c r="L505" s="897"/>
      <c r="M505" s="977"/>
      <c r="N505" s="897"/>
      <c r="O505" s="897"/>
      <c r="P505" s="897"/>
      <c r="Q505" s="897"/>
      <c r="R505" s="897"/>
      <c r="S505" s="897"/>
      <c r="T505" s="897"/>
      <c r="U505" s="897"/>
      <c r="V505" s="897"/>
      <c r="W505" s="897"/>
      <c r="X505" s="897"/>
      <c r="Y505" s="897"/>
    </row>
    <row r="506" spans="1:25" x14ac:dyDescent="0.2">
      <c r="A506" s="1060"/>
      <c r="B506" s="897"/>
      <c r="C506" s="897"/>
      <c r="D506" s="897"/>
      <c r="E506" s="897"/>
      <c r="F506" s="897"/>
      <c r="G506" s="897"/>
      <c r="H506" s="897"/>
      <c r="I506" s="897"/>
      <c r="J506" s="897"/>
      <c r="K506" s="897"/>
      <c r="L506" s="897"/>
      <c r="M506" s="977"/>
      <c r="N506" s="897"/>
      <c r="O506" s="897"/>
      <c r="P506" s="897"/>
      <c r="Q506" s="897"/>
      <c r="R506" s="897"/>
      <c r="S506" s="897"/>
      <c r="T506" s="897"/>
      <c r="U506" s="897"/>
      <c r="V506" s="897"/>
      <c r="W506" s="897"/>
      <c r="X506" s="897"/>
      <c r="Y506" s="897"/>
    </row>
    <row r="507" spans="1:25" x14ac:dyDescent="0.2">
      <c r="A507" s="1060"/>
      <c r="B507" s="897"/>
      <c r="C507" s="897"/>
      <c r="D507" s="897"/>
      <c r="E507" s="897"/>
      <c r="F507" s="897"/>
      <c r="G507" s="897"/>
      <c r="H507" s="897"/>
      <c r="I507" s="897"/>
      <c r="J507" s="897"/>
      <c r="K507" s="897"/>
      <c r="L507" s="897"/>
      <c r="M507" s="977"/>
      <c r="N507" s="897"/>
      <c r="O507" s="897"/>
      <c r="P507" s="897"/>
      <c r="Q507" s="897"/>
      <c r="R507" s="897"/>
      <c r="S507" s="897"/>
      <c r="T507" s="897"/>
      <c r="U507" s="897"/>
      <c r="V507" s="897"/>
      <c r="W507" s="897"/>
      <c r="X507" s="897"/>
      <c r="Y507" s="897"/>
    </row>
    <row r="508" spans="1:25" x14ac:dyDescent="0.2">
      <c r="A508" s="1060"/>
      <c r="B508" s="897"/>
      <c r="C508" s="897"/>
      <c r="D508" s="897"/>
      <c r="E508" s="897"/>
      <c r="F508" s="897"/>
      <c r="G508" s="897"/>
      <c r="H508" s="897"/>
      <c r="I508" s="897"/>
      <c r="J508" s="897"/>
      <c r="K508" s="897"/>
      <c r="L508" s="897"/>
      <c r="M508" s="977"/>
      <c r="N508" s="897"/>
      <c r="O508" s="897"/>
      <c r="P508" s="897"/>
      <c r="Q508" s="897"/>
      <c r="R508" s="897"/>
      <c r="S508" s="897"/>
      <c r="T508" s="897"/>
      <c r="U508" s="897"/>
      <c r="V508" s="897"/>
      <c r="W508" s="897"/>
      <c r="X508" s="897"/>
      <c r="Y508" s="897"/>
    </row>
    <row r="509" spans="1:25" x14ac:dyDescent="0.2">
      <c r="A509" s="1060"/>
      <c r="B509" s="897"/>
      <c r="C509" s="897"/>
      <c r="D509" s="897"/>
      <c r="E509" s="897"/>
      <c r="F509" s="897"/>
      <c r="G509" s="897"/>
      <c r="H509" s="897"/>
      <c r="I509" s="897"/>
      <c r="J509" s="897"/>
      <c r="K509" s="897"/>
      <c r="L509" s="897"/>
      <c r="M509" s="977"/>
      <c r="N509" s="897"/>
      <c r="O509" s="897"/>
      <c r="P509" s="897"/>
      <c r="Q509" s="897"/>
      <c r="R509" s="897"/>
      <c r="S509" s="897"/>
      <c r="T509" s="897"/>
      <c r="U509" s="897"/>
      <c r="V509" s="897"/>
      <c r="W509" s="897"/>
      <c r="X509" s="897"/>
      <c r="Y509" s="897"/>
    </row>
    <row r="510" spans="1:25" x14ac:dyDescent="0.2">
      <c r="A510" s="1060"/>
      <c r="B510" s="897"/>
      <c r="C510" s="897"/>
      <c r="D510" s="897"/>
      <c r="E510" s="897"/>
      <c r="F510" s="897"/>
      <c r="G510" s="897"/>
      <c r="H510" s="897"/>
      <c r="I510" s="897"/>
      <c r="J510" s="897"/>
      <c r="K510" s="897"/>
      <c r="L510" s="897"/>
      <c r="M510" s="977"/>
      <c r="N510" s="897"/>
      <c r="O510" s="897"/>
      <c r="P510" s="897"/>
      <c r="Q510" s="897"/>
      <c r="R510" s="897"/>
      <c r="S510" s="897"/>
      <c r="T510" s="897"/>
      <c r="U510" s="897"/>
      <c r="V510" s="897"/>
      <c r="W510" s="897"/>
      <c r="X510" s="897"/>
      <c r="Y510" s="897"/>
    </row>
    <row r="511" spans="1:25" x14ac:dyDescent="0.2">
      <c r="A511" s="1060"/>
      <c r="B511" s="897"/>
      <c r="C511" s="897"/>
      <c r="D511" s="897"/>
      <c r="E511" s="897"/>
      <c r="F511" s="897"/>
      <c r="G511" s="897"/>
      <c r="H511" s="897"/>
      <c r="I511" s="897"/>
      <c r="J511" s="897"/>
      <c r="K511" s="897"/>
      <c r="L511" s="897"/>
      <c r="M511" s="977"/>
      <c r="N511" s="897"/>
      <c r="O511" s="897"/>
      <c r="P511" s="897"/>
      <c r="Q511" s="897"/>
      <c r="R511" s="897"/>
      <c r="S511" s="897"/>
      <c r="T511" s="897"/>
      <c r="U511" s="897"/>
      <c r="V511" s="897"/>
      <c r="W511" s="897"/>
      <c r="X511" s="897"/>
      <c r="Y511" s="897"/>
    </row>
    <row r="512" spans="1:25" x14ac:dyDescent="0.2">
      <c r="A512" s="1060"/>
      <c r="B512" s="897"/>
      <c r="C512" s="897"/>
      <c r="D512" s="897"/>
      <c r="E512" s="897"/>
      <c r="F512" s="897"/>
      <c r="G512" s="897"/>
      <c r="H512" s="897"/>
      <c r="I512" s="897"/>
      <c r="J512" s="897"/>
      <c r="K512" s="897"/>
      <c r="L512" s="897"/>
      <c r="M512" s="977"/>
      <c r="N512" s="897"/>
      <c r="O512" s="897"/>
      <c r="P512" s="897"/>
      <c r="Q512" s="897"/>
      <c r="R512" s="897"/>
      <c r="S512" s="897"/>
      <c r="T512" s="897"/>
      <c r="U512" s="897"/>
      <c r="V512" s="897"/>
      <c r="W512" s="897"/>
      <c r="X512" s="897"/>
      <c r="Y512" s="897"/>
    </row>
    <row r="513" spans="1:25" x14ac:dyDescent="0.2">
      <c r="A513" s="1060"/>
      <c r="B513" s="897"/>
      <c r="C513" s="897"/>
      <c r="D513" s="897"/>
      <c r="E513" s="897"/>
      <c r="F513" s="897"/>
      <c r="G513" s="897"/>
      <c r="H513" s="897"/>
      <c r="I513" s="897"/>
      <c r="J513" s="897"/>
      <c r="K513" s="897"/>
      <c r="L513" s="897"/>
      <c r="M513" s="977"/>
      <c r="N513" s="897"/>
      <c r="O513" s="897"/>
      <c r="P513" s="897"/>
      <c r="Q513" s="897"/>
      <c r="R513" s="897"/>
      <c r="S513" s="897"/>
      <c r="T513" s="897"/>
      <c r="U513" s="897"/>
      <c r="V513" s="897"/>
      <c r="W513" s="897"/>
      <c r="X513" s="897"/>
      <c r="Y513" s="897"/>
    </row>
    <row r="514" spans="1:25" x14ac:dyDescent="0.2">
      <c r="A514" s="1060"/>
      <c r="B514" s="897"/>
      <c r="C514" s="897"/>
      <c r="D514" s="897"/>
      <c r="E514" s="897"/>
      <c r="F514" s="897"/>
      <c r="G514" s="897"/>
      <c r="H514" s="897"/>
      <c r="I514" s="897"/>
      <c r="J514" s="897"/>
      <c r="K514" s="897"/>
      <c r="L514" s="897"/>
      <c r="M514" s="977"/>
      <c r="N514" s="897"/>
      <c r="O514" s="897"/>
      <c r="P514" s="897"/>
      <c r="Q514" s="897"/>
      <c r="R514" s="897"/>
      <c r="S514" s="897"/>
      <c r="T514" s="897"/>
      <c r="U514" s="897"/>
      <c r="V514" s="897"/>
      <c r="W514" s="897"/>
      <c r="X514" s="897"/>
      <c r="Y514" s="897"/>
    </row>
    <row r="515" spans="1:25" x14ac:dyDescent="0.2">
      <c r="A515" s="1060"/>
      <c r="B515" s="897"/>
      <c r="C515" s="897"/>
      <c r="D515" s="897"/>
      <c r="E515" s="897"/>
      <c r="F515" s="897"/>
      <c r="G515" s="897"/>
      <c r="H515" s="897"/>
      <c r="I515" s="897"/>
      <c r="J515" s="897"/>
      <c r="K515" s="897"/>
      <c r="L515" s="897"/>
      <c r="M515" s="977"/>
      <c r="N515" s="897"/>
      <c r="O515" s="897"/>
      <c r="P515" s="897"/>
      <c r="Q515" s="897"/>
      <c r="R515" s="897"/>
      <c r="S515" s="897"/>
      <c r="T515" s="897"/>
      <c r="U515" s="897"/>
      <c r="V515" s="897"/>
      <c r="W515" s="897"/>
      <c r="X515" s="897"/>
      <c r="Y515" s="897"/>
    </row>
    <row r="516" spans="1:25" x14ac:dyDescent="0.2">
      <c r="A516" s="1060"/>
      <c r="B516" s="897"/>
      <c r="C516" s="897"/>
      <c r="D516" s="897"/>
      <c r="E516" s="897"/>
      <c r="F516" s="897"/>
      <c r="G516" s="897"/>
      <c r="H516" s="897"/>
      <c r="I516" s="897"/>
      <c r="J516" s="897"/>
      <c r="K516" s="897"/>
      <c r="L516" s="897"/>
      <c r="M516" s="977"/>
      <c r="N516" s="897"/>
      <c r="O516" s="897"/>
      <c r="P516" s="897"/>
      <c r="Q516" s="897"/>
      <c r="R516" s="897"/>
      <c r="S516" s="897"/>
      <c r="T516" s="897"/>
      <c r="U516" s="897"/>
      <c r="V516" s="897"/>
      <c r="W516" s="897"/>
      <c r="X516" s="897"/>
      <c r="Y516" s="897"/>
    </row>
    <row r="517" spans="1:25" x14ac:dyDescent="0.2">
      <c r="A517" s="1060"/>
      <c r="B517" s="897"/>
      <c r="C517" s="897"/>
      <c r="D517" s="897"/>
      <c r="E517" s="897"/>
      <c r="F517" s="897"/>
      <c r="G517" s="897"/>
      <c r="H517" s="897"/>
      <c r="I517" s="897"/>
      <c r="J517" s="897"/>
      <c r="K517" s="897"/>
      <c r="L517" s="897"/>
      <c r="M517" s="977"/>
      <c r="N517" s="897"/>
      <c r="O517" s="897"/>
      <c r="P517" s="897"/>
      <c r="Q517" s="897"/>
      <c r="R517" s="897"/>
      <c r="S517" s="897"/>
      <c r="T517" s="897"/>
      <c r="U517" s="897"/>
      <c r="V517" s="897"/>
      <c r="W517" s="897"/>
      <c r="X517" s="897"/>
      <c r="Y517" s="897"/>
    </row>
    <row r="518" spans="1:25" x14ac:dyDescent="0.2">
      <c r="A518" s="1060"/>
      <c r="B518" s="897"/>
      <c r="C518" s="897"/>
      <c r="D518" s="897"/>
      <c r="E518" s="897"/>
      <c r="F518" s="897"/>
      <c r="G518" s="897"/>
      <c r="H518" s="897"/>
      <c r="I518" s="897"/>
      <c r="J518" s="897"/>
      <c r="K518" s="897"/>
      <c r="L518" s="897"/>
      <c r="M518" s="977"/>
      <c r="N518" s="897"/>
      <c r="O518" s="897"/>
      <c r="P518" s="897"/>
      <c r="Q518" s="897"/>
      <c r="R518" s="897"/>
      <c r="S518" s="897"/>
      <c r="T518" s="897"/>
      <c r="U518" s="897"/>
      <c r="V518" s="897"/>
      <c r="W518" s="897"/>
      <c r="X518" s="897"/>
      <c r="Y518" s="897"/>
    </row>
    <row r="519" spans="1:25" x14ac:dyDescent="0.2">
      <c r="A519" s="1060"/>
      <c r="B519" s="897"/>
      <c r="C519" s="897"/>
      <c r="D519" s="897"/>
      <c r="E519" s="897"/>
      <c r="F519" s="897"/>
      <c r="G519" s="897"/>
      <c r="H519" s="897"/>
      <c r="I519" s="897"/>
      <c r="J519" s="897"/>
      <c r="K519" s="897"/>
      <c r="L519" s="897"/>
      <c r="M519" s="977"/>
      <c r="N519" s="897"/>
      <c r="O519" s="897"/>
      <c r="P519" s="897"/>
      <c r="Q519" s="897"/>
      <c r="R519" s="897"/>
      <c r="S519" s="897"/>
      <c r="T519" s="897"/>
      <c r="U519" s="897"/>
      <c r="V519" s="897"/>
      <c r="W519" s="897"/>
      <c r="X519" s="897"/>
      <c r="Y519" s="897"/>
    </row>
    <row r="520" spans="1:25" x14ac:dyDescent="0.2">
      <c r="A520" s="1060"/>
      <c r="B520" s="897"/>
      <c r="C520" s="897"/>
      <c r="D520" s="897"/>
      <c r="E520" s="897"/>
      <c r="F520" s="897"/>
      <c r="G520" s="897"/>
      <c r="H520" s="897"/>
      <c r="I520" s="897"/>
      <c r="J520" s="897"/>
      <c r="K520" s="897"/>
      <c r="L520" s="897"/>
      <c r="M520" s="977"/>
      <c r="N520" s="897"/>
      <c r="O520" s="897"/>
      <c r="P520" s="897"/>
      <c r="Q520" s="897"/>
      <c r="R520" s="897"/>
      <c r="S520" s="897"/>
      <c r="T520" s="897"/>
      <c r="U520" s="897"/>
      <c r="V520" s="897"/>
      <c r="W520" s="897"/>
      <c r="X520" s="897"/>
      <c r="Y520" s="897"/>
    </row>
    <row r="521" spans="1:25" x14ac:dyDescent="0.2">
      <c r="A521" s="1060"/>
      <c r="B521" s="897"/>
      <c r="C521" s="897"/>
      <c r="D521" s="897"/>
      <c r="E521" s="897"/>
      <c r="F521" s="897"/>
      <c r="G521" s="897"/>
      <c r="H521" s="897"/>
      <c r="I521" s="897"/>
      <c r="J521" s="897"/>
      <c r="K521" s="897"/>
      <c r="L521" s="897"/>
      <c r="M521" s="977"/>
      <c r="N521" s="897"/>
      <c r="O521" s="897"/>
      <c r="P521" s="897"/>
      <c r="Q521" s="897"/>
      <c r="R521" s="897"/>
      <c r="S521" s="897"/>
      <c r="T521" s="897"/>
      <c r="U521" s="897"/>
      <c r="V521" s="897"/>
      <c r="W521" s="897"/>
      <c r="X521" s="897"/>
      <c r="Y521" s="897"/>
    </row>
    <row r="522" spans="1:25" x14ac:dyDescent="0.2">
      <c r="A522" s="1060"/>
      <c r="B522" s="897"/>
      <c r="C522" s="897"/>
      <c r="D522" s="897"/>
      <c r="E522" s="897"/>
      <c r="F522" s="897"/>
      <c r="G522" s="897"/>
      <c r="H522" s="897"/>
      <c r="I522" s="897"/>
      <c r="J522" s="897"/>
      <c r="K522" s="897"/>
      <c r="L522" s="897"/>
      <c r="M522" s="977"/>
      <c r="N522" s="897"/>
      <c r="O522" s="897"/>
      <c r="P522" s="897"/>
      <c r="Q522" s="897"/>
      <c r="R522" s="897"/>
      <c r="S522" s="897"/>
      <c r="T522" s="897"/>
      <c r="U522" s="897"/>
      <c r="V522" s="897"/>
      <c r="W522" s="897"/>
      <c r="X522" s="897"/>
      <c r="Y522" s="897"/>
    </row>
    <row r="523" spans="1:25" x14ac:dyDescent="0.2">
      <c r="A523" s="1060"/>
      <c r="B523" s="897"/>
      <c r="C523" s="897"/>
      <c r="D523" s="897"/>
      <c r="E523" s="897"/>
      <c r="F523" s="897"/>
      <c r="G523" s="897"/>
      <c r="H523" s="897"/>
      <c r="I523" s="897"/>
      <c r="J523" s="897"/>
      <c r="K523" s="897"/>
      <c r="L523" s="897"/>
      <c r="M523" s="977"/>
      <c r="N523" s="897"/>
      <c r="O523" s="897"/>
      <c r="P523" s="897"/>
      <c r="Q523" s="897"/>
      <c r="R523" s="897"/>
      <c r="S523" s="897"/>
      <c r="T523" s="897"/>
      <c r="U523" s="897"/>
      <c r="V523" s="897"/>
      <c r="W523" s="897"/>
      <c r="X523" s="897"/>
      <c r="Y523" s="897"/>
    </row>
    <row r="524" spans="1:25" x14ac:dyDescent="0.2">
      <c r="A524" s="1060"/>
      <c r="B524" s="897"/>
      <c r="C524" s="897"/>
      <c r="D524" s="897"/>
      <c r="E524" s="897"/>
      <c r="F524" s="897"/>
      <c r="G524" s="897"/>
      <c r="H524" s="897"/>
      <c r="I524" s="897"/>
      <c r="J524" s="897"/>
      <c r="K524" s="897"/>
      <c r="L524" s="897"/>
      <c r="M524" s="977"/>
      <c r="N524" s="897"/>
      <c r="O524" s="897"/>
      <c r="P524" s="897"/>
      <c r="Q524" s="897"/>
      <c r="R524" s="897"/>
      <c r="S524" s="897"/>
      <c r="T524" s="897"/>
      <c r="U524" s="897"/>
      <c r="V524" s="897"/>
      <c r="W524" s="897"/>
      <c r="X524" s="897"/>
      <c r="Y524" s="897"/>
    </row>
    <row r="525" spans="1:25" x14ac:dyDescent="0.2">
      <c r="A525" s="1060"/>
      <c r="B525" s="897"/>
      <c r="C525" s="897"/>
      <c r="D525" s="897"/>
      <c r="E525" s="897"/>
      <c r="F525" s="897"/>
      <c r="G525" s="897"/>
      <c r="H525" s="897"/>
      <c r="I525" s="897"/>
      <c r="J525" s="897"/>
      <c r="K525" s="897"/>
      <c r="L525" s="897"/>
      <c r="M525" s="977"/>
      <c r="N525" s="897"/>
      <c r="O525" s="897"/>
      <c r="P525" s="897"/>
      <c r="Q525" s="897"/>
      <c r="R525" s="897"/>
      <c r="S525" s="897"/>
      <c r="T525" s="897"/>
      <c r="U525" s="897"/>
      <c r="V525" s="897"/>
      <c r="W525" s="897"/>
      <c r="X525" s="897"/>
      <c r="Y525" s="897"/>
    </row>
    <row r="526" spans="1:25" x14ac:dyDescent="0.2">
      <c r="A526" s="1060"/>
      <c r="B526" s="897"/>
      <c r="C526" s="897"/>
      <c r="D526" s="897"/>
      <c r="E526" s="897"/>
      <c r="F526" s="897"/>
      <c r="G526" s="897"/>
      <c r="H526" s="897"/>
      <c r="I526" s="897"/>
      <c r="J526" s="897"/>
      <c r="K526" s="897"/>
      <c r="L526" s="897"/>
      <c r="M526" s="977"/>
      <c r="N526" s="897"/>
      <c r="O526" s="897"/>
      <c r="P526" s="897"/>
      <c r="Q526" s="897"/>
      <c r="R526" s="897"/>
      <c r="S526" s="897"/>
      <c r="T526" s="897"/>
      <c r="U526" s="897"/>
      <c r="V526" s="897"/>
      <c r="W526" s="897"/>
      <c r="X526" s="897"/>
      <c r="Y526" s="897"/>
    </row>
    <row r="527" spans="1:25" x14ac:dyDescent="0.2">
      <c r="A527" s="1060"/>
      <c r="B527" s="897"/>
      <c r="C527" s="897"/>
      <c r="D527" s="897"/>
      <c r="E527" s="897"/>
      <c r="F527" s="897"/>
      <c r="G527" s="897"/>
      <c r="H527" s="897"/>
      <c r="I527" s="897"/>
      <c r="J527" s="897"/>
      <c r="K527" s="897"/>
      <c r="L527" s="897"/>
      <c r="M527" s="977"/>
      <c r="N527" s="897"/>
      <c r="O527" s="897"/>
      <c r="P527" s="897"/>
      <c r="Q527" s="897"/>
      <c r="R527" s="897"/>
      <c r="S527" s="897"/>
      <c r="T527" s="897"/>
      <c r="U527" s="897"/>
      <c r="V527" s="897"/>
      <c r="W527" s="897"/>
      <c r="X527" s="897"/>
      <c r="Y527" s="897"/>
    </row>
    <row r="528" spans="1:25" x14ac:dyDescent="0.2">
      <c r="A528" s="1060"/>
      <c r="B528" s="897"/>
      <c r="C528" s="897"/>
      <c r="D528" s="897"/>
      <c r="E528" s="897"/>
      <c r="F528" s="897"/>
      <c r="G528" s="897"/>
      <c r="H528" s="897"/>
      <c r="I528" s="897"/>
      <c r="J528" s="897"/>
      <c r="K528" s="897"/>
      <c r="L528" s="897"/>
      <c r="M528" s="977"/>
      <c r="N528" s="897"/>
      <c r="O528" s="897"/>
      <c r="P528" s="897"/>
      <c r="Q528" s="897"/>
      <c r="R528" s="897"/>
      <c r="S528" s="897"/>
      <c r="T528" s="897"/>
      <c r="U528" s="897"/>
      <c r="V528" s="897"/>
      <c r="W528" s="897"/>
      <c r="X528" s="897"/>
      <c r="Y528" s="897"/>
    </row>
    <row r="529" spans="1:25" x14ac:dyDescent="0.2">
      <c r="A529" s="1060"/>
      <c r="B529" s="897"/>
      <c r="C529" s="897"/>
      <c r="D529" s="897"/>
      <c r="E529" s="897"/>
      <c r="F529" s="897"/>
      <c r="G529" s="897"/>
      <c r="H529" s="897"/>
      <c r="I529" s="897"/>
      <c r="J529" s="897"/>
      <c r="K529" s="897"/>
      <c r="L529" s="897"/>
      <c r="M529" s="977"/>
      <c r="N529" s="897"/>
      <c r="O529" s="897"/>
      <c r="P529" s="897"/>
      <c r="Q529" s="897"/>
      <c r="R529" s="897"/>
      <c r="S529" s="897"/>
      <c r="T529" s="897"/>
      <c r="U529" s="897"/>
      <c r="V529" s="897"/>
      <c r="W529" s="897"/>
      <c r="X529" s="897"/>
      <c r="Y529" s="897"/>
    </row>
    <row r="530" spans="1:25" x14ac:dyDescent="0.2">
      <c r="A530" s="1060"/>
      <c r="B530" s="897"/>
      <c r="C530" s="897"/>
      <c r="D530" s="897"/>
      <c r="E530" s="897"/>
      <c r="F530" s="897"/>
      <c r="G530" s="897"/>
      <c r="H530" s="897"/>
      <c r="I530" s="897"/>
      <c r="J530" s="897"/>
      <c r="K530" s="897"/>
      <c r="L530" s="897"/>
      <c r="M530" s="977"/>
      <c r="N530" s="897"/>
      <c r="O530" s="897"/>
      <c r="P530" s="897"/>
      <c r="Q530" s="897"/>
      <c r="R530" s="897"/>
      <c r="S530" s="897"/>
      <c r="T530" s="897"/>
      <c r="U530" s="897"/>
      <c r="V530" s="897"/>
      <c r="W530" s="897"/>
      <c r="X530" s="897"/>
      <c r="Y530" s="897"/>
    </row>
    <row r="531" spans="1:25" x14ac:dyDescent="0.2">
      <c r="A531" s="1060"/>
      <c r="B531" s="897"/>
      <c r="C531" s="897"/>
      <c r="D531" s="897"/>
      <c r="E531" s="897"/>
      <c r="F531" s="897"/>
      <c r="G531" s="897"/>
      <c r="H531" s="897"/>
      <c r="I531" s="897"/>
      <c r="J531" s="897"/>
      <c r="K531" s="897"/>
      <c r="L531" s="897"/>
      <c r="M531" s="977"/>
      <c r="N531" s="897"/>
      <c r="O531" s="897"/>
      <c r="P531" s="897"/>
      <c r="Q531" s="897"/>
      <c r="R531" s="897"/>
      <c r="S531" s="897"/>
      <c r="T531" s="897"/>
      <c r="U531" s="897"/>
      <c r="V531" s="897"/>
      <c r="W531" s="897"/>
      <c r="X531" s="897"/>
      <c r="Y531" s="897"/>
    </row>
    <row r="532" spans="1:25" x14ac:dyDescent="0.2">
      <c r="A532" s="1060"/>
      <c r="B532" s="897"/>
      <c r="C532" s="897"/>
      <c r="D532" s="897"/>
      <c r="E532" s="897"/>
      <c r="F532" s="897"/>
      <c r="G532" s="897"/>
      <c r="H532" s="897"/>
      <c r="I532" s="897"/>
      <c r="J532" s="897"/>
      <c r="K532" s="897"/>
      <c r="L532" s="897"/>
      <c r="M532" s="977"/>
      <c r="N532" s="897"/>
      <c r="O532" s="897"/>
      <c r="P532" s="897"/>
      <c r="Q532" s="897"/>
      <c r="R532" s="897"/>
      <c r="S532" s="897"/>
      <c r="T532" s="897"/>
      <c r="U532" s="897"/>
      <c r="V532" s="897"/>
      <c r="W532" s="897"/>
      <c r="X532" s="897"/>
      <c r="Y532" s="897"/>
    </row>
    <row r="533" spans="1:25" x14ac:dyDescent="0.2">
      <c r="A533" s="1060"/>
      <c r="B533" s="897"/>
      <c r="C533" s="897"/>
      <c r="D533" s="897"/>
      <c r="E533" s="897"/>
      <c r="F533" s="897"/>
      <c r="G533" s="897"/>
      <c r="H533" s="897"/>
      <c r="I533" s="897"/>
      <c r="J533" s="897"/>
      <c r="K533" s="897"/>
      <c r="L533" s="897"/>
      <c r="M533" s="977"/>
      <c r="N533" s="897"/>
      <c r="O533" s="897"/>
      <c r="P533" s="897"/>
      <c r="Q533" s="897"/>
      <c r="R533" s="897"/>
      <c r="S533" s="897"/>
      <c r="T533" s="897"/>
      <c r="U533" s="897"/>
      <c r="V533" s="897"/>
      <c r="W533" s="897"/>
      <c r="X533" s="897"/>
      <c r="Y533" s="897"/>
    </row>
    <row r="534" spans="1:25" x14ac:dyDescent="0.2">
      <c r="A534" s="1060"/>
      <c r="B534" s="897"/>
      <c r="C534" s="897"/>
      <c r="D534" s="897"/>
      <c r="E534" s="897"/>
      <c r="F534" s="897"/>
      <c r="G534" s="897"/>
      <c r="H534" s="897"/>
      <c r="I534" s="897"/>
      <c r="J534" s="897"/>
      <c r="K534" s="897"/>
      <c r="L534" s="897"/>
      <c r="M534" s="977"/>
      <c r="N534" s="897"/>
      <c r="O534" s="897"/>
      <c r="P534" s="897"/>
      <c r="Q534" s="897"/>
      <c r="R534" s="897"/>
      <c r="S534" s="897"/>
      <c r="T534" s="897"/>
      <c r="U534" s="897"/>
      <c r="V534" s="897"/>
      <c r="W534" s="897"/>
      <c r="X534" s="897"/>
      <c r="Y534" s="897"/>
    </row>
    <row r="535" spans="1:25" x14ac:dyDescent="0.2">
      <c r="A535" s="1060"/>
      <c r="B535" s="897"/>
      <c r="C535" s="897"/>
      <c r="D535" s="897"/>
      <c r="E535" s="897"/>
      <c r="F535" s="897"/>
      <c r="G535" s="897"/>
      <c r="H535" s="897"/>
      <c r="I535" s="897"/>
      <c r="J535" s="897"/>
      <c r="K535" s="897"/>
      <c r="L535" s="897"/>
      <c r="M535" s="977"/>
      <c r="N535" s="897"/>
      <c r="O535" s="897"/>
      <c r="P535" s="897"/>
      <c r="Q535" s="897"/>
      <c r="R535" s="897"/>
      <c r="S535" s="897"/>
      <c r="T535" s="897"/>
      <c r="U535" s="897"/>
      <c r="V535" s="897"/>
      <c r="W535" s="897"/>
      <c r="X535" s="897"/>
      <c r="Y535" s="897"/>
    </row>
    <row r="536" spans="1:25" x14ac:dyDescent="0.2">
      <c r="A536" s="1060"/>
      <c r="B536" s="897"/>
      <c r="C536" s="897"/>
      <c r="D536" s="897"/>
      <c r="E536" s="897"/>
      <c r="F536" s="897"/>
      <c r="G536" s="897"/>
      <c r="H536" s="897"/>
      <c r="I536" s="897"/>
      <c r="J536" s="897"/>
      <c r="K536" s="897"/>
      <c r="L536" s="897"/>
      <c r="M536" s="977"/>
      <c r="N536" s="897"/>
      <c r="O536" s="897"/>
      <c r="P536" s="897"/>
      <c r="Q536" s="897"/>
      <c r="R536" s="897"/>
      <c r="S536" s="897"/>
      <c r="T536" s="897"/>
      <c r="U536" s="897"/>
      <c r="V536" s="897"/>
      <c r="W536" s="897"/>
      <c r="X536" s="897"/>
      <c r="Y536" s="897"/>
    </row>
    <row r="537" spans="1:25" x14ac:dyDescent="0.2">
      <c r="A537" s="1060"/>
      <c r="B537" s="897"/>
      <c r="C537" s="897"/>
      <c r="D537" s="897"/>
      <c r="E537" s="897"/>
      <c r="F537" s="897"/>
      <c r="G537" s="897"/>
      <c r="H537" s="897"/>
      <c r="I537" s="897"/>
      <c r="J537" s="897"/>
      <c r="K537" s="897"/>
      <c r="L537" s="897"/>
      <c r="M537" s="977"/>
      <c r="N537" s="897"/>
      <c r="O537" s="897"/>
      <c r="P537" s="897"/>
      <c r="Q537" s="897"/>
      <c r="R537" s="897"/>
      <c r="S537" s="897"/>
      <c r="T537" s="897"/>
      <c r="U537" s="897"/>
      <c r="V537" s="897"/>
      <c r="W537" s="897"/>
      <c r="X537" s="897"/>
      <c r="Y537" s="897"/>
    </row>
    <row r="538" spans="1:25" x14ac:dyDescent="0.2">
      <c r="A538" s="1060"/>
      <c r="B538" s="897"/>
      <c r="C538" s="897"/>
      <c r="D538" s="897"/>
      <c r="E538" s="897"/>
      <c r="F538" s="897"/>
      <c r="G538" s="897"/>
      <c r="H538" s="897"/>
      <c r="I538" s="897"/>
      <c r="J538" s="897"/>
      <c r="K538" s="897"/>
      <c r="L538" s="897"/>
      <c r="M538" s="977"/>
      <c r="N538" s="897"/>
      <c r="O538" s="897"/>
      <c r="P538" s="897"/>
      <c r="Q538" s="897"/>
      <c r="R538" s="897"/>
      <c r="S538" s="897"/>
      <c r="T538" s="897"/>
      <c r="U538" s="897"/>
      <c r="V538" s="897"/>
      <c r="W538" s="897"/>
      <c r="X538" s="897"/>
      <c r="Y538" s="897"/>
    </row>
    <row r="539" spans="1:25" x14ac:dyDescent="0.2">
      <c r="A539" s="1060"/>
      <c r="B539" s="897"/>
      <c r="C539" s="897"/>
      <c r="D539" s="897"/>
      <c r="E539" s="897"/>
      <c r="F539" s="897"/>
      <c r="G539" s="897"/>
      <c r="H539" s="897"/>
      <c r="I539" s="897"/>
      <c r="J539" s="897"/>
      <c r="K539" s="897"/>
      <c r="L539" s="897"/>
      <c r="M539" s="977"/>
      <c r="N539" s="897"/>
      <c r="O539" s="897"/>
      <c r="P539" s="897"/>
      <c r="Q539" s="897"/>
      <c r="R539" s="897"/>
      <c r="S539" s="897"/>
      <c r="T539" s="897"/>
      <c r="U539" s="897"/>
      <c r="V539" s="897"/>
      <c r="W539" s="897"/>
      <c r="X539" s="897"/>
      <c r="Y539" s="897"/>
    </row>
    <row r="540" spans="1:25" x14ac:dyDescent="0.2">
      <c r="A540" s="1060"/>
      <c r="B540" s="897"/>
      <c r="C540" s="897"/>
      <c r="D540" s="897"/>
      <c r="E540" s="897"/>
      <c r="F540" s="897"/>
      <c r="G540" s="897"/>
      <c r="H540" s="897"/>
      <c r="I540" s="897"/>
      <c r="J540" s="897"/>
      <c r="K540" s="897"/>
      <c r="L540" s="897"/>
      <c r="M540" s="977"/>
      <c r="N540" s="897"/>
      <c r="O540" s="897"/>
      <c r="P540" s="897"/>
      <c r="Q540" s="897"/>
      <c r="R540" s="897"/>
      <c r="S540" s="897"/>
      <c r="T540" s="897"/>
      <c r="U540" s="897"/>
      <c r="V540" s="897"/>
      <c r="W540" s="897"/>
      <c r="X540" s="897"/>
      <c r="Y540" s="897"/>
    </row>
    <row r="541" spans="1:25" x14ac:dyDescent="0.2">
      <c r="A541" s="1060"/>
      <c r="B541" s="897"/>
      <c r="C541" s="897"/>
      <c r="D541" s="897"/>
      <c r="E541" s="897"/>
      <c r="F541" s="897"/>
      <c r="G541" s="897"/>
      <c r="H541" s="897"/>
      <c r="I541" s="897"/>
      <c r="J541" s="897"/>
      <c r="K541" s="897"/>
      <c r="L541" s="897"/>
      <c r="M541" s="977"/>
      <c r="N541" s="897"/>
      <c r="O541" s="897"/>
      <c r="P541" s="897"/>
      <c r="Q541" s="897"/>
      <c r="R541" s="897"/>
      <c r="S541" s="897"/>
      <c r="T541" s="897"/>
      <c r="U541" s="897"/>
      <c r="V541" s="897"/>
      <c r="W541" s="897"/>
      <c r="X541" s="897"/>
      <c r="Y541" s="897"/>
    </row>
    <row r="542" spans="1:25" x14ac:dyDescent="0.2">
      <c r="A542" s="1060"/>
      <c r="B542" s="897"/>
      <c r="C542" s="897"/>
      <c r="D542" s="897"/>
      <c r="E542" s="897"/>
      <c r="F542" s="897"/>
      <c r="G542" s="897"/>
      <c r="H542" s="897"/>
      <c r="I542" s="897"/>
      <c r="J542" s="897"/>
      <c r="K542" s="897"/>
      <c r="L542" s="897"/>
      <c r="M542" s="977"/>
      <c r="N542" s="897"/>
      <c r="O542" s="897"/>
      <c r="P542" s="897"/>
      <c r="Q542" s="897"/>
      <c r="R542" s="897"/>
      <c r="S542" s="897"/>
      <c r="T542" s="897"/>
      <c r="U542" s="897"/>
      <c r="V542" s="897"/>
      <c r="W542" s="897"/>
      <c r="X542" s="897"/>
      <c r="Y542" s="897"/>
    </row>
    <row r="543" spans="1:25" x14ac:dyDescent="0.2">
      <c r="A543" s="1060"/>
      <c r="B543" s="897"/>
      <c r="C543" s="897"/>
      <c r="D543" s="897"/>
      <c r="E543" s="897"/>
      <c r="F543" s="897"/>
      <c r="G543" s="897"/>
      <c r="H543" s="897"/>
      <c r="I543" s="897"/>
      <c r="J543" s="897"/>
      <c r="K543" s="897"/>
      <c r="L543" s="897"/>
      <c r="M543" s="977"/>
      <c r="N543" s="897"/>
      <c r="O543" s="897"/>
      <c r="P543" s="897"/>
      <c r="Q543" s="897"/>
      <c r="R543" s="897"/>
      <c r="S543" s="897"/>
      <c r="T543" s="897"/>
      <c r="U543" s="897"/>
      <c r="V543" s="897"/>
      <c r="W543" s="897"/>
      <c r="X543" s="897"/>
      <c r="Y543" s="897"/>
    </row>
    <row r="544" spans="1:25" x14ac:dyDescent="0.2">
      <c r="A544" s="1060"/>
      <c r="B544" s="897"/>
      <c r="C544" s="897"/>
      <c r="D544" s="897"/>
      <c r="E544" s="897"/>
      <c r="F544" s="897"/>
      <c r="G544" s="897"/>
      <c r="H544" s="897"/>
      <c r="I544" s="897"/>
      <c r="J544" s="897"/>
      <c r="K544" s="897"/>
      <c r="L544" s="897"/>
      <c r="M544" s="977"/>
      <c r="N544" s="897"/>
      <c r="O544" s="897"/>
      <c r="P544" s="897"/>
      <c r="Q544" s="897"/>
      <c r="R544" s="897"/>
      <c r="S544" s="897"/>
      <c r="T544" s="897"/>
      <c r="U544" s="897"/>
      <c r="V544" s="897"/>
      <c r="W544" s="897"/>
      <c r="X544" s="897"/>
      <c r="Y544" s="897"/>
    </row>
    <row r="545" spans="1:25" x14ac:dyDescent="0.2">
      <c r="A545" s="1060"/>
      <c r="B545" s="897"/>
      <c r="C545" s="897"/>
      <c r="D545" s="897"/>
      <c r="E545" s="897"/>
      <c r="F545" s="897"/>
      <c r="G545" s="897"/>
      <c r="H545" s="897"/>
      <c r="I545" s="897"/>
      <c r="J545" s="897"/>
      <c r="K545" s="897"/>
      <c r="L545" s="897"/>
      <c r="M545" s="977"/>
      <c r="N545" s="897"/>
      <c r="O545" s="897"/>
      <c r="P545" s="897"/>
      <c r="Q545" s="897"/>
      <c r="R545" s="897"/>
      <c r="S545" s="897"/>
      <c r="T545" s="897"/>
      <c r="U545" s="897"/>
      <c r="V545" s="897"/>
      <c r="W545" s="897"/>
      <c r="X545" s="897"/>
      <c r="Y545" s="897"/>
    </row>
    <row r="546" spans="1:25" x14ac:dyDescent="0.2">
      <c r="A546" s="1060"/>
      <c r="B546" s="897"/>
      <c r="C546" s="897"/>
      <c r="D546" s="897"/>
      <c r="E546" s="897"/>
      <c r="F546" s="897"/>
      <c r="G546" s="897"/>
      <c r="H546" s="897"/>
      <c r="I546" s="897"/>
      <c r="J546" s="897"/>
      <c r="K546" s="897"/>
      <c r="L546" s="897"/>
      <c r="M546" s="977"/>
      <c r="N546" s="897"/>
      <c r="O546" s="897"/>
      <c r="P546" s="897"/>
      <c r="Q546" s="897"/>
      <c r="R546" s="897"/>
      <c r="S546" s="897"/>
      <c r="T546" s="897"/>
      <c r="U546" s="897"/>
      <c r="V546" s="897"/>
      <c r="W546" s="897"/>
      <c r="X546" s="897"/>
      <c r="Y546" s="897"/>
    </row>
    <row r="547" spans="1:25" x14ac:dyDescent="0.2">
      <c r="A547" s="1060"/>
      <c r="B547" s="897"/>
      <c r="C547" s="897"/>
      <c r="D547" s="897"/>
      <c r="E547" s="897"/>
      <c r="F547" s="897"/>
      <c r="G547" s="897"/>
      <c r="H547" s="897"/>
      <c r="I547" s="897"/>
      <c r="J547" s="897"/>
      <c r="K547" s="897"/>
      <c r="L547" s="897"/>
      <c r="M547" s="977"/>
      <c r="N547" s="897"/>
      <c r="O547" s="897"/>
      <c r="P547" s="897"/>
      <c r="Q547" s="897"/>
      <c r="R547" s="897"/>
      <c r="S547" s="897"/>
      <c r="T547" s="897"/>
      <c r="U547" s="897"/>
      <c r="V547" s="897"/>
      <c r="W547" s="897"/>
      <c r="X547" s="897"/>
      <c r="Y547" s="897"/>
    </row>
    <row r="548" spans="1:25" x14ac:dyDescent="0.2">
      <c r="A548" s="1060"/>
      <c r="B548" s="897"/>
      <c r="C548" s="897"/>
      <c r="D548" s="897"/>
      <c r="E548" s="897"/>
      <c r="F548" s="897"/>
      <c r="G548" s="897"/>
      <c r="H548" s="897"/>
      <c r="I548" s="897"/>
      <c r="J548" s="897"/>
      <c r="K548" s="897"/>
      <c r="L548" s="897"/>
      <c r="M548" s="977"/>
      <c r="N548" s="897"/>
      <c r="O548" s="897"/>
      <c r="P548" s="897"/>
      <c r="Q548" s="897"/>
      <c r="R548" s="897"/>
      <c r="S548" s="897"/>
      <c r="T548" s="897"/>
      <c r="U548" s="897"/>
      <c r="V548" s="897"/>
      <c r="W548" s="897"/>
      <c r="X548" s="897"/>
      <c r="Y548" s="897"/>
    </row>
    <row r="549" spans="1:25" x14ac:dyDescent="0.2">
      <c r="A549" s="1060"/>
      <c r="B549" s="897"/>
      <c r="C549" s="897"/>
      <c r="D549" s="897"/>
      <c r="E549" s="897"/>
      <c r="F549" s="897"/>
      <c r="G549" s="897"/>
      <c r="H549" s="897"/>
      <c r="I549" s="897"/>
      <c r="J549" s="897"/>
      <c r="K549" s="897"/>
      <c r="L549" s="897"/>
      <c r="M549" s="977"/>
      <c r="N549" s="897"/>
      <c r="O549" s="897"/>
      <c r="P549" s="897"/>
      <c r="Q549" s="897"/>
      <c r="R549" s="897"/>
      <c r="S549" s="897"/>
      <c r="T549" s="897"/>
      <c r="U549" s="897"/>
      <c r="V549" s="897"/>
      <c r="W549" s="897"/>
      <c r="X549" s="897"/>
      <c r="Y549" s="897"/>
    </row>
    <row r="550" spans="1:25" x14ac:dyDescent="0.2">
      <c r="A550" s="1060"/>
      <c r="B550" s="897"/>
      <c r="C550" s="897"/>
      <c r="D550" s="897"/>
      <c r="E550" s="897"/>
      <c r="F550" s="897"/>
      <c r="G550" s="897"/>
      <c r="H550" s="897"/>
      <c r="I550" s="897"/>
      <c r="J550" s="897"/>
      <c r="K550" s="897"/>
      <c r="L550" s="897"/>
      <c r="M550" s="977"/>
      <c r="N550" s="897"/>
      <c r="O550" s="897"/>
      <c r="P550" s="897"/>
      <c r="Q550" s="897"/>
      <c r="R550" s="897"/>
      <c r="S550" s="897"/>
      <c r="T550" s="897"/>
      <c r="U550" s="897"/>
      <c r="V550" s="897"/>
      <c r="W550" s="897"/>
      <c r="X550" s="897"/>
      <c r="Y550" s="897"/>
    </row>
    <row r="551" spans="1:25" x14ac:dyDescent="0.2">
      <c r="A551" s="1060"/>
      <c r="B551" s="897"/>
      <c r="C551" s="897"/>
      <c r="D551" s="897"/>
      <c r="E551" s="897"/>
      <c r="F551" s="897"/>
      <c r="G551" s="897"/>
      <c r="H551" s="897"/>
      <c r="I551" s="897"/>
      <c r="J551" s="897"/>
      <c r="K551" s="897"/>
      <c r="L551" s="897"/>
      <c r="M551" s="977"/>
      <c r="N551" s="897"/>
      <c r="O551" s="897"/>
      <c r="P551" s="897"/>
      <c r="Q551" s="897"/>
      <c r="R551" s="897"/>
      <c r="S551" s="897"/>
      <c r="T551" s="897"/>
      <c r="U551" s="897"/>
      <c r="V551" s="897"/>
      <c r="W551" s="897"/>
      <c r="X551" s="897"/>
      <c r="Y551" s="897"/>
    </row>
    <row r="552" spans="1:25" x14ac:dyDescent="0.2">
      <c r="A552" s="1060"/>
      <c r="B552" s="897"/>
      <c r="C552" s="897"/>
      <c r="D552" s="897"/>
      <c r="E552" s="897"/>
      <c r="F552" s="897"/>
      <c r="G552" s="897"/>
      <c r="H552" s="897"/>
      <c r="I552" s="897"/>
      <c r="J552" s="897"/>
      <c r="K552" s="897"/>
      <c r="L552" s="897"/>
      <c r="M552" s="977"/>
      <c r="N552" s="897"/>
      <c r="O552" s="897"/>
      <c r="P552" s="897"/>
      <c r="Q552" s="897"/>
      <c r="R552" s="897"/>
      <c r="S552" s="897"/>
      <c r="T552" s="897"/>
      <c r="U552" s="897"/>
      <c r="V552" s="897"/>
      <c r="W552" s="897"/>
      <c r="X552" s="897"/>
      <c r="Y552" s="897"/>
    </row>
    <row r="553" spans="1:25" x14ac:dyDescent="0.2">
      <c r="A553" s="1060"/>
      <c r="B553" s="897"/>
      <c r="C553" s="897"/>
      <c r="D553" s="897"/>
      <c r="E553" s="897"/>
      <c r="F553" s="897"/>
      <c r="G553" s="897"/>
      <c r="H553" s="897"/>
      <c r="I553" s="897"/>
      <c r="J553" s="897"/>
      <c r="K553" s="897"/>
      <c r="L553" s="897"/>
      <c r="M553" s="977"/>
      <c r="N553" s="897"/>
      <c r="O553" s="897"/>
      <c r="P553" s="897"/>
      <c r="Q553" s="897"/>
      <c r="R553" s="897"/>
      <c r="S553" s="897"/>
      <c r="T553" s="897"/>
      <c r="U553" s="897"/>
      <c r="V553" s="897"/>
      <c r="W553" s="897"/>
      <c r="X553" s="897"/>
      <c r="Y553" s="897"/>
    </row>
    <row r="554" spans="1:25" x14ac:dyDescent="0.2">
      <c r="A554" s="1060"/>
      <c r="B554" s="897"/>
      <c r="C554" s="897"/>
      <c r="D554" s="897"/>
      <c r="E554" s="897"/>
      <c r="F554" s="897"/>
      <c r="G554" s="897"/>
      <c r="H554" s="897"/>
      <c r="I554" s="897"/>
      <c r="J554" s="897"/>
      <c r="K554" s="897"/>
      <c r="L554" s="897"/>
      <c r="M554" s="977"/>
      <c r="N554" s="897"/>
      <c r="O554" s="897"/>
      <c r="P554" s="897"/>
      <c r="Q554" s="897"/>
      <c r="R554" s="897"/>
      <c r="S554" s="897"/>
      <c r="T554" s="897"/>
      <c r="U554" s="897"/>
      <c r="V554" s="897"/>
      <c r="W554" s="897"/>
      <c r="X554" s="897"/>
      <c r="Y554" s="897"/>
    </row>
    <row r="555" spans="1:25" x14ac:dyDescent="0.2">
      <c r="A555" s="1060"/>
      <c r="B555" s="897"/>
      <c r="C555" s="897"/>
      <c r="D555" s="897"/>
      <c r="E555" s="897"/>
      <c r="F555" s="897"/>
      <c r="G555" s="897"/>
      <c r="H555" s="897"/>
      <c r="I555" s="897"/>
      <c r="J555" s="897"/>
      <c r="K555" s="897"/>
      <c r="L555" s="897"/>
      <c r="M555" s="977"/>
      <c r="N555" s="897"/>
      <c r="O555" s="897"/>
      <c r="P555" s="897"/>
      <c r="Q555" s="897"/>
      <c r="R555" s="897"/>
      <c r="S555" s="897"/>
      <c r="T555" s="897"/>
      <c r="U555" s="897"/>
      <c r="V555" s="897"/>
      <c r="W555" s="897"/>
      <c r="X555" s="897"/>
      <c r="Y555" s="897"/>
    </row>
    <row r="556" spans="1:25" x14ac:dyDescent="0.2">
      <c r="A556" s="1060"/>
      <c r="B556" s="897"/>
      <c r="C556" s="897"/>
      <c r="D556" s="897"/>
      <c r="E556" s="897"/>
      <c r="F556" s="897"/>
      <c r="G556" s="897"/>
      <c r="H556" s="897"/>
      <c r="I556" s="897"/>
      <c r="J556" s="897"/>
      <c r="K556" s="897"/>
      <c r="L556" s="897"/>
      <c r="M556" s="977"/>
      <c r="N556" s="897"/>
      <c r="O556" s="897"/>
      <c r="P556" s="897"/>
      <c r="Q556" s="897"/>
      <c r="R556" s="897"/>
      <c r="S556" s="897"/>
      <c r="T556" s="897"/>
      <c r="U556" s="897"/>
      <c r="V556" s="897"/>
      <c r="W556" s="897"/>
      <c r="X556" s="897"/>
      <c r="Y556" s="897"/>
    </row>
    <row r="557" spans="1:25" x14ac:dyDescent="0.2">
      <c r="A557" s="1060"/>
      <c r="B557" s="897"/>
      <c r="C557" s="897"/>
      <c r="D557" s="897"/>
      <c r="E557" s="897"/>
      <c r="F557" s="897"/>
      <c r="G557" s="897"/>
      <c r="H557" s="897"/>
      <c r="I557" s="897"/>
      <c r="J557" s="897"/>
      <c r="K557" s="897"/>
      <c r="L557" s="897"/>
      <c r="M557" s="977"/>
      <c r="N557" s="897"/>
      <c r="O557" s="897"/>
      <c r="P557" s="897"/>
      <c r="Q557" s="897"/>
      <c r="R557" s="897"/>
      <c r="S557" s="897"/>
      <c r="T557" s="897"/>
      <c r="U557" s="897"/>
      <c r="V557" s="897"/>
      <c r="W557" s="897"/>
      <c r="X557" s="897"/>
      <c r="Y557" s="897"/>
    </row>
    <row r="558" spans="1:25" x14ac:dyDescent="0.2">
      <c r="A558" s="1060"/>
      <c r="B558" s="897"/>
      <c r="C558" s="897"/>
      <c r="D558" s="897"/>
      <c r="E558" s="897"/>
      <c r="F558" s="897"/>
      <c r="G558" s="897"/>
      <c r="H558" s="897"/>
      <c r="I558" s="897"/>
      <c r="J558" s="897"/>
      <c r="K558" s="897"/>
      <c r="L558" s="897"/>
      <c r="M558" s="977"/>
      <c r="N558" s="897"/>
      <c r="O558" s="897"/>
      <c r="P558" s="897"/>
      <c r="Q558" s="897"/>
      <c r="R558" s="897"/>
      <c r="S558" s="897"/>
      <c r="T558" s="897"/>
      <c r="U558" s="897"/>
      <c r="V558" s="897"/>
      <c r="W558" s="897"/>
      <c r="X558" s="897"/>
      <c r="Y558" s="897"/>
    </row>
    <row r="559" spans="1:25" x14ac:dyDescent="0.2">
      <c r="A559" s="1060"/>
      <c r="B559" s="897"/>
      <c r="C559" s="897"/>
      <c r="D559" s="897"/>
      <c r="E559" s="897"/>
      <c r="F559" s="897"/>
      <c r="G559" s="897"/>
      <c r="H559" s="897"/>
      <c r="I559" s="897"/>
      <c r="J559" s="897"/>
      <c r="K559" s="897"/>
      <c r="L559" s="897"/>
      <c r="M559" s="977"/>
      <c r="N559" s="897"/>
      <c r="O559" s="897"/>
      <c r="P559" s="897"/>
      <c r="Q559" s="897"/>
      <c r="R559" s="897"/>
      <c r="S559" s="897"/>
      <c r="T559" s="897"/>
      <c r="U559" s="897"/>
      <c r="V559" s="897"/>
      <c r="W559" s="897"/>
      <c r="X559" s="897"/>
      <c r="Y559" s="897"/>
    </row>
    <row r="560" spans="1:25" x14ac:dyDescent="0.2">
      <c r="A560" s="1060"/>
      <c r="B560" s="897"/>
      <c r="C560" s="897"/>
      <c r="D560" s="897"/>
      <c r="E560" s="897"/>
      <c r="F560" s="897"/>
      <c r="G560" s="897"/>
      <c r="H560" s="897"/>
      <c r="I560" s="897"/>
      <c r="J560" s="897"/>
      <c r="K560" s="897"/>
      <c r="L560" s="897"/>
      <c r="M560" s="977"/>
      <c r="N560" s="897"/>
      <c r="O560" s="897"/>
      <c r="P560" s="897"/>
      <c r="Q560" s="897"/>
      <c r="R560" s="897"/>
      <c r="S560" s="897"/>
      <c r="T560" s="897"/>
      <c r="U560" s="897"/>
      <c r="V560" s="897"/>
      <c r="W560" s="897"/>
      <c r="X560" s="897"/>
      <c r="Y560" s="897"/>
    </row>
    <row r="561" spans="1:25" x14ac:dyDescent="0.2">
      <c r="A561" s="1060"/>
      <c r="B561" s="897"/>
      <c r="C561" s="897"/>
      <c r="D561" s="897"/>
      <c r="E561" s="897"/>
      <c r="F561" s="897"/>
      <c r="G561" s="897"/>
      <c r="H561" s="897"/>
      <c r="I561" s="897"/>
      <c r="J561" s="897"/>
      <c r="K561" s="897"/>
      <c r="L561" s="897"/>
      <c r="M561" s="977"/>
      <c r="N561" s="897"/>
      <c r="O561" s="897"/>
      <c r="P561" s="897"/>
      <c r="Q561" s="897"/>
      <c r="R561" s="897"/>
      <c r="S561" s="897"/>
      <c r="T561" s="897"/>
      <c r="U561" s="897"/>
      <c r="V561" s="897"/>
      <c r="W561" s="897"/>
      <c r="X561" s="897"/>
      <c r="Y561" s="897"/>
    </row>
    <row r="562" spans="1:25" x14ac:dyDescent="0.2">
      <c r="A562" s="1060"/>
      <c r="B562" s="897"/>
      <c r="C562" s="897"/>
      <c r="D562" s="897"/>
      <c r="E562" s="897"/>
      <c r="F562" s="897"/>
      <c r="G562" s="897"/>
      <c r="H562" s="897"/>
      <c r="I562" s="897"/>
      <c r="J562" s="897"/>
      <c r="K562" s="897"/>
      <c r="L562" s="897"/>
      <c r="M562" s="977"/>
      <c r="N562" s="897"/>
      <c r="O562" s="897"/>
      <c r="P562" s="897"/>
      <c r="Q562" s="897"/>
      <c r="R562" s="897"/>
      <c r="S562" s="897"/>
      <c r="T562" s="897"/>
      <c r="U562" s="897"/>
      <c r="V562" s="897"/>
      <c r="W562" s="897"/>
      <c r="X562" s="897"/>
      <c r="Y562" s="897"/>
    </row>
    <row r="563" spans="1:25" x14ac:dyDescent="0.2">
      <c r="A563" s="1060"/>
      <c r="B563" s="897"/>
      <c r="C563" s="897"/>
      <c r="D563" s="897"/>
      <c r="E563" s="897"/>
      <c r="F563" s="897"/>
      <c r="G563" s="897"/>
      <c r="H563" s="897"/>
      <c r="I563" s="897"/>
      <c r="J563" s="897"/>
      <c r="K563" s="897"/>
      <c r="L563" s="897"/>
      <c r="M563" s="977"/>
      <c r="N563" s="897"/>
      <c r="O563" s="897"/>
      <c r="P563" s="897"/>
      <c r="Q563" s="897"/>
      <c r="R563" s="897"/>
      <c r="S563" s="897"/>
      <c r="T563" s="897"/>
      <c r="U563" s="897"/>
      <c r="V563" s="897"/>
      <c r="W563" s="897"/>
      <c r="X563" s="897"/>
      <c r="Y563" s="897"/>
    </row>
    <row r="564" spans="1:25" x14ac:dyDescent="0.2">
      <c r="A564" s="1060"/>
      <c r="B564" s="897"/>
      <c r="C564" s="897"/>
      <c r="D564" s="897"/>
      <c r="E564" s="897"/>
      <c r="F564" s="897"/>
      <c r="G564" s="897"/>
      <c r="H564" s="897"/>
      <c r="I564" s="897"/>
      <c r="J564" s="897"/>
      <c r="K564" s="897"/>
      <c r="L564" s="897"/>
      <c r="M564" s="977"/>
      <c r="N564" s="897"/>
      <c r="O564" s="897"/>
      <c r="P564" s="897"/>
      <c r="Q564" s="897"/>
      <c r="R564" s="897"/>
      <c r="S564" s="897"/>
      <c r="T564" s="897"/>
      <c r="U564" s="897"/>
      <c r="V564" s="897"/>
      <c r="W564" s="897"/>
      <c r="X564" s="897"/>
      <c r="Y564" s="897"/>
    </row>
    <row r="565" spans="1:25" x14ac:dyDescent="0.2">
      <c r="A565" s="1060"/>
      <c r="B565" s="897"/>
      <c r="C565" s="897"/>
      <c r="D565" s="897"/>
      <c r="E565" s="897"/>
      <c r="F565" s="897"/>
      <c r="G565" s="897"/>
      <c r="H565" s="897"/>
      <c r="I565" s="897"/>
      <c r="J565" s="897"/>
      <c r="K565" s="897"/>
      <c r="L565" s="897"/>
      <c r="M565" s="977"/>
      <c r="N565" s="897"/>
      <c r="O565" s="897"/>
      <c r="P565" s="897"/>
      <c r="Q565" s="897"/>
      <c r="R565" s="897"/>
      <c r="S565" s="897"/>
      <c r="T565" s="897"/>
      <c r="U565" s="897"/>
      <c r="V565" s="897"/>
      <c r="W565" s="897"/>
      <c r="X565" s="897"/>
      <c r="Y565" s="897"/>
    </row>
    <row r="566" spans="1:25" x14ac:dyDescent="0.2">
      <c r="A566" s="1060"/>
      <c r="B566" s="897"/>
      <c r="C566" s="897"/>
      <c r="D566" s="897"/>
      <c r="E566" s="897"/>
      <c r="F566" s="897"/>
      <c r="G566" s="897"/>
      <c r="H566" s="897"/>
      <c r="I566" s="897"/>
      <c r="J566" s="897"/>
      <c r="K566" s="897"/>
      <c r="L566" s="897"/>
      <c r="M566" s="977"/>
      <c r="N566" s="897"/>
      <c r="O566" s="897"/>
      <c r="P566" s="897"/>
      <c r="Q566" s="897"/>
      <c r="R566" s="897"/>
      <c r="S566" s="897"/>
      <c r="T566" s="897"/>
      <c r="U566" s="897"/>
      <c r="V566" s="897"/>
      <c r="W566" s="897"/>
      <c r="X566" s="897"/>
      <c r="Y566" s="897"/>
    </row>
    <row r="567" spans="1:25" x14ac:dyDescent="0.2">
      <c r="A567" s="1060"/>
      <c r="B567" s="897"/>
      <c r="C567" s="897"/>
      <c r="D567" s="897"/>
      <c r="E567" s="897"/>
      <c r="F567" s="897"/>
      <c r="G567" s="897"/>
      <c r="H567" s="897"/>
      <c r="I567" s="897"/>
      <c r="J567" s="897"/>
      <c r="K567" s="897"/>
      <c r="L567" s="897"/>
      <c r="M567" s="977"/>
      <c r="N567" s="897"/>
      <c r="O567" s="897"/>
      <c r="P567" s="897"/>
      <c r="Q567" s="897"/>
      <c r="R567" s="897"/>
      <c r="S567" s="897"/>
      <c r="T567" s="897"/>
      <c r="U567" s="897"/>
      <c r="V567" s="897"/>
      <c r="W567" s="897"/>
      <c r="X567" s="897"/>
      <c r="Y567" s="897"/>
    </row>
    <row r="568" spans="1:25" x14ac:dyDescent="0.2">
      <c r="A568" s="1060"/>
      <c r="B568" s="897"/>
      <c r="C568" s="897"/>
      <c r="D568" s="897"/>
      <c r="E568" s="897"/>
      <c r="F568" s="897"/>
      <c r="G568" s="897"/>
      <c r="H568" s="897"/>
      <c r="I568" s="897"/>
      <c r="J568" s="897"/>
      <c r="K568" s="897"/>
      <c r="L568" s="897"/>
      <c r="M568" s="977"/>
      <c r="N568" s="897"/>
      <c r="O568" s="897"/>
      <c r="P568" s="897"/>
      <c r="Q568" s="897"/>
      <c r="R568" s="897"/>
      <c r="S568" s="897"/>
      <c r="T568" s="897"/>
      <c r="U568" s="897"/>
      <c r="V568" s="897"/>
      <c r="W568" s="897"/>
      <c r="X568" s="897"/>
      <c r="Y568" s="897"/>
    </row>
    <row r="569" spans="1:25" x14ac:dyDescent="0.2">
      <c r="A569" s="1060"/>
      <c r="B569" s="897"/>
      <c r="C569" s="897"/>
      <c r="D569" s="897"/>
      <c r="E569" s="897"/>
      <c r="F569" s="897"/>
      <c r="G569" s="897"/>
      <c r="H569" s="897"/>
      <c r="I569" s="897"/>
      <c r="J569" s="897"/>
      <c r="K569" s="897"/>
      <c r="L569" s="897"/>
      <c r="M569" s="977"/>
      <c r="N569" s="897"/>
      <c r="O569" s="897"/>
      <c r="P569" s="897"/>
      <c r="Q569" s="897"/>
      <c r="R569" s="897"/>
      <c r="S569" s="897"/>
      <c r="T569" s="897"/>
      <c r="U569" s="897"/>
      <c r="V569" s="897"/>
      <c r="W569" s="897"/>
      <c r="X569" s="897"/>
      <c r="Y569" s="897"/>
    </row>
    <row r="570" spans="1:25" x14ac:dyDescent="0.2">
      <c r="A570" s="1060"/>
      <c r="B570" s="897"/>
      <c r="C570" s="897"/>
      <c r="D570" s="897"/>
      <c r="E570" s="897"/>
      <c r="F570" s="897"/>
      <c r="G570" s="897"/>
      <c r="H570" s="897"/>
      <c r="I570" s="897"/>
      <c r="J570" s="897"/>
      <c r="K570" s="897"/>
      <c r="L570" s="897"/>
      <c r="M570" s="977"/>
      <c r="N570" s="897"/>
      <c r="O570" s="897"/>
      <c r="P570" s="897"/>
      <c r="Q570" s="897"/>
      <c r="R570" s="897"/>
      <c r="S570" s="897"/>
      <c r="T570" s="897"/>
      <c r="U570" s="897"/>
      <c r="V570" s="897"/>
      <c r="W570" s="897"/>
      <c r="X570" s="897"/>
      <c r="Y570" s="897"/>
    </row>
    <row r="571" spans="1:25" x14ac:dyDescent="0.2">
      <c r="A571" s="1060"/>
      <c r="B571" s="897"/>
      <c r="C571" s="897"/>
      <c r="D571" s="897"/>
      <c r="E571" s="897"/>
      <c r="F571" s="897"/>
      <c r="G571" s="897"/>
      <c r="H571" s="897"/>
      <c r="I571" s="897"/>
      <c r="J571" s="897"/>
      <c r="K571" s="897"/>
      <c r="L571" s="897"/>
      <c r="M571" s="977"/>
      <c r="N571" s="897"/>
      <c r="O571" s="897"/>
      <c r="P571" s="897"/>
      <c r="Q571" s="897"/>
      <c r="R571" s="897"/>
      <c r="S571" s="897"/>
      <c r="T571" s="897"/>
      <c r="U571" s="897"/>
      <c r="V571" s="897"/>
      <c r="W571" s="897"/>
      <c r="X571" s="897"/>
      <c r="Y571" s="897"/>
    </row>
    <row r="572" spans="1:25" x14ac:dyDescent="0.2">
      <c r="A572" s="1060"/>
      <c r="B572" s="897"/>
      <c r="C572" s="897"/>
      <c r="D572" s="897"/>
      <c r="E572" s="897"/>
      <c r="F572" s="897"/>
      <c r="G572" s="897"/>
      <c r="H572" s="897"/>
      <c r="I572" s="897"/>
      <c r="J572" s="897"/>
      <c r="K572" s="897"/>
      <c r="L572" s="897"/>
      <c r="M572" s="977"/>
      <c r="N572" s="897"/>
      <c r="O572" s="897"/>
      <c r="P572" s="897"/>
      <c r="Q572" s="897"/>
      <c r="R572" s="897"/>
      <c r="S572" s="897"/>
      <c r="T572" s="897"/>
      <c r="U572" s="897"/>
      <c r="V572" s="897"/>
      <c r="W572" s="897"/>
      <c r="X572" s="897"/>
      <c r="Y572" s="897"/>
    </row>
    <row r="573" spans="1:25" x14ac:dyDescent="0.2">
      <c r="A573" s="1060"/>
      <c r="B573" s="897"/>
      <c r="C573" s="897"/>
      <c r="D573" s="897"/>
      <c r="E573" s="897"/>
      <c r="F573" s="897"/>
      <c r="G573" s="897"/>
      <c r="H573" s="897"/>
      <c r="I573" s="897"/>
      <c r="J573" s="897"/>
      <c r="K573" s="897"/>
      <c r="L573" s="897"/>
      <c r="M573" s="977"/>
      <c r="N573" s="897"/>
      <c r="O573" s="897"/>
      <c r="P573" s="897"/>
      <c r="Q573" s="897"/>
      <c r="R573" s="897"/>
      <c r="S573" s="897"/>
      <c r="T573" s="897"/>
      <c r="U573" s="897"/>
      <c r="V573" s="897"/>
      <c r="W573" s="897"/>
      <c r="X573" s="897"/>
      <c r="Y573" s="897"/>
    </row>
    <row r="574" spans="1:25" x14ac:dyDescent="0.2">
      <c r="A574" s="1060"/>
      <c r="B574" s="897"/>
      <c r="C574" s="897"/>
      <c r="D574" s="897"/>
      <c r="E574" s="897"/>
      <c r="F574" s="897"/>
      <c r="G574" s="897"/>
      <c r="H574" s="897"/>
      <c r="I574" s="897"/>
      <c r="J574" s="897"/>
      <c r="K574" s="897"/>
      <c r="L574" s="897"/>
      <c r="M574" s="977"/>
      <c r="N574" s="897"/>
      <c r="O574" s="897"/>
      <c r="P574" s="897"/>
      <c r="Q574" s="897"/>
      <c r="R574" s="897"/>
      <c r="S574" s="897"/>
      <c r="T574" s="897"/>
      <c r="U574" s="897"/>
      <c r="V574" s="897"/>
      <c r="W574" s="897"/>
      <c r="X574" s="897"/>
      <c r="Y574" s="897"/>
    </row>
    <row r="575" spans="1:25" x14ac:dyDescent="0.2">
      <c r="A575" s="1060"/>
      <c r="B575" s="897"/>
      <c r="C575" s="897"/>
      <c r="D575" s="897"/>
      <c r="E575" s="897"/>
      <c r="F575" s="897"/>
      <c r="G575" s="897"/>
      <c r="H575" s="897"/>
      <c r="I575" s="897"/>
      <c r="J575" s="897"/>
      <c r="K575" s="897"/>
      <c r="L575" s="897"/>
      <c r="M575" s="977"/>
      <c r="N575" s="897"/>
      <c r="O575" s="897"/>
      <c r="P575" s="897"/>
      <c r="Q575" s="897"/>
      <c r="R575" s="897"/>
      <c r="S575" s="897"/>
      <c r="T575" s="897"/>
      <c r="U575" s="897"/>
      <c r="V575" s="897"/>
      <c r="W575" s="897"/>
      <c r="X575" s="897"/>
      <c r="Y575" s="897"/>
    </row>
    <row r="576" spans="1:25" x14ac:dyDescent="0.2">
      <c r="A576" s="1060"/>
      <c r="B576" s="897"/>
      <c r="C576" s="897"/>
      <c r="D576" s="897"/>
      <c r="E576" s="897"/>
      <c r="F576" s="897"/>
      <c r="G576" s="897"/>
      <c r="H576" s="897"/>
      <c r="I576" s="897"/>
      <c r="J576" s="897"/>
      <c r="K576" s="897"/>
      <c r="L576" s="897"/>
      <c r="M576" s="977"/>
      <c r="N576" s="897"/>
      <c r="O576" s="897"/>
      <c r="P576" s="897"/>
      <c r="Q576" s="897"/>
      <c r="R576" s="897"/>
      <c r="S576" s="897"/>
      <c r="T576" s="897"/>
      <c r="U576" s="897"/>
      <c r="V576" s="897"/>
      <c r="W576" s="897"/>
      <c r="X576" s="897"/>
      <c r="Y576" s="897"/>
    </row>
    <row r="577" spans="1:25" x14ac:dyDescent="0.2">
      <c r="A577" s="1060"/>
      <c r="B577" s="897"/>
      <c r="C577" s="897"/>
      <c r="D577" s="897"/>
      <c r="E577" s="897"/>
      <c r="F577" s="897"/>
      <c r="G577" s="897"/>
      <c r="H577" s="897"/>
      <c r="I577" s="897"/>
      <c r="J577" s="897"/>
      <c r="K577" s="897"/>
      <c r="L577" s="897"/>
      <c r="M577" s="977"/>
      <c r="N577" s="897"/>
      <c r="O577" s="897"/>
      <c r="P577" s="897"/>
      <c r="Q577" s="897"/>
      <c r="R577" s="897"/>
      <c r="S577" s="897"/>
      <c r="T577" s="897"/>
      <c r="U577" s="897"/>
      <c r="V577" s="897"/>
      <c r="W577" s="897"/>
      <c r="X577" s="897"/>
      <c r="Y577" s="897"/>
    </row>
    <row r="578" spans="1:25" x14ac:dyDescent="0.2">
      <c r="A578" s="1060"/>
      <c r="B578" s="897"/>
      <c r="C578" s="897"/>
      <c r="D578" s="897"/>
      <c r="E578" s="897"/>
      <c r="F578" s="897"/>
      <c r="G578" s="897"/>
      <c r="H578" s="897"/>
      <c r="I578" s="897"/>
      <c r="J578" s="897"/>
      <c r="K578" s="897"/>
      <c r="L578" s="897"/>
      <c r="M578" s="977"/>
      <c r="N578" s="897"/>
      <c r="O578" s="897"/>
      <c r="P578" s="897"/>
      <c r="Q578" s="897"/>
      <c r="R578" s="897"/>
      <c r="S578" s="897"/>
      <c r="T578" s="897"/>
      <c r="U578" s="897"/>
      <c r="V578" s="897"/>
      <c r="W578" s="897"/>
      <c r="X578" s="897"/>
      <c r="Y578" s="897"/>
    </row>
    <row r="579" spans="1:25" x14ac:dyDescent="0.2">
      <c r="A579" s="1060"/>
      <c r="B579" s="897"/>
      <c r="C579" s="897"/>
      <c r="D579" s="897"/>
      <c r="E579" s="897"/>
      <c r="F579" s="897"/>
      <c r="G579" s="897"/>
      <c r="H579" s="897"/>
      <c r="I579" s="897"/>
      <c r="J579" s="897"/>
      <c r="K579" s="897"/>
      <c r="L579" s="897"/>
      <c r="M579" s="977"/>
      <c r="N579" s="897"/>
      <c r="O579" s="897"/>
      <c r="P579" s="897"/>
      <c r="Q579" s="897"/>
      <c r="R579" s="897"/>
      <c r="S579" s="897"/>
      <c r="T579" s="897"/>
      <c r="U579" s="897"/>
      <c r="V579" s="897"/>
      <c r="W579" s="897"/>
      <c r="X579" s="897"/>
      <c r="Y579" s="897"/>
    </row>
    <row r="580" spans="1:25" x14ac:dyDescent="0.2">
      <c r="A580" s="1060"/>
      <c r="B580" s="897"/>
      <c r="C580" s="897"/>
      <c r="D580" s="897"/>
      <c r="E580" s="897"/>
      <c r="F580" s="897"/>
      <c r="G580" s="897"/>
      <c r="H580" s="897"/>
      <c r="I580" s="897"/>
      <c r="J580" s="897"/>
      <c r="K580" s="897"/>
      <c r="L580" s="897"/>
      <c r="M580" s="977"/>
      <c r="N580" s="897"/>
      <c r="O580" s="897"/>
      <c r="P580" s="897"/>
      <c r="Q580" s="897"/>
      <c r="R580" s="897"/>
      <c r="S580" s="897"/>
      <c r="T580" s="897"/>
      <c r="U580" s="897"/>
      <c r="V580" s="897"/>
      <c r="W580" s="897"/>
      <c r="X580" s="897"/>
      <c r="Y580" s="897"/>
    </row>
    <row r="581" spans="1:25" x14ac:dyDescent="0.2">
      <c r="A581" s="1060"/>
      <c r="B581" s="897"/>
      <c r="C581" s="897"/>
      <c r="D581" s="897"/>
      <c r="E581" s="897"/>
      <c r="F581" s="897"/>
      <c r="G581" s="897"/>
      <c r="H581" s="897"/>
      <c r="I581" s="897"/>
      <c r="J581" s="897"/>
      <c r="K581" s="897"/>
      <c r="L581" s="897"/>
      <c r="M581" s="977"/>
      <c r="N581" s="897"/>
      <c r="O581" s="897"/>
      <c r="P581" s="897"/>
      <c r="Q581" s="897"/>
      <c r="R581" s="897"/>
      <c r="S581" s="897"/>
      <c r="T581" s="897"/>
      <c r="U581" s="897"/>
      <c r="V581" s="897"/>
      <c r="W581" s="897"/>
      <c r="X581" s="897"/>
      <c r="Y581" s="897"/>
    </row>
    <row r="582" spans="1:25" x14ac:dyDescent="0.2">
      <c r="A582" s="1060"/>
      <c r="B582" s="897"/>
      <c r="C582" s="897"/>
      <c r="D582" s="897"/>
      <c r="E582" s="897"/>
      <c r="F582" s="897"/>
      <c r="G582" s="897"/>
      <c r="H582" s="897"/>
      <c r="I582" s="897"/>
      <c r="J582" s="897"/>
      <c r="K582" s="897"/>
      <c r="L582" s="897"/>
      <c r="M582" s="977"/>
      <c r="N582" s="897"/>
      <c r="O582" s="897"/>
      <c r="P582" s="897"/>
      <c r="Q582" s="897"/>
      <c r="R582" s="897"/>
      <c r="S582" s="897"/>
      <c r="T582" s="897"/>
      <c r="U582" s="897"/>
      <c r="V582" s="897"/>
      <c r="W582" s="897"/>
      <c r="X582" s="897"/>
      <c r="Y582" s="897"/>
    </row>
    <row r="583" spans="1:25" x14ac:dyDescent="0.2">
      <c r="A583" s="1060"/>
      <c r="B583" s="897"/>
      <c r="C583" s="897"/>
      <c r="D583" s="897"/>
      <c r="E583" s="897"/>
      <c r="F583" s="897"/>
      <c r="G583" s="897"/>
      <c r="H583" s="897"/>
      <c r="I583" s="897"/>
      <c r="J583" s="897"/>
      <c r="K583" s="897"/>
      <c r="L583" s="897"/>
      <c r="M583" s="977"/>
      <c r="N583" s="897"/>
      <c r="O583" s="897"/>
      <c r="P583" s="897"/>
      <c r="Q583" s="897"/>
      <c r="R583" s="897"/>
      <c r="S583" s="897"/>
      <c r="T583" s="897"/>
      <c r="U583" s="897"/>
      <c r="V583" s="897"/>
      <c r="W583" s="897"/>
      <c r="X583" s="897"/>
      <c r="Y583" s="897"/>
    </row>
    <row r="584" spans="1:25" x14ac:dyDescent="0.2">
      <c r="A584" s="1060"/>
      <c r="B584" s="897"/>
      <c r="C584" s="897"/>
      <c r="D584" s="897"/>
      <c r="E584" s="897"/>
      <c r="F584" s="897"/>
      <c r="G584" s="897"/>
      <c r="H584" s="897"/>
      <c r="I584" s="897"/>
      <c r="J584" s="897"/>
      <c r="K584" s="897"/>
      <c r="L584" s="897"/>
      <c r="M584" s="977"/>
      <c r="N584" s="897"/>
      <c r="O584" s="897"/>
      <c r="P584" s="897"/>
      <c r="Q584" s="897"/>
      <c r="R584" s="897"/>
      <c r="S584" s="897"/>
      <c r="T584" s="897"/>
      <c r="U584" s="897"/>
      <c r="V584" s="897"/>
      <c r="W584" s="897"/>
      <c r="X584" s="897"/>
      <c r="Y584" s="897"/>
    </row>
    <row r="585" spans="1:25" x14ac:dyDescent="0.2">
      <c r="A585" s="1060"/>
      <c r="B585" s="897"/>
      <c r="C585" s="897"/>
      <c r="D585" s="897"/>
      <c r="E585" s="897"/>
      <c r="F585" s="897"/>
      <c r="G585" s="897"/>
      <c r="H585" s="897"/>
      <c r="I585" s="897"/>
      <c r="J585" s="897"/>
      <c r="K585" s="897"/>
      <c r="L585" s="897"/>
      <c r="M585" s="977"/>
      <c r="N585" s="897"/>
      <c r="O585" s="897"/>
      <c r="P585" s="897"/>
      <c r="Q585" s="897"/>
      <c r="R585" s="897"/>
      <c r="S585" s="897"/>
      <c r="T585" s="897"/>
      <c r="U585" s="897"/>
      <c r="V585" s="897"/>
      <c r="W585" s="897"/>
      <c r="X585" s="897"/>
      <c r="Y585" s="897"/>
    </row>
    <row r="586" spans="1:25" x14ac:dyDescent="0.2">
      <c r="A586" s="1060"/>
      <c r="B586" s="897"/>
      <c r="C586" s="897"/>
      <c r="D586" s="897"/>
      <c r="E586" s="897"/>
      <c r="F586" s="897"/>
      <c r="G586" s="897"/>
      <c r="H586" s="897"/>
      <c r="I586" s="897"/>
      <c r="J586" s="897"/>
      <c r="K586" s="897"/>
      <c r="L586" s="897"/>
      <c r="M586" s="977"/>
      <c r="N586" s="897"/>
      <c r="O586" s="897"/>
      <c r="P586" s="897"/>
      <c r="Q586" s="897"/>
      <c r="R586" s="897"/>
      <c r="S586" s="897"/>
      <c r="T586" s="897"/>
      <c r="U586" s="897"/>
      <c r="V586" s="897"/>
      <c r="W586" s="897"/>
      <c r="X586" s="897"/>
      <c r="Y586" s="897"/>
    </row>
    <row r="587" spans="1:25" x14ac:dyDescent="0.2">
      <c r="A587" s="1060"/>
      <c r="B587" s="897"/>
      <c r="C587" s="897"/>
      <c r="D587" s="897"/>
      <c r="E587" s="897"/>
      <c r="F587" s="897"/>
      <c r="G587" s="897"/>
      <c r="H587" s="897"/>
      <c r="I587" s="897"/>
      <c r="J587" s="897"/>
      <c r="K587" s="897"/>
      <c r="L587" s="897"/>
      <c r="M587" s="977"/>
      <c r="N587" s="897"/>
      <c r="O587" s="897"/>
      <c r="P587" s="897"/>
      <c r="Q587" s="897"/>
      <c r="R587" s="897"/>
      <c r="S587" s="897"/>
      <c r="T587" s="897"/>
      <c r="U587" s="897"/>
      <c r="V587" s="897"/>
      <c r="W587" s="897"/>
      <c r="X587" s="897"/>
      <c r="Y587" s="897"/>
    </row>
    <row r="588" spans="1:25" x14ac:dyDescent="0.2">
      <c r="A588" s="1060"/>
      <c r="B588" s="897"/>
      <c r="C588" s="897"/>
      <c r="D588" s="897"/>
      <c r="E588" s="897"/>
      <c r="F588" s="897"/>
      <c r="G588" s="897"/>
      <c r="H588" s="897"/>
      <c r="I588" s="897"/>
      <c r="J588" s="897"/>
      <c r="K588" s="897"/>
      <c r="L588" s="897"/>
      <c r="M588" s="977"/>
      <c r="N588" s="897"/>
      <c r="O588" s="897"/>
      <c r="P588" s="897"/>
      <c r="Q588" s="897"/>
      <c r="R588" s="897"/>
      <c r="S588" s="897"/>
      <c r="T588" s="897"/>
      <c r="U588" s="897"/>
      <c r="V588" s="897"/>
      <c r="W588" s="897"/>
      <c r="X588" s="897"/>
      <c r="Y588" s="897"/>
    </row>
    <row r="589" spans="1:25" x14ac:dyDescent="0.2">
      <c r="A589" s="1060"/>
      <c r="B589" s="897"/>
      <c r="C589" s="897"/>
      <c r="D589" s="897"/>
      <c r="E589" s="897"/>
      <c r="F589" s="897"/>
      <c r="G589" s="897"/>
      <c r="H589" s="897"/>
      <c r="I589" s="897"/>
      <c r="J589" s="897"/>
      <c r="K589" s="897"/>
      <c r="L589" s="897"/>
      <c r="M589" s="977"/>
      <c r="N589" s="897"/>
      <c r="O589" s="897"/>
      <c r="P589" s="897"/>
      <c r="Q589" s="897"/>
      <c r="R589" s="897"/>
      <c r="S589" s="897"/>
      <c r="T589" s="897"/>
      <c r="U589" s="897"/>
      <c r="V589" s="897"/>
      <c r="W589" s="897"/>
      <c r="X589" s="897"/>
      <c r="Y589" s="897"/>
    </row>
    <row r="590" spans="1:25" x14ac:dyDescent="0.2">
      <c r="A590" s="1060"/>
      <c r="B590" s="897"/>
      <c r="C590" s="897"/>
      <c r="D590" s="897"/>
      <c r="E590" s="897"/>
      <c r="F590" s="897"/>
      <c r="G590" s="897"/>
      <c r="H590" s="897"/>
      <c r="I590" s="897"/>
      <c r="J590" s="897"/>
      <c r="K590" s="897"/>
      <c r="L590" s="897"/>
      <c r="M590" s="977"/>
      <c r="N590" s="897"/>
      <c r="O590" s="897"/>
      <c r="P590" s="897"/>
      <c r="Q590" s="897"/>
      <c r="R590" s="897"/>
      <c r="S590" s="897"/>
      <c r="T590" s="897"/>
      <c r="U590" s="897"/>
      <c r="V590" s="897"/>
      <c r="W590" s="897"/>
      <c r="X590" s="897"/>
      <c r="Y590" s="897"/>
    </row>
    <row r="591" spans="1:25" x14ac:dyDescent="0.2">
      <c r="A591" s="1060"/>
      <c r="B591" s="897"/>
      <c r="C591" s="897"/>
      <c r="D591" s="897"/>
      <c r="E591" s="897"/>
      <c r="F591" s="897"/>
      <c r="G591" s="897"/>
      <c r="H591" s="897"/>
      <c r="I591" s="897"/>
      <c r="J591" s="897"/>
      <c r="K591" s="897"/>
      <c r="L591" s="897"/>
      <c r="M591" s="977"/>
      <c r="N591" s="897"/>
      <c r="O591" s="897"/>
      <c r="P591" s="897"/>
      <c r="Q591" s="897"/>
      <c r="R591" s="897"/>
      <c r="S591" s="897"/>
      <c r="T591" s="897"/>
      <c r="U591" s="897"/>
      <c r="V591" s="897"/>
      <c r="W591" s="897"/>
      <c r="X591" s="897"/>
      <c r="Y591" s="897"/>
    </row>
    <row r="592" spans="1:25" x14ac:dyDescent="0.2">
      <c r="A592" s="1060"/>
      <c r="B592" s="897"/>
      <c r="C592" s="897"/>
      <c r="D592" s="897"/>
      <c r="E592" s="897"/>
      <c r="F592" s="897"/>
      <c r="G592" s="897"/>
      <c r="H592" s="897"/>
      <c r="I592" s="897"/>
      <c r="J592" s="897"/>
      <c r="K592" s="897"/>
      <c r="L592" s="897"/>
      <c r="M592" s="977"/>
      <c r="N592" s="897"/>
      <c r="O592" s="897"/>
      <c r="P592" s="897"/>
      <c r="Q592" s="897"/>
      <c r="R592" s="897"/>
      <c r="S592" s="897"/>
      <c r="T592" s="897"/>
      <c r="U592" s="897"/>
      <c r="V592" s="897"/>
      <c r="W592" s="897"/>
      <c r="X592" s="897"/>
      <c r="Y592" s="897"/>
    </row>
    <row r="593" spans="1:25" x14ac:dyDescent="0.2">
      <c r="A593" s="1060"/>
      <c r="B593" s="897"/>
      <c r="C593" s="897"/>
      <c r="D593" s="897"/>
      <c r="E593" s="897"/>
      <c r="F593" s="897"/>
      <c r="G593" s="897"/>
      <c r="H593" s="897"/>
      <c r="I593" s="897"/>
      <c r="J593" s="897"/>
      <c r="K593" s="897"/>
      <c r="L593" s="897"/>
      <c r="M593" s="977"/>
      <c r="N593" s="897"/>
      <c r="O593" s="897"/>
      <c r="P593" s="897"/>
      <c r="Q593" s="897"/>
      <c r="R593" s="897"/>
      <c r="S593" s="897"/>
      <c r="T593" s="897"/>
      <c r="U593" s="897"/>
      <c r="V593" s="897"/>
      <c r="W593" s="897"/>
      <c r="X593" s="897"/>
      <c r="Y593" s="897"/>
    </row>
    <row r="594" spans="1:25" x14ac:dyDescent="0.2">
      <c r="A594" s="1060"/>
      <c r="B594" s="897"/>
      <c r="C594" s="897"/>
      <c r="D594" s="897"/>
      <c r="E594" s="897"/>
      <c r="F594" s="897"/>
      <c r="G594" s="897"/>
      <c r="H594" s="897"/>
      <c r="I594" s="897"/>
      <c r="J594" s="897"/>
      <c r="K594" s="897"/>
      <c r="L594" s="897"/>
      <c r="M594" s="977"/>
      <c r="N594" s="897"/>
      <c r="O594" s="897"/>
      <c r="P594" s="897"/>
      <c r="Q594" s="897"/>
      <c r="R594" s="897"/>
      <c r="S594" s="897"/>
      <c r="T594" s="897"/>
      <c r="U594" s="897"/>
      <c r="V594" s="897"/>
      <c r="W594" s="897"/>
      <c r="X594" s="897"/>
      <c r="Y594" s="897"/>
    </row>
    <row r="595" spans="1:25" x14ac:dyDescent="0.2">
      <c r="A595" s="1060"/>
      <c r="B595" s="897"/>
      <c r="C595" s="897"/>
      <c r="D595" s="897"/>
      <c r="E595" s="897"/>
      <c r="F595" s="897"/>
      <c r="G595" s="897"/>
      <c r="H595" s="897"/>
      <c r="I595" s="897"/>
      <c r="J595" s="897"/>
      <c r="K595" s="897"/>
      <c r="L595" s="897"/>
      <c r="M595" s="977"/>
      <c r="N595" s="897"/>
      <c r="O595" s="897"/>
      <c r="P595" s="897"/>
      <c r="Q595" s="897"/>
      <c r="R595" s="897"/>
      <c r="S595" s="897"/>
      <c r="T595" s="897"/>
      <c r="U595" s="897"/>
      <c r="V595" s="897"/>
      <c r="W595" s="897"/>
      <c r="X595" s="897"/>
      <c r="Y595" s="897"/>
    </row>
    <row r="596" spans="1:25" x14ac:dyDescent="0.2">
      <c r="A596" s="1060"/>
      <c r="B596" s="897"/>
      <c r="C596" s="897"/>
      <c r="D596" s="897"/>
      <c r="E596" s="897"/>
      <c r="F596" s="897"/>
      <c r="G596" s="897"/>
      <c r="H596" s="897"/>
      <c r="I596" s="897"/>
      <c r="J596" s="897"/>
      <c r="K596" s="897"/>
      <c r="L596" s="897"/>
      <c r="M596" s="977"/>
      <c r="N596" s="897"/>
      <c r="O596" s="897"/>
      <c r="P596" s="897"/>
      <c r="Q596" s="897"/>
      <c r="R596" s="897"/>
      <c r="S596" s="897"/>
      <c r="T596" s="897"/>
      <c r="U596" s="897"/>
      <c r="V596" s="897"/>
      <c r="W596" s="897"/>
      <c r="X596" s="897"/>
      <c r="Y596" s="897"/>
    </row>
    <row r="597" spans="1:25" x14ac:dyDescent="0.2">
      <c r="A597" s="1060"/>
      <c r="B597" s="897"/>
      <c r="C597" s="897"/>
      <c r="D597" s="897"/>
      <c r="E597" s="897"/>
      <c r="F597" s="897"/>
      <c r="G597" s="897"/>
      <c r="H597" s="897"/>
      <c r="I597" s="897"/>
      <c r="J597" s="897"/>
      <c r="K597" s="897"/>
      <c r="L597" s="897"/>
      <c r="M597" s="977"/>
      <c r="N597" s="897"/>
      <c r="O597" s="897"/>
      <c r="P597" s="897"/>
      <c r="Q597" s="897"/>
      <c r="R597" s="897"/>
      <c r="S597" s="897"/>
      <c r="T597" s="897"/>
      <c r="U597" s="897"/>
      <c r="V597" s="897"/>
      <c r="W597" s="897"/>
      <c r="X597" s="897"/>
      <c r="Y597" s="897"/>
    </row>
    <row r="598" spans="1:25" x14ac:dyDescent="0.2">
      <c r="A598" s="1060"/>
      <c r="B598" s="897"/>
      <c r="C598" s="897"/>
      <c r="D598" s="897"/>
      <c r="E598" s="897"/>
      <c r="F598" s="897"/>
      <c r="G598" s="897"/>
      <c r="H598" s="897"/>
      <c r="I598" s="897"/>
      <c r="J598" s="897"/>
      <c r="K598" s="897"/>
      <c r="L598" s="897"/>
      <c r="M598" s="977"/>
      <c r="N598" s="897"/>
      <c r="O598" s="897"/>
      <c r="P598" s="897"/>
      <c r="Q598" s="897"/>
      <c r="R598" s="897"/>
      <c r="S598" s="897"/>
      <c r="T598" s="897"/>
      <c r="U598" s="897"/>
      <c r="V598" s="897"/>
      <c r="W598" s="897"/>
      <c r="X598" s="897"/>
      <c r="Y598" s="897"/>
    </row>
    <row r="599" spans="1:25" x14ac:dyDescent="0.2">
      <c r="A599" s="1060"/>
      <c r="B599" s="897"/>
      <c r="C599" s="897"/>
      <c r="D599" s="897"/>
      <c r="E599" s="897"/>
      <c r="F599" s="897"/>
      <c r="G599" s="897"/>
      <c r="H599" s="897"/>
      <c r="I599" s="897"/>
      <c r="J599" s="897"/>
      <c r="K599" s="897"/>
      <c r="L599" s="897"/>
      <c r="M599" s="977"/>
      <c r="N599" s="897"/>
      <c r="O599" s="897"/>
      <c r="P599" s="897"/>
      <c r="Q599" s="897"/>
      <c r="R599" s="897"/>
      <c r="S599" s="897"/>
      <c r="T599" s="897"/>
      <c r="U599" s="897"/>
      <c r="V599" s="897"/>
      <c r="W599" s="897"/>
      <c r="X599" s="897"/>
      <c r="Y599" s="897"/>
    </row>
    <row r="600" spans="1:25" x14ac:dyDescent="0.2">
      <c r="A600" s="1060"/>
      <c r="B600" s="897"/>
      <c r="C600" s="897"/>
      <c r="D600" s="897"/>
      <c r="E600" s="897"/>
      <c r="F600" s="897"/>
      <c r="G600" s="897"/>
      <c r="H600" s="897"/>
      <c r="I600" s="897"/>
      <c r="J600" s="897"/>
      <c r="K600" s="897"/>
      <c r="L600" s="897"/>
      <c r="M600" s="977"/>
      <c r="N600" s="897"/>
      <c r="O600" s="897"/>
      <c r="P600" s="897"/>
      <c r="Q600" s="897"/>
      <c r="R600" s="897"/>
      <c r="S600" s="897"/>
      <c r="T600" s="897"/>
      <c r="U600" s="897"/>
      <c r="V600" s="897"/>
      <c r="W600" s="897"/>
      <c r="X600" s="897"/>
      <c r="Y600" s="897"/>
    </row>
    <row r="601" spans="1:25" x14ac:dyDescent="0.2">
      <c r="A601" s="1060"/>
      <c r="B601" s="897"/>
      <c r="C601" s="897"/>
      <c r="D601" s="897"/>
      <c r="E601" s="897"/>
      <c r="F601" s="897"/>
      <c r="G601" s="897"/>
      <c r="H601" s="897"/>
      <c r="I601" s="897"/>
      <c r="J601" s="897"/>
      <c r="K601" s="897"/>
      <c r="L601" s="897"/>
      <c r="M601" s="977"/>
      <c r="N601" s="897"/>
      <c r="O601" s="897"/>
      <c r="P601" s="897"/>
      <c r="Q601" s="897"/>
      <c r="R601" s="897"/>
      <c r="S601" s="897"/>
      <c r="T601" s="897"/>
      <c r="U601" s="897"/>
      <c r="V601" s="897"/>
      <c r="W601" s="897"/>
      <c r="X601" s="897"/>
      <c r="Y601" s="897"/>
    </row>
    <row r="602" spans="1:25" x14ac:dyDescent="0.2">
      <c r="A602" s="1060"/>
      <c r="B602" s="897"/>
      <c r="C602" s="897"/>
      <c r="D602" s="897"/>
      <c r="E602" s="897"/>
      <c r="F602" s="897"/>
      <c r="G602" s="897"/>
      <c r="H602" s="897"/>
      <c r="I602" s="897"/>
      <c r="J602" s="897"/>
      <c r="K602" s="897"/>
      <c r="L602" s="897"/>
      <c r="M602" s="977"/>
      <c r="N602" s="897"/>
      <c r="O602" s="897"/>
      <c r="P602" s="897"/>
      <c r="Q602" s="897"/>
      <c r="R602" s="897"/>
      <c r="S602" s="897"/>
      <c r="T602" s="897"/>
      <c r="U602" s="897"/>
      <c r="V602" s="897"/>
      <c r="W602" s="897"/>
      <c r="X602" s="897"/>
      <c r="Y602" s="897"/>
    </row>
    <row r="603" spans="1:25" x14ac:dyDescent="0.2">
      <c r="A603" s="1060"/>
      <c r="B603" s="897"/>
      <c r="C603" s="897"/>
      <c r="D603" s="897"/>
      <c r="E603" s="897"/>
      <c r="F603" s="897"/>
      <c r="G603" s="897"/>
      <c r="H603" s="897"/>
      <c r="I603" s="897"/>
      <c r="J603" s="897"/>
      <c r="K603" s="897"/>
      <c r="L603" s="897"/>
      <c r="M603" s="977"/>
      <c r="N603" s="897"/>
      <c r="O603" s="897"/>
      <c r="P603" s="897"/>
      <c r="Q603" s="897"/>
      <c r="R603" s="897"/>
      <c r="S603" s="897"/>
      <c r="T603" s="897"/>
      <c r="U603" s="897"/>
      <c r="V603" s="897"/>
      <c r="W603" s="897"/>
      <c r="X603" s="897"/>
      <c r="Y603" s="897"/>
    </row>
    <row r="604" spans="1:25" x14ac:dyDescent="0.2">
      <c r="A604" s="1060"/>
      <c r="B604" s="897"/>
      <c r="C604" s="897"/>
      <c r="D604" s="897"/>
      <c r="E604" s="897"/>
      <c r="F604" s="897"/>
      <c r="G604" s="897"/>
      <c r="H604" s="897"/>
      <c r="I604" s="897"/>
      <c r="J604" s="897"/>
      <c r="K604" s="897"/>
      <c r="L604" s="897"/>
      <c r="M604" s="977"/>
      <c r="N604" s="897"/>
      <c r="O604" s="897"/>
      <c r="P604" s="897"/>
      <c r="Q604" s="897"/>
      <c r="R604" s="897"/>
      <c r="S604" s="897"/>
      <c r="T604" s="897"/>
      <c r="U604" s="897"/>
      <c r="V604" s="897"/>
      <c r="W604" s="897"/>
      <c r="X604" s="897"/>
      <c r="Y604" s="897"/>
    </row>
    <row r="605" spans="1:25" x14ac:dyDescent="0.2">
      <c r="A605" s="1060"/>
      <c r="B605" s="897"/>
      <c r="C605" s="897"/>
      <c r="D605" s="897"/>
      <c r="E605" s="897"/>
      <c r="F605" s="897"/>
      <c r="G605" s="897"/>
      <c r="H605" s="897"/>
      <c r="I605" s="897"/>
      <c r="J605" s="897"/>
      <c r="K605" s="897"/>
      <c r="L605" s="897"/>
      <c r="M605" s="977"/>
      <c r="N605" s="897"/>
      <c r="O605" s="897"/>
      <c r="P605" s="897"/>
      <c r="Q605" s="897"/>
      <c r="R605" s="897"/>
      <c r="S605" s="897"/>
      <c r="T605" s="897"/>
      <c r="U605" s="897"/>
      <c r="V605" s="897"/>
      <c r="W605" s="897"/>
      <c r="X605" s="897"/>
      <c r="Y605" s="897"/>
    </row>
    <row r="606" spans="1:25" x14ac:dyDescent="0.2">
      <c r="A606" s="1060"/>
      <c r="B606" s="897"/>
      <c r="C606" s="897"/>
      <c r="D606" s="897"/>
      <c r="E606" s="897"/>
      <c r="F606" s="897"/>
      <c r="G606" s="897"/>
      <c r="H606" s="897"/>
      <c r="I606" s="897"/>
      <c r="J606" s="897"/>
      <c r="K606" s="897"/>
      <c r="L606" s="897"/>
      <c r="M606" s="977"/>
      <c r="N606" s="897"/>
      <c r="O606" s="897"/>
      <c r="P606" s="897"/>
      <c r="Q606" s="897"/>
      <c r="R606" s="897"/>
      <c r="S606" s="897"/>
      <c r="T606" s="897"/>
      <c r="U606" s="897"/>
      <c r="V606" s="897"/>
      <c r="W606" s="897"/>
      <c r="X606" s="897"/>
      <c r="Y606" s="897"/>
    </row>
    <row r="607" spans="1:25" x14ac:dyDescent="0.2">
      <c r="A607" s="1060"/>
      <c r="B607" s="897"/>
      <c r="C607" s="897"/>
      <c r="D607" s="897"/>
      <c r="E607" s="897"/>
      <c r="F607" s="897"/>
      <c r="G607" s="897"/>
      <c r="H607" s="897"/>
      <c r="I607" s="897"/>
      <c r="J607" s="897"/>
      <c r="K607" s="897"/>
      <c r="L607" s="897"/>
      <c r="M607" s="977"/>
      <c r="N607" s="897"/>
      <c r="O607" s="897"/>
      <c r="P607" s="897"/>
      <c r="Q607" s="897"/>
      <c r="R607" s="897"/>
      <c r="S607" s="897"/>
      <c r="T607" s="897"/>
      <c r="U607" s="897"/>
      <c r="V607" s="897"/>
      <c r="W607" s="897"/>
      <c r="X607" s="897"/>
      <c r="Y607" s="897"/>
    </row>
    <row r="608" spans="1:25" x14ac:dyDescent="0.2">
      <c r="A608" s="1060"/>
      <c r="B608" s="897"/>
      <c r="C608" s="897"/>
      <c r="D608" s="897"/>
      <c r="E608" s="897"/>
      <c r="F608" s="897"/>
      <c r="G608" s="897"/>
      <c r="H608" s="897"/>
      <c r="I608" s="897"/>
      <c r="J608" s="897"/>
      <c r="K608" s="897"/>
      <c r="L608" s="897"/>
      <c r="M608" s="977"/>
      <c r="N608" s="897"/>
      <c r="O608" s="897"/>
      <c r="P608" s="897"/>
      <c r="Q608" s="897"/>
      <c r="R608" s="897"/>
      <c r="S608" s="897"/>
      <c r="T608" s="897"/>
      <c r="U608" s="897"/>
      <c r="V608" s="897"/>
      <c r="W608" s="897"/>
      <c r="X608" s="897"/>
      <c r="Y608" s="897"/>
    </row>
    <row r="609" spans="1:25" x14ac:dyDescent="0.2">
      <c r="A609" s="1060"/>
      <c r="B609" s="897"/>
      <c r="C609" s="897"/>
      <c r="D609" s="897"/>
      <c r="E609" s="897"/>
      <c r="F609" s="897"/>
      <c r="G609" s="897"/>
      <c r="H609" s="897"/>
      <c r="I609" s="897"/>
      <c r="J609" s="897"/>
      <c r="K609" s="897"/>
      <c r="L609" s="897"/>
      <c r="M609" s="977"/>
      <c r="N609" s="897"/>
      <c r="O609" s="897"/>
      <c r="P609" s="897"/>
      <c r="Q609" s="897"/>
      <c r="R609" s="897"/>
      <c r="S609" s="897"/>
      <c r="T609" s="897"/>
      <c r="U609" s="897"/>
      <c r="V609" s="897"/>
      <c r="W609" s="897"/>
      <c r="X609" s="897"/>
      <c r="Y609" s="897"/>
    </row>
    <row r="610" spans="1:25" x14ac:dyDescent="0.2">
      <c r="A610" s="1060"/>
      <c r="B610" s="897"/>
      <c r="C610" s="897"/>
      <c r="D610" s="897"/>
      <c r="E610" s="897"/>
      <c r="F610" s="897"/>
      <c r="G610" s="897"/>
      <c r="H610" s="897"/>
      <c r="I610" s="897"/>
      <c r="J610" s="897"/>
      <c r="K610" s="897"/>
      <c r="L610" s="897"/>
      <c r="M610" s="977"/>
      <c r="N610" s="897"/>
      <c r="O610" s="897"/>
      <c r="P610" s="897"/>
      <c r="Q610" s="897"/>
      <c r="R610" s="897"/>
      <c r="S610" s="897"/>
      <c r="T610" s="897"/>
      <c r="U610" s="897"/>
      <c r="V610" s="897"/>
      <c r="W610" s="897"/>
      <c r="X610" s="897"/>
      <c r="Y610" s="897"/>
    </row>
    <row r="611" spans="1:25" x14ac:dyDescent="0.2">
      <c r="A611" s="1060"/>
      <c r="B611" s="897"/>
      <c r="C611" s="897"/>
      <c r="D611" s="897"/>
      <c r="E611" s="897"/>
      <c r="F611" s="897"/>
      <c r="G611" s="897"/>
      <c r="H611" s="897"/>
      <c r="I611" s="897"/>
      <c r="J611" s="897"/>
      <c r="K611" s="897"/>
      <c r="L611" s="897"/>
      <c r="M611" s="977"/>
      <c r="N611" s="897"/>
      <c r="O611" s="897"/>
      <c r="P611" s="897"/>
      <c r="Q611" s="897"/>
      <c r="R611" s="897"/>
      <c r="S611" s="897"/>
      <c r="T611" s="897"/>
      <c r="U611" s="897"/>
      <c r="V611" s="897"/>
      <c r="W611" s="897"/>
      <c r="X611" s="897"/>
      <c r="Y611" s="897"/>
    </row>
    <row r="612" spans="1:25" x14ac:dyDescent="0.2">
      <c r="A612" s="1060"/>
      <c r="B612" s="897"/>
      <c r="C612" s="897"/>
      <c r="D612" s="897"/>
      <c r="E612" s="897"/>
      <c r="F612" s="897"/>
      <c r="G612" s="897"/>
      <c r="H612" s="897"/>
      <c r="I612" s="897"/>
      <c r="J612" s="897"/>
      <c r="K612" s="897"/>
      <c r="L612" s="897"/>
      <c r="M612" s="977"/>
      <c r="N612" s="897"/>
      <c r="O612" s="897"/>
      <c r="P612" s="897"/>
      <c r="Q612" s="897"/>
      <c r="R612" s="897"/>
      <c r="S612" s="897"/>
      <c r="T612" s="897"/>
      <c r="U612" s="897"/>
      <c r="V612" s="897"/>
      <c r="W612" s="897"/>
      <c r="X612" s="897"/>
      <c r="Y612" s="897"/>
    </row>
    <row r="613" spans="1:25" x14ac:dyDescent="0.2">
      <c r="A613" s="1060"/>
      <c r="B613" s="897"/>
      <c r="C613" s="897"/>
      <c r="D613" s="897"/>
      <c r="E613" s="897"/>
      <c r="F613" s="897"/>
      <c r="G613" s="897"/>
      <c r="H613" s="897"/>
      <c r="I613" s="897"/>
      <c r="J613" s="897"/>
      <c r="K613" s="897"/>
      <c r="L613" s="897"/>
      <c r="M613" s="977"/>
      <c r="N613" s="897"/>
      <c r="O613" s="897"/>
      <c r="P613" s="897"/>
      <c r="Q613" s="897"/>
      <c r="R613" s="897"/>
      <c r="S613" s="897"/>
      <c r="T613" s="897"/>
      <c r="U613" s="897"/>
      <c r="V613" s="897"/>
      <c r="W613" s="897"/>
      <c r="X613" s="897"/>
      <c r="Y613" s="897"/>
    </row>
    <row r="614" spans="1:25" x14ac:dyDescent="0.2">
      <c r="A614" s="1060"/>
      <c r="B614" s="897"/>
      <c r="C614" s="897"/>
      <c r="D614" s="897"/>
      <c r="E614" s="897"/>
      <c r="F614" s="897"/>
      <c r="G614" s="897"/>
      <c r="H614" s="897"/>
      <c r="I614" s="897"/>
      <c r="J614" s="897"/>
      <c r="K614" s="897"/>
      <c r="L614" s="897"/>
      <c r="M614" s="977"/>
      <c r="N614" s="897"/>
      <c r="O614" s="897"/>
      <c r="P614" s="897"/>
      <c r="Q614" s="897"/>
      <c r="R614" s="897"/>
      <c r="S614" s="897"/>
      <c r="T614" s="897"/>
      <c r="U614" s="897"/>
      <c r="V614" s="897"/>
      <c r="W614" s="897"/>
      <c r="X614" s="897"/>
      <c r="Y614" s="897"/>
    </row>
    <row r="615" spans="1:25" x14ac:dyDescent="0.2">
      <c r="A615" s="1060"/>
      <c r="B615" s="897"/>
      <c r="C615" s="897"/>
      <c r="D615" s="897"/>
      <c r="E615" s="897"/>
      <c r="F615" s="897"/>
      <c r="G615" s="897"/>
      <c r="H615" s="897"/>
      <c r="I615" s="897"/>
      <c r="J615" s="897"/>
      <c r="K615" s="897"/>
      <c r="L615" s="897"/>
      <c r="M615" s="977"/>
      <c r="N615" s="897"/>
      <c r="O615" s="897"/>
      <c r="P615" s="897"/>
      <c r="Q615" s="897"/>
      <c r="R615" s="897"/>
      <c r="S615" s="897"/>
      <c r="T615" s="897"/>
      <c r="U615" s="897"/>
      <c r="V615" s="897"/>
      <c r="W615" s="897"/>
      <c r="X615" s="897"/>
      <c r="Y615" s="897"/>
    </row>
    <row r="616" spans="1:25" x14ac:dyDescent="0.2">
      <c r="A616" s="1060"/>
      <c r="B616" s="897"/>
      <c r="C616" s="897"/>
      <c r="D616" s="897"/>
      <c r="E616" s="897"/>
      <c r="F616" s="897"/>
      <c r="G616" s="897"/>
      <c r="H616" s="897"/>
      <c r="I616" s="897"/>
      <c r="J616" s="897"/>
      <c r="K616" s="897"/>
      <c r="L616" s="897"/>
      <c r="M616" s="977"/>
      <c r="N616" s="897"/>
      <c r="O616" s="897"/>
      <c r="P616" s="897"/>
      <c r="Q616" s="897"/>
      <c r="R616" s="897"/>
      <c r="S616" s="897"/>
      <c r="T616" s="897"/>
      <c r="U616" s="897"/>
      <c r="V616" s="897"/>
      <c r="W616" s="897"/>
      <c r="X616" s="897"/>
      <c r="Y616" s="897"/>
    </row>
    <row r="617" spans="1:25" x14ac:dyDescent="0.2">
      <c r="A617" s="1060"/>
      <c r="B617" s="897"/>
      <c r="C617" s="897"/>
      <c r="D617" s="897"/>
      <c r="E617" s="897"/>
      <c r="F617" s="897"/>
      <c r="G617" s="897"/>
      <c r="H617" s="897"/>
      <c r="I617" s="897"/>
      <c r="J617" s="897"/>
      <c r="K617" s="897"/>
      <c r="L617" s="897"/>
      <c r="M617" s="977"/>
      <c r="N617" s="897"/>
      <c r="O617" s="897"/>
      <c r="P617" s="897"/>
      <c r="Q617" s="897"/>
      <c r="R617" s="897"/>
      <c r="S617" s="897"/>
      <c r="T617" s="897"/>
      <c r="U617" s="897"/>
      <c r="V617" s="897"/>
      <c r="W617" s="897"/>
      <c r="X617" s="897"/>
      <c r="Y617" s="897"/>
    </row>
    <row r="618" spans="1:25" x14ac:dyDescent="0.2">
      <c r="A618" s="1060"/>
      <c r="B618" s="897"/>
      <c r="C618" s="897"/>
      <c r="D618" s="897"/>
      <c r="E618" s="897"/>
      <c r="F618" s="897"/>
      <c r="G618" s="897"/>
      <c r="H618" s="897"/>
      <c r="I618" s="897"/>
      <c r="J618" s="897"/>
      <c r="K618" s="897"/>
      <c r="L618" s="897"/>
      <c r="M618" s="977"/>
      <c r="N618" s="897"/>
      <c r="O618" s="897"/>
      <c r="P618" s="897"/>
      <c r="Q618" s="897"/>
      <c r="R618" s="897"/>
      <c r="S618" s="897"/>
      <c r="T618" s="897"/>
      <c r="U618" s="897"/>
      <c r="V618" s="897"/>
      <c r="W618" s="897"/>
      <c r="X618" s="897"/>
      <c r="Y618" s="897"/>
    </row>
    <row r="619" spans="1:25" x14ac:dyDescent="0.2">
      <c r="A619" s="1060"/>
      <c r="B619" s="897"/>
      <c r="C619" s="897"/>
      <c r="D619" s="897"/>
      <c r="E619" s="897"/>
      <c r="F619" s="897"/>
      <c r="G619" s="897"/>
      <c r="H619" s="897"/>
      <c r="I619" s="897"/>
      <c r="J619" s="897"/>
      <c r="K619" s="897"/>
      <c r="L619" s="897"/>
      <c r="M619" s="977"/>
      <c r="N619" s="897"/>
      <c r="O619" s="897"/>
      <c r="P619" s="897"/>
      <c r="Q619" s="897"/>
      <c r="R619" s="897"/>
      <c r="S619" s="897"/>
      <c r="T619" s="897"/>
      <c r="U619" s="897"/>
      <c r="V619" s="897"/>
      <c r="W619" s="897"/>
      <c r="X619" s="897"/>
      <c r="Y619" s="897"/>
    </row>
    <row r="620" spans="1:25" x14ac:dyDescent="0.2">
      <c r="A620" s="1060"/>
      <c r="B620" s="897"/>
      <c r="C620" s="897"/>
      <c r="D620" s="897"/>
      <c r="E620" s="897"/>
      <c r="F620" s="897"/>
      <c r="G620" s="897"/>
      <c r="H620" s="897"/>
      <c r="I620" s="897"/>
      <c r="J620" s="897"/>
      <c r="K620" s="897"/>
      <c r="L620" s="897"/>
      <c r="M620" s="977"/>
      <c r="N620" s="897"/>
      <c r="O620" s="897"/>
      <c r="P620" s="897"/>
      <c r="Q620" s="897"/>
      <c r="R620" s="897"/>
      <c r="S620" s="897"/>
      <c r="T620" s="897"/>
      <c r="U620" s="897"/>
      <c r="V620" s="897"/>
      <c r="W620" s="897"/>
      <c r="X620" s="897"/>
      <c r="Y620" s="897"/>
    </row>
    <row r="621" spans="1:25" x14ac:dyDescent="0.2">
      <c r="A621" s="1060"/>
      <c r="B621" s="897"/>
      <c r="C621" s="897"/>
      <c r="D621" s="897"/>
      <c r="E621" s="897"/>
      <c r="F621" s="897"/>
      <c r="G621" s="897"/>
      <c r="H621" s="897"/>
      <c r="I621" s="897"/>
      <c r="J621" s="897"/>
      <c r="K621" s="897"/>
      <c r="L621" s="897"/>
      <c r="M621" s="977"/>
      <c r="N621" s="897"/>
      <c r="O621" s="897"/>
      <c r="P621" s="897"/>
      <c r="Q621" s="897"/>
      <c r="R621" s="897"/>
      <c r="S621" s="897"/>
      <c r="T621" s="897"/>
      <c r="U621" s="897"/>
      <c r="V621" s="897"/>
      <c r="W621" s="897"/>
      <c r="X621" s="897"/>
      <c r="Y621" s="897"/>
    </row>
    <row r="622" spans="1:25" x14ac:dyDescent="0.2">
      <c r="A622" s="1060"/>
      <c r="B622" s="897"/>
      <c r="C622" s="897"/>
      <c r="D622" s="897"/>
      <c r="E622" s="897"/>
      <c r="F622" s="897"/>
      <c r="G622" s="897"/>
      <c r="H622" s="897"/>
      <c r="I622" s="897"/>
      <c r="J622" s="897"/>
      <c r="K622" s="897"/>
      <c r="L622" s="897"/>
      <c r="M622" s="977"/>
      <c r="N622" s="897"/>
      <c r="O622" s="897"/>
      <c r="P622" s="897"/>
      <c r="Q622" s="897"/>
      <c r="R622" s="897"/>
      <c r="S622" s="897"/>
      <c r="T622" s="897"/>
      <c r="U622" s="897"/>
      <c r="V622" s="897"/>
      <c r="W622" s="897"/>
      <c r="X622" s="897"/>
      <c r="Y622" s="897"/>
    </row>
    <row r="623" spans="1:25" x14ac:dyDescent="0.2">
      <c r="A623" s="1060"/>
      <c r="B623" s="897"/>
      <c r="C623" s="897"/>
      <c r="D623" s="897"/>
      <c r="E623" s="897"/>
      <c r="F623" s="897"/>
      <c r="G623" s="897"/>
      <c r="H623" s="897"/>
      <c r="I623" s="897"/>
      <c r="J623" s="897"/>
      <c r="K623" s="897"/>
      <c r="L623" s="897"/>
      <c r="M623" s="977"/>
      <c r="N623" s="897"/>
      <c r="O623" s="897"/>
      <c r="P623" s="897"/>
      <c r="Q623" s="897"/>
      <c r="R623" s="897"/>
      <c r="S623" s="897"/>
      <c r="T623" s="897"/>
      <c r="U623" s="897"/>
      <c r="V623" s="897"/>
      <c r="W623" s="897"/>
      <c r="X623" s="897"/>
      <c r="Y623" s="897"/>
    </row>
    <row r="624" spans="1:25" x14ac:dyDescent="0.2">
      <c r="A624" s="1060"/>
      <c r="B624" s="897"/>
      <c r="C624" s="897"/>
      <c r="D624" s="897"/>
      <c r="E624" s="897"/>
      <c r="F624" s="897"/>
      <c r="G624" s="897"/>
      <c r="H624" s="897"/>
      <c r="I624" s="897"/>
      <c r="J624" s="897"/>
      <c r="K624" s="897"/>
      <c r="L624" s="897"/>
      <c r="M624" s="977"/>
      <c r="N624" s="897"/>
      <c r="O624" s="897"/>
      <c r="P624" s="897"/>
      <c r="Q624" s="897"/>
      <c r="R624" s="897"/>
      <c r="S624" s="897"/>
      <c r="T624" s="897"/>
      <c r="U624" s="897"/>
      <c r="V624" s="897"/>
      <c r="W624" s="897"/>
      <c r="X624" s="897"/>
      <c r="Y624" s="897"/>
    </row>
    <row r="625" spans="1:25" x14ac:dyDescent="0.2">
      <c r="A625" s="1060"/>
      <c r="B625" s="897"/>
      <c r="C625" s="897"/>
      <c r="D625" s="897"/>
      <c r="E625" s="897"/>
      <c r="F625" s="897"/>
      <c r="G625" s="897"/>
      <c r="H625" s="897"/>
      <c r="I625" s="897"/>
      <c r="J625" s="897"/>
      <c r="K625" s="897"/>
      <c r="L625" s="897"/>
      <c r="M625" s="977"/>
      <c r="N625" s="897"/>
      <c r="O625" s="897"/>
      <c r="P625" s="897"/>
      <c r="Q625" s="897"/>
      <c r="R625" s="897"/>
      <c r="S625" s="897"/>
      <c r="T625" s="897"/>
      <c r="U625" s="897"/>
      <c r="V625" s="897"/>
      <c r="W625" s="897"/>
      <c r="X625" s="897"/>
      <c r="Y625" s="897"/>
    </row>
    <row r="626" spans="1:25" x14ac:dyDescent="0.2">
      <c r="A626" s="1060"/>
      <c r="B626" s="897"/>
      <c r="C626" s="897"/>
      <c r="D626" s="897"/>
      <c r="E626" s="897"/>
      <c r="F626" s="897"/>
      <c r="G626" s="897"/>
      <c r="H626" s="897"/>
      <c r="I626" s="897"/>
      <c r="J626" s="897"/>
      <c r="K626" s="897"/>
      <c r="L626" s="897"/>
      <c r="M626" s="977"/>
      <c r="N626" s="897"/>
      <c r="O626" s="897"/>
      <c r="P626" s="897"/>
      <c r="Q626" s="897"/>
      <c r="R626" s="897"/>
      <c r="S626" s="897"/>
      <c r="T626" s="897"/>
      <c r="U626" s="897"/>
      <c r="V626" s="897"/>
      <c r="W626" s="897"/>
      <c r="X626" s="897"/>
      <c r="Y626" s="897"/>
    </row>
    <row r="627" spans="1:25" x14ac:dyDescent="0.2">
      <c r="A627" s="1060"/>
      <c r="B627" s="897"/>
      <c r="C627" s="897"/>
      <c r="D627" s="897"/>
      <c r="E627" s="897"/>
      <c r="F627" s="897"/>
      <c r="G627" s="897"/>
      <c r="H627" s="897"/>
      <c r="I627" s="897"/>
      <c r="J627" s="897"/>
      <c r="K627" s="897"/>
      <c r="L627" s="897"/>
      <c r="M627" s="977"/>
      <c r="N627" s="897"/>
      <c r="O627" s="897"/>
      <c r="P627" s="897"/>
      <c r="Q627" s="897"/>
      <c r="R627" s="897"/>
      <c r="S627" s="897"/>
      <c r="T627" s="897"/>
      <c r="U627" s="897"/>
      <c r="V627" s="897"/>
      <c r="W627" s="897"/>
      <c r="X627" s="897"/>
      <c r="Y627" s="897"/>
    </row>
    <row r="628" spans="1:25" x14ac:dyDescent="0.2">
      <c r="A628" s="1060"/>
      <c r="B628" s="897"/>
      <c r="C628" s="897"/>
      <c r="D628" s="897"/>
      <c r="E628" s="897"/>
      <c r="F628" s="897"/>
      <c r="G628" s="897"/>
      <c r="H628" s="897"/>
      <c r="I628" s="897"/>
      <c r="J628" s="897"/>
      <c r="K628" s="897"/>
      <c r="L628" s="897"/>
      <c r="M628" s="977"/>
      <c r="N628" s="897"/>
      <c r="O628" s="897"/>
      <c r="P628" s="897"/>
      <c r="Q628" s="897"/>
      <c r="R628" s="897"/>
      <c r="S628" s="897"/>
      <c r="T628" s="897"/>
      <c r="U628" s="897"/>
      <c r="V628" s="897"/>
      <c r="W628" s="897"/>
      <c r="X628" s="897"/>
      <c r="Y628" s="897"/>
    </row>
    <row r="629" spans="1:25" x14ac:dyDescent="0.2">
      <c r="A629" s="1060"/>
      <c r="B629" s="897"/>
      <c r="C629" s="897"/>
      <c r="D629" s="897"/>
      <c r="E629" s="897"/>
      <c r="F629" s="897"/>
      <c r="G629" s="897"/>
      <c r="H629" s="897"/>
      <c r="I629" s="897"/>
      <c r="J629" s="897"/>
      <c r="K629" s="897"/>
      <c r="L629" s="897"/>
      <c r="M629" s="977"/>
      <c r="N629" s="897"/>
      <c r="O629" s="897"/>
      <c r="P629" s="897"/>
      <c r="Q629" s="897"/>
      <c r="R629" s="897"/>
      <c r="S629" s="897"/>
      <c r="T629" s="897"/>
      <c r="U629" s="897"/>
      <c r="V629" s="897"/>
      <c r="W629" s="897"/>
      <c r="X629" s="897"/>
      <c r="Y629" s="897"/>
    </row>
    <row r="630" spans="1:25" x14ac:dyDescent="0.2">
      <c r="A630" s="1060"/>
      <c r="B630" s="897"/>
      <c r="C630" s="897"/>
      <c r="D630" s="897"/>
      <c r="E630" s="897"/>
      <c r="F630" s="897"/>
      <c r="G630" s="897"/>
      <c r="H630" s="897"/>
      <c r="I630" s="897"/>
      <c r="J630" s="897"/>
      <c r="K630" s="897"/>
      <c r="L630" s="897"/>
      <c r="M630" s="977"/>
      <c r="N630" s="897"/>
      <c r="O630" s="897"/>
      <c r="P630" s="897"/>
      <c r="Q630" s="897"/>
      <c r="R630" s="897"/>
      <c r="S630" s="897"/>
      <c r="T630" s="897"/>
      <c r="U630" s="897"/>
      <c r="V630" s="897"/>
      <c r="W630" s="897"/>
      <c r="X630" s="897"/>
      <c r="Y630" s="897"/>
    </row>
    <row r="631" spans="1:25" x14ac:dyDescent="0.2">
      <c r="A631" s="1060"/>
      <c r="B631" s="897"/>
      <c r="C631" s="897"/>
      <c r="D631" s="897"/>
      <c r="E631" s="897"/>
      <c r="F631" s="897"/>
      <c r="G631" s="897"/>
      <c r="H631" s="897"/>
      <c r="I631" s="897"/>
      <c r="J631" s="897"/>
      <c r="K631" s="897"/>
      <c r="L631" s="897"/>
      <c r="M631" s="977"/>
      <c r="N631" s="897"/>
      <c r="O631" s="897"/>
      <c r="P631" s="897"/>
      <c r="Q631" s="897"/>
      <c r="R631" s="897"/>
      <c r="S631" s="897"/>
      <c r="T631" s="897"/>
      <c r="U631" s="897"/>
      <c r="V631" s="897"/>
      <c r="W631" s="897"/>
      <c r="X631" s="897"/>
      <c r="Y631" s="897"/>
    </row>
    <row r="632" spans="1:25" x14ac:dyDescent="0.2">
      <c r="A632" s="1060"/>
      <c r="B632" s="897"/>
      <c r="C632" s="897"/>
      <c r="D632" s="897"/>
      <c r="E632" s="897"/>
      <c r="F632" s="897"/>
      <c r="G632" s="897"/>
      <c r="H632" s="897"/>
      <c r="I632" s="897"/>
      <c r="J632" s="897"/>
      <c r="K632" s="897"/>
      <c r="L632" s="897"/>
      <c r="M632" s="977"/>
      <c r="N632" s="897"/>
      <c r="O632" s="897"/>
      <c r="P632" s="897"/>
      <c r="Q632" s="897"/>
      <c r="R632" s="897"/>
      <c r="S632" s="897"/>
      <c r="T632" s="897"/>
      <c r="U632" s="897"/>
      <c r="V632" s="897"/>
      <c r="W632" s="897"/>
      <c r="X632" s="897"/>
      <c r="Y632" s="897"/>
    </row>
    <row r="633" spans="1:25" x14ac:dyDescent="0.2">
      <c r="A633" s="1060"/>
      <c r="B633" s="897"/>
      <c r="C633" s="897"/>
      <c r="D633" s="897"/>
      <c r="E633" s="897"/>
      <c r="F633" s="897"/>
      <c r="G633" s="897"/>
      <c r="H633" s="897"/>
      <c r="I633" s="897"/>
      <c r="J633" s="897"/>
      <c r="K633" s="897"/>
      <c r="L633" s="897"/>
      <c r="M633" s="977"/>
      <c r="N633" s="897"/>
      <c r="O633" s="897"/>
      <c r="P633" s="897"/>
      <c r="Q633" s="897"/>
      <c r="R633" s="897"/>
      <c r="S633" s="897"/>
      <c r="T633" s="897"/>
      <c r="U633" s="897"/>
      <c r="V633" s="897"/>
      <c r="W633" s="897"/>
      <c r="X633" s="897"/>
      <c r="Y633" s="897"/>
    </row>
    <row r="634" spans="1:25" x14ac:dyDescent="0.2">
      <c r="A634" s="1060"/>
      <c r="B634" s="897"/>
      <c r="C634" s="897"/>
      <c r="D634" s="897"/>
      <c r="E634" s="897"/>
      <c r="F634" s="897"/>
      <c r="G634" s="897"/>
      <c r="H634" s="897"/>
      <c r="I634" s="897"/>
      <c r="J634" s="897"/>
      <c r="K634" s="897"/>
      <c r="L634" s="897"/>
      <c r="M634" s="977"/>
      <c r="N634" s="897"/>
      <c r="O634" s="897"/>
      <c r="P634" s="897"/>
      <c r="Q634" s="897"/>
      <c r="R634" s="897"/>
      <c r="S634" s="897"/>
      <c r="T634" s="897"/>
      <c r="U634" s="897"/>
      <c r="V634" s="897"/>
      <c r="W634" s="897"/>
      <c r="X634" s="897"/>
      <c r="Y634" s="897"/>
    </row>
    <row r="635" spans="1:25" x14ac:dyDescent="0.2">
      <c r="A635" s="1060"/>
      <c r="B635" s="897"/>
      <c r="C635" s="897"/>
      <c r="D635" s="897"/>
      <c r="E635" s="897"/>
      <c r="F635" s="897"/>
      <c r="G635" s="897"/>
      <c r="H635" s="897"/>
      <c r="I635" s="897"/>
      <c r="J635" s="897"/>
      <c r="K635" s="897"/>
      <c r="L635" s="897"/>
      <c r="M635" s="977"/>
      <c r="N635" s="897"/>
      <c r="O635" s="897"/>
      <c r="P635" s="897"/>
      <c r="Q635" s="897"/>
      <c r="R635" s="897"/>
      <c r="S635" s="897"/>
      <c r="T635" s="897"/>
      <c r="U635" s="897"/>
      <c r="V635" s="897"/>
      <c r="W635" s="897"/>
      <c r="X635" s="897"/>
      <c r="Y635" s="897"/>
    </row>
    <row r="636" spans="1:25" x14ac:dyDescent="0.2">
      <c r="A636" s="1060"/>
      <c r="B636" s="897"/>
      <c r="C636" s="897"/>
      <c r="D636" s="897"/>
      <c r="E636" s="897"/>
      <c r="F636" s="897"/>
      <c r="G636" s="897"/>
      <c r="H636" s="897"/>
      <c r="I636" s="897"/>
      <c r="J636" s="897"/>
      <c r="K636" s="897"/>
      <c r="L636" s="897"/>
      <c r="M636" s="977"/>
      <c r="N636" s="897"/>
      <c r="O636" s="897"/>
      <c r="P636" s="897"/>
      <c r="Q636" s="897"/>
      <c r="R636" s="897"/>
      <c r="S636" s="897"/>
      <c r="T636" s="897"/>
      <c r="U636" s="897"/>
      <c r="V636" s="897"/>
      <c r="W636" s="897"/>
      <c r="X636" s="897"/>
      <c r="Y636" s="897"/>
    </row>
    <row r="637" spans="1:25" x14ac:dyDescent="0.2">
      <c r="A637" s="1060"/>
      <c r="B637" s="897"/>
      <c r="C637" s="897"/>
      <c r="D637" s="897"/>
      <c r="E637" s="897"/>
      <c r="F637" s="897"/>
      <c r="G637" s="897"/>
      <c r="H637" s="897"/>
      <c r="I637" s="897"/>
      <c r="J637" s="897"/>
      <c r="K637" s="897"/>
      <c r="L637" s="897"/>
      <c r="M637" s="977"/>
      <c r="N637" s="897"/>
      <c r="O637" s="897"/>
      <c r="P637" s="897"/>
      <c r="Q637" s="897"/>
      <c r="R637" s="897"/>
      <c r="S637" s="897"/>
      <c r="T637" s="897"/>
      <c r="U637" s="897"/>
      <c r="V637" s="897"/>
      <c r="W637" s="897"/>
      <c r="X637" s="897"/>
      <c r="Y637" s="897"/>
    </row>
    <row r="638" spans="1:25" x14ac:dyDescent="0.2">
      <c r="A638" s="1060"/>
      <c r="B638" s="897"/>
      <c r="C638" s="897"/>
      <c r="D638" s="897"/>
      <c r="E638" s="897"/>
      <c r="F638" s="897"/>
      <c r="G638" s="897"/>
      <c r="H638" s="897"/>
      <c r="I638" s="897"/>
      <c r="J638" s="897"/>
      <c r="K638" s="897"/>
      <c r="L638" s="897"/>
      <c r="M638" s="977"/>
      <c r="N638" s="897"/>
      <c r="O638" s="897"/>
      <c r="P638" s="897"/>
      <c r="Q638" s="897"/>
      <c r="R638" s="897"/>
      <c r="S638" s="897"/>
      <c r="T638" s="897"/>
      <c r="U638" s="897"/>
      <c r="V638" s="897"/>
      <c r="W638" s="897"/>
      <c r="X638" s="897"/>
      <c r="Y638" s="897"/>
    </row>
    <row r="639" spans="1:25" x14ac:dyDescent="0.2">
      <c r="A639" s="1060"/>
      <c r="B639" s="897"/>
      <c r="C639" s="897"/>
      <c r="D639" s="897"/>
      <c r="E639" s="897"/>
      <c r="F639" s="897"/>
      <c r="G639" s="897"/>
      <c r="H639" s="897"/>
      <c r="I639" s="897"/>
      <c r="J639" s="897"/>
      <c r="K639" s="897"/>
      <c r="L639" s="897"/>
      <c r="M639" s="977"/>
      <c r="N639" s="897"/>
      <c r="O639" s="897"/>
      <c r="P639" s="897"/>
      <c r="Q639" s="897"/>
      <c r="R639" s="897"/>
      <c r="S639" s="897"/>
      <c r="T639" s="897"/>
      <c r="U639" s="897"/>
      <c r="V639" s="897"/>
      <c r="W639" s="897"/>
      <c r="X639" s="897"/>
      <c r="Y639" s="897"/>
    </row>
    <row r="640" spans="1:25" x14ac:dyDescent="0.2">
      <c r="A640" s="1060"/>
      <c r="B640" s="897"/>
      <c r="C640" s="897"/>
      <c r="D640" s="897"/>
      <c r="E640" s="897"/>
      <c r="F640" s="897"/>
      <c r="G640" s="897"/>
      <c r="H640" s="897"/>
      <c r="I640" s="897"/>
      <c r="J640" s="897"/>
      <c r="K640" s="897"/>
      <c r="L640" s="897"/>
      <c r="M640" s="977"/>
      <c r="N640" s="897"/>
      <c r="O640" s="897"/>
      <c r="P640" s="897"/>
      <c r="Q640" s="897"/>
      <c r="R640" s="897"/>
      <c r="S640" s="897"/>
      <c r="T640" s="897"/>
      <c r="U640" s="897"/>
      <c r="V640" s="897"/>
      <c r="W640" s="897"/>
      <c r="X640" s="897"/>
      <c r="Y640" s="897"/>
    </row>
    <row r="641" spans="1:25" x14ac:dyDescent="0.2">
      <c r="A641" s="1060"/>
      <c r="B641" s="897"/>
      <c r="C641" s="897"/>
      <c r="D641" s="897"/>
      <c r="E641" s="897"/>
      <c r="F641" s="897"/>
      <c r="G641" s="897"/>
      <c r="H641" s="897"/>
      <c r="I641" s="897"/>
      <c r="J641" s="897"/>
      <c r="K641" s="897"/>
      <c r="L641" s="897"/>
      <c r="M641" s="977"/>
      <c r="N641" s="897"/>
      <c r="O641" s="897"/>
      <c r="P641" s="897"/>
      <c r="Q641" s="897"/>
      <c r="R641" s="897"/>
      <c r="S641" s="897"/>
      <c r="T641" s="897"/>
      <c r="U641" s="897"/>
      <c r="V641" s="897"/>
      <c r="W641" s="897"/>
      <c r="X641" s="897"/>
      <c r="Y641" s="897"/>
    </row>
    <row r="642" spans="1:25" x14ac:dyDescent="0.2">
      <c r="A642" s="1060"/>
      <c r="B642" s="897"/>
      <c r="C642" s="897"/>
      <c r="D642" s="897"/>
      <c r="E642" s="897"/>
      <c r="F642" s="897"/>
      <c r="G642" s="897"/>
      <c r="H642" s="897"/>
      <c r="I642" s="897"/>
      <c r="J642" s="897"/>
      <c r="K642" s="897"/>
      <c r="L642" s="897"/>
      <c r="M642" s="977"/>
      <c r="N642" s="897"/>
      <c r="O642" s="897"/>
      <c r="P642" s="897"/>
      <c r="Q642" s="897"/>
      <c r="R642" s="897"/>
      <c r="S642" s="897"/>
      <c r="T642" s="897"/>
      <c r="U642" s="897"/>
      <c r="V642" s="897"/>
      <c r="W642" s="897"/>
      <c r="X642" s="897"/>
      <c r="Y642" s="897"/>
    </row>
    <row r="643" spans="1:25" x14ac:dyDescent="0.2">
      <c r="A643" s="1060"/>
      <c r="B643" s="897"/>
      <c r="C643" s="897"/>
      <c r="D643" s="897"/>
      <c r="E643" s="897"/>
      <c r="F643" s="897"/>
      <c r="G643" s="897"/>
      <c r="H643" s="897"/>
      <c r="I643" s="897"/>
      <c r="J643" s="897"/>
      <c r="K643" s="897"/>
      <c r="L643" s="897"/>
      <c r="M643" s="977"/>
      <c r="N643" s="897"/>
      <c r="O643" s="897"/>
      <c r="P643" s="897"/>
      <c r="Q643" s="897"/>
      <c r="R643" s="897"/>
      <c r="S643" s="897"/>
      <c r="T643" s="897"/>
      <c r="U643" s="897"/>
      <c r="V643" s="897"/>
      <c r="W643" s="897"/>
      <c r="X643" s="897"/>
      <c r="Y643" s="897"/>
    </row>
    <row r="644" spans="1:25" x14ac:dyDescent="0.2">
      <c r="A644" s="1060"/>
      <c r="B644" s="897"/>
      <c r="C644" s="897"/>
      <c r="D644" s="897"/>
      <c r="E644" s="897"/>
      <c r="F644" s="897"/>
      <c r="G644" s="897"/>
      <c r="H644" s="897"/>
      <c r="I644" s="897"/>
      <c r="J644" s="897"/>
      <c r="K644" s="897"/>
      <c r="L644" s="897"/>
      <c r="M644" s="977"/>
      <c r="N644" s="897"/>
      <c r="O644" s="897"/>
      <c r="P644" s="897"/>
      <c r="Q644" s="897"/>
      <c r="R644" s="897"/>
      <c r="S644" s="897"/>
      <c r="T644" s="897"/>
      <c r="U644" s="897"/>
      <c r="V644" s="897"/>
      <c r="W644" s="897"/>
      <c r="X644" s="897"/>
      <c r="Y644" s="897"/>
    </row>
    <row r="645" spans="1:25" x14ac:dyDescent="0.2">
      <c r="A645" s="1060"/>
      <c r="B645" s="897"/>
      <c r="C645" s="897"/>
      <c r="D645" s="897"/>
      <c r="E645" s="897"/>
      <c r="F645" s="897"/>
      <c r="G645" s="897"/>
      <c r="H645" s="897"/>
      <c r="I645" s="897"/>
      <c r="J645" s="897"/>
      <c r="K645" s="897"/>
      <c r="L645" s="897"/>
      <c r="M645" s="977"/>
      <c r="N645" s="897"/>
      <c r="O645" s="897"/>
      <c r="P645" s="897"/>
      <c r="Q645" s="897"/>
      <c r="R645" s="897"/>
      <c r="S645" s="897"/>
      <c r="T645" s="897"/>
      <c r="U645" s="897"/>
      <c r="V645" s="897"/>
      <c r="W645" s="897"/>
      <c r="X645" s="897"/>
      <c r="Y645" s="897"/>
    </row>
    <row r="646" spans="1:25" x14ac:dyDescent="0.2">
      <c r="A646" s="1060"/>
      <c r="B646" s="897"/>
      <c r="C646" s="897"/>
      <c r="D646" s="897"/>
      <c r="E646" s="897"/>
      <c r="F646" s="897"/>
      <c r="G646" s="897"/>
      <c r="H646" s="897"/>
      <c r="I646" s="897"/>
      <c r="J646" s="897"/>
      <c r="K646" s="897"/>
      <c r="L646" s="897"/>
      <c r="M646" s="977"/>
      <c r="N646" s="897"/>
      <c r="O646" s="897"/>
      <c r="P646" s="897"/>
      <c r="Q646" s="897"/>
      <c r="R646" s="897"/>
      <c r="S646" s="897"/>
      <c r="T646" s="897"/>
      <c r="U646" s="897"/>
      <c r="V646" s="897"/>
      <c r="W646" s="897"/>
      <c r="X646" s="897"/>
      <c r="Y646" s="897"/>
    </row>
    <row r="647" spans="1:25" x14ac:dyDescent="0.2">
      <c r="A647" s="1060"/>
      <c r="B647" s="897"/>
      <c r="C647" s="897"/>
      <c r="D647" s="897"/>
      <c r="E647" s="897"/>
      <c r="F647" s="897"/>
      <c r="G647" s="897"/>
      <c r="H647" s="897"/>
      <c r="I647" s="897"/>
      <c r="J647" s="897"/>
      <c r="K647" s="897"/>
      <c r="L647" s="897"/>
      <c r="M647" s="977"/>
      <c r="N647" s="897"/>
      <c r="O647" s="897"/>
      <c r="P647" s="897"/>
      <c r="Q647" s="897"/>
      <c r="R647" s="897"/>
      <c r="S647" s="897"/>
      <c r="T647" s="897"/>
      <c r="U647" s="897"/>
      <c r="V647" s="897"/>
      <c r="W647" s="897"/>
      <c r="X647" s="897"/>
      <c r="Y647" s="897"/>
    </row>
    <row r="648" spans="1:25" x14ac:dyDescent="0.2">
      <c r="A648" s="1060"/>
      <c r="B648" s="897"/>
      <c r="C648" s="897"/>
      <c r="D648" s="897"/>
      <c r="E648" s="897"/>
      <c r="F648" s="897"/>
      <c r="G648" s="897"/>
      <c r="H648" s="897"/>
      <c r="I648" s="897"/>
      <c r="J648" s="897"/>
      <c r="K648" s="897"/>
      <c r="L648" s="897"/>
      <c r="M648" s="977"/>
      <c r="N648" s="897"/>
      <c r="O648" s="897"/>
      <c r="P648" s="897"/>
      <c r="Q648" s="897"/>
      <c r="R648" s="897"/>
      <c r="S648" s="897"/>
      <c r="T648" s="897"/>
      <c r="U648" s="897"/>
      <c r="V648" s="897"/>
      <c r="W648" s="897"/>
      <c r="X648" s="897"/>
      <c r="Y648" s="897"/>
    </row>
    <row r="649" spans="1:25" x14ac:dyDescent="0.2">
      <c r="A649" s="1060"/>
      <c r="B649" s="897"/>
      <c r="C649" s="897"/>
      <c r="D649" s="897"/>
      <c r="E649" s="897"/>
      <c r="F649" s="897"/>
      <c r="G649" s="897"/>
      <c r="H649" s="897"/>
      <c r="I649" s="897"/>
      <c r="J649" s="897"/>
      <c r="K649" s="897"/>
      <c r="L649" s="897"/>
      <c r="M649" s="977"/>
      <c r="N649" s="897"/>
      <c r="O649" s="897"/>
      <c r="P649" s="897"/>
      <c r="Q649" s="897"/>
      <c r="R649" s="897"/>
      <c r="S649" s="897"/>
      <c r="T649" s="897"/>
      <c r="U649" s="897"/>
      <c r="V649" s="897"/>
      <c r="W649" s="897"/>
      <c r="X649" s="897"/>
      <c r="Y649" s="897"/>
    </row>
    <row r="650" spans="1:25" x14ac:dyDescent="0.2">
      <c r="A650" s="1060"/>
      <c r="B650" s="897"/>
      <c r="C650" s="897"/>
      <c r="D650" s="897"/>
      <c r="E650" s="897"/>
      <c r="F650" s="897"/>
      <c r="G650" s="897"/>
      <c r="H650" s="897"/>
      <c r="I650" s="897"/>
      <c r="J650" s="897"/>
      <c r="K650" s="897"/>
      <c r="L650" s="897"/>
      <c r="M650" s="977"/>
      <c r="N650" s="897"/>
      <c r="O650" s="897"/>
      <c r="P650" s="897"/>
      <c r="Q650" s="897"/>
      <c r="R650" s="897"/>
      <c r="S650" s="897"/>
      <c r="T650" s="897"/>
      <c r="U650" s="897"/>
      <c r="V650" s="897"/>
      <c r="W650" s="897"/>
      <c r="X650" s="897"/>
      <c r="Y650" s="897"/>
    </row>
    <row r="651" spans="1:25" x14ac:dyDescent="0.2">
      <c r="A651" s="1060"/>
      <c r="B651" s="897"/>
      <c r="C651" s="897"/>
      <c r="D651" s="897"/>
      <c r="E651" s="897"/>
      <c r="F651" s="897"/>
      <c r="G651" s="897"/>
      <c r="H651" s="897"/>
      <c r="I651" s="897"/>
      <c r="J651" s="897"/>
      <c r="K651" s="897"/>
      <c r="L651" s="897"/>
      <c r="M651" s="977"/>
      <c r="N651" s="897"/>
      <c r="O651" s="897"/>
      <c r="P651" s="897"/>
      <c r="Q651" s="897"/>
      <c r="R651" s="897"/>
      <c r="S651" s="897"/>
      <c r="T651" s="897"/>
      <c r="U651" s="897"/>
      <c r="V651" s="897"/>
      <c r="W651" s="897"/>
      <c r="X651" s="897"/>
      <c r="Y651" s="897"/>
    </row>
    <row r="652" spans="1:25" x14ac:dyDescent="0.2">
      <c r="A652" s="1060"/>
      <c r="B652" s="897"/>
      <c r="C652" s="897"/>
      <c r="D652" s="897"/>
      <c r="E652" s="897"/>
      <c r="F652" s="897"/>
      <c r="G652" s="897"/>
      <c r="H652" s="897"/>
      <c r="I652" s="897"/>
      <c r="J652" s="897"/>
      <c r="K652" s="897"/>
      <c r="L652" s="897"/>
      <c r="M652" s="977"/>
      <c r="N652" s="897"/>
      <c r="O652" s="897"/>
      <c r="P652" s="897"/>
      <c r="Q652" s="897"/>
      <c r="R652" s="897"/>
      <c r="S652" s="897"/>
      <c r="T652" s="897"/>
      <c r="U652" s="897"/>
      <c r="V652" s="897"/>
      <c r="W652" s="897"/>
      <c r="X652" s="897"/>
      <c r="Y652" s="897"/>
    </row>
    <row r="653" spans="1:25" x14ac:dyDescent="0.2">
      <c r="A653" s="1060"/>
      <c r="B653" s="897"/>
      <c r="C653" s="897"/>
      <c r="D653" s="897"/>
      <c r="E653" s="897"/>
      <c r="F653" s="897"/>
      <c r="G653" s="897"/>
      <c r="H653" s="897"/>
      <c r="I653" s="897"/>
      <c r="J653" s="897"/>
      <c r="K653" s="897"/>
      <c r="L653" s="897"/>
      <c r="M653" s="977"/>
      <c r="N653" s="897"/>
      <c r="O653" s="897"/>
      <c r="P653" s="897"/>
      <c r="Q653" s="897"/>
      <c r="R653" s="897"/>
      <c r="S653" s="897"/>
      <c r="T653" s="897"/>
      <c r="U653" s="897"/>
      <c r="V653" s="897"/>
      <c r="W653" s="897"/>
      <c r="X653" s="897"/>
      <c r="Y653" s="897"/>
    </row>
    <row r="654" spans="1:25" x14ac:dyDescent="0.2">
      <c r="A654" s="1060"/>
      <c r="B654" s="897"/>
      <c r="C654" s="897"/>
      <c r="D654" s="897"/>
      <c r="E654" s="897"/>
      <c r="F654" s="897"/>
      <c r="G654" s="897"/>
      <c r="H654" s="897"/>
      <c r="I654" s="897"/>
      <c r="J654" s="897"/>
      <c r="K654" s="897"/>
      <c r="L654" s="897"/>
      <c r="M654" s="977"/>
      <c r="N654" s="897"/>
      <c r="O654" s="897"/>
      <c r="P654" s="897"/>
      <c r="Q654" s="897"/>
      <c r="R654" s="897"/>
      <c r="S654" s="897"/>
      <c r="T654" s="897"/>
      <c r="U654" s="897"/>
      <c r="V654" s="897"/>
      <c r="W654" s="897"/>
      <c r="X654" s="897"/>
      <c r="Y654" s="897"/>
    </row>
    <row r="655" spans="1:25" x14ac:dyDescent="0.2">
      <c r="A655" s="1060"/>
      <c r="B655" s="897"/>
      <c r="C655" s="897"/>
      <c r="D655" s="897"/>
      <c r="E655" s="897"/>
      <c r="F655" s="897"/>
      <c r="G655" s="897"/>
      <c r="H655" s="897"/>
      <c r="I655" s="897"/>
      <c r="J655" s="897"/>
      <c r="K655" s="897"/>
      <c r="L655" s="897"/>
      <c r="M655" s="977"/>
      <c r="N655" s="897"/>
      <c r="O655" s="897"/>
      <c r="P655" s="897"/>
      <c r="Q655" s="897"/>
      <c r="R655" s="897"/>
      <c r="S655" s="897"/>
      <c r="T655" s="897"/>
      <c r="U655" s="897"/>
      <c r="V655" s="897"/>
      <c r="W655" s="897"/>
      <c r="X655" s="897"/>
      <c r="Y655" s="897"/>
    </row>
    <row r="656" spans="1:25" x14ac:dyDescent="0.2">
      <c r="A656" s="1060"/>
      <c r="B656" s="897"/>
      <c r="C656" s="897"/>
      <c r="D656" s="897"/>
      <c r="E656" s="897"/>
      <c r="F656" s="897"/>
      <c r="G656" s="897"/>
      <c r="H656" s="897"/>
      <c r="I656" s="897"/>
      <c r="J656" s="897"/>
      <c r="K656" s="897"/>
      <c r="L656" s="897"/>
      <c r="M656" s="977"/>
      <c r="N656" s="897"/>
      <c r="O656" s="897"/>
      <c r="P656" s="897"/>
      <c r="Q656" s="897"/>
      <c r="R656" s="897"/>
      <c r="S656" s="897"/>
      <c r="T656" s="897"/>
      <c r="U656" s="897"/>
      <c r="V656" s="897"/>
      <c r="W656" s="897"/>
      <c r="X656" s="897"/>
      <c r="Y656" s="897"/>
    </row>
    <row r="657" spans="1:25" x14ac:dyDescent="0.2">
      <c r="A657" s="1060"/>
      <c r="B657" s="897"/>
      <c r="C657" s="897"/>
      <c r="D657" s="897"/>
      <c r="E657" s="897"/>
      <c r="F657" s="897"/>
      <c r="G657" s="897"/>
      <c r="H657" s="897"/>
      <c r="I657" s="897"/>
      <c r="J657" s="897"/>
      <c r="K657" s="897"/>
      <c r="L657" s="897"/>
      <c r="M657" s="977"/>
      <c r="N657" s="897"/>
      <c r="O657" s="897"/>
      <c r="P657" s="897"/>
      <c r="Q657" s="897"/>
      <c r="R657" s="897"/>
      <c r="S657" s="897"/>
      <c r="T657" s="897"/>
      <c r="U657" s="897"/>
      <c r="V657" s="897"/>
      <c r="W657" s="897"/>
      <c r="X657" s="897"/>
      <c r="Y657" s="897"/>
    </row>
    <row r="658" spans="1:25" x14ac:dyDescent="0.2">
      <c r="A658" s="1060"/>
      <c r="B658" s="897"/>
      <c r="C658" s="897"/>
      <c r="D658" s="897"/>
      <c r="E658" s="897"/>
      <c r="F658" s="897"/>
      <c r="G658" s="897"/>
      <c r="H658" s="897"/>
      <c r="I658" s="897"/>
      <c r="J658" s="897"/>
      <c r="K658" s="897"/>
      <c r="L658" s="897"/>
      <c r="M658" s="977"/>
      <c r="N658" s="897"/>
      <c r="O658" s="897"/>
      <c r="P658" s="897"/>
      <c r="Q658" s="897"/>
      <c r="R658" s="897"/>
      <c r="S658" s="897"/>
      <c r="T658" s="897"/>
      <c r="U658" s="897"/>
      <c r="V658" s="897"/>
      <c r="W658" s="897"/>
      <c r="X658" s="897"/>
      <c r="Y658" s="897"/>
    </row>
    <row r="659" spans="1:25" x14ac:dyDescent="0.2">
      <c r="A659" s="1060"/>
      <c r="B659" s="897"/>
      <c r="C659" s="897"/>
      <c r="D659" s="897"/>
      <c r="E659" s="897"/>
      <c r="F659" s="897"/>
      <c r="G659" s="897"/>
      <c r="H659" s="897"/>
      <c r="I659" s="897"/>
      <c r="J659" s="897"/>
      <c r="K659" s="897"/>
      <c r="L659" s="897"/>
      <c r="M659" s="977"/>
      <c r="N659" s="897"/>
      <c r="O659" s="897"/>
      <c r="P659" s="897"/>
      <c r="Q659" s="897"/>
      <c r="R659" s="897"/>
      <c r="S659" s="897"/>
      <c r="T659" s="897"/>
      <c r="U659" s="897"/>
      <c r="V659" s="897"/>
      <c r="W659" s="897"/>
      <c r="X659" s="897"/>
      <c r="Y659" s="897"/>
    </row>
    <row r="660" spans="1:25" x14ac:dyDescent="0.2">
      <c r="A660" s="1060"/>
      <c r="B660" s="897"/>
      <c r="C660" s="897"/>
      <c r="D660" s="897"/>
      <c r="E660" s="897"/>
      <c r="F660" s="897"/>
      <c r="G660" s="897"/>
      <c r="H660" s="897"/>
      <c r="I660" s="897"/>
      <c r="J660" s="897"/>
      <c r="K660" s="897"/>
      <c r="L660" s="897"/>
      <c r="M660" s="977"/>
      <c r="N660" s="897"/>
      <c r="O660" s="897"/>
      <c r="P660" s="897"/>
      <c r="Q660" s="897"/>
      <c r="R660" s="897"/>
      <c r="S660" s="897"/>
      <c r="T660" s="897"/>
      <c r="U660" s="897"/>
      <c r="V660" s="897"/>
      <c r="W660" s="897"/>
      <c r="X660" s="897"/>
      <c r="Y660" s="897"/>
    </row>
    <row r="661" spans="1:25" x14ac:dyDescent="0.2">
      <c r="A661" s="1060"/>
      <c r="B661" s="897"/>
      <c r="C661" s="897"/>
      <c r="D661" s="897"/>
      <c r="E661" s="897"/>
      <c r="F661" s="897"/>
      <c r="G661" s="897"/>
      <c r="H661" s="897"/>
      <c r="I661" s="897"/>
      <c r="J661" s="897"/>
      <c r="K661" s="897"/>
      <c r="L661" s="897"/>
      <c r="M661" s="977"/>
      <c r="N661" s="897"/>
      <c r="O661" s="897"/>
      <c r="P661" s="897"/>
      <c r="Q661" s="897"/>
      <c r="R661" s="897"/>
      <c r="S661" s="897"/>
      <c r="T661" s="897"/>
      <c r="U661" s="897"/>
      <c r="V661" s="897"/>
      <c r="W661" s="897"/>
      <c r="X661" s="897"/>
      <c r="Y661" s="897"/>
    </row>
    <row r="662" spans="1:25" x14ac:dyDescent="0.2">
      <c r="A662" s="1060"/>
      <c r="B662" s="897"/>
      <c r="C662" s="897"/>
      <c r="D662" s="897"/>
      <c r="E662" s="897"/>
      <c r="F662" s="897"/>
      <c r="G662" s="897"/>
      <c r="H662" s="897"/>
      <c r="I662" s="897"/>
      <c r="J662" s="897"/>
      <c r="K662" s="897"/>
      <c r="L662" s="897"/>
      <c r="M662" s="977"/>
      <c r="N662" s="897"/>
      <c r="O662" s="897"/>
      <c r="P662" s="897"/>
      <c r="Q662" s="897"/>
      <c r="R662" s="897"/>
      <c r="S662" s="897"/>
      <c r="T662" s="897"/>
      <c r="U662" s="897"/>
      <c r="V662" s="897"/>
      <c r="W662" s="897"/>
      <c r="X662" s="897"/>
      <c r="Y662" s="897"/>
    </row>
    <row r="663" spans="1:25" x14ac:dyDescent="0.2">
      <c r="A663" s="1060"/>
      <c r="B663" s="897"/>
      <c r="C663" s="897"/>
      <c r="D663" s="897"/>
      <c r="E663" s="897"/>
      <c r="F663" s="897"/>
      <c r="G663" s="897"/>
      <c r="H663" s="897"/>
      <c r="I663" s="897"/>
      <c r="J663" s="897"/>
      <c r="K663" s="897"/>
      <c r="L663" s="897"/>
      <c r="M663" s="977"/>
      <c r="N663" s="897"/>
      <c r="O663" s="897"/>
      <c r="P663" s="897"/>
      <c r="Q663" s="897"/>
      <c r="R663" s="897"/>
      <c r="S663" s="897"/>
      <c r="T663" s="897"/>
      <c r="U663" s="897"/>
      <c r="V663" s="897"/>
      <c r="W663" s="897"/>
      <c r="X663" s="897"/>
      <c r="Y663" s="897"/>
    </row>
    <row r="664" spans="1:25" x14ac:dyDescent="0.2">
      <c r="A664" s="1060"/>
      <c r="B664" s="897"/>
      <c r="C664" s="897"/>
      <c r="D664" s="897"/>
      <c r="E664" s="897"/>
      <c r="F664" s="897"/>
      <c r="G664" s="897"/>
      <c r="H664" s="897"/>
      <c r="I664" s="897"/>
      <c r="J664" s="897"/>
      <c r="K664" s="897"/>
      <c r="L664" s="897"/>
      <c r="M664" s="977"/>
      <c r="N664" s="897"/>
      <c r="O664" s="897"/>
      <c r="P664" s="897"/>
      <c r="Q664" s="897"/>
      <c r="R664" s="897"/>
      <c r="S664" s="897"/>
      <c r="T664" s="897"/>
      <c r="U664" s="897"/>
      <c r="V664" s="897"/>
      <c r="W664" s="897"/>
      <c r="X664" s="897"/>
      <c r="Y664" s="897"/>
    </row>
    <row r="665" spans="1:25" x14ac:dyDescent="0.2">
      <c r="A665" s="1060"/>
      <c r="B665" s="897"/>
      <c r="C665" s="897"/>
      <c r="D665" s="897"/>
      <c r="E665" s="897"/>
      <c r="F665" s="897"/>
      <c r="G665" s="897"/>
      <c r="H665" s="897"/>
      <c r="I665" s="897"/>
      <c r="J665" s="897"/>
      <c r="K665" s="897"/>
      <c r="L665" s="897"/>
      <c r="M665" s="977"/>
      <c r="N665" s="897"/>
      <c r="O665" s="897"/>
      <c r="P665" s="897"/>
      <c r="Q665" s="897"/>
      <c r="R665" s="897"/>
      <c r="S665" s="897"/>
      <c r="T665" s="897"/>
      <c r="U665" s="897"/>
      <c r="V665" s="897"/>
      <c r="W665" s="897"/>
      <c r="X665" s="897"/>
      <c r="Y665" s="897"/>
    </row>
    <row r="666" spans="1:25" x14ac:dyDescent="0.2">
      <c r="A666" s="1060"/>
      <c r="B666" s="897"/>
      <c r="C666" s="897"/>
      <c r="D666" s="897"/>
      <c r="E666" s="897"/>
      <c r="F666" s="897"/>
      <c r="G666" s="897"/>
      <c r="H666" s="897"/>
      <c r="I666" s="897"/>
      <c r="J666" s="897"/>
      <c r="K666" s="897"/>
      <c r="L666" s="897"/>
      <c r="M666" s="977"/>
      <c r="N666" s="897"/>
      <c r="O666" s="897"/>
      <c r="P666" s="897"/>
      <c r="Q666" s="897"/>
      <c r="R666" s="897"/>
      <c r="S666" s="897"/>
      <c r="T666" s="897"/>
      <c r="U666" s="897"/>
      <c r="V666" s="897"/>
      <c r="W666" s="897"/>
      <c r="X666" s="897"/>
      <c r="Y666" s="897"/>
    </row>
    <row r="667" spans="1:25" x14ac:dyDescent="0.2">
      <c r="A667" s="1060"/>
      <c r="B667" s="897"/>
      <c r="C667" s="897"/>
      <c r="D667" s="897"/>
      <c r="E667" s="897"/>
      <c r="F667" s="897"/>
      <c r="G667" s="897"/>
      <c r="H667" s="897"/>
      <c r="I667" s="897"/>
      <c r="J667" s="897"/>
      <c r="K667" s="897"/>
      <c r="L667" s="897"/>
      <c r="M667" s="977"/>
      <c r="N667" s="897"/>
      <c r="O667" s="897"/>
      <c r="P667" s="897"/>
      <c r="Q667" s="897"/>
      <c r="R667" s="897"/>
      <c r="S667" s="897"/>
      <c r="T667" s="897"/>
      <c r="U667" s="897"/>
      <c r="V667" s="897"/>
      <c r="W667" s="897"/>
      <c r="X667" s="897"/>
      <c r="Y667" s="897"/>
    </row>
    <row r="668" spans="1:25" x14ac:dyDescent="0.2">
      <c r="A668" s="1060"/>
      <c r="B668" s="897"/>
      <c r="C668" s="897"/>
      <c r="D668" s="897"/>
      <c r="E668" s="897"/>
      <c r="F668" s="897"/>
      <c r="G668" s="897"/>
      <c r="H668" s="897"/>
      <c r="I668" s="897"/>
      <c r="J668" s="897"/>
      <c r="K668" s="897"/>
      <c r="L668" s="897"/>
      <c r="M668" s="977"/>
      <c r="N668" s="897"/>
      <c r="O668" s="897"/>
      <c r="P668" s="897"/>
      <c r="Q668" s="897"/>
      <c r="R668" s="897"/>
      <c r="S668" s="897"/>
      <c r="T668" s="897"/>
      <c r="U668" s="897"/>
      <c r="V668" s="897"/>
      <c r="W668" s="897"/>
      <c r="X668" s="897"/>
      <c r="Y668" s="897"/>
    </row>
    <row r="669" spans="1:25" x14ac:dyDescent="0.2">
      <c r="A669" s="1060"/>
      <c r="B669" s="897"/>
      <c r="C669" s="897"/>
      <c r="D669" s="897"/>
      <c r="E669" s="897"/>
      <c r="F669" s="897"/>
      <c r="G669" s="897"/>
      <c r="H669" s="897"/>
      <c r="I669" s="897"/>
      <c r="J669" s="897"/>
      <c r="K669" s="897"/>
      <c r="L669" s="897"/>
      <c r="M669" s="977"/>
      <c r="N669" s="897"/>
      <c r="O669" s="897"/>
      <c r="P669" s="897"/>
      <c r="Q669" s="897"/>
      <c r="R669" s="897"/>
      <c r="S669" s="897"/>
      <c r="T669" s="897"/>
      <c r="U669" s="897"/>
      <c r="V669" s="897"/>
      <c r="W669" s="897"/>
      <c r="X669" s="897"/>
      <c r="Y669" s="897"/>
    </row>
    <row r="670" spans="1:25" x14ac:dyDescent="0.2">
      <c r="A670" s="1060"/>
      <c r="B670" s="897"/>
      <c r="C670" s="897"/>
      <c r="D670" s="897"/>
      <c r="E670" s="897"/>
      <c r="F670" s="897"/>
      <c r="G670" s="897"/>
      <c r="H670" s="897"/>
      <c r="I670" s="897"/>
      <c r="J670" s="897"/>
      <c r="K670" s="897"/>
      <c r="L670" s="897"/>
      <c r="M670" s="977"/>
      <c r="N670" s="897"/>
      <c r="O670" s="897"/>
      <c r="P670" s="897"/>
      <c r="Q670" s="897"/>
      <c r="R670" s="897"/>
      <c r="S670" s="897"/>
      <c r="T670" s="897"/>
      <c r="U670" s="897"/>
      <c r="V670" s="897"/>
      <c r="W670" s="897"/>
      <c r="X670" s="897"/>
      <c r="Y670" s="897"/>
    </row>
    <row r="671" spans="1:25" x14ac:dyDescent="0.2">
      <c r="A671" s="1060"/>
      <c r="B671" s="897"/>
      <c r="C671" s="897"/>
      <c r="D671" s="897"/>
      <c r="E671" s="897"/>
      <c r="F671" s="897"/>
      <c r="G671" s="897"/>
      <c r="H671" s="897"/>
      <c r="I671" s="897"/>
      <c r="J671" s="897"/>
      <c r="K671" s="897"/>
      <c r="L671" s="897"/>
      <c r="M671" s="977"/>
      <c r="N671" s="897"/>
      <c r="O671" s="897"/>
      <c r="P671" s="897"/>
      <c r="Q671" s="897"/>
      <c r="R671" s="897"/>
      <c r="S671" s="897"/>
      <c r="T671" s="897"/>
      <c r="U671" s="897"/>
      <c r="V671" s="897"/>
      <c r="W671" s="897"/>
      <c r="X671" s="897"/>
      <c r="Y671" s="897"/>
    </row>
    <row r="672" spans="1:25" x14ac:dyDescent="0.2">
      <c r="A672" s="1060"/>
      <c r="B672" s="897"/>
      <c r="C672" s="897"/>
      <c r="D672" s="897"/>
      <c r="E672" s="897"/>
      <c r="F672" s="897"/>
      <c r="G672" s="897"/>
      <c r="H672" s="897"/>
      <c r="I672" s="897"/>
      <c r="J672" s="897"/>
      <c r="K672" s="897"/>
      <c r="L672" s="897"/>
      <c r="M672" s="977"/>
      <c r="N672" s="897"/>
      <c r="O672" s="897"/>
      <c r="P672" s="897"/>
      <c r="Q672" s="897"/>
      <c r="R672" s="897"/>
      <c r="S672" s="897"/>
      <c r="T672" s="897"/>
      <c r="U672" s="897"/>
      <c r="V672" s="897"/>
      <c r="W672" s="897"/>
      <c r="X672" s="897"/>
      <c r="Y672" s="897"/>
    </row>
    <row r="673" spans="1:25" x14ac:dyDescent="0.2">
      <c r="A673" s="1060"/>
      <c r="B673" s="897"/>
      <c r="C673" s="897"/>
      <c r="D673" s="897"/>
      <c r="E673" s="897"/>
      <c r="F673" s="897"/>
      <c r="G673" s="897"/>
      <c r="H673" s="897"/>
      <c r="I673" s="897"/>
      <c r="J673" s="897"/>
      <c r="K673" s="897"/>
      <c r="L673" s="897"/>
      <c r="M673" s="977"/>
      <c r="N673" s="897"/>
      <c r="O673" s="897"/>
      <c r="P673" s="897"/>
      <c r="Q673" s="897"/>
      <c r="R673" s="897"/>
      <c r="S673" s="897"/>
      <c r="T673" s="897"/>
      <c r="U673" s="897"/>
      <c r="V673" s="897"/>
      <c r="W673" s="897"/>
      <c r="X673" s="897"/>
      <c r="Y673" s="897"/>
    </row>
    <row r="674" spans="1:25" x14ac:dyDescent="0.2">
      <c r="A674" s="1060"/>
      <c r="B674" s="897"/>
      <c r="C674" s="897"/>
      <c r="D674" s="897"/>
      <c r="E674" s="897"/>
      <c r="F674" s="897"/>
      <c r="G674" s="897"/>
      <c r="H674" s="897"/>
      <c r="I674" s="897"/>
      <c r="J674" s="897"/>
      <c r="K674" s="897"/>
      <c r="L674" s="897"/>
      <c r="M674" s="977"/>
      <c r="N674" s="897"/>
      <c r="O674" s="897"/>
      <c r="P674" s="897"/>
      <c r="Q674" s="897"/>
      <c r="R674" s="897"/>
      <c r="S674" s="897"/>
      <c r="T674" s="897"/>
      <c r="U674" s="897"/>
      <c r="V674" s="897"/>
      <c r="W674" s="897"/>
      <c r="X674" s="897"/>
      <c r="Y674" s="897"/>
    </row>
    <row r="675" spans="1:25" x14ac:dyDescent="0.2">
      <c r="A675" s="1060"/>
      <c r="B675" s="897"/>
      <c r="C675" s="897"/>
      <c r="D675" s="897"/>
      <c r="E675" s="897"/>
      <c r="F675" s="897"/>
      <c r="G675" s="897"/>
      <c r="H675" s="897"/>
      <c r="I675" s="897"/>
      <c r="J675" s="897"/>
      <c r="K675" s="897"/>
      <c r="L675" s="897"/>
      <c r="M675" s="977"/>
      <c r="N675" s="897"/>
      <c r="O675" s="897"/>
      <c r="P675" s="897"/>
      <c r="Q675" s="897"/>
      <c r="R675" s="897"/>
      <c r="S675" s="897"/>
      <c r="T675" s="897"/>
      <c r="U675" s="897"/>
      <c r="V675" s="897"/>
      <c r="W675" s="897"/>
      <c r="X675" s="897"/>
      <c r="Y675" s="897"/>
    </row>
    <row r="676" spans="1:25" x14ac:dyDescent="0.2">
      <c r="A676" s="1060"/>
      <c r="B676" s="897"/>
      <c r="C676" s="897"/>
      <c r="D676" s="897"/>
      <c r="E676" s="897"/>
      <c r="F676" s="897"/>
      <c r="G676" s="897"/>
      <c r="H676" s="897"/>
      <c r="I676" s="897"/>
      <c r="J676" s="897"/>
      <c r="K676" s="897"/>
      <c r="L676" s="897"/>
      <c r="M676" s="977"/>
      <c r="N676" s="897"/>
      <c r="O676" s="897"/>
      <c r="P676" s="897"/>
      <c r="Q676" s="897"/>
      <c r="R676" s="897"/>
      <c r="S676" s="897"/>
      <c r="T676" s="897"/>
      <c r="U676" s="897"/>
      <c r="V676" s="897"/>
      <c r="W676" s="897"/>
      <c r="X676" s="897"/>
      <c r="Y676" s="897"/>
    </row>
    <row r="677" spans="1:25" x14ac:dyDescent="0.2">
      <c r="A677" s="1060"/>
      <c r="B677" s="897"/>
      <c r="C677" s="897"/>
      <c r="D677" s="897"/>
      <c r="E677" s="897"/>
      <c r="F677" s="897"/>
      <c r="G677" s="897"/>
      <c r="H677" s="897"/>
      <c r="I677" s="897"/>
      <c r="J677" s="897"/>
      <c r="K677" s="897"/>
      <c r="L677" s="897"/>
      <c r="M677" s="977"/>
      <c r="N677" s="897"/>
      <c r="O677" s="897"/>
      <c r="P677" s="897"/>
      <c r="Q677" s="897"/>
      <c r="R677" s="897"/>
      <c r="S677" s="897"/>
      <c r="T677" s="897"/>
      <c r="U677" s="897"/>
      <c r="V677" s="897"/>
      <c r="W677" s="897"/>
      <c r="X677" s="897"/>
      <c r="Y677" s="897"/>
    </row>
    <row r="678" spans="1:25" x14ac:dyDescent="0.2">
      <c r="A678" s="1060"/>
      <c r="B678" s="897"/>
      <c r="C678" s="897"/>
      <c r="D678" s="897"/>
      <c r="E678" s="897"/>
      <c r="F678" s="897"/>
      <c r="G678" s="897"/>
      <c r="H678" s="897"/>
      <c r="I678" s="897"/>
      <c r="J678" s="897"/>
      <c r="K678" s="897"/>
      <c r="L678" s="897"/>
      <c r="M678" s="977"/>
      <c r="N678" s="897"/>
      <c r="O678" s="897"/>
      <c r="P678" s="897"/>
      <c r="Q678" s="897"/>
      <c r="R678" s="897"/>
      <c r="S678" s="897"/>
      <c r="T678" s="897"/>
      <c r="U678" s="897"/>
      <c r="V678" s="897"/>
      <c r="W678" s="897"/>
      <c r="X678" s="897"/>
      <c r="Y678" s="897"/>
    </row>
    <row r="679" spans="1:25" x14ac:dyDescent="0.2">
      <c r="A679" s="1060"/>
      <c r="B679" s="897"/>
      <c r="C679" s="897"/>
      <c r="D679" s="897"/>
      <c r="E679" s="897"/>
      <c r="F679" s="897"/>
      <c r="G679" s="897"/>
      <c r="H679" s="897"/>
      <c r="I679" s="897"/>
      <c r="J679" s="897"/>
      <c r="K679" s="897"/>
      <c r="L679" s="897"/>
      <c r="M679" s="977"/>
      <c r="N679" s="897"/>
      <c r="O679" s="897"/>
      <c r="P679" s="897"/>
      <c r="Q679" s="897"/>
      <c r="R679" s="897"/>
      <c r="S679" s="897"/>
      <c r="T679" s="897"/>
      <c r="U679" s="897"/>
      <c r="V679" s="897"/>
      <c r="W679" s="897"/>
      <c r="X679" s="897"/>
      <c r="Y679" s="897"/>
    </row>
    <row r="680" spans="1:25" x14ac:dyDescent="0.2">
      <c r="A680" s="1060"/>
      <c r="B680" s="897"/>
      <c r="C680" s="897"/>
      <c r="D680" s="897"/>
      <c r="E680" s="897"/>
      <c r="F680" s="897"/>
      <c r="G680" s="897"/>
      <c r="H680" s="897"/>
      <c r="I680" s="897"/>
      <c r="J680" s="897"/>
      <c r="K680" s="897"/>
      <c r="L680" s="897"/>
      <c r="M680" s="977"/>
      <c r="N680" s="897"/>
      <c r="O680" s="897"/>
      <c r="P680" s="897"/>
      <c r="Q680" s="897"/>
      <c r="R680" s="897"/>
      <c r="S680" s="897"/>
      <c r="T680" s="897"/>
      <c r="U680" s="897"/>
      <c r="V680" s="897"/>
      <c r="W680" s="897"/>
      <c r="X680" s="897"/>
      <c r="Y680" s="897"/>
    </row>
    <row r="681" spans="1:25" x14ac:dyDescent="0.2">
      <c r="A681" s="1060"/>
      <c r="B681" s="897"/>
      <c r="C681" s="897"/>
      <c r="D681" s="897"/>
      <c r="E681" s="897"/>
      <c r="F681" s="897"/>
      <c r="G681" s="897"/>
      <c r="H681" s="897"/>
      <c r="I681" s="897"/>
      <c r="J681" s="897"/>
      <c r="K681" s="897"/>
      <c r="L681" s="897"/>
      <c r="M681" s="977"/>
      <c r="N681" s="897"/>
      <c r="O681" s="897"/>
      <c r="P681" s="897"/>
      <c r="Q681" s="897"/>
      <c r="R681" s="897"/>
      <c r="S681" s="897"/>
      <c r="T681" s="897"/>
      <c r="U681" s="897"/>
      <c r="V681" s="897"/>
      <c r="W681" s="897"/>
      <c r="X681" s="897"/>
      <c r="Y681" s="897"/>
    </row>
    <row r="682" spans="1:25" x14ac:dyDescent="0.2">
      <c r="A682" s="1060"/>
      <c r="B682" s="897"/>
      <c r="C682" s="897"/>
      <c r="D682" s="897"/>
      <c r="E682" s="897"/>
      <c r="F682" s="897"/>
      <c r="G682" s="897"/>
      <c r="H682" s="897"/>
      <c r="I682" s="897"/>
      <c r="J682" s="897"/>
      <c r="K682" s="897"/>
      <c r="L682" s="897"/>
      <c r="M682" s="977"/>
      <c r="N682" s="897"/>
      <c r="O682" s="897"/>
      <c r="P682" s="897"/>
      <c r="Q682" s="897"/>
      <c r="R682" s="897"/>
      <c r="S682" s="897"/>
      <c r="T682" s="897"/>
      <c r="U682" s="897"/>
      <c r="V682" s="897"/>
      <c r="W682" s="897"/>
      <c r="X682" s="897"/>
      <c r="Y682" s="897"/>
    </row>
    <row r="683" spans="1:25" x14ac:dyDescent="0.2">
      <c r="A683" s="1060"/>
      <c r="B683" s="897"/>
      <c r="C683" s="897"/>
      <c r="D683" s="897"/>
      <c r="E683" s="897"/>
      <c r="F683" s="897"/>
      <c r="G683" s="897"/>
      <c r="H683" s="897"/>
      <c r="I683" s="897"/>
      <c r="J683" s="897"/>
      <c r="K683" s="897"/>
      <c r="L683" s="897"/>
      <c r="M683" s="977"/>
      <c r="N683" s="897"/>
      <c r="O683" s="897"/>
      <c r="P683" s="897"/>
      <c r="Q683" s="897"/>
      <c r="R683" s="897"/>
      <c r="S683" s="897"/>
      <c r="T683" s="897"/>
      <c r="U683" s="897"/>
      <c r="V683" s="897"/>
      <c r="W683" s="897"/>
      <c r="X683" s="897"/>
      <c r="Y683" s="897"/>
    </row>
    <row r="684" spans="1:25" x14ac:dyDescent="0.2">
      <c r="A684" s="1060"/>
      <c r="B684" s="897"/>
      <c r="C684" s="897"/>
      <c r="D684" s="897"/>
      <c r="E684" s="897"/>
      <c r="F684" s="897"/>
      <c r="G684" s="897"/>
      <c r="H684" s="897"/>
      <c r="I684" s="897"/>
      <c r="J684" s="897"/>
      <c r="K684" s="897"/>
      <c r="L684" s="897"/>
      <c r="M684" s="977"/>
      <c r="N684" s="897"/>
      <c r="O684" s="897"/>
      <c r="P684" s="897"/>
      <c r="Q684" s="897"/>
      <c r="R684" s="897"/>
      <c r="S684" s="897"/>
      <c r="T684" s="897"/>
      <c r="U684" s="897"/>
      <c r="V684" s="897"/>
      <c r="W684" s="897"/>
      <c r="X684" s="897"/>
      <c r="Y684" s="897"/>
    </row>
    <row r="685" spans="1:25" x14ac:dyDescent="0.2">
      <c r="A685" s="1060"/>
      <c r="B685" s="897"/>
      <c r="C685" s="897"/>
      <c r="D685" s="897"/>
      <c r="E685" s="897"/>
      <c r="F685" s="897"/>
      <c r="G685" s="897"/>
      <c r="H685" s="897"/>
      <c r="I685" s="897"/>
      <c r="J685" s="897"/>
      <c r="K685" s="897"/>
      <c r="L685" s="897"/>
      <c r="M685" s="977"/>
      <c r="N685" s="897"/>
      <c r="O685" s="897"/>
      <c r="P685" s="897"/>
      <c r="Q685" s="897"/>
      <c r="R685" s="897"/>
      <c r="S685" s="897"/>
      <c r="T685" s="897"/>
      <c r="U685" s="897"/>
      <c r="V685" s="897"/>
      <c r="W685" s="897"/>
      <c r="X685" s="897"/>
      <c r="Y685" s="897"/>
    </row>
    <row r="686" spans="1:25" x14ac:dyDescent="0.2">
      <c r="A686" s="1060"/>
      <c r="B686" s="897"/>
      <c r="C686" s="897"/>
      <c r="D686" s="897"/>
      <c r="E686" s="897"/>
      <c r="F686" s="897"/>
      <c r="G686" s="897"/>
      <c r="H686" s="897"/>
      <c r="I686" s="897"/>
      <c r="J686" s="897"/>
      <c r="K686" s="897"/>
      <c r="L686" s="897"/>
      <c r="M686" s="977"/>
      <c r="N686" s="897"/>
      <c r="O686" s="897"/>
      <c r="P686" s="897"/>
      <c r="Q686" s="897"/>
      <c r="R686" s="897"/>
      <c r="S686" s="897"/>
      <c r="T686" s="897"/>
      <c r="U686" s="897"/>
      <c r="V686" s="897"/>
      <c r="W686" s="897"/>
      <c r="X686" s="897"/>
      <c r="Y686" s="897"/>
    </row>
    <row r="687" spans="1:25" x14ac:dyDescent="0.2">
      <c r="A687" s="1060"/>
      <c r="B687" s="897"/>
      <c r="C687" s="897"/>
      <c r="D687" s="897"/>
      <c r="E687" s="897"/>
      <c r="F687" s="897"/>
      <c r="G687" s="897"/>
      <c r="H687" s="897"/>
      <c r="I687" s="897"/>
      <c r="J687" s="897"/>
      <c r="K687" s="897"/>
      <c r="L687" s="897"/>
      <c r="M687" s="977"/>
      <c r="N687" s="897"/>
      <c r="O687" s="897"/>
      <c r="P687" s="897"/>
      <c r="Q687" s="897"/>
      <c r="R687" s="897"/>
      <c r="S687" s="897"/>
      <c r="T687" s="897"/>
      <c r="U687" s="897"/>
      <c r="V687" s="897"/>
      <c r="W687" s="897"/>
      <c r="X687" s="897"/>
      <c r="Y687" s="897"/>
    </row>
    <row r="688" spans="1:25" x14ac:dyDescent="0.2">
      <c r="A688" s="1060"/>
      <c r="B688" s="897"/>
      <c r="C688" s="897"/>
      <c r="D688" s="897"/>
      <c r="E688" s="897"/>
      <c r="F688" s="897"/>
      <c r="G688" s="897"/>
      <c r="H688" s="897"/>
      <c r="I688" s="897"/>
      <c r="J688" s="897"/>
      <c r="K688" s="897"/>
      <c r="L688" s="897"/>
      <c r="M688" s="977"/>
      <c r="N688" s="897"/>
      <c r="O688" s="897"/>
      <c r="P688" s="897"/>
      <c r="Q688" s="897"/>
      <c r="R688" s="897"/>
      <c r="S688" s="897"/>
      <c r="T688" s="897"/>
      <c r="U688" s="897"/>
      <c r="V688" s="897"/>
      <c r="W688" s="897"/>
      <c r="X688" s="897"/>
      <c r="Y688" s="897"/>
    </row>
    <row r="689" spans="1:25" x14ac:dyDescent="0.2">
      <c r="A689" s="1060"/>
      <c r="B689" s="897"/>
      <c r="C689" s="897"/>
      <c r="D689" s="897"/>
      <c r="E689" s="897"/>
      <c r="F689" s="897"/>
      <c r="G689" s="897"/>
      <c r="H689" s="897"/>
      <c r="I689" s="897"/>
      <c r="J689" s="897"/>
      <c r="K689" s="897"/>
      <c r="L689" s="897"/>
      <c r="M689" s="977"/>
      <c r="N689" s="897"/>
      <c r="O689" s="897"/>
      <c r="P689" s="897"/>
      <c r="Q689" s="897"/>
      <c r="R689" s="897"/>
      <c r="S689" s="897"/>
      <c r="T689" s="897"/>
      <c r="U689" s="897"/>
      <c r="V689" s="897"/>
      <c r="W689" s="897"/>
      <c r="X689" s="897"/>
      <c r="Y689" s="897"/>
    </row>
    <row r="690" spans="1:25" x14ac:dyDescent="0.2">
      <c r="A690" s="1060"/>
      <c r="B690" s="897"/>
      <c r="C690" s="897"/>
      <c r="D690" s="897"/>
      <c r="E690" s="897"/>
      <c r="F690" s="897"/>
      <c r="G690" s="897"/>
      <c r="H690" s="897"/>
      <c r="I690" s="897"/>
      <c r="J690" s="897"/>
      <c r="K690" s="897"/>
      <c r="L690" s="897"/>
      <c r="M690" s="977"/>
      <c r="N690" s="897"/>
      <c r="O690" s="897"/>
      <c r="P690" s="897"/>
      <c r="Q690" s="897"/>
      <c r="R690" s="897"/>
      <c r="S690" s="897"/>
      <c r="T690" s="897"/>
      <c r="U690" s="897"/>
      <c r="V690" s="897"/>
      <c r="W690" s="897"/>
      <c r="X690" s="897"/>
      <c r="Y690" s="897"/>
    </row>
    <row r="691" spans="1:25" x14ac:dyDescent="0.2">
      <c r="A691" s="1060"/>
      <c r="B691" s="897"/>
      <c r="C691" s="897"/>
      <c r="D691" s="897"/>
      <c r="E691" s="897"/>
      <c r="F691" s="897"/>
      <c r="G691" s="897"/>
      <c r="H691" s="897"/>
      <c r="I691" s="897"/>
      <c r="J691" s="897"/>
      <c r="K691" s="897"/>
      <c r="L691" s="897"/>
      <c r="M691" s="977"/>
      <c r="N691" s="897"/>
      <c r="O691" s="897"/>
      <c r="P691" s="897"/>
      <c r="Q691" s="897"/>
      <c r="R691" s="897"/>
      <c r="S691" s="897"/>
      <c r="T691" s="897"/>
      <c r="U691" s="897"/>
      <c r="V691" s="897"/>
      <c r="W691" s="897"/>
      <c r="X691" s="897"/>
      <c r="Y691" s="897"/>
    </row>
    <row r="692" spans="1:25" x14ac:dyDescent="0.2">
      <c r="A692" s="1060"/>
      <c r="B692" s="897"/>
      <c r="C692" s="897"/>
      <c r="D692" s="897"/>
      <c r="E692" s="897"/>
      <c r="F692" s="897"/>
      <c r="G692" s="897"/>
      <c r="H692" s="897"/>
      <c r="I692" s="897"/>
      <c r="J692" s="897"/>
      <c r="K692" s="897"/>
      <c r="L692" s="897"/>
      <c r="M692" s="977"/>
      <c r="N692" s="897"/>
      <c r="O692" s="897"/>
      <c r="P692" s="897"/>
      <c r="Q692" s="897"/>
      <c r="R692" s="897"/>
      <c r="S692" s="897"/>
      <c r="T692" s="897"/>
      <c r="U692" s="897"/>
      <c r="V692" s="897"/>
      <c r="W692" s="897"/>
      <c r="X692" s="897"/>
      <c r="Y692" s="897"/>
    </row>
    <row r="693" spans="1:25" x14ac:dyDescent="0.2">
      <c r="A693" s="1060"/>
      <c r="B693" s="897"/>
      <c r="C693" s="897"/>
      <c r="D693" s="897"/>
      <c r="E693" s="897"/>
      <c r="F693" s="897"/>
      <c r="G693" s="897"/>
      <c r="H693" s="897"/>
      <c r="I693" s="897"/>
      <c r="J693" s="897"/>
      <c r="K693" s="897"/>
      <c r="L693" s="897"/>
      <c r="M693" s="977"/>
      <c r="N693" s="897"/>
      <c r="O693" s="897"/>
      <c r="P693" s="897"/>
      <c r="Q693" s="897"/>
      <c r="R693" s="897"/>
      <c r="S693" s="897"/>
      <c r="T693" s="897"/>
      <c r="U693" s="897"/>
      <c r="V693" s="897"/>
      <c r="W693" s="897"/>
      <c r="X693" s="897"/>
      <c r="Y693" s="897"/>
    </row>
    <row r="694" spans="1:25" x14ac:dyDescent="0.2">
      <c r="A694" s="1060"/>
      <c r="B694" s="897"/>
      <c r="C694" s="897"/>
      <c r="D694" s="897"/>
      <c r="E694" s="897"/>
      <c r="F694" s="897"/>
      <c r="G694" s="897"/>
      <c r="H694" s="897"/>
      <c r="I694" s="897"/>
      <c r="J694" s="897"/>
      <c r="K694" s="897"/>
      <c r="L694" s="897"/>
      <c r="M694" s="977"/>
      <c r="N694" s="897"/>
      <c r="O694" s="897"/>
      <c r="P694" s="897"/>
      <c r="Q694" s="897"/>
      <c r="R694" s="897"/>
      <c r="S694" s="897"/>
      <c r="T694" s="897"/>
      <c r="U694" s="897"/>
      <c r="V694" s="897"/>
      <c r="W694" s="897"/>
      <c r="X694" s="897"/>
      <c r="Y694" s="897"/>
    </row>
    <row r="695" spans="1:25" x14ac:dyDescent="0.2">
      <c r="A695" s="1060"/>
      <c r="B695" s="897"/>
      <c r="C695" s="897"/>
      <c r="D695" s="897"/>
      <c r="E695" s="897"/>
      <c r="F695" s="897"/>
      <c r="G695" s="897"/>
      <c r="H695" s="897"/>
      <c r="I695" s="897"/>
      <c r="J695" s="897"/>
      <c r="K695" s="897"/>
      <c r="L695" s="897"/>
      <c r="M695" s="977"/>
      <c r="N695" s="897"/>
      <c r="O695" s="897"/>
      <c r="P695" s="897"/>
      <c r="Q695" s="897"/>
      <c r="R695" s="897"/>
      <c r="S695" s="897"/>
      <c r="T695" s="897"/>
      <c r="U695" s="897"/>
      <c r="V695" s="897"/>
      <c r="W695" s="897"/>
      <c r="X695" s="897"/>
      <c r="Y695" s="897"/>
    </row>
    <row r="696" spans="1:25" x14ac:dyDescent="0.2">
      <c r="A696" s="1060"/>
      <c r="B696" s="897"/>
      <c r="C696" s="897"/>
      <c r="D696" s="897"/>
      <c r="E696" s="897"/>
      <c r="F696" s="897"/>
      <c r="G696" s="897"/>
      <c r="H696" s="897"/>
      <c r="I696" s="897"/>
      <c r="J696" s="897"/>
      <c r="K696" s="897"/>
      <c r="L696" s="897"/>
      <c r="M696" s="977"/>
      <c r="N696" s="897"/>
      <c r="O696" s="897"/>
      <c r="P696" s="897"/>
      <c r="Q696" s="897"/>
      <c r="R696" s="897"/>
      <c r="S696" s="897"/>
      <c r="T696" s="897"/>
      <c r="U696" s="897"/>
      <c r="V696" s="897"/>
      <c r="W696" s="897"/>
      <c r="X696" s="897"/>
      <c r="Y696" s="897"/>
    </row>
    <row r="697" spans="1:25" x14ac:dyDescent="0.2">
      <c r="A697" s="1060"/>
      <c r="B697" s="897"/>
      <c r="C697" s="897"/>
      <c r="D697" s="897"/>
      <c r="E697" s="897"/>
      <c r="F697" s="897"/>
      <c r="G697" s="897"/>
      <c r="H697" s="897"/>
      <c r="I697" s="897"/>
      <c r="J697" s="897"/>
      <c r="K697" s="897"/>
      <c r="L697" s="897"/>
      <c r="M697" s="977"/>
      <c r="N697" s="897"/>
      <c r="O697" s="897"/>
      <c r="P697" s="897"/>
      <c r="Q697" s="897"/>
      <c r="R697" s="897"/>
      <c r="S697" s="897"/>
      <c r="T697" s="897"/>
      <c r="U697" s="897"/>
      <c r="V697" s="897"/>
      <c r="W697" s="897"/>
      <c r="X697" s="897"/>
      <c r="Y697" s="897"/>
    </row>
    <row r="698" spans="1:25" x14ac:dyDescent="0.2">
      <c r="A698" s="1060"/>
      <c r="B698" s="897"/>
      <c r="C698" s="897"/>
      <c r="D698" s="897"/>
      <c r="E698" s="897"/>
      <c r="F698" s="897"/>
      <c r="G698" s="897"/>
      <c r="H698" s="897"/>
      <c r="I698" s="897"/>
      <c r="J698" s="897"/>
      <c r="K698" s="897"/>
      <c r="L698" s="897"/>
      <c r="M698" s="977"/>
      <c r="N698" s="897"/>
      <c r="O698" s="897"/>
      <c r="P698" s="897"/>
      <c r="Q698" s="897"/>
      <c r="R698" s="897"/>
      <c r="S698" s="897"/>
      <c r="T698" s="897"/>
      <c r="U698" s="897"/>
      <c r="V698" s="897"/>
      <c r="W698" s="897"/>
      <c r="X698" s="897"/>
      <c r="Y698" s="897"/>
    </row>
    <row r="699" spans="1:25" x14ac:dyDescent="0.2">
      <c r="A699" s="1060"/>
      <c r="B699" s="897"/>
      <c r="C699" s="897"/>
      <c r="D699" s="897"/>
      <c r="E699" s="897"/>
      <c r="F699" s="897"/>
      <c r="G699" s="897"/>
      <c r="H699" s="897"/>
      <c r="I699" s="897"/>
      <c r="J699" s="897"/>
      <c r="K699" s="897"/>
      <c r="L699" s="897"/>
      <c r="M699" s="977"/>
      <c r="N699" s="897"/>
      <c r="O699" s="897"/>
      <c r="P699" s="897"/>
      <c r="Q699" s="897"/>
      <c r="R699" s="897"/>
      <c r="S699" s="897"/>
      <c r="T699" s="897"/>
      <c r="U699" s="897"/>
      <c r="V699" s="897"/>
      <c r="W699" s="897"/>
      <c r="X699" s="897"/>
      <c r="Y699" s="897"/>
    </row>
    <row r="700" spans="1:25" x14ac:dyDescent="0.2">
      <c r="A700" s="1060"/>
      <c r="B700" s="897"/>
      <c r="C700" s="897"/>
      <c r="D700" s="897"/>
      <c r="E700" s="897"/>
      <c r="F700" s="897"/>
      <c r="G700" s="897"/>
      <c r="H700" s="897"/>
      <c r="I700" s="897"/>
      <c r="J700" s="897"/>
      <c r="K700" s="897"/>
      <c r="L700" s="897"/>
      <c r="M700" s="977"/>
      <c r="N700" s="897"/>
      <c r="O700" s="897"/>
      <c r="P700" s="897"/>
      <c r="Q700" s="897"/>
      <c r="R700" s="897"/>
      <c r="S700" s="897"/>
      <c r="T700" s="897"/>
      <c r="U700" s="897"/>
      <c r="V700" s="897"/>
      <c r="W700" s="897"/>
      <c r="X700" s="897"/>
      <c r="Y700" s="897"/>
    </row>
    <row r="701" spans="1:25" x14ac:dyDescent="0.2">
      <c r="A701" s="1060"/>
      <c r="B701" s="897"/>
      <c r="C701" s="897"/>
      <c r="D701" s="897"/>
      <c r="E701" s="897"/>
      <c r="F701" s="897"/>
      <c r="G701" s="897"/>
      <c r="H701" s="897"/>
      <c r="I701" s="897"/>
      <c r="J701" s="897"/>
      <c r="K701" s="897"/>
      <c r="L701" s="897"/>
      <c r="M701" s="977"/>
      <c r="N701" s="897"/>
      <c r="O701" s="897"/>
      <c r="P701" s="897"/>
      <c r="Q701" s="897"/>
      <c r="R701" s="897"/>
      <c r="S701" s="897"/>
      <c r="T701" s="897"/>
      <c r="U701" s="897"/>
      <c r="V701" s="897"/>
      <c r="W701" s="897"/>
      <c r="X701" s="897"/>
      <c r="Y701" s="897"/>
    </row>
    <row r="702" spans="1:25" x14ac:dyDescent="0.2">
      <c r="A702" s="1060"/>
      <c r="B702" s="897"/>
      <c r="C702" s="897"/>
      <c r="D702" s="897"/>
      <c r="E702" s="897"/>
      <c r="F702" s="897"/>
      <c r="G702" s="897"/>
      <c r="H702" s="897"/>
      <c r="I702" s="897"/>
      <c r="J702" s="897"/>
      <c r="K702" s="897"/>
      <c r="L702" s="897"/>
      <c r="M702" s="977"/>
      <c r="N702" s="897"/>
      <c r="O702" s="897"/>
      <c r="P702" s="897"/>
      <c r="Q702" s="897"/>
      <c r="R702" s="897"/>
      <c r="S702" s="897"/>
      <c r="T702" s="897"/>
      <c r="U702" s="897"/>
      <c r="V702" s="897"/>
      <c r="W702" s="897"/>
      <c r="X702" s="897"/>
      <c r="Y702" s="897"/>
    </row>
    <row r="703" spans="1:25" x14ac:dyDescent="0.2">
      <c r="A703" s="1060"/>
      <c r="B703" s="897"/>
      <c r="C703" s="897"/>
      <c r="D703" s="897"/>
      <c r="E703" s="897"/>
      <c r="F703" s="897"/>
      <c r="G703" s="897"/>
      <c r="H703" s="897"/>
      <c r="I703" s="897"/>
      <c r="J703" s="897"/>
      <c r="K703" s="897"/>
      <c r="L703" s="897"/>
      <c r="M703" s="977"/>
      <c r="N703" s="897"/>
      <c r="O703" s="897"/>
      <c r="P703" s="897"/>
      <c r="Q703" s="897"/>
      <c r="R703" s="897"/>
      <c r="S703" s="897"/>
      <c r="T703" s="897"/>
      <c r="U703" s="897"/>
      <c r="V703" s="897"/>
      <c r="W703" s="897"/>
      <c r="X703" s="897"/>
      <c r="Y703" s="897"/>
    </row>
    <row r="704" spans="1:25" x14ac:dyDescent="0.2">
      <c r="A704" s="1060"/>
      <c r="B704" s="897"/>
      <c r="C704" s="897"/>
      <c r="D704" s="897"/>
      <c r="E704" s="897"/>
      <c r="F704" s="897"/>
      <c r="G704" s="897"/>
      <c r="H704" s="897"/>
      <c r="I704" s="897"/>
      <c r="J704" s="897"/>
      <c r="K704" s="897"/>
      <c r="L704" s="897"/>
      <c r="M704" s="977"/>
      <c r="N704" s="897"/>
      <c r="O704" s="897"/>
      <c r="P704" s="897"/>
      <c r="Q704" s="897"/>
      <c r="R704" s="897"/>
      <c r="S704" s="897"/>
      <c r="T704" s="897"/>
      <c r="U704" s="897"/>
      <c r="V704" s="897"/>
      <c r="W704" s="897"/>
      <c r="X704" s="897"/>
      <c r="Y704" s="897"/>
    </row>
    <row r="705" spans="1:25" x14ac:dyDescent="0.2">
      <c r="A705" s="1060"/>
      <c r="B705" s="897"/>
      <c r="C705" s="897"/>
      <c r="D705" s="897"/>
      <c r="E705" s="897"/>
      <c r="F705" s="897"/>
      <c r="G705" s="897"/>
      <c r="H705" s="897"/>
      <c r="I705" s="897"/>
      <c r="J705" s="897"/>
      <c r="K705" s="897"/>
      <c r="L705" s="897"/>
      <c r="M705" s="977"/>
      <c r="N705" s="897"/>
      <c r="O705" s="897"/>
      <c r="P705" s="897"/>
      <c r="Q705" s="897"/>
      <c r="R705" s="897"/>
      <c r="S705" s="897"/>
      <c r="T705" s="897"/>
      <c r="U705" s="897"/>
      <c r="V705" s="897"/>
      <c r="W705" s="897"/>
      <c r="X705" s="897"/>
      <c r="Y705" s="897"/>
    </row>
    <row r="706" spans="1:25" x14ac:dyDescent="0.2">
      <c r="A706" s="1060"/>
      <c r="B706" s="897"/>
      <c r="C706" s="897"/>
      <c r="D706" s="897"/>
      <c r="E706" s="897"/>
      <c r="F706" s="897"/>
      <c r="G706" s="897"/>
      <c r="H706" s="897"/>
      <c r="I706" s="897"/>
      <c r="J706" s="897"/>
      <c r="K706" s="897"/>
      <c r="L706" s="897"/>
      <c r="M706" s="977"/>
      <c r="N706" s="897"/>
      <c r="O706" s="897"/>
      <c r="P706" s="897"/>
      <c r="Q706" s="897"/>
      <c r="R706" s="897"/>
      <c r="S706" s="897"/>
      <c r="T706" s="897"/>
      <c r="U706" s="897"/>
      <c r="V706" s="897"/>
      <c r="W706" s="897"/>
      <c r="X706" s="897"/>
      <c r="Y706" s="897"/>
    </row>
    <row r="707" spans="1:25" x14ac:dyDescent="0.2">
      <c r="A707" s="1060"/>
      <c r="B707" s="897"/>
      <c r="C707" s="897"/>
      <c r="D707" s="897"/>
      <c r="E707" s="897"/>
      <c r="F707" s="897"/>
      <c r="G707" s="897"/>
      <c r="H707" s="897"/>
      <c r="I707" s="897"/>
      <c r="J707" s="897"/>
      <c r="K707" s="897"/>
      <c r="L707" s="897"/>
      <c r="M707" s="977"/>
      <c r="N707" s="897"/>
      <c r="O707" s="897"/>
      <c r="P707" s="897"/>
      <c r="Q707" s="897"/>
      <c r="R707" s="897"/>
      <c r="S707" s="897"/>
      <c r="T707" s="897"/>
      <c r="U707" s="897"/>
      <c r="V707" s="897"/>
      <c r="W707" s="897"/>
      <c r="X707" s="897"/>
      <c r="Y707" s="897"/>
    </row>
    <row r="708" spans="1:25" x14ac:dyDescent="0.2">
      <c r="A708" s="1060"/>
      <c r="B708" s="897"/>
      <c r="C708" s="897"/>
      <c r="D708" s="897"/>
      <c r="E708" s="897"/>
      <c r="F708" s="897"/>
      <c r="G708" s="897"/>
      <c r="H708" s="897"/>
      <c r="I708" s="897"/>
      <c r="J708" s="897"/>
      <c r="K708" s="897"/>
      <c r="L708" s="897"/>
      <c r="M708" s="977"/>
      <c r="N708" s="897"/>
      <c r="O708" s="897"/>
      <c r="P708" s="897"/>
      <c r="Q708" s="897"/>
      <c r="R708" s="897"/>
      <c r="S708" s="897"/>
      <c r="T708" s="897"/>
      <c r="U708" s="897"/>
      <c r="V708" s="897"/>
      <c r="W708" s="897"/>
      <c r="X708" s="897"/>
      <c r="Y708" s="897"/>
    </row>
    <row r="709" spans="1:25" x14ac:dyDescent="0.2">
      <c r="A709" s="1060"/>
      <c r="B709" s="897"/>
      <c r="C709" s="897"/>
      <c r="D709" s="897"/>
      <c r="E709" s="897"/>
      <c r="F709" s="897"/>
      <c r="G709" s="897"/>
      <c r="H709" s="897"/>
      <c r="I709" s="897"/>
      <c r="J709" s="897"/>
      <c r="K709" s="897"/>
      <c r="L709" s="897"/>
      <c r="M709" s="977"/>
      <c r="N709" s="897"/>
      <c r="O709" s="897"/>
      <c r="P709" s="897"/>
      <c r="Q709" s="897"/>
      <c r="R709" s="897"/>
      <c r="S709" s="897"/>
      <c r="T709" s="897"/>
      <c r="U709" s="897"/>
      <c r="V709" s="897"/>
      <c r="W709" s="897"/>
      <c r="X709" s="897"/>
      <c r="Y709" s="897"/>
    </row>
    <row r="710" spans="1:25" x14ac:dyDescent="0.2">
      <c r="A710" s="1060"/>
      <c r="B710" s="897"/>
      <c r="C710" s="897"/>
      <c r="D710" s="897"/>
      <c r="E710" s="897"/>
      <c r="F710" s="897"/>
      <c r="G710" s="897"/>
      <c r="H710" s="897"/>
      <c r="I710" s="897"/>
      <c r="J710" s="897"/>
      <c r="K710" s="897"/>
      <c r="L710" s="897"/>
      <c r="M710" s="977"/>
      <c r="N710" s="897"/>
      <c r="O710" s="897"/>
      <c r="P710" s="897"/>
      <c r="Q710" s="897"/>
      <c r="R710" s="897"/>
      <c r="S710" s="897"/>
      <c r="T710" s="897"/>
      <c r="U710" s="897"/>
      <c r="V710" s="897"/>
      <c r="W710" s="897"/>
      <c r="X710" s="897"/>
      <c r="Y710" s="897"/>
    </row>
    <row r="711" spans="1:25" x14ac:dyDescent="0.2">
      <c r="A711" s="1060"/>
      <c r="B711" s="897"/>
      <c r="C711" s="897"/>
      <c r="D711" s="897"/>
      <c r="E711" s="897"/>
      <c r="F711" s="897"/>
      <c r="G711" s="897"/>
      <c r="H711" s="897"/>
      <c r="I711" s="897"/>
      <c r="J711" s="897"/>
      <c r="K711" s="897"/>
      <c r="L711" s="897"/>
      <c r="M711" s="977"/>
      <c r="N711" s="897"/>
      <c r="O711" s="897"/>
      <c r="P711" s="897"/>
      <c r="Q711" s="897"/>
      <c r="R711" s="897"/>
      <c r="S711" s="897"/>
      <c r="T711" s="897"/>
      <c r="U711" s="897"/>
      <c r="V711" s="897"/>
      <c r="W711" s="897"/>
      <c r="X711" s="897"/>
      <c r="Y711" s="897"/>
    </row>
    <row r="712" spans="1:25" x14ac:dyDescent="0.2">
      <c r="A712" s="1060"/>
      <c r="B712" s="897"/>
      <c r="C712" s="897"/>
      <c r="D712" s="897"/>
      <c r="E712" s="897"/>
      <c r="F712" s="897"/>
      <c r="G712" s="897"/>
      <c r="H712" s="897"/>
      <c r="I712" s="897"/>
      <c r="J712" s="897"/>
      <c r="K712" s="897"/>
      <c r="L712" s="897"/>
      <c r="M712" s="977"/>
      <c r="N712" s="897"/>
      <c r="O712" s="897"/>
      <c r="P712" s="897"/>
      <c r="Q712" s="897"/>
      <c r="R712" s="897"/>
      <c r="S712" s="897"/>
      <c r="T712" s="897"/>
      <c r="U712" s="897"/>
      <c r="V712" s="897"/>
      <c r="W712" s="897"/>
      <c r="X712" s="897"/>
      <c r="Y712" s="897"/>
    </row>
    <row r="713" spans="1:25" x14ac:dyDescent="0.2">
      <c r="A713" s="1060"/>
      <c r="B713" s="897"/>
      <c r="C713" s="897"/>
      <c r="D713" s="897"/>
      <c r="E713" s="897"/>
      <c r="F713" s="897"/>
      <c r="G713" s="897"/>
      <c r="H713" s="897"/>
      <c r="I713" s="897"/>
      <c r="J713" s="897"/>
      <c r="K713" s="897"/>
      <c r="L713" s="897"/>
      <c r="M713" s="977"/>
      <c r="N713" s="897"/>
      <c r="O713" s="897"/>
      <c r="P713" s="897"/>
      <c r="Q713" s="897"/>
      <c r="R713" s="897"/>
      <c r="S713" s="897"/>
      <c r="T713" s="897"/>
      <c r="U713" s="897"/>
      <c r="V713" s="897"/>
      <c r="W713" s="897"/>
      <c r="X713" s="897"/>
      <c r="Y713" s="897"/>
    </row>
    <row r="714" spans="1:25" x14ac:dyDescent="0.2">
      <c r="A714" s="1060"/>
      <c r="B714" s="897"/>
      <c r="C714" s="897"/>
      <c r="D714" s="897"/>
      <c r="E714" s="897"/>
      <c r="F714" s="897"/>
      <c r="G714" s="897"/>
      <c r="H714" s="897"/>
      <c r="I714" s="897"/>
      <c r="J714" s="897"/>
      <c r="K714" s="897"/>
      <c r="L714" s="897"/>
      <c r="M714" s="977"/>
      <c r="N714" s="897"/>
      <c r="O714" s="897"/>
      <c r="P714" s="897"/>
      <c r="Q714" s="897"/>
      <c r="R714" s="897"/>
      <c r="S714" s="897"/>
      <c r="T714" s="897"/>
      <c r="U714" s="897"/>
      <c r="V714" s="897"/>
      <c r="W714" s="897"/>
      <c r="X714" s="897"/>
      <c r="Y714" s="897"/>
    </row>
    <row r="715" spans="1:25" x14ac:dyDescent="0.2">
      <c r="A715" s="1060"/>
      <c r="B715" s="897"/>
      <c r="C715" s="897"/>
      <c r="D715" s="897"/>
      <c r="E715" s="897"/>
      <c r="F715" s="897"/>
      <c r="G715" s="897"/>
      <c r="H715" s="897"/>
      <c r="I715" s="897"/>
      <c r="J715" s="897"/>
      <c r="K715" s="897"/>
      <c r="L715" s="897"/>
      <c r="M715" s="977"/>
      <c r="N715" s="897"/>
      <c r="O715" s="897"/>
      <c r="P715" s="897"/>
      <c r="Q715" s="897"/>
      <c r="R715" s="897"/>
      <c r="S715" s="897"/>
      <c r="T715" s="897"/>
      <c r="U715" s="897"/>
      <c r="V715" s="897"/>
      <c r="W715" s="897"/>
      <c r="X715" s="897"/>
      <c r="Y715" s="897"/>
    </row>
    <row r="716" spans="1:25" x14ac:dyDescent="0.2">
      <c r="A716" s="1060"/>
      <c r="B716" s="897"/>
      <c r="C716" s="897"/>
      <c r="D716" s="897"/>
      <c r="E716" s="897"/>
      <c r="F716" s="897"/>
      <c r="G716" s="897"/>
      <c r="H716" s="897"/>
      <c r="I716" s="897"/>
      <c r="J716" s="897"/>
      <c r="K716" s="897"/>
      <c r="L716" s="897"/>
      <c r="M716" s="977"/>
      <c r="N716" s="897"/>
      <c r="O716" s="897"/>
      <c r="P716" s="897"/>
      <c r="Q716" s="897"/>
      <c r="R716" s="897"/>
      <c r="S716" s="897"/>
      <c r="T716" s="897"/>
      <c r="U716" s="897"/>
      <c r="V716" s="897"/>
      <c r="W716" s="897"/>
      <c r="X716" s="897"/>
      <c r="Y716" s="897"/>
    </row>
    <row r="717" spans="1:25" x14ac:dyDescent="0.2">
      <c r="A717" s="1060"/>
      <c r="B717" s="897"/>
      <c r="C717" s="897"/>
      <c r="D717" s="897"/>
      <c r="E717" s="897"/>
      <c r="F717" s="897"/>
      <c r="G717" s="897"/>
      <c r="H717" s="897"/>
      <c r="I717" s="897"/>
      <c r="J717" s="897"/>
      <c r="K717" s="897"/>
      <c r="L717" s="897"/>
      <c r="M717" s="977"/>
      <c r="N717" s="897"/>
      <c r="O717" s="897"/>
      <c r="P717" s="897"/>
      <c r="Q717" s="897"/>
      <c r="R717" s="897"/>
      <c r="S717" s="897"/>
      <c r="T717" s="897"/>
      <c r="U717" s="897"/>
      <c r="V717" s="897"/>
      <c r="W717" s="897"/>
      <c r="X717" s="897"/>
      <c r="Y717" s="897"/>
    </row>
    <row r="718" spans="1:25" x14ac:dyDescent="0.2">
      <c r="A718" s="1060"/>
      <c r="B718" s="897"/>
      <c r="C718" s="897"/>
      <c r="D718" s="897"/>
      <c r="E718" s="897"/>
      <c r="F718" s="897"/>
      <c r="G718" s="897"/>
      <c r="H718" s="897"/>
      <c r="I718" s="897"/>
      <c r="J718" s="897"/>
      <c r="K718" s="897"/>
      <c r="L718" s="897"/>
      <c r="M718" s="977"/>
      <c r="N718" s="897"/>
      <c r="O718" s="897"/>
      <c r="P718" s="897"/>
      <c r="Q718" s="897"/>
      <c r="R718" s="897"/>
      <c r="S718" s="897"/>
      <c r="T718" s="897"/>
      <c r="U718" s="897"/>
      <c r="V718" s="897"/>
      <c r="W718" s="897"/>
      <c r="X718" s="897"/>
      <c r="Y718" s="897"/>
    </row>
    <row r="719" spans="1:25" x14ac:dyDescent="0.2">
      <c r="A719" s="1060"/>
      <c r="B719" s="897"/>
      <c r="C719" s="897"/>
      <c r="D719" s="897"/>
      <c r="E719" s="897"/>
      <c r="F719" s="897"/>
      <c r="G719" s="897"/>
      <c r="H719" s="897"/>
      <c r="I719" s="897"/>
      <c r="J719" s="897"/>
      <c r="K719" s="897"/>
      <c r="L719" s="897"/>
      <c r="M719" s="977"/>
      <c r="N719" s="897"/>
      <c r="O719" s="897"/>
      <c r="P719" s="897"/>
      <c r="Q719" s="897"/>
      <c r="R719" s="897"/>
      <c r="S719" s="897"/>
      <c r="T719" s="897"/>
      <c r="U719" s="897"/>
      <c r="V719" s="897"/>
      <c r="W719" s="897"/>
      <c r="X719" s="897"/>
      <c r="Y719" s="897"/>
    </row>
    <row r="720" spans="1:25" x14ac:dyDescent="0.2">
      <c r="A720" s="1060"/>
      <c r="B720" s="897"/>
      <c r="C720" s="897"/>
      <c r="D720" s="897"/>
      <c r="E720" s="897"/>
      <c r="F720" s="897"/>
      <c r="G720" s="897"/>
      <c r="H720" s="897"/>
      <c r="I720" s="897"/>
      <c r="J720" s="897"/>
      <c r="K720" s="897"/>
      <c r="L720" s="897"/>
      <c r="M720" s="977"/>
      <c r="N720" s="897"/>
      <c r="O720" s="897"/>
      <c r="P720" s="897"/>
      <c r="Q720" s="897"/>
      <c r="R720" s="897"/>
      <c r="S720" s="897"/>
      <c r="T720" s="897"/>
      <c r="U720" s="897"/>
      <c r="V720" s="897"/>
      <c r="W720" s="897"/>
      <c r="X720" s="897"/>
      <c r="Y720" s="897"/>
    </row>
    <row r="721" spans="1:25" x14ac:dyDescent="0.2">
      <c r="A721" s="1060"/>
      <c r="B721" s="897"/>
      <c r="C721" s="897"/>
      <c r="D721" s="897"/>
      <c r="E721" s="897"/>
      <c r="F721" s="897"/>
      <c r="G721" s="897"/>
      <c r="H721" s="897"/>
      <c r="I721" s="897"/>
      <c r="J721" s="897"/>
      <c r="K721" s="897"/>
      <c r="L721" s="897"/>
      <c r="M721" s="977"/>
      <c r="N721" s="897"/>
      <c r="O721" s="897"/>
      <c r="P721" s="897"/>
      <c r="Q721" s="897"/>
      <c r="R721" s="897"/>
      <c r="S721" s="897"/>
      <c r="T721" s="897"/>
      <c r="U721" s="897"/>
      <c r="V721" s="897"/>
      <c r="W721" s="897"/>
      <c r="X721" s="897"/>
      <c r="Y721" s="897"/>
    </row>
  </sheetData>
  <mergeCells count="248">
    <mergeCell ref="C256:E256"/>
    <mergeCell ref="B257:E257"/>
    <mergeCell ref="E2:L2"/>
    <mergeCell ref="C250:E250"/>
    <mergeCell ref="C251:E251"/>
    <mergeCell ref="C252:E252"/>
    <mergeCell ref="C253:E253"/>
    <mergeCell ref="C254:E254"/>
    <mergeCell ref="C255:E255"/>
    <mergeCell ref="C244:E244"/>
    <mergeCell ref="C245:E245"/>
    <mergeCell ref="C246:E246"/>
    <mergeCell ref="D247:E247"/>
    <mergeCell ref="D248:E248"/>
    <mergeCell ref="C249:E249"/>
    <mergeCell ref="D238:E238"/>
    <mergeCell ref="D239:E239"/>
    <mergeCell ref="C240:E240"/>
    <mergeCell ref="C241:E241"/>
    <mergeCell ref="C242:E242"/>
    <mergeCell ref="C243:E243"/>
    <mergeCell ref="D232:E232"/>
    <mergeCell ref="C233:E233"/>
    <mergeCell ref="D234:E234"/>
    <mergeCell ref="D235:E235"/>
    <mergeCell ref="D236:E236"/>
    <mergeCell ref="D237:E237"/>
    <mergeCell ref="D226:E226"/>
    <mergeCell ref="C227:E227"/>
    <mergeCell ref="C228:E228"/>
    <mergeCell ref="C229:E229"/>
    <mergeCell ref="D230:E230"/>
    <mergeCell ref="D231:E231"/>
    <mergeCell ref="D220:E220"/>
    <mergeCell ref="D221:E221"/>
    <mergeCell ref="D222:E222"/>
    <mergeCell ref="D223:E223"/>
    <mergeCell ref="D224:E224"/>
    <mergeCell ref="D225:E225"/>
    <mergeCell ref="C214:E214"/>
    <mergeCell ref="C215:E215"/>
    <mergeCell ref="C216:E216"/>
    <mergeCell ref="D217:E217"/>
    <mergeCell ref="D218:E218"/>
    <mergeCell ref="D219:E219"/>
    <mergeCell ref="D208:E208"/>
    <mergeCell ref="D209:E209"/>
    <mergeCell ref="D210:E210"/>
    <mergeCell ref="D211:E211"/>
    <mergeCell ref="D212:E212"/>
    <mergeCell ref="D213:E213"/>
    <mergeCell ref="C202:E202"/>
    <mergeCell ref="D203:E203"/>
    <mergeCell ref="D204:E204"/>
    <mergeCell ref="D205:E205"/>
    <mergeCell ref="D206:E206"/>
    <mergeCell ref="D207:E207"/>
    <mergeCell ref="D196:E196"/>
    <mergeCell ref="D197:E197"/>
    <mergeCell ref="D198:E198"/>
    <mergeCell ref="C199:E199"/>
    <mergeCell ref="D200:E200"/>
    <mergeCell ref="D201:E201"/>
    <mergeCell ref="D190:E190"/>
    <mergeCell ref="D191:E191"/>
    <mergeCell ref="D192:E192"/>
    <mergeCell ref="D193:E193"/>
    <mergeCell ref="D194:E194"/>
    <mergeCell ref="D195:E195"/>
    <mergeCell ref="D184:E184"/>
    <mergeCell ref="D185:E185"/>
    <mergeCell ref="D186:E186"/>
    <mergeCell ref="D187:E187"/>
    <mergeCell ref="C188:E188"/>
    <mergeCell ref="D189:E189"/>
    <mergeCell ref="D178:E178"/>
    <mergeCell ref="D179:E179"/>
    <mergeCell ref="D180:E180"/>
    <mergeCell ref="D181:E181"/>
    <mergeCell ref="D182:E182"/>
    <mergeCell ref="D183:E183"/>
    <mergeCell ref="D172:E172"/>
    <mergeCell ref="D173:E173"/>
    <mergeCell ref="D174:E174"/>
    <mergeCell ref="D175:E175"/>
    <mergeCell ref="D176:E176"/>
    <mergeCell ref="C177:E177"/>
    <mergeCell ref="C166:E166"/>
    <mergeCell ref="D167:E167"/>
    <mergeCell ref="D168:E168"/>
    <mergeCell ref="D169:E169"/>
    <mergeCell ref="D170:E170"/>
    <mergeCell ref="D171:E171"/>
    <mergeCell ref="C160:E160"/>
    <mergeCell ref="C161:E161"/>
    <mergeCell ref="C162:E162"/>
    <mergeCell ref="C163:E163"/>
    <mergeCell ref="C164:E164"/>
    <mergeCell ref="C165:E165"/>
    <mergeCell ref="C154:E154"/>
    <mergeCell ref="C155:E155"/>
    <mergeCell ref="C156:E156"/>
    <mergeCell ref="C157:E157"/>
    <mergeCell ref="C158:E158"/>
    <mergeCell ref="C159:E159"/>
    <mergeCell ref="C148:E148"/>
    <mergeCell ref="C149:E149"/>
    <mergeCell ref="C150:E150"/>
    <mergeCell ref="C151:E151"/>
    <mergeCell ref="D152:E152"/>
    <mergeCell ref="D153:E153"/>
    <mergeCell ref="D142:E142"/>
    <mergeCell ref="D143:E143"/>
    <mergeCell ref="D144:E144"/>
    <mergeCell ref="D145:E145"/>
    <mergeCell ref="D146:E146"/>
    <mergeCell ref="D147:E147"/>
    <mergeCell ref="C136:E136"/>
    <mergeCell ref="C137:E137"/>
    <mergeCell ref="D138:E138"/>
    <mergeCell ref="D139:E139"/>
    <mergeCell ref="D140:E140"/>
    <mergeCell ref="D141:E141"/>
    <mergeCell ref="D130:E130"/>
    <mergeCell ref="D131:E131"/>
    <mergeCell ref="D132:E132"/>
    <mergeCell ref="D133:E133"/>
    <mergeCell ref="C134:E134"/>
    <mergeCell ref="C135:E135"/>
    <mergeCell ref="D124:E124"/>
    <mergeCell ref="D125:E125"/>
    <mergeCell ref="D126:E126"/>
    <mergeCell ref="D127:E127"/>
    <mergeCell ref="D128:E128"/>
    <mergeCell ref="D129:E129"/>
    <mergeCell ref="D118:E118"/>
    <mergeCell ref="C119:E119"/>
    <mergeCell ref="D120:E120"/>
    <mergeCell ref="D121:E121"/>
    <mergeCell ref="C122:E122"/>
    <mergeCell ref="D123:E123"/>
    <mergeCell ref="D112:E112"/>
    <mergeCell ref="D113:E113"/>
    <mergeCell ref="D114:E114"/>
    <mergeCell ref="D115:E115"/>
    <mergeCell ref="D116:E116"/>
    <mergeCell ref="D117:E117"/>
    <mergeCell ref="D106:E106"/>
    <mergeCell ref="D107:E107"/>
    <mergeCell ref="C108:E108"/>
    <mergeCell ref="D109:E109"/>
    <mergeCell ref="D110:E110"/>
    <mergeCell ref="D111:E111"/>
    <mergeCell ref="D100:E100"/>
    <mergeCell ref="D101:E101"/>
    <mergeCell ref="D102:E102"/>
    <mergeCell ref="D103:E103"/>
    <mergeCell ref="D104:E104"/>
    <mergeCell ref="D105:E105"/>
    <mergeCell ref="D94:E94"/>
    <mergeCell ref="D95:E95"/>
    <mergeCell ref="D96:E96"/>
    <mergeCell ref="C97:E97"/>
    <mergeCell ref="D98:E98"/>
    <mergeCell ref="D99:E99"/>
    <mergeCell ref="D88:E88"/>
    <mergeCell ref="D89:E89"/>
    <mergeCell ref="D90:E90"/>
    <mergeCell ref="D91:E91"/>
    <mergeCell ref="D92:E92"/>
    <mergeCell ref="D93:E93"/>
    <mergeCell ref="D79:E79"/>
    <mergeCell ref="D80:E80"/>
    <mergeCell ref="C81:E81"/>
    <mergeCell ref="C85:E85"/>
    <mergeCell ref="C86:E86"/>
    <mergeCell ref="D87:E87"/>
    <mergeCell ref="D73:E73"/>
    <mergeCell ref="D74:E74"/>
    <mergeCell ref="D75:E75"/>
    <mergeCell ref="D76:E76"/>
    <mergeCell ref="C77:E77"/>
    <mergeCell ref="C78:E78"/>
    <mergeCell ref="C67:E67"/>
    <mergeCell ref="C68:E68"/>
    <mergeCell ref="D69:E69"/>
    <mergeCell ref="D70:E70"/>
    <mergeCell ref="D71:E71"/>
    <mergeCell ref="C72:E72"/>
    <mergeCell ref="C60:E60"/>
    <mergeCell ref="C61:E61"/>
    <mergeCell ref="C62:E62"/>
    <mergeCell ref="C64:E64"/>
    <mergeCell ref="C65:E65"/>
    <mergeCell ref="C66:E66"/>
    <mergeCell ref="C54:E54"/>
    <mergeCell ref="C55:E55"/>
    <mergeCell ref="C56:E56"/>
    <mergeCell ref="C57:E57"/>
    <mergeCell ref="C58:E58"/>
    <mergeCell ref="C59:E59"/>
    <mergeCell ref="D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C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V3:Y4"/>
    <mergeCell ref="J4:J5"/>
    <mergeCell ref="K4:K5"/>
    <mergeCell ref="L4:L5"/>
    <mergeCell ref="M4:M5"/>
    <mergeCell ref="C6:E6"/>
    <mergeCell ref="B3:E5"/>
    <mergeCell ref="F3:F5"/>
    <mergeCell ref="G3:G5"/>
    <mergeCell ref="H3:H5"/>
    <mergeCell ref="I3:I5"/>
    <mergeCell ref="C7:E7"/>
    <mergeCell ref="C21:E21"/>
    <mergeCell ref="C22:E22"/>
    <mergeCell ref="C23:E23"/>
    <mergeCell ref="J3:M3"/>
    <mergeCell ref="N3:U4"/>
  </mergeCells>
  <pageMargins left="0.7" right="0.7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Munkalapok</vt:lpstr>
      </vt:variant>
      <vt:variant>
        <vt:i4>26</vt:i4>
      </vt:variant>
      <vt:variant>
        <vt:lpstr>Névvel ellátott tartományok</vt:lpstr>
      </vt:variant>
      <vt:variant>
        <vt:i4>1</vt:i4>
      </vt:variant>
    </vt:vector>
  </HeadingPairs>
  <TitlesOfParts>
    <vt:vector size="27" baseType="lpstr">
      <vt:lpstr>1.Szár község kiemelt ei.</vt:lpstr>
      <vt:lpstr>2.Önkormányzat kiemelt ei.</vt:lpstr>
      <vt:lpstr>3.Hivatal kiemelt ei.</vt:lpstr>
      <vt:lpstr>4.Óvoda kiemelt ei.</vt:lpstr>
      <vt:lpstr>5.Önkormányzat Bevételek</vt:lpstr>
      <vt:lpstr>6.Hivatal Bevételek</vt:lpstr>
      <vt:lpstr>7.Óvoda Bevételek</vt:lpstr>
      <vt:lpstr>8.Önkormányzat Kiadások</vt:lpstr>
      <vt:lpstr>9. Hivatal Kiadások</vt:lpstr>
      <vt:lpstr>10.Óvodai Kiadások</vt:lpstr>
      <vt:lpstr>Bérek+Szem.jutt.</vt:lpstr>
      <vt:lpstr>Szem.jutt._segédlet</vt:lpstr>
      <vt:lpstr>Bér</vt:lpstr>
      <vt:lpstr>Egyéb juttatás</vt:lpstr>
      <vt:lpstr>Dologi kiadások</vt:lpstr>
      <vt:lpstr>Ellátottak pénzbeli juttatásai</vt:lpstr>
      <vt:lpstr>Egyéb működési c. kiadások</vt:lpstr>
      <vt:lpstr>Beruházások, felújítások</vt:lpstr>
      <vt:lpstr>Finanszírozási kiadások</vt:lpstr>
      <vt:lpstr>11.Tartalékok</vt:lpstr>
      <vt:lpstr>12. Stabilitás 1</vt:lpstr>
      <vt:lpstr>13. Stabilitás 2</vt:lpstr>
      <vt:lpstr>14. Létszám</vt:lpstr>
      <vt:lpstr>Eü. bértábla</vt:lpstr>
      <vt:lpstr>Közalk. bértábla</vt:lpstr>
      <vt:lpstr>Védőnő</vt:lpstr>
      <vt:lpstr>'12. Stabilitás 1'!Nyomtatási_terület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Kekezsu</dc:creator>
  <cp:lastModifiedBy>Tóthné Lieblein Melinda</cp:lastModifiedBy>
  <cp:lastPrinted>2020-03-19T07:51:26Z</cp:lastPrinted>
  <dcterms:created xsi:type="dcterms:W3CDTF">2017-08-09T13:08:51Z</dcterms:created>
  <dcterms:modified xsi:type="dcterms:W3CDTF">2020-03-19T10:20:11Z</dcterms:modified>
</cp:coreProperties>
</file>