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2017 évi költségvetés" sheetId="22" r:id="rId1"/>
    <sheet name="Védőnő" sheetId="23" r:id="rId2"/>
    <sheet name="Munka1" sheetId="24" r:id="rId3"/>
  </sheets>
  <definedNames>
    <definedName name="_xlnm.Print_Area" localSheetId="0">'2017 évi költségvetés'!$A$1:$F$363</definedName>
  </definedNames>
  <calcPr calcId="124519"/>
</workbook>
</file>

<file path=xl/calcChain.xml><?xml version="1.0" encoding="utf-8"?>
<calcChain xmlns="http://schemas.openxmlformats.org/spreadsheetml/2006/main">
  <c r="F353" i="22"/>
  <c r="F354"/>
  <c r="F355"/>
  <c r="F356"/>
  <c r="F357"/>
  <c r="F358"/>
  <c r="F359"/>
  <c r="F360"/>
  <c r="F361"/>
  <c r="F352"/>
  <c r="F340"/>
  <c r="F341"/>
  <c r="F342"/>
  <c r="F343"/>
  <c r="F344"/>
  <c r="F345"/>
  <c r="F346"/>
  <c r="F347"/>
  <c r="F339"/>
  <c r="F328"/>
  <c r="F329"/>
  <c r="F330"/>
  <c r="F331"/>
  <c r="F332"/>
  <c r="F333"/>
  <c r="F327"/>
  <c r="F316"/>
  <c r="F317"/>
  <c r="F318"/>
  <c r="F319"/>
  <c r="F320"/>
  <c r="F321"/>
  <c r="F315"/>
  <c r="F306"/>
  <c r="F307"/>
  <c r="F308"/>
  <c r="F309"/>
  <c r="F305"/>
  <c r="F294"/>
  <c r="F295"/>
  <c r="F296"/>
  <c r="F297"/>
  <c r="F298"/>
  <c r="F299"/>
  <c r="F293"/>
  <c r="F283"/>
  <c r="F284"/>
  <c r="F285"/>
  <c r="F286"/>
  <c r="F287"/>
  <c r="F282"/>
  <c r="F269"/>
  <c r="F270"/>
  <c r="F271"/>
  <c r="F272"/>
  <c r="F273"/>
  <c r="F274"/>
  <c r="F275"/>
  <c r="F276"/>
  <c r="F268"/>
  <c r="F252"/>
  <c r="F253"/>
  <c r="F254"/>
  <c r="F255"/>
  <c r="F256"/>
  <c r="F257"/>
  <c r="F258"/>
  <c r="F259"/>
  <c r="F260"/>
  <c r="F261"/>
  <c r="F262"/>
  <c r="F251"/>
  <c r="F240"/>
  <c r="F241"/>
  <c r="F242"/>
  <c r="F243"/>
  <c r="F244"/>
  <c r="F245"/>
  <c r="F239"/>
  <c r="F226"/>
  <c r="F227"/>
  <c r="F228"/>
  <c r="F229"/>
  <c r="F230"/>
  <c r="F231"/>
  <c r="F232"/>
  <c r="F233"/>
  <c r="F225"/>
  <c r="F222"/>
  <c r="F223"/>
  <c r="F221"/>
  <c r="F206"/>
  <c r="F207"/>
  <c r="F208"/>
  <c r="F209"/>
  <c r="F210"/>
  <c r="F211"/>
  <c r="F212"/>
  <c r="F213"/>
  <c r="F214"/>
  <c r="F215"/>
  <c r="F205"/>
  <c r="F200"/>
  <c r="F201"/>
  <c r="F202"/>
  <c r="F203"/>
  <c r="F199"/>
  <c r="F190"/>
  <c r="F191"/>
  <c r="F192"/>
  <c r="F193"/>
  <c r="F189"/>
  <c r="F187"/>
  <c r="F186"/>
  <c r="F159"/>
  <c r="F160"/>
  <c r="F161"/>
  <c r="F162"/>
  <c r="F163"/>
  <c r="F164"/>
  <c r="F165"/>
  <c r="F166"/>
  <c r="F168"/>
  <c r="F169"/>
  <c r="F170"/>
  <c r="F171"/>
  <c r="F172"/>
  <c r="F173"/>
  <c r="F174"/>
  <c r="F175"/>
  <c r="F176"/>
  <c r="F177"/>
  <c r="F178"/>
  <c r="F179"/>
  <c r="F180"/>
  <c r="F158"/>
  <c r="F156"/>
  <c r="F155"/>
  <c r="F135"/>
  <c r="F136"/>
  <c r="F138"/>
  <c r="F139"/>
  <c r="F140"/>
  <c r="F141"/>
  <c r="F142"/>
  <c r="F143"/>
  <c r="F144"/>
  <c r="F145"/>
  <c r="F146"/>
  <c r="F148"/>
  <c r="F149"/>
  <c r="F134"/>
  <c r="F127"/>
  <c r="F128"/>
  <c r="F126"/>
  <c r="F115"/>
  <c r="F116"/>
  <c r="F117"/>
  <c r="F118"/>
  <c r="F119"/>
  <c r="F120"/>
  <c r="F114"/>
  <c r="F103"/>
  <c r="F104"/>
  <c r="F105"/>
  <c r="F106"/>
  <c r="F107"/>
  <c r="F108"/>
  <c r="F102"/>
  <c r="F94"/>
  <c r="F95"/>
  <c r="F96"/>
  <c r="F97"/>
  <c r="F98"/>
  <c r="F99"/>
  <c r="F100"/>
  <c r="F93"/>
  <c r="F84"/>
  <c r="F85"/>
  <c r="F86"/>
  <c r="F87"/>
  <c r="F83"/>
  <c r="F80"/>
  <c r="F81"/>
  <c r="F79"/>
  <c r="F70"/>
  <c r="F71"/>
  <c r="F72"/>
  <c r="F73"/>
  <c r="F69"/>
  <c r="F53"/>
  <c r="F54"/>
  <c r="F55"/>
  <c r="F56"/>
  <c r="F57"/>
  <c r="F58"/>
  <c r="F59"/>
  <c r="F60"/>
  <c r="F61"/>
  <c r="F62"/>
  <c r="F63"/>
  <c r="F52"/>
  <c r="F43"/>
  <c r="F44"/>
  <c r="F45"/>
  <c r="F46"/>
  <c r="F42"/>
  <c r="F38"/>
  <c r="F39"/>
  <c r="F40"/>
  <c r="F37"/>
  <c r="F14"/>
  <c r="F15"/>
  <c r="F16"/>
  <c r="F17"/>
  <c r="F18"/>
  <c r="F19"/>
  <c r="F20"/>
  <c r="F21"/>
  <c r="F22"/>
  <c r="F23"/>
  <c r="F24"/>
  <c r="F25"/>
  <c r="F26"/>
  <c r="F27"/>
  <c r="F28"/>
  <c r="F29"/>
  <c r="F30"/>
  <c r="F13"/>
  <c r="F11"/>
  <c r="F10"/>
  <c r="E354"/>
  <c r="E180"/>
  <c r="E176"/>
  <c r="E169"/>
  <c r="E165"/>
  <c r="E214"/>
  <c r="E215" s="1"/>
  <c r="E22"/>
  <c r="E15"/>
  <c r="E80"/>
  <c r="E345" s="1"/>
  <c r="D345"/>
  <c r="E340"/>
  <c r="D340"/>
  <c r="E11"/>
  <c r="E342"/>
  <c r="E346"/>
  <c r="E138"/>
  <c r="E262"/>
  <c r="E276"/>
  <c r="E275"/>
  <c r="E193"/>
  <c r="E192"/>
  <c r="E187"/>
  <c r="E63"/>
  <c r="E62"/>
  <c r="E59"/>
  <c r="E321"/>
  <c r="E320"/>
  <c r="E120"/>
  <c r="E116"/>
  <c r="E46"/>
  <c r="E40"/>
  <c r="E39"/>
  <c r="E73"/>
  <c r="E72"/>
  <c r="E232"/>
  <c r="E229"/>
  <c r="E223"/>
  <c r="E222"/>
  <c r="E128"/>
  <c r="E127"/>
  <c r="E149"/>
  <c r="E344"/>
  <c r="E99"/>
  <c r="D360"/>
  <c r="D341"/>
  <c r="D355"/>
  <c r="D354"/>
  <c r="D332"/>
  <c r="D329"/>
  <c r="D333" s="1"/>
  <c r="D320"/>
  <c r="D321" s="1"/>
  <c r="D308"/>
  <c r="D309" s="1"/>
  <c r="D297"/>
  <c r="D299" s="1"/>
  <c r="D287"/>
  <c r="D286"/>
  <c r="D275"/>
  <c r="D276" s="1"/>
  <c r="D261"/>
  <c r="D258"/>
  <c r="D262" s="1"/>
  <c r="D233"/>
  <c r="D244"/>
  <c r="D245" s="1"/>
  <c r="D232"/>
  <c r="D229"/>
  <c r="D222"/>
  <c r="D223" s="1"/>
  <c r="D214"/>
  <c r="D208"/>
  <c r="D215" s="1"/>
  <c r="D201"/>
  <c r="D203" s="1"/>
  <c r="D192"/>
  <c r="D193" s="1"/>
  <c r="D187"/>
  <c r="D180"/>
  <c r="D179"/>
  <c r="D176"/>
  <c r="D169"/>
  <c r="D165"/>
  <c r="D156"/>
  <c r="D146"/>
  <c r="D138"/>
  <c r="D149" s="1"/>
  <c r="D127"/>
  <c r="D128" s="1"/>
  <c r="D119"/>
  <c r="D116"/>
  <c r="D120" s="1"/>
  <c r="D107"/>
  <c r="D108" s="1"/>
  <c r="D99"/>
  <c r="D97"/>
  <c r="D100" s="1"/>
  <c r="D86"/>
  <c r="D87" s="1"/>
  <c r="D80"/>
  <c r="D72"/>
  <c r="D73" s="1"/>
  <c r="D62"/>
  <c r="D59"/>
  <c r="D54"/>
  <c r="D63" s="1"/>
  <c r="D46"/>
  <c r="D44"/>
  <c r="D39"/>
  <c r="D40" s="1"/>
  <c r="D28"/>
  <c r="D25"/>
  <c r="D22"/>
  <c r="D15"/>
  <c r="D31" s="1"/>
  <c r="D11"/>
  <c r="E258"/>
  <c r="E261"/>
  <c r="E25"/>
  <c r="E332"/>
  <c r="E329"/>
  <c r="E353"/>
  <c r="E359"/>
  <c r="E201"/>
  <c r="E341"/>
  <c r="E28"/>
  <c r="E355" s="1"/>
  <c r="E86"/>
  <c r="E357" s="1"/>
  <c r="E297"/>
  <c r="E299" s="1"/>
  <c r="E244"/>
  <c r="E286"/>
  <c r="E287" s="1"/>
  <c r="E179"/>
  <c r="E156"/>
  <c r="E54"/>
  <c r="E119"/>
  <c r="E208"/>
  <c r="E358" s="1"/>
  <c r="E146"/>
  <c r="E308"/>
  <c r="E309" s="1"/>
  <c r="E97"/>
  <c r="E343" s="1"/>
  <c r="E107"/>
  <c r="E108" s="1"/>
  <c r="D352"/>
  <c r="D359"/>
  <c r="D343"/>
  <c r="D339"/>
  <c r="D358"/>
  <c r="D353"/>
  <c r="D344"/>
  <c r="D342"/>
  <c r="D356"/>
  <c r="C18" i="23"/>
  <c r="C15"/>
  <c r="C6"/>
  <c r="C30" i="22"/>
  <c r="C359" s="1"/>
  <c r="C201"/>
  <c r="C203" s="1"/>
  <c r="C208"/>
  <c r="C358" s="1"/>
  <c r="C165"/>
  <c r="C214"/>
  <c r="C353"/>
  <c r="C80"/>
  <c r="C345" s="1"/>
  <c r="C297"/>
  <c r="C275"/>
  <c r="C258"/>
  <c r="C232"/>
  <c r="C229"/>
  <c r="C179"/>
  <c r="C54"/>
  <c r="C59"/>
  <c r="C44"/>
  <c r="C46" s="1"/>
  <c r="C39"/>
  <c r="C40" s="1"/>
  <c r="C25"/>
  <c r="C360" s="1"/>
  <c r="C22"/>
  <c r="C244"/>
  <c r="C245" s="1"/>
  <c r="C222"/>
  <c r="C223" s="1"/>
  <c r="C192"/>
  <c r="C193" s="1"/>
  <c r="C187"/>
  <c r="C176"/>
  <c r="C168"/>
  <c r="C156"/>
  <c r="C146"/>
  <c r="C339" s="1"/>
  <c r="C138"/>
  <c r="C342" s="1"/>
  <c r="C127"/>
  <c r="C128" s="1"/>
  <c r="C116"/>
  <c r="C120" s="1"/>
  <c r="C107"/>
  <c r="C108" s="1"/>
  <c r="C99"/>
  <c r="C344" s="1"/>
  <c r="C97"/>
  <c r="C86"/>
  <c r="C87" s="1"/>
  <c r="C15"/>
  <c r="C352" s="1"/>
  <c r="C11"/>
  <c r="E356" l="1"/>
  <c r="E333"/>
  <c r="E233"/>
  <c r="D347"/>
  <c r="E360"/>
  <c r="E87"/>
  <c r="E352"/>
  <c r="E31"/>
  <c r="F31" s="1"/>
  <c r="E100"/>
  <c r="E245"/>
  <c r="E339"/>
  <c r="E347" s="1"/>
  <c r="E203"/>
  <c r="D346"/>
  <c r="C63"/>
  <c r="C169"/>
  <c r="D357"/>
  <c r="C19" i="23"/>
  <c r="C355" i="22"/>
  <c r="C340"/>
  <c r="C233"/>
  <c r="C356"/>
  <c r="C343"/>
  <c r="C215"/>
  <c r="C357"/>
  <c r="C31"/>
  <c r="C346"/>
  <c r="C286"/>
  <c r="C287" s="1"/>
  <c r="C308"/>
  <c r="C309" s="1"/>
  <c r="C320"/>
  <c r="C321" s="1"/>
  <c r="C100"/>
  <c r="C149"/>
  <c r="C72"/>
  <c r="C299"/>
  <c r="C262"/>
  <c r="C276"/>
  <c r="E361" l="1"/>
  <c r="D361"/>
  <c r="C354"/>
  <c r="C361" s="1"/>
  <c r="C180"/>
  <c r="C347"/>
  <c r="C73"/>
</calcChain>
</file>

<file path=xl/sharedStrings.xml><?xml version="1.0" encoding="utf-8"?>
<sst xmlns="http://schemas.openxmlformats.org/spreadsheetml/2006/main" count="631" uniqueCount="233">
  <si>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</si>
  <si>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</si>
  <si>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</si>
  <si>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</si>
  <si>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</si>
  <si>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</si>
  <si>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</si>
  <si>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</si>
  <si>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</si>
  <si>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</si>
  <si>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</si>
  <si>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</si>
  <si>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</si>
  <si>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</si>
  <si>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</si>
  <si>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</si>
  <si>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</si>
  <si>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</si>
  <si>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</si>
  <si>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Talajterhelési díj</t>
  </si>
  <si>
    <t>Működési célú bevételek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</si>
  <si>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</si>
  <si>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</si>
  <si>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</si>
  <si>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</si>
  <si>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</si>
  <si>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</si>
  <si>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</si>
  <si>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</si>
  <si>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</si>
  <si>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</si>
  <si>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</si>
  <si>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</si>
  <si>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</si>
  <si>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</si>
  <si>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</si>
  <si>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</si>
  <si>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</si>
  <si>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</si>
  <si>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</si>
  <si>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</si>
  <si>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Közös hivatal működési kiadásainak támogatása</t>
  </si>
  <si>
    <t>Önkormányzati támogatás helyi civil szervezeteknek</t>
  </si>
  <si>
    <t>EZER-JÓ Vidékfejlesztési Egyesület</t>
  </si>
  <si>
    <t>Gyermekétkeztetés üzemeltetési támogatássa</t>
  </si>
  <si>
    <t xml:space="preserve">Települési önkormányzatok könyvtári, közművelődési feladatok támogatása </t>
  </si>
  <si>
    <t>B4</t>
  </si>
  <si>
    <t>K122</t>
  </si>
  <si>
    <t>K311</t>
  </si>
  <si>
    <t>K312</t>
  </si>
  <si>
    <t>K331</t>
  </si>
  <si>
    <t>K351</t>
  </si>
  <si>
    <t>K32</t>
  </si>
  <si>
    <t>K31</t>
  </si>
  <si>
    <t>K6</t>
  </si>
  <si>
    <t>Felújítási kiadások Áfa</t>
  </si>
  <si>
    <t>K7</t>
  </si>
  <si>
    <t>K11</t>
  </si>
  <si>
    <t>BURSA HUNGARICA ösztöndíj</t>
  </si>
  <si>
    <t>Egyéb üzemeltetési szolgáltatádsok</t>
  </si>
  <si>
    <t>Távhő szolgáltatás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</si>
  <si>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</si>
  <si>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</si>
  <si>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</si>
  <si>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</si>
  <si>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</si>
  <si>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</si>
  <si>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</si>
  <si>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</si>
  <si>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</si>
  <si>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</si>
  <si>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</si>
  <si>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</si>
  <si>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</si>
  <si>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</si>
  <si>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</si>
  <si>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</si>
  <si>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</si>
  <si>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</si>
  <si>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</si>
  <si>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</si>
  <si>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</si>
  <si>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</si>
  <si>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</si>
  <si>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</si>
  <si>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</si>
  <si>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</si>
  <si>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</si>
  <si>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</si>
  <si>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</si>
  <si>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</si>
  <si>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</si>
  <si>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</si>
  <si>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</si>
  <si>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</si>
  <si>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Kommunikációs szolgáltatások igénybevétele</t>
  </si>
  <si>
    <t>B343</t>
  </si>
  <si>
    <t>B35107</t>
  </si>
  <si>
    <t>B355</t>
  </si>
  <si>
    <t>B354</t>
  </si>
  <si>
    <t>B11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</si>
  <si>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</si>
  <si>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</si>
  <si>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</si>
  <si>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</si>
  <si>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</si>
  <si>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</si>
  <si>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</si>
  <si>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</si>
  <si>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</si>
  <si>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</si>
  <si>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</si>
  <si>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</si>
  <si>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</si>
  <si>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</si>
  <si>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</si>
  <si>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</si>
  <si>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</si>
  <si>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</si>
  <si>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</si>
  <si>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</si>
  <si>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</si>
  <si>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</si>
  <si>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B6</t>
  </si>
  <si>
    <t>Müködési célú átvett pénzeszközök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</si>
  <si>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</si>
  <si>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</si>
  <si>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</si>
  <si>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</si>
  <si>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</si>
  <si>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Különféle befizetések  (ÁFA)</t>
  </si>
  <si>
    <t>Fejlesztési kiadások összesen</t>
  </si>
  <si>
    <t>Fejlesztési kiadások ÁFA</t>
  </si>
  <si>
    <t>045160 Közutak, hidak, alagutak üzemeltetése, fenntartása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</si>
  <si>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</si>
  <si>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</si>
  <si>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</si>
  <si>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</si>
  <si>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</si>
  <si>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</si>
  <si>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841908 Általános tartalék elszámolása</t>
  </si>
  <si>
    <t>074031 Család- és nővédelem, egészségügyi gondozás</t>
  </si>
  <si>
    <t>074032 Ifjúság - egészségügyi gondozás</t>
  </si>
  <si>
    <t>041233 FoHe támogatás , hosszabb időtartamú közfoglalkoztatás</t>
  </si>
  <si>
    <t>890301 Civil szervezetek működési támogatása</t>
  </si>
  <si>
    <t>091140 Óvodai nevelés, ellátás működési kiadásai</t>
  </si>
  <si>
    <t>Készletbeszerzés ÁFA</t>
  </si>
  <si>
    <t>Belföldi kiadás finanszirozásai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</si>
  <si>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</si>
  <si>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</si>
  <si>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</si>
  <si>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</si>
  <si>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</si>
  <si>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</si>
  <si>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</si>
  <si>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>felújítási kiadások</t>
  </si>
  <si>
    <t>Gyermekétkeztetési támogatása</t>
  </si>
  <si>
    <t xml:space="preserve">OEP finanszírozási többlet (Kincsesbánya műk kiad.  98 fő hozzájárulás </t>
  </si>
  <si>
    <t>082092 Közművelődési tevékenység támogatása</t>
  </si>
  <si>
    <t>018030 Támogatás célú finanszírozási műveletek</t>
  </si>
  <si>
    <t>900020 Önkormányzatok, TKT elszámolásai</t>
  </si>
  <si>
    <t>OEP finanszírozási többlet (Isztimér mük kiad. Hozzájárulás  61  fő)</t>
  </si>
  <si>
    <t>Kisértékű eszközök vásárlása</t>
  </si>
  <si>
    <t>Kisérték Áfa</t>
  </si>
  <si>
    <t>Fejlesztési kiadáok összesen</t>
  </si>
  <si>
    <t>Konyha működési kiadásainak támogatása</t>
  </si>
  <si>
    <t>Mór TKT</t>
  </si>
  <si>
    <t>Pénzügyi alap</t>
  </si>
  <si>
    <t>Munkaruha, szerszámok</t>
  </si>
  <si>
    <t>Kisértékű eszközök beszerzése</t>
  </si>
  <si>
    <t>Kisértékű eszközök ÁFA</t>
  </si>
  <si>
    <t>Kisértékű eszközök összesen:</t>
  </si>
  <si>
    <t>016080 Kiemelt állami és önkormányzati rendezvények</t>
  </si>
  <si>
    <t>066010 Zöldterület kezelés</t>
  </si>
  <si>
    <t>Kincsesbánya Önkormányzat 2017. évi bevételei</t>
  </si>
  <si>
    <t>Kincsesbánya Önkormányzat 2017. évi kiadásai</t>
  </si>
  <si>
    <t>Rászoruló gyermekek szünidei étkeztetése</t>
  </si>
  <si>
    <t>BEVÉTEL</t>
  </si>
  <si>
    <t>ÁHT-n kivülről átvett pénzeszközök</t>
  </si>
  <si>
    <t>ÁHT-n belüli támogatások összesen:</t>
  </si>
  <si>
    <t>K914</t>
  </si>
  <si>
    <t>Elöző évek megelőlegezés visszafizetés</t>
  </si>
  <si>
    <t>ÁHT-n belüli támogatások (2317908*0,377)</t>
  </si>
  <si>
    <t>Egyéb működési támogatások ÁHT-n belülről</t>
  </si>
  <si>
    <t>Kincsesbánya Község Önkormányzata 2017. évi költségvetése</t>
  </si>
  <si>
    <t>Hulladékgazdálkodási Társulás</t>
  </si>
  <si>
    <t>Fejlesztési kiadások(Rendezési Terv II. Ütem, kisértékű beszerzés, ASP)</t>
  </si>
  <si>
    <t>Fejlesztések összesen:</t>
  </si>
  <si>
    <t>Módosított előirányzat</t>
  </si>
  <si>
    <t>Müködési célú költségvetési támogatások és elszámolásbó származó bevételek</t>
  </si>
  <si>
    <t xml:space="preserve"> </t>
  </si>
  <si>
    <r>
      <t>Működési célú átvett pénzeszközök ÁHT-n belülről (</t>
    </r>
    <r>
      <rPr>
        <sz val="11"/>
        <rFont val="Cambria"/>
        <family val="1"/>
        <charset val="238"/>
        <scheme val="major"/>
      </rPr>
      <t>Erzsébet utalvány)</t>
    </r>
  </si>
  <si>
    <t>Működési célú pénezsköz átadások ÁHT-n kivülre</t>
  </si>
  <si>
    <t>Beruházások</t>
  </si>
  <si>
    <t>Beruházási célú előzetesen felszámított ÁFA</t>
  </si>
  <si>
    <t>082044 Könyvtári szolgáltatások</t>
  </si>
  <si>
    <t>082091 Közművelődési intézmények, közösségi színterek működtetése</t>
  </si>
  <si>
    <t xml:space="preserve">Szociális Alapszolgáltató Mór </t>
  </si>
  <si>
    <t>Mór Város buszöböl, elöző évek elszámolásból származó befizetések</t>
  </si>
  <si>
    <t>Kisértékű tárgyi eszköz vásárlása</t>
  </si>
  <si>
    <t xml:space="preserve">Készletbeszerzés </t>
  </si>
  <si>
    <t>Szociális kölcsön törlesztése, támogatások</t>
  </si>
  <si>
    <t>Közhatalmi bevételek összesen:</t>
  </si>
  <si>
    <t>B36</t>
  </si>
  <si>
    <t>Egyéb közhatalmi bevételek</t>
  </si>
  <si>
    <t>Móri TKT előző évi elszámolás</t>
  </si>
  <si>
    <t>B401</t>
  </si>
  <si>
    <t>Készlet értéksítés</t>
  </si>
  <si>
    <t>Felhalmozás célú támogatások EU-s programok és azok hazai társfin.</t>
  </si>
  <si>
    <t>K62</t>
  </si>
  <si>
    <t>K67</t>
  </si>
  <si>
    <t>Közvilágytás bővítése</t>
  </si>
  <si>
    <t>Közvilágytás bővítés Áfa</t>
  </si>
  <si>
    <t>Fejlesztési kiadások összesen:</t>
  </si>
  <si>
    <t>Egyéb működési célú támogatások</t>
  </si>
  <si>
    <t>B25</t>
  </si>
  <si>
    <t>Fejezeti kezelésű felhalmozási támogatások</t>
  </si>
  <si>
    <t>K71</t>
  </si>
  <si>
    <t>K74</t>
  </si>
  <si>
    <t>Ingatlanok felújítása</t>
  </si>
  <si>
    <t>Ingatlanok felújítása ÁFA</t>
  </si>
  <si>
    <t>Felújítási kiadások</t>
  </si>
  <si>
    <t>045161 Kerékpárutak fenntartása, üzemeltetése</t>
  </si>
  <si>
    <t>Ingatlanok beszerzése, létesítése</t>
  </si>
  <si>
    <t>Beruházás célú előzetesen felszámított ÁFA</t>
  </si>
  <si>
    <t xml:space="preserve">Beruházási célú kiadások összesen </t>
  </si>
  <si>
    <t>Kisértékű ezsközök ÁFA</t>
  </si>
  <si>
    <t>Fejlesztési kiadások</t>
  </si>
  <si>
    <t>Teljesítés</t>
  </si>
  <si>
    <t>%</t>
  </si>
  <si>
    <t>Államháűztartáson belüli megelőlegezések</t>
  </si>
  <si>
    <t>Adatok Ft-ban</t>
  </si>
  <si>
    <t>10. számú melléklet az  5/2018.(V. 2.) önkormányzati rendelethez</t>
  </si>
</sst>
</file>

<file path=xl/styles.xml><?xml version="1.0" encoding="utf-8"?>
<styleSheet xmlns="http://schemas.openxmlformats.org/spreadsheetml/2006/main">
  <fonts count="20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3" fontId="1" fillId="3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7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vertical="center" shrinkToFit="1"/>
    </xf>
    <xf numFmtId="0" fontId="17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3" fontId="18" fillId="3" borderId="0" xfId="0" applyNumberFormat="1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11" fillId="2" borderId="5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0" fillId="3" borderId="0" xfId="0" applyFill="1" applyAlignment="1"/>
    <xf numFmtId="0" fontId="15" fillId="0" borderId="0" xfId="0" applyFont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3" fontId="7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7" fillId="3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Border="1" applyAlignment="1">
      <alignment horizontal="right" vertical="center"/>
    </xf>
    <xf numFmtId="3" fontId="7" fillId="3" borderId="0" xfId="0" applyNumberFormat="1" applyFont="1" applyFill="1" applyBorder="1" applyAlignment="1">
      <alignment horizontal="right" vertical="center"/>
    </xf>
    <xf numFmtId="3" fontId="11" fillId="2" borderId="0" xfId="0" applyNumberFormat="1" applyFont="1" applyFill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vertical="center" wrapText="1"/>
    </xf>
    <xf numFmtId="3" fontId="11" fillId="3" borderId="0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Border="1" applyAlignment="1">
      <alignment horizontal="right" vertical="center" wrapText="1"/>
    </xf>
    <xf numFmtId="3" fontId="16" fillId="3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/>
    <xf numFmtId="3" fontId="17" fillId="3" borderId="0" xfId="0" applyNumberFormat="1" applyFont="1" applyFill="1" applyBorder="1" applyAlignment="1">
      <alignment vertical="center"/>
    </xf>
    <xf numFmtId="3" fontId="12" fillId="3" borderId="0" xfId="0" applyNumberFormat="1" applyFont="1" applyFill="1" applyBorder="1" applyAlignment="1">
      <alignment vertical="center"/>
    </xf>
    <xf numFmtId="3" fontId="12" fillId="2" borderId="0" xfId="0" applyNumberFormat="1" applyFont="1" applyFill="1" applyBorder="1" applyAlignment="1">
      <alignment vertical="center"/>
    </xf>
    <xf numFmtId="3" fontId="11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3" fontId="17" fillId="3" borderId="9" xfId="0" applyNumberFormat="1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 wrapText="1"/>
    </xf>
    <xf numFmtId="3" fontId="2" fillId="3" borderId="9" xfId="0" applyNumberFormat="1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 wrapText="1"/>
    </xf>
    <xf numFmtId="3" fontId="7" fillId="3" borderId="9" xfId="0" applyNumberFormat="1" applyFont="1" applyFill="1" applyBorder="1" applyAlignment="1">
      <alignment horizontal="right" vertical="center" wrapText="1"/>
    </xf>
    <xf numFmtId="3" fontId="7" fillId="3" borderId="9" xfId="0" applyNumberFormat="1" applyFont="1" applyFill="1" applyBorder="1" applyAlignment="1">
      <alignment vertical="center"/>
    </xf>
    <xf numFmtId="0" fontId="2" fillId="3" borderId="9" xfId="0" applyFont="1" applyFill="1" applyBorder="1" applyAlignment="1">
      <alignment horizontal="left" vertical="center" wrapText="1"/>
    </xf>
    <xf numFmtId="3" fontId="2" fillId="3" borderId="9" xfId="0" applyNumberFormat="1" applyFont="1" applyFill="1" applyBorder="1" applyAlignment="1">
      <alignment horizontal="right" vertical="center" wrapText="1"/>
    </xf>
    <xf numFmtId="3" fontId="4" fillId="3" borderId="11" xfId="0" applyNumberFormat="1" applyFont="1" applyFill="1" applyBorder="1" applyAlignment="1">
      <alignment vertical="center"/>
    </xf>
    <xf numFmtId="3" fontId="2" fillId="3" borderId="9" xfId="0" applyNumberFormat="1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left" vertical="center" wrapText="1"/>
    </xf>
    <xf numFmtId="3" fontId="7" fillId="3" borderId="9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 wrapText="1"/>
    </xf>
    <xf numFmtId="3" fontId="1" fillId="3" borderId="9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>
      <alignment horizontal="right" vertical="center" wrapText="1"/>
    </xf>
    <xf numFmtId="3" fontId="11" fillId="3" borderId="7" xfId="0" applyNumberFormat="1" applyFont="1" applyFill="1" applyBorder="1" applyAlignment="1">
      <alignment horizontal="right" vertical="center"/>
    </xf>
    <xf numFmtId="3" fontId="11" fillId="3" borderId="7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3" fontId="17" fillId="3" borderId="1" xfId="0" applyNumberFormat="1" applyFont="1" applyFill="1" applyBorder="1" applyAlignment="1"/>
    <xf numFmtId="0" fontId="16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3" fontId="16" fillId="3" borderId="11" xfId="0" applyNumberFormat="1" applyFont="1" applyFill="1" applyBorder="1" applyAlignment="1">
      <alignment horizontal="right" vertical="center" wrapText="1"/>
    </xf>
    <xf numFmtId="0" fontId="17" fillId="3" borderId="0" xfId="0" applyFont="1" applyFill="1" applyAlignment="1">
      <alignment vertical="center"/>
    </xf>
    <xf numFmtId="3" fontId="5" fillId="3" borderId="0" xfId="0" applyNumberFormat="1" applyFont="1" applyFill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7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" fontId="1" fillId="3" borderId="9" xfId="0" applyNumberFormat="1" applyFont="1" applyFill="1" applyBorder="1" applyAlignment="1">
      <alignment vertical="center"/>
    </xf>
    <xf numFmtId="4" fontId="2" fillId="3" borderId="9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horizontal="right" vertical="center" wrapText="1"/>
    </xf>
    <xf numFmtId="4" fontId="2" fillId="3" borderId="9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4" fontId="17" fillId="3" borderId="1" xfId="0" applyNumberFormat="1" applyFont="1" applyFill="1" applyBorder="1" applyAlignment="1">
      <alignment vertical="center"/>
    </xf>
    <xf numFmtId="4" fontId="17" fillId="3" borderId="9" xfId="0" applyNumberFormat="1" applyFont="1" applyFill="1" applyBorder="1" applyAlignment="1">
      <alignment vertical="center"/>
    </xf>
    <xf numFmtId="0" fontId="0" fillId="4" borderId="0" xfId="0" applyFill="1" applyAlignment="1">
      <alignment horizontal="right"/>
    </xf>
    <xf numFmtId="0" fontId="11" fillId="2" borderId="1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right"/>
    </xf>
    <xf numFmtId="3" fontId="1" fillId="0" borderId="6" xfId="0" applyNumberFormat="1" applyFont="1" applyBorder="1" applyAlignment="1">
      <alignment horizontal="right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12" fillId="3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177800</xdr:rowOff>
    </xdr:to>
    <xdr:pic>
      <xdr:nvPicPr>
        <xdr:cNvPr id="2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3</xdr:row>
      <xdr:rowOff>0</xdr:rowOff>
    </xdr:from>
    <xdr:to>
      <xdr:col>1</xdr:col>
      <xdr:colOff>2343150</xdr:colOff>
      <xdr:row>6</xdr:row>
      <xdr:rowOff>117475</xdr:rowOff>
    </xdr:to>
    <xdr:pic>
      <xdr:nvPicPr>
        <xdr:cNvPr id="3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3</xdr:row>
      <xdr:rowOff>0</xdr:rowOff>
    </xdr:from>
    <xdr:to>
      <xdr:col>1</xdr:col>
      <xdr:colOff>2428875</xdr:colOff>
      <xdr:row>6</xdr:row>
      <xdr:rowOff>15875</xdr:rowOff>
    </xdr:to>
    <xdr:pic>
      <xdr:nvPicPr>
        <xdr:cNvPr id="4" name="Kép 3" descr="Kincsesbanya címer 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4"/>
  <sheetViews>
    <sheetView tabSelected="1" view="pageBreakPreview" zoomScaleSheetLayoutView="100" workbookViewId="0">
      <selection sqref="A1:F1"/>
    </sheetView>
  </sheetViews>
  <sheetFormatPr defaultRowHeight="15.75"/>
  <cols>
    <col min="1" max="1" width="9.140625" style="34"/>
    <col min="2" max="2" width="63.5703125" style="12" customWidth="1"/>
    <col min="3" max="5" width="17.42578125" style="12" customWidth="1"/>
    <col min="6" max="6" width="10.140625" style="12" customWidth="1"/>
    <col min="7" max="7" width="17.42578125" style="12" hidden="1" customWidth="1"/>
    <col min="8" max="8" width="5.28515625" style="1" hidden="1" customWidth="1"/>
    <col min="9" max="9" width="12.85546875" style="1" hidden="1" customWidth="1"/>
    <col min="10" max="10" width="18" style="1" hidden="1" customWidth="1"/>
    <col min="11" max="16384" width="9.140625" style="1"/>
  </cols>
  <sheetData>
    <row r="1" spans="1:10" ht="14.25">
      <c r="A1" s="195" t="s">
        <v>232</v>
      </c>
      <c r="B1" s="195"/>
      <c r="C1" s="195"/>
      <c r="D1" s="195"/>
      <c r="E1" s="195"/>
      <c r="F1" s="195"/>
      <c r="G1" s="80"/>
      <c r="H1" s="78"/>
      <c r="I1" s="78"/>
    </row>
    <row r="2" spans="1:10" ht="14.25">
      <c r="A2" s="156"/>
      <c r="B2" s="156"/>
      <c r="C2" s="156"/>
      <c r="D2" s="156"/>
      <c r="E2" s="156"/>
      <c r="F2" s="156"/>
      <c r="G2" s="80"/>
      <c r="H2" s="78"/>
      <c r="I2" s="78"/>
    </row>
    <row r="3" spans="1:10" s="2" customFormat="1" ht="20.25" customHeight="1">
      <c r="A3" s="194" t="s">
        <v>184</v>
      </c>
      <c r="B3" s="194"/>
      <c r="C3" s="194"/>
      <c r="D3" s="194"/>
      <c r="E3" s="194"/>
      <c r="F3" s="194"/>
      <c r="G3" s="79"/>
      <c r="I3" s="1"/>
    </row>
    <row r="4" spans="1:10">
      <c r="B4" s="35"/>
      <c r="C4" s="36"/>
      <c r="D4" s="36"/>
      <c r="E4" s="36"/>
      <c r="F4" s="36"/>
      <c r="G4" s="36"/>
    </row>
    <row r="5" spans="1:10" ht="14.25">
      <c r="A5" s="196" t="s">
        <v>231</v>
      </c>
      <c r="B5" s="196"/>
      <c r="C5" s="196"/>
      <c r="D5" s="196"/>
      <c r="E5" s="196"/>
      <c r="F5" s="196"/>
      <c r="G5" s="31"/>
    </row>
    <row r="6" spans="1:10" ht="15.75" customHeight="1">
      <c r="A6" s="168" t="s">
        <v>154</v>
      </c>
      <c r="B6" s="175" t="s">
        <v>128</v>
      </c>
      <c r="C6" s="173" t="s">
        <v>7</v>
      </c>
      <c r="D6" s="163" t="s">
        <v>188</v>
      </c>
      <c r="E6" s="163" t="s">
        <v>228</v>
      </c>
      <c r="F6" s="163" t="s">
        <v>229</v>
      </c>
      <c r="G6" s="81"/>
    </row>
    <row r="7" spans="1:10" ht="15.75" customHeight="1">
      <c r="A7" s="168"/>
      <c r="B7" s="175"/>
      <c r="C7" s="173"/>
      <c r="D7" s="164"/>
      <c r="E7" s="164"/>
      <c r="F7" s="164"/>
      <c r="G7" s="81"/>
    </row>
    <row r="8" spans="1:10" ht="15.75" customHeight="1">
      <c r="A8" s="169"/>
      <c r="B8" s="176"/>
      <c r="C8" s="174"/>
      <c r="D8" s="164"/>
      <c r="E8" s="172"/>
      <c r="F8" s="164"/>
      <c r="G8" s="82"/>
    </row>
    <row r="9" spans="1:10" ht="20.100000000000001" customHeight="1">
      <c r="A9" s="165" t="s">
        <v>28</v>
      </c>
      <c r="B9" s="166"/>
      <c r="C9" s="166"/>
      <c r="D9" s="166"/>
      <c r="E9" s="166"/>
      <c r="F9" s="166"/>
      <c r="G9" s="166"/>
      <c r="H9" s="166"/>
      <c r="I9" s="166"/>
      <c r="J9" s="166"/>
    </row>
    <row r="10" spans="1:10" ht="15.75" customHeight="1">
      <c r="A10" s="124" t="s">
        <v>46</v>
      </c>
      <c r="B10" s="125" t="s">
        <v>20</v>
      </c>
      <c r="C10" s="126">
        <v>350000</v>
      </c>
      <c r="D10" s="126">
        <v>350000</v>
      </c>
      <c r="E10" s="126">
        <v>265417</v>
      </c>
      <c r="F10" s="146">
        <f>E10/D10*100</f>
        <v>75.83342857142857</v>
      </c>
      <c r="G10" s="52"/>
      <c r="H10" s="12"/>
      <c r="I10" s="12"/>
      <c r="J10" s="12"/>
    </row>
    <row r="11" spans="1:10" s="56" customFormat="1" ht="15.75" customHeight="1">
      <c r="A11" s="182" t="s">
        <v>82</v>
      </c>
      <c r="B11" s="182"/>
      <c r="C11" s="127">
        <f>C10</f>
        <v>350000</v>
      </c>
      <c r="D11" s="127">
        <f>SUM(D10)</f>
        <v>350000</v>
      </c>
      <c r="E11" s="127">
        <f>SUM(E10)</f>
        <v>265417</v>
      </c>
      <c r="F11" s="146">
        <f>E11/D11*100</f>
        <v>75.83342857142857</v>
      </c>
      <c r="G11" s="72"/>
      <c r="H11" s="10"/>
      <c r="I11" s="54"/>
      <c r="J11" s="10"/>
    </row>
    <row r="12" spans="1:10" ht="20.100000000000001" customHeight="1">
      <c r="A12" s="165" t="s">
        <v>29</v>
      </c>
      <c r="B12" s="166"/>
      <c r="C12" s="166"/>
      <c r="D12" s="166"/>
      <c r="E12" s="166"/>
      <c r="F12" s="166"/>
      <c r="G12" s="166"/>
      <c r="H12" s="166"/>
      <c r="I12" s="166"/>
      <c r="J12" s="166"/>
    </row>
    <row r="13" spans="1:10" s="16" customFormat="1" ht="15.75" customHeight="1">
      <c r="A13" s="110" t="s">
        <v>47</v>
      </c>
      <c r="B13" s="111" t="s">
        <v>3</v>
      </c>
      <c r="C13" s="112">
        <v>8731200</v>
      </c>
      <c r="D13" s="112">
        <v>8731200</v>
      </c>
      <c r="E13" s="112">
        <v>8678134</v>
      </c>
      <c r="F13" s="147">
        <f>E13/D13*100</f>
        <v>99.392225581821521</v>
      </c>
      <c r="G13" s="83"/>
      <c r="H13" s="17"/>
      <c r="I13" s="12"/>
      <c r="J13" s="17"/>
    </row>
    <row r="14" spans="1:10" s="16" customFormat="1" ht="15.75" customHeight="1">
      <c r="A14" s="40" t="s">
        <v>115</v>
      </c>
      <c r="B14" s="25" t="s">
        <v>2</v>
      </c>
      <c r="C14" s="20">
        <v>1329332</v>
      </c>
      <c r="D14" s="20">
        <v>1529332</v>
      </c>
      <c r="E14" s="20">
        <v>1529332</v>
      </c>
      <c r="F14" s="147">
        <f t="shared" ref="F14:F31" si="0">E14/D14*100</f>
        <v>100</v>
      </c>
      <c r="G14" s="83"/>
      <c r="H14" s="17"/>
      <c r="I14" s="12"/>
      <c r="J14" s="17"/>
    </row>
    <row r="15" spans="1:10" s="27" customFormat="1" ht="15.75" customHeight="1">
      <c r="A15" s="59" t="s">
        <v>57</v>
      </c>
      <c r="B15" s="39" t="s">
        <v>3</v>
      </c>
      <c r="C15" s="24">
        <f>C13+C14</f>
        <v>10060532</v>
      </c>
      <c r="D15" s="24">
        <f>D13+D14</f>
        <v>10260532</v>
      </c>
      <c r="E15" s="24">
        <f>SUM(E13:E14)</f>
        <v>10207466</v>
      </c>
      <c r="F15" s="147">
        <f t="shared" si="0"/>
        <v>99.482814341400612</v>
      </c>
      <c r="G15" s="84"/>
      <c r="H15" s="30"/>
      <c r="I15" s="12"/>
      <c r="J15" s="30"/>
    </row>
    <row r="16" spans="1:10" s="27" customFormat="1" ht="15.75" customHeight="1">
      <c r="A16" s="59" t="s">
        <v>69</v>
      </c>
      <c r="B16" s="39" t="s">
        <v>4</v>
      </c>
      <c r="C16" s="24">
        <v>2291918</v>
      </c>
      <c r="D16" s="24">
        <v>2335918</v>
      </c>
      <c r="E16" s="24">
        <v>2312976</v>
      </c>
      <c r="F16" s="147">
        <f t="shared" si="0"/>
        <v>99.017859359789171</v>
      </c>
      <c r="G16" s="84"/>
      <c r="H16" s="30"/>
      <c r="I16" s="12"/>
      <c r="J16" s="30"/>
    </row>
    <row r="17" spans="1:10" s="16" customFormat="1" ht="15.75" customHeight="1">
      <c r="A17" s="40" t="s">
        <v>53</v>
      </c>
      <c r="B17" s="25" t="s">
        <v>61</v>
      </c>
      <c r="C17" s="20">
        <v>950404</v>
      </c>
      <c r="D17" s="20">
        <v>950404</v>
      </c>
      <c r="E17" s="20">
        <v>504020</v>
      </c>
      <c r="F17" s="147">
        <f t="shared" si="0"/>
        <v>53.032184207978929</v>
      </c>
      <c r="G17" s="83"/>
      <c r="H17" s="17"/>
      <c r="I17" s="12"/>
      <c r="J17" s="17"/>
    </row>
    <row r="18" spans="1:10" s="16" customFormat="1" ht="15.75" customHeight="1">
      <c r="A18" s="40" t="s">
        <v>52</v>
      </c>
      <c r="B18" s="25" t="s">
        <v>62</v>
      </c>
      <c r="C18" s="20">
        <v>1107351</v>
      </c>
      <c r="D18" s="20">
        <v>2174866</v>
      </c>
      <c r="E18" s="20">
        <v>2035035</v>
      </c>
      <c r="F18" s="147">
        <f t="shared" si="0"/>
        <v>93.570592395117686</v>
      </c>
      <c r="G18" s="83"/>
      <c r="H18" s="17"/>
      <c r="I18" s="12"/>
      <c r="J18" s="17"/>
    </row>
    <row r="19" spans="1:10" s="16" customFormat="1" ht="15.75" customHeight="1">
      <c r="A19" s="40" t="s">
        <v>63</v>
      </c>
      <c r="B19" s="25" t="s">
        <v>129</v>
      </c>
      <c r="C19" s="20">
        <v>5130233</v>
      </c>
      <c r="D19" s="20">
        <v>7903233</v>
      </c>
      <c r="E19" s="20">
        <v>4419595</v>
      </c>
      <c r="F19" s="147">
        <f t="shared" si="0"/>
        <v>55.921355222603211</v>
      </c>
      <c r="G19" s="83"/>
      <c r="H19" s="17"/>
      <c r="I19" s="12"/>
      <c r="J19" s="17"/>
    </row>
    <row r="20" spans="1:10" s="16" customFormat="1" ht="15.75" customHeight="1">
      <c r="A20" s="40" t="s">
        <v>65</v>
      </c>
      <c r="B20" s="25" t="s">
        <v>66</v>
      </c>
      <c r="C20" s="20">
        <v>229764</v>
      </c>
      <c r="D20" s="20">
        <v>229764</v>
      </c>
      <c r="E20" s="20">
        <v>204320</v>
      </c>
      <c r="F20" s="147">
        <f t="shared" si="0"/>
        <v>88.926028446579977</v>
      </c>
      <c r="G20" s="83"/>
      <c r="H20" s="17"/>
      <c r="I20" s="12"/>
      <c r="J20" s="17"/>
    </row>
    <row r="21" spans="1:10" s="16" customFormat="1" ht="15.75" customHeight="1">
      <c r="A21" s="40" t="s">
        <v>67</v>
      </c>
      <c r="B21" s="25" t="s">
        <v>126</v>
      </c>
      <c r="C21" s="20">
        <v>1704418</v>
      </c>
      <c r="D21" s="20">
        <v>2671427</v>
      </c>
      <c r="E21" s="20">
        <v>1456920</v>
      </c>
      <c r="F21" s="147">
        <f t="shared" si="0"/>
        <v>54.5371443801384</v>
      </c>
      <c r="G21" s="83"/>
      <c r="H21" s="17"/>
      <c r="I21" s="12"/>
      <c r="J21" s="17"/>
    </row>
    <row r="22" spans="1:10" s="27" customFormat="1" ht="15.75" customHeight="1">
      <c r="A22" s="59" t="s">
        <v>68</v>
      </c>
      <c r="B22" s="39" t="s">
        <v>0</v>
      </c>
      <c r="C22" s="24">
        <f>SUM(C17:C21)</f>
        <v>9122170</v>
      </c>
      <c r="D22" s="24">
        <f>SUM(D17:D21)</f>
        <v>13929694</v>
      </c>
      <c r="E22" s="24">
        <f>SUM(E17:E21)</f>
        <v>8619890</v>
      </c>
      <c r="F22" s="147">
        <f t="shared" si="0"/>
        <v>61.881402419895224</v>
      </c>
      <c r="G22" s="84"/>
      <c r="H22" s="30"/>
      <c r="I22" s="12"/>
      <c r="J22" s="30"/>
    </row>
    <row r="23" spans="1:10" s="16" customFormat="1" ht="15.75" customHeight="1">
      <c r="A23" s="40" t="s">
        <v>54</v>
      </c>
      <c r="B23" s="25" t="s">
        <v>186</v>
      </c>
      <c r="C23" s="20">
        <v>8474400</v>
      </c>
      <c r="D23" s="20">
        <v>7894885</v>
      </c>
      <c r="E23" s="20">
        <v>5593881</v>
      </c>
      <c r="F23" s="147">
        <f t="shared" si="0"/>
        <v>70.854496297286147</v>
      </c>
      <c r="G23" s="83"/>
      <c r="H23" s="17"/>
      <c r="I23" s="17"/>
      <c r="J23" s="17"/>
    </row>
    <row r="24" spans="1:10" s="16" customFormat="1" ht="15.75" customHeight="1">
      <c r="A24" s="40" t="s">
        <v>54</v>
      </c>
      <c r="B24" s="25" t="s">
        <v>132</v>
      </c>
      <c r="C24" s="20">
        <v>2288100</v>
      </c>
      <c r="D24" s="20">
        <v>2131631</v>
      </c>
      <c r="E24" s="20">
        <v>1510349</v>
      </c>
      <c r="F24" s="147">
        <f t="shared" si="0"/>
        <v>70.85414877152752</v>
      </c>
      <c r="G24" s="83"/>
      <c r="H24" s="17"/>
      <c r="I24" s="17"/>
      <c r="J24" s="17"/>
    </row>
    <row r="25" spans="1:10" s="27" customFormat="1" ht="15.75" customHeight="1">
      <c r="A25" s="59" t="s">
        <v>54</v>
      </c>
      <c r="B25" s="39" t="s">
        <v>131</v>
      </c>
      <c r="C25" s="24">
        <f>C23+C24</f>
        <v>10762500</v>
      </c>
      <c r="D25" s="24">
        <f>D23+D24</f>
        <v>10026516</v>
      </c>
      <c r="E25" s="24">
        <f>SUM(E23:E24)</f>
        <v>7104230</v>
      </c>
      <c r="F25" s="147">
        <f t="shared" si="0"/>
        <v>70.854422413528283</v>
      </c>
      <c r="G25" s="84"/>
      <c r="H25" s="30"/>
      <c r="I25" s="30"/>
      <c r="J25" s="30"/>
    </row>
    <row r="26" spans="1:10" s="27" customFormat="1" ht="15.75" customHeight="1">
      <c r="A26" s="59" t="s">
        <v>217</v>
      </c>
      <c r="B26" s="39" t="s">
        <v>219</v>
      </c>
      <c r="C26" s="24"/>
      <c r="D26" s="24">
        <v>51167850</v>
      </c>
      <c r="E26" s="24">
        <v>0</v>
      </c>
      <c r="F26" s="147">
        <f t="shared" si="0"/>
        <v>0</v>
      </c>
      <c r="G26" s="84"/>
      <c r="H26" s="30"/>
      <c r="I26" s="30"/>
      <c r="J26" s="30"/>
    </row>
    <row r="27" spans="1:10" s="27" customFormat="1" ht="15.75" customHeight="1">
      <c r="A27" s="59" t="s">
        <v>218</v>
      </c>
      <c r="B27" s="39" t="s">
        <v>220</v>
      </c>
      <c r="C27" s="24"/>
      <c r="D27" s="24">
        <v>13815284</v>
      </c>
      <c r="E27" s="24">
        <v>0</v>
      </c>
      <c r="F27" s="147">
        <f t="shared" si="0"/>
        <v>0</v>
      </c>
      <c r="G27" s="84"/>
      <c r="H27" s="30"/>
      <c r="I27" s="30"/>
      <c r="J27" s="30"/>
    </row>
    <row r="28" spans="1:10" s="27" customFormat="1" ht="15.75" customHeight="1">
      <c r="A28" s="59" t="s">
        <v>56</v>
      </c>
      <c r="B28" s="39" t="s">
        <v>221</v>
      </c>
      <c r="C28" s="24"/>
      <c r="D28" s="24">
        <f>SUM(D26:D27)</f>
        <v>64983134</v>
      </c>
      <c r="E28" s="24">
        <f>SUM(E26:E27)</f>
        <v>0</v>
      </c>
      <c r="F28" s="147">
        <f t="shared" si="0"/>
        <v>0</v>
      </c>
      <c r="G28" s="84"/>
      <c r="H28" s="30"/>
      <c r="I28" s="30"/>
      <c r="J28" s="30"/>
    </row>
    <row r="29" spans="1:10" s="16" customFormat="1" ht="15.75" customHeight="1">
      <c r="A29" s="40" t="s">
        <v>118</v>
      </c>
      <c r="B29" s="25" t="s">
        <v>152</v>
      </c>
      <c r="C29" s="20">
        <v>1968462</v>
      </c>
      <c r="D29" s="20">
        <v>1282746</v>
      </c>
      <c r="E29" s="20">
        <v>0</v>
      </c>
      <c r="F29" s="147">
        <f t="shared" si="0"/>
        <v>0</v>
      </c>
      <c r="G29" s="83"/>
      <c r="H29" s="17"/>
      <c r="I29" s="17"/>
      <c r="J29" s="17"/>
    </row>
    <row r="30" spans="1:10" ht="15.75" customHeight="1">
      <c r="A30" s="59" t="s">
        <v>118</v>
      </c>
      <c r="B30" s="39" t="s">
        <v>153</v>
      </c>
      <c r="C30" s="24">
        <f>C29</f>
        <v>1968462</v>
      </c>
      <c r="D30" s="24">
        <v>1282746</v>
      </c>
      <c r="E30" s="24">
        <v>0</v>
      </c>
      <c r="F30" s="147">
        <f t="shared" si="0"/>
        <v>0</v>
      </c>
      <c r="G30" s="84"/>
      <c r="H30" s="12"/>
      <c r="I30" s="12"/>
      <c r="J30" s="12"/>
    </row>
    <row r="31" spans="1:10" s="4" customFormat="1" ht="15.75" customHeight="1">
      <c r="A31" s="183" t="s">
        <v>75</v>
      </c>
      <c r="B31" s="183"/>
      <c r="C31" s="106">
        <f>SUM(C15+C16+C22+C30+C25)</f>
        <v>34205582</v>
      </c>
      <c r="D31" s="106">
        <f>SUM(D15+D16+D22+D30+D25+D28)</f>
        <v>102818540</v>
      </c>
      <c r="E31" s="106">
        <f>E15+E16+E22+E30+E25+E28</f>
        <v>28244562</v>
      </c>
      <c r="F31" s="147">
        <f t="shared" si="0"/>
        <v>27.47030058975745</v>
      </c>
      <c r="G31" s="72"/>
      <c r="H31" s="10"/>
      <c r="I31" s="12"/>
      <c r="J31" s="68"/>
    </row>
    <row r="32" spans="1:10" s="4" customFormat="1" ht="15.75" customHeight="1">
      <c r="A32" s="69"/>
      <c r="B32" s="69"/>
      <c r="C32" s="70"/>
      <c r="D32" s="72"/>
      <c r="E32" s="72"/>
      <c r="F32" s="72"/>
      <c r="G32" s="72"/>
      <c r="H32" s="10"/>
      <c r="I32" s="12"/>
      <c r="J32" s="68"/>
    </row>
    <row r="33" spans="1:10" s="4" customFormat="1" ht="15.75" customHeight="1">
      <c r="A33" s="168" t="s">
        <v>154</v>
      </c>
      <c r="B33" s="175" t="s">
        <v>148</v>
      </c>
      <c r="C33" s="173" t="s">
        <v>7</v>
      </c>
      <c r="D33" s="163" t="s">
        <v>188</v>
      </c>
      <c r="E33" s="163" t="s">
        <v>228</v>
      </c>
      <c r="F33" s="163" t="s">
        <v>229</v>
      </c>
      <c r="G33" s="81"/>
      <c r="H33" s="10"/>
      <c r="I33" s="12"/>
      <c r="J33" s="68"/>
    </row>
    <row r="34" spans="1:10" s="4" customFormat="1" ht="15.75" customHeight="1">
      <c r="A34" s="168"/>
      <c r="B34" s="175"/>
      <c r="C34" s="173"/>
      <c r="D34" s="164"/>
      <c r="E34" s="164"/>
      <c r="F34" s="164"/>
      <c r="G34" s="81"/>
      <c r="H34" s="10"/>
      <c r="I34" s="12"/>
      <c r="J34" s="68"/>
    </row>
    <row r="35" spans="1:10" s="4" customFormat="1" ht="15.75" customHeight="1">
      <c r="A35" s="169"/>
      <c r="B35" s="176"/>
      <c r="C35" s="174"/>
      <c r="D35" s="164"/>
      <c r="E35" s="172"/>
      <c r="F35" s="164"/>
      <c r="G35" s="82"/>
      <c r="H35" s="10"/>
      <c r="I35" s="12"/>
      <c r="J35" s="68"/>
    </row>
    <row r="36" spans="1:10" s="4" customFormat="1" ht="20.100000000000001" customHeight="1">
      <c r="A36" s="162" t="s">
        <v>28</v>
      </c>
      <c r="B36" s="162"/>
      <c r="C36" s="162"/>
      <c r="D36" s="162"/>
      <c r="E36" s="162"/>
      <c r="F36" s="162"/>
      <c r="G36" s="162"/>
      <c r="H36" s="162"/>
      <c r="I36" s="162"/>
      <c r="J36" s="162"/>
    </row>
    <row r="37" spans="1:10" s="17" customFormat="1" ht="15.75" customHeight="1">
      <c r="A37" s="107" t="s">
        <v>46</v>
      </c>
      <c r="B37" s="107" t="s">
        <v>149</v>
      </c>
      <c r="C37" s="108">
        <v>5000420</v>
      </c>
      <c r="D37" s="108">
        <v>5000420</v>
      </c>
      <c r="E37" s="108">
        <v>4838704</v>
      </c>
      <c r="F37" s="148">
        <f>E37/D37*100</f>
        <v>96.765951660060551</v>
      </c>
      <c r="G37" s="85"/>
      <c r="J37" s="74"/>
    </row>
    <row r="38" spans="1:10" s="17" customFormat="1" ht="15.75" customHeight="1">
      <c r="A38" s="19" t="s">
        <v>46</v>
      </c>
      <c r="B38" s="19" t="s">
        <v>150</v>
      </c>
      <c r="C38" s="22">
        <v>1350113</v>
      </c>
      <c r="D38" s="22">
        <v>1350113</v>
      </c>
      <c r="E38" s="22">
        <v>1306450</v>
      </c>
      <c r="F38" s="148">
        <f t="shared" ref="F38:F40" si="1">E38/D38*100</f>
        <v>96.765974403623986</v>
      </c>
      <c r="G38" s="85"/>
      <c r="J38" s="74"/>
    </row>
    <row r="39" spans="1:10" ht="15.75" customHeight="1">
      <c r="A39" s="28" t="s">
        <v>46</v>
      </c>
      <c r="B39" s="28" t="s">
        <v>10</v>
      </c>
      <c r="C39" s="73">
        <f>C37+C38</f>
        <v>6350533</v>
      </c>
      <c r="D39" s="73">
        <f>D37+D38</f>
        <v>6350533</v>
      </c>
      <c r="E39" s="73">
        <f>SUM(E37:E38)</f>
        <v>6145154</v>
      </c>
      <c r="F39" s="148">
        <f t="shared" si="1"/>
        <v>96.76595649530519</v>
      </c>
      <c r="G39" s="86"/>
      <c r="H39" s="12"/>
      <c r="I39" s="12"/>
      <c r="J39" s="54"/>
    </row>
    <row r="40" spans="1:10" s="33" customFormat="1" ht="15.75" customHeight="1">
      <c r="A40" s="157" t="s">
        <v>82</v>
      </c>
      <c r="B40" s="158"/>
      <c r="C40" s="128">
        <f>C39</f>
        <v>6350533</v>
      </c>
      <c r="D40" s="128">
        <f>D39</f>
        <v>6350533</v>
      </c>
      <c r="E40" s="128">
        <f>SUM(E39)</f>
        <v>6145154</v>
      </c>
      <c r="F40" s="148">
        <f t="shared" si="1"/>
        <v>96.76595649530519</v>
      </c>
      <c r="G40" s="87"/>
      <c r="H40" s="34"/>
      <c r="I40" s="67"/>
      <c r="J40" s="67"/>
    </row>
    <row r="41" spans="1:10" s="4" customFormat="1" ht="20.100000000000001" customHeight="1">
      <c r="A41" s="162" t="s">
        <v>29</v>
      </c>
      <c r="B41" s="162"/>
      <c r="C41" s="162"/>
      <c r="D41" s="162"/>
      <c r="E41" s="162"/>
      <c r="F41" s="162"/>
      <c r="G41" s="162"/>
      <c r="H41" s="162"/>
      <c r="I41" s="162"/>
      <c r="J41" s="162"/>
    </row>
    <row r="42" spans="1:10" s="4" customFormat="1" ht="15.75" customHeight="1">
      <c r="A42" s="107" t="s">
        <v>56</v>
      </c>
      <c r="B42" s="107" t="s">
        <v>155</v>
      </c>
      <c r="C42" s="108">
        <v>5000420</v>
      </c>
      <c r="D42" s="108">
        <v>5000420</v>
      </c>
      <c r="E42" s="108"/>
      <c r="F42" s="148">
        <f>E42/D42*100</f>
        <v>0</v>
      </c>
      <c r="G42" s="85"/>
      <c r="H42" s="10"/>
      <c r="I42" s="12"/>
      <c r="J42" s="68"/>
    </row>
    <row r="43" spans="1:10" s="4" customFormat="1" ht="15.75" customHeight="1">
      <c r="A43" s="19" t="s">
        <v>56</v>
      </c>
      <c r="B43" s="19" t="s">
        <v>55</v>
      </c>
      <c r="C43" s="22">
        <v>1350113</v>
      </c>
      <c r="D43" s="22">
        <v>1350113</v>
      </c>
      <c r="E43" s="22"/>
      <c r="F43" s="148">
        <f t="shared" ref="F43:F46" si="2">E43/D43*100</f>
        <v>0</v>
      </c>
      <c r="G43" s="85"/>
      <c r="H43" s="10"/>
      <c r="I43" s="12"/>
      <c r="J43" s="68"/>
    </row>
    <row r="44" spans="1:10" s="4" customFormat="1" ht="15.75" customHeight="1">
      <c r="A44" s="28" t="s">
        <v>56</v>
      </c>
      <c r="B44" s="28" t="s">
        <v>10</v>
      </c>
      <c r="C44" s="73">
        <f>C42+C43</f>
        <v>6350533</v>
      </c>
      <c r="D44" s="73">
        <f>D42+D43</f>
        <v>6350533</v>
      </c>
      <c r="E44" s="73"/>
      <c r="F44" s="148">
        <f t="shared" si="2"/>
        <v>0</v>
      </c>
      <c r="G44" s="86"/>
      <c r="H44" s="10"/>
      <c r="I44" s="12"/>
      <c r="J44" s="68"/>
    </row>
    <row r="45" spans="1:10" s="4" customFormat="1" ht="15.75" customHeight="1">
      <c r="A45" s="123" t="s">
        <v>116</v>
      </c>
      <c r="B45" s="28" t="s">
        <v>192</v>
      </c>
      <c r="C45" s="73"/>
      <c r="D45" s="73">
        <v>10213300</v>
      </c>
      <c r="E45" s="73">
        <v>10213300</v>
      </c>
      <c r="F45" s="148">
        <f t="shared" si="2"/>
        <v>100</v>
      </c>
      <c r="G45" s="86"/>
      <c r="H45" s="10"/>
      <c r="I45" s="12"/>
      <c r="J45" s="68"/>
    </row>
    <row r="46" spans="1:10" s="4" customFormat="1" ht="15.75" customHeight="1">
      <c r="A46" s="159" t="s">
        <v>75</v>
      </c>
      <c r="B46" s="160"/>
      <c r="C46" s="62">
        <f>C44</f>
        <v>6350533</v>
      </c>
      <c r="D46" s="62">
        <f>SUM(D44:D45)</f>
        <v>16563833</v>
      </c>
      <c r="E46" s="62">
        <f>SUM(E45)</f>
        <v>10213300</v>
      </c>
      <c r="F46" s="148">
        <f t="shared" si="2"/>
        <v>61.660244944512542</v>
      </c>
      <c r="G46" s="87"/>
      <c r="H46" s="10"/>
      <c r="I46" s="12"/>
      <c r="J46" s="68"/>
    </row>
    <row r="47" spans="1:10" s="4" customFormat="1" ht="15.75" customHeight="1">
      <c r="A47" s="71"/>
      <c r="B47" s="71"/>
      <c r="C47" s="72"/>
      <c r="D47" s="72"/>
      <c r="E47" s="72"/>
      <c r="F47" s="72"/>
      <c r="G47" s="72"/>
      <c r="H47" s="10"/>
      <c r="I47" s="12"/>
      <c r="J47" s="68"/>
    </row>
    <row r="48" spans="1:10" ht="15.75" customHeight="1">
      <c r="A48" s="168" t="s">
        <v>154</v>
      </c>
      <c r="B48" s="188" t="s">
        <v>127</v>
      </c>
      <c r="C48" s="173" t="s">
        <v>7</v>
      </c>
      <c r="D48" s="163" t="s">
        <v>188</v>
      </c>
      <c r="E48" s="163" t="s">
        <v>228</v>
      </c>
      <c r="F48" s="163" t="s">
        <v>229</v>
      </c>
      <c r="G48" s="81"/>
      <c r="H48" s="12"/>
      <c r="I48" s="12"/>
      <c r="J48" s="12"/>
    </row>
    <row r="49" spans="1:10" ht="15.75" customHeight="1">
      <c r="A49" s="168"/>
      <c r="B49" s="188"/>
      <c r="C49" s="173"/>
      <c r="D49" s="164"/>
      <c r="E49" s="164"/>
      <c r="F49" s="164"/>
      <c r="G49" s="81"/>
      <c r="H49" s="12"/>
      <c r="I49" s="12"/>
      <c r="J49" s="12"/>
    </row>
    <row r="50" spans="1:10" ht="15.75" customHeight="1">
      <c r="A50" s="169"/>
      <c r="B50" s="189"/>
      <c r="C50" s="174"/>
      <c r="D50" s="164"/>
      <c r="E50" s="172"/>
      <c r="F50" s="164"/>
      <c r="G50" s="82"/>
      <c r="H50" s="12"/>
      <c r="I50" s="12"/>
      <c r="J50" s="12"/>
    </row>
    <row r="51" spans="1:10" s="3" customFormat="1" ht="20.100000000000001" customHeight="1">
      <c r="A51" s="162" t="s">
        <v>29</v>
      </c>
      <c r="B51" s="162"/>
      <c r="C51" s="162"/>
      <c r="D51" s="162"/>
      <c r="E51" s="162"/>
      <c r="F51" s="162"/>
      <c r="G51" s="162"/>
      <c r="H51" s="162"/>
      <c r="I51" s="162"/>
      <c r="J51" s="162"/>
    </row>
    <row r="52" spans="1:10" s="16" customFormat="1" ht="15.75" customHeight="1">
      <c r="A52" s="110" t="s">
        <v>57</v>
      </c>
      <c r="B52" s="111" t="s">
        <v>1</v>
      </c>
      <c r="C52" s="112">
        <v>3498750</v>
      </c>
      <c r="D52" s="112">
        <v>3449250</v>
      </c>
      <c r="E52" s="112">
        <v>3483504</v>
      </c>
      <c r="F52" s="147">
        <f>E52/D52*100</f>
        <v>100.99308545335943</v>
      </c>
      <c r="G52" s="83"/>
      <c r="H52" s="17"/>
      <c r="I52" s="12"/>
      <c r="J52" s="17"/>
    </row>
    <row r="53" spans="1:10" s="16" customFormat="1" ht="15.75" customHeight="1">
      <c r="A53" s="40" t="s">
        <v>57</v>
      </c>
      <c r="B53" s="25" t="s">
        <v>2</v>
      </c>
      <c r="C53" s="20">
        <v>297376</v>
      </c>
      <c r="D53" s="20">
        <v>768376</v>
      </c>
      <c r="E53" s="20">
        <v>706308</v>
      </c>
      <c r="F53" s="147">
        <f t="shared" ref="F53:F63" si="3">E53/D53*100</f>
        <v>91.922183930783888</v>
      </c>
      <c r="G53" s="83"/>
      <c r="H53" s="17"/>
      <c r="I53" s="12"/>
      <c r="J53" s="17"/>
    </row>
    <row r="54" spans="1:10" s="27" customFormat="1" ht="15.75" customHeight="1">
      <c r="A54" s="59" t="s">
        <v>57</v>
      </c>
      <c r="B54" s="39" t="s">
        <v>3</v>
      </c>
      <c r="C54" s="24">
        <f>SUM(C52+C53)</f>
        <v>3796126</v>
      </c>
      <c r="D54" s="24">
        <f>SUM(D52+D53)</f>
        <v>4217626</v>
      </c>
      <c r="E54" s="24">
        <f>SUM(E52:E53)</f>
        <v>4189812</v>
      </c>
      <c r="F54" s="147">
        <f t="shared" si="3"/>
        <v>99.340529482699509</v>
      </c>
      <c r="G54" s="84"/>
      <c r="H54" s="30"/>
      <c r="I54" s="12"/>
      <c r="J54" s="30"/>
    </row>
    <row r="55" spans="1:10" s="27" customFormat="1" ht="15.75" customHeight="1">
      <c r="A55" s="59" t="s">
        <v>69</v>
      </c>
      <c r="B55" s="39" t="s">
        <v>5</v>
      </c>
      <c r="C55" s="24">
        <v>872349</v>
      </c>
      <c r="D55" s="24">
        <v>962549</v>
      </c>
      <c r="E55" s="24">
        <v>962239</v>
      </c>
      <c r="F55" s="147">
        <f t="shared" si="3"/>
        <v>99.967793847378161</v>
      </c>
      <c r="G55" s="84"/>
      <c r="H55" s="30"/>
      <c r="I55" s="12"/>
      <c r="J55" s="30"/>
    </row>
    <row r="56" spans="1:10" s="16" customFormat="1" ht="15.75" customHeight="1">
      <c r="A56" s="40" t="s">
        <v>53</v>
      </c>
      <c r="B56" s="25" t="s">
        <v>71</v>
      </c>
      <c r="C56" s="20">
        <v>1252000</v>
      </c>
      <c r="D56" s="20">
        <v>1252000</v>
      </c>
      <c r="E56" s="20">
        <v>779808</v>
      </c>
      <c r="F56" s="147">
        <f t="shared" si="3"/>
        <v>62.284984025559112</v>
      </c>
      <c r="G56" s="83"/>
      <c r="H56" s="17"/>
      <c r="I56" s="12"/>
      <c r="J56" s="17"/>
    </row>
    <row r="57" spans="1:10" s="16" customFormat="1" ht="15.75" customHeight="1">
      <c r="A57" s="40" t="s">
        <v>63</v>
      </c>
      <c r="B57" s="25" t="s">
        <v>74</v>
      </c>
      <c r="C57" s="20">
        <v>1376268</v>
      </c>
      <c r="D57" s="20">
        <v>1376268</v>
      </c>
      <c r="E57" s="20">
        <v>1328987</v>
      </c>
      <c r="F57" s="147">
        <f t="shared" si="3"/>
        <v>96.564549927775701</v>
      </c>
      <c r="G57" s="83"/>
      <c r="H57" s="17"/>
      <c r="I57" s="12"/>
      <c r="J57" s="17"/>
    </row>
    <row r="58" spans="1:10" s="16" customFormat="1" ht="15.75" customHeight="1">
      <c r="A58" s="40" t="s">
        <v>67</v>
      </c>
      <c r="B58" s="25" t="s">
        <v>130</v>
      </c>
      <c r="C58" s="20">
        <v>747733</v>
      </c>
      <c r="D58" s="20">
        <v>747733</v>
      </c>
      <c r="E58" s="20">
        <v>412812</v>
      </c>
      <c r="F58" s="147">
        <f t="shared" si="3"/>
        <v>55.208476822609143</v>
      </c>
      <c r="G58" s="83"/>
      <c r="H58" s="17"/>
      <c r="I58" s="12"/>
      <c r="J58" s="17"/>
    </row>
    <row r="59" spans="1:10" s="27" customFormat="1" ht="15.75" customHeight="1">
      <c r="A59" s="59" t="s">
        <v>68</v>
      </c>
      <c r="B59" s="39" t="s">
        <v>6</v>
      </c>
      <c r="C59" s="24">
        <f>SUM(C56:C58)</f>
        <v>3376001</v>
      </c>
      <c r="D59" s="24">
        <f>SUM(D56:D58)</f>
        <v>3376001</v>
      </c>
      <c r="E59" s="24">
        <f>SUM(E56:E58)</f>
        <v>2521607</v>
      </c>
      <c r="F59" s="147">
        <f t="shared" si="3"/>
        <v>74.692128349488058</v>
      </c>
      <c r="G59" s="84"/>
      <c r="H59" s="30"/>
      <c r="I59" s="12"/>
      <c r="J59" s="30"/>
    </row>
    <row r="60" spans="1:10" s="27" customFormat="1" ht="15.75" customHeight="1">
      <c r="A60" s="40" t="s">
        <v>54</v>
      </c>
      <c r="B60" s="135" t="s">
        <v>193</v>
      </c>
      <c r="C60" s="24"/>
      <c r="D60" s="20">
        <v>195858</v>
      </c>
      <c r="E60" s="20">
        <v>119283</v>
      </c>
      <c r="F60" s="147">
        <f t="shared" si="3"/>
        <v>60.902796924302308</v>
      </c>
      <c r="G60" s="84"/>
      <c r="H60" s="30"/>
      <c r="I60" s="12"/>
      <c r="J60" s="30"/>
    </row>
    <row r="61" spans="1:10" s="27" customFormat="1" ht="15.75" customHeight="1">
      <c r="A61" s="40" t="s">
        <v>54</v>
      </c>
      <c r="B61" s="135" t="s">
        <v>194</v>
      </c>
      <c r="C61" s="24"/>
      <c r="D61" s="20">
        <v>52882</v>
      </c>
      <c r="E61" s="20">
        <v>32207</v>
      </c>
      <c r="F61" s="147">
        <f t="shared" si="3"/>
        <v>60.903521046859041</v>
      </c>
      <c r="G61" s="84"/>
      <c r="H61" s="30"/>
      <c r="I61" s="12"/>
      <c r="J61" s="30"/>
    </row>
    <row r="62" spans="1:10" s="27" customFormat="1" ht="15.75" customHeight="1">
      <c r="A62" s="59" t="s">
        <v>54</v>
      </c>
      <c r="B62" s="134" t="s">
        <v>171</v>
      </c>
      <c r="C62" s="24"/>
      <c r="D62" s="24">
        <f>SUM(D60:D61)</f>
        <v>248740</v>
      </c>
      <c r="E62" s="24">
        <f>SUM(E60:E61)</f>
        <v>151490</v>
      </c>
      <c r="F62" s="147">
        <f t="shared" si="3"/>
        <v>60.902950872396879</v>
      </c>
      <c r="G62" s="84"/>
      <c r="H62" s="30"/>
      <c r="I62" s="12"/>
      <c r="J62" s="30"/>
    </row>
    <row r="63" spans="1:10" s="33" customFormat="1" ht="15.75" customHeight="1">
      <c r="A63" s="183" t="s">
        <v>75</v>
      </c>
      <c r="B63" s="183"/>
      <c r="C63" s="55">
        <f>C55+C54+C59</f>
        <v>8044476</v>
      </c>
      <c r="D63" s="55">
        <f>D55+D54+D59+D62</f>
        <v>8804916</v>
      </c>
      <c r="E63" s="55">
        <f>E54+E55+E59+E62</f>
        <v>7825148</v>
      </c>
      <c r="F63" s="147">
        <f t="shared" si="3"/>
        <v>88.872488959576671</v>
      </c>
      <c r="G63" s="72"/>
      <c r="H63" s="34"/>
      <c r="I63" s="66"/>
      <c r="J63" s="67"/>
    </row>
    <row r="64" spans="1:10" s="14" customFormat="1" ht="15.75" customHeight="1">
      <c r="A64" s="34"/>
      <c r="B64" s="7"/>
      <c r="C64" s="11"/>
      <c r="D64" s="11"/>
      <c r="E64" s="11"/>
      <c r="F64" s="11"/>
      <c r="G64" s="11"/>
      <c r="I64" s="66"/>
    </row>
    <row r="65" spans="1:10" s="14" customFormat="1" ht="15.75" customHeight="1">
      <c r="A65" s="168" t="s">
        <v>154</v>
      </c>
      <c r="B65" s="175" t="s">
        <v>133</v>
      </c>
      <c r="C65" s="173" t="s">
        <v>7</v>
      </c>
      <c r="D65" s="163" t="s">
        <v>188</v>
      </c>
      <c r="E65" s="163" t="s">
        <v>228</v>
      </c>
      <c r="F65" s="163" t="s">
        <v>229</v>
      </c>
      <c r="G65" s="81"/>
      <c r="I65" s="66"/>
    </row>
    <row r="66" spans="1:10" s="14" customFormat="1" ht="15.75" customHeight="1">
      <c r="A66" s="168"/>
      <c r="B66" s="175"/>
      <c r="C66" s="173"/>
      <c r="D66" s="164"/>
      <c r="E66" s="164"/>
      <c r="F66" s="164"/>
      <c r="G66" s="81"/>
      <c r="I66" s="66"/>
    </row>
    <row r="67" spans="1:10" s="14" customFormat="1" ht="15.75" customHeight="1">
      <c r="A67" s="169"/>
      <c r="B67" s="176"/>
      <c r="C67" s="174"/>
      <c r="D67" s="164"/>
      <c r="E67" s="172"/>
      <c r="F67" s="164"/>
      <c r="G67" s="82"/>
      <c r="I67" s="66"/>
    </row>
    <row r="68" spans="1:10" s="14" customFormat="1" ht="20.100000000000001" customHeight="1">
      <c r="A68" s="162" t="s">
        <v>29</v>
      </c>
      <c r="B68" s="162"/>
      <c r="C68" s="162"/>
      <c r="D68" s="162"/>
      <c r="E68" s="162"/>
      <c r="F68" s="162"/>
      <c r="G68" s="162"/>
      <c r="H68" s="162"/>
      <c r="I68" s="162"/>
      <c r="J68" s="162"/>
    </row>
    <row r="69" spans="1:10" s="17" customFormat="1" ht="15.75" customHeight="1">
      <c r="A69" s="110" t="s">
        <v>53</v>
      </c>
      <c r="B69" s="111" t="s">
        <v>71</v>
      </c>
      <c r="C69" s="120">
        <v>200000</v>
      </c>
      <c r="D69" s="120">
        <v>200000</v>
      </c>
      <c r="E69" s="120">
        <v>29043</v>
      </c>
      <c r="F69" s="149">
        <f>E69/D69*100</f>
        <v>14.521500000000001</v>
      </c>
      <c r="G69" s="88"/>
      <c r="I69" s="12"/>
    </row>
    <row r="70" spans="1:10" s="17" customFormat="1" ht="15.75" customHeight="1">
      <c r="A70" s="40" t="s">
        <v>63</v>
      </c>
      <c r="B70" s="25" t="s">
        <v>74</v>
      </c>
      <c r="C70" s="21">
        <v>2123250</v>
      </c>
      <c r="D70" s="21">
        <v>2123250</v>
      </c>
      <c r="E70" s="21">
        <v>1954300</v>
      </c>
      <c r="F70" s="149">
        <f t="shared" ref="F70:F73" si="4">E70/D70*100</f>
        <v>92.042858824914632</v>
      </c>
      <c r="G70" s="88"/>
      <c r="I70" s="12"/>
    </row>
    <row r="71" spans="1:10" s="17" customFormat="1" ht="15.75" customHeight="1">
      <c r="A71" s="40" t="s">
        <v>67</v>
      </c>
      <c r="B71" s="25" t="s">
        <v>139</v>
      </c>
      <c r="C71" s="21">
        <v>627277</v>
      </c>
      <c r="D71" s="21">
        <v>627277</v>
      </c>
      <c r="E71" s="21">
        <v>527269</v>
      </c>
      <c r="F71" s="149">
        <f t="shared" si="4"/>
        <v>84.056804250753657</v>
      </c>
      <c r="G71" s="88"/>
      <c r="I71" s="12"/>
    </row>
    <row r="72" spans="1:10" s="30" customFormat="1" ht="15.75" customHeight="1">
      <c r="A72" s="59" t="s">
        <v>68</v>
      </c>
      <c r="B72" s="39" t="s">
        <v>0</v>
      </c>
      <c r="C72" s="41">
        <f>SUM(C69+C70+C71)</f>
        <v>2950527</v>
      </c>
      <c r="D72" s="41">
        <f>SUM(D69+D70+D71)</f>
        <v>2950527</v>
      </c>
      <c r="E72" s="41">
        <f>SUM(E69:E71)</f>
        <v>2510612</v>
      </c>
      <c r="F72" s="149">
        <f t="shared" si="4"/>
        <v>85.090290649772058</v>
      </c>
      <c r="G72" s="89"/>
      <c r="I72" s="12"/>
    </row>
    <row r="73" spans="1:10" s="34" customFormat="1" ht="15.75" customHeight="1">
      <c r="A73" s="159" t="s">
        <v>75</v>
      </c>
      <c r="B73" s="160"/>
      <c r="C73" s="58">
        <f>SUM(C72)</f>
        <v>2950527</v>
      </c>
      <c r="D73" s="58">
        <f>SUM(D72)</f>
        <v>2950527</v>
      </c>
      <c r="E73" s="58">
        <f>SUM(E72)</f>
        <v>2510612</v>
      </c>
      <c r="F73" s="149">
        <f t="shared" si="4"/>
        <v>85.090290649772058</v>
      </c>
      <c r="G73" s="90"/>
      <c r="I73" s="66"/>
      <c r="J73" s="67"/>
    </row>
    <row r="74" spans="1:10" s="8" customFormat="1" ht="15.75" customHeight="1">
      <c r="A74" s="34"/>
      <c r="B74" s="7"/>
      <c r="C74" s="9"/>
      <c r="D74" s="9"/>
      <c r="E74" s="9"/>
      <c r="F74" s="9"/>
      <c r="G74" s="9"/>
      <c r="I74" s="12"/>
    </row>
    <row r="75" spans="1:10" s="5" customFormat="1" ht="15.75" customHeight="1">
      <c r="A75" s="168" t="s">
        <v>154</v>
      </c>
      <c r="B75" s="175" t="s">
        <v>134</v>
      </c>
      <c r="C75" s="173" t="s">
        <v>7</v>
      </c>
      <c r="D75" s="163" t="s">
        <v>188</v>
      </c>
      <c r="E75" s="163" t="s">
        <v>228</v>
      </c>
      <c r="F75" s="173" t="s">
        <v>229</v>
      </c>
      <c r="G75" s="81"/>
      <c r="H75" s="8"/>
      <c r="I75" s="12"/>
      <c r="J75" s="8"/>
    </row>
    <row r="76" spans="1:10" s="5" customFormat="1" ht="15.75" customHeight="1">
      <c r="A76" s="168"/>
      <c r="B76" s="175"/>
      <c r="C76" s="173"/>
      <c r="D76" s="164"/>
      <c r="E76" s="164"/>
      <c r="F76" s="173"/>
      <c r="G76" s="81"/>
      <c r="H76" s="8"/>
      <c r="I76" s="12"/>
      <c r="J76" s="8"/>
    </row>
    <row r="77" spans="1:10" s="5" customFormat="1" ht="15.75" customHeight="1">
      <c r="A77" s="169"/>
      <c r="B77" s="176"/>
      <c r="C77" s="174"/>
      <c r="D77" s="164"/>
      <c r="E77" s="172"/>
      <c r="F77" s="163"/>
      <c r="G77" s="82"/>
      <c r="H77" s="8"/>
      <c r="I77" s="12"/>
      <c r="J77" s="8"/>
    </row>
    <row r="78" spans="1:10" s="5" customFormat="1" ht="20.100000000000001" customHeight="1">
      <c r="A78" s="161" t="s">
        <v>177</v>
      </c>
      <c r="B78" s="161"/>
      <c r="C78" s="161"/>
      <c r="D78" s="161"/>
      <c r="E78" s="161"/>
      <c r="F78" s="161"/>
      <c r="G78" s="161"/>
      <c r="H78" s="161"/>
      <c r="I78" s="161"/>
      <c r="J78" s="161"/>
    </row>
    <row r="79" spans="1:10" s="5" customFormat="1" ht="15.75" customHeight="1">
      <c r="A79" s="117" t="s">
        <v>123</v>
      </c>
      <c r="B79" s="117" t="s">
        <v>201</v>
      </c>
      <c r="C79" s="112">
        <v>70000</v>
      </c>
      <c r="D79" s="112">
        <v>70000</v>
      </c>
      <c r="E79" s="112">
        <v>60000</v>
      </c>
      <c r="F79" s="147">
        <f>E79/D79*100</f>
        <v>85.714285714285708</v>
      </c>
      <c r="G79" s="83"/>
      <c r="H79" s="8"/>
      <c r="I79" s="12"/>
      <c r="J79" s="8"/>
    </row>
    <row r="80" spans="1:10" s="5" customFormat="1" ht="15.75" customHeight="1">
      <c r="A80" s="45" t="s">
        <v>123</v>
      </c>
      <c r="B80" s="45" t="s">
        <v>178</v>
      </c>
      <c r="C80" s="24">
        <f>SUM(C79)</f>
        <v>70000</v>
      </c>
      <c r="D80" s="24">
        <f>SUM(D79)</f>
        <v>70000</v>
      </c>
      <c r="E80" s="24">
        <f>SUM(E79)</f>
        <v>60000</v>
      </c>
      <c r="F80" s="147">
        <f t="shared" ref="F80:F81" si="5">E80/D80*100</f>
        <v>85.714285714285708</v>
      </c>
      <c r="G80" s="84"/>
      <c r="H80" s="8"/>
      <c r="I80" s="54"/>
      <c r="J80" s="8"/>
    </row>
    <row r="81" spans="1:10" s="5" customFormat="1" ht="15.75" customHeight="1">
      <c r="A81" s="45" t="s">
        <v>102</v>
      </c>
      <c r="B81" s="45" t="s">
        <v>191</v>
      </c>
      <c r="C81" s="24"/>
      <c r="D81" s="24">
        <v>98500</v>
      </c>
      <c r="E81" s="24">
        <v>98500</v>
      </c>
      <c r="F81" s="147">
        <f t="shared" si="5"/>
        <v>100</v>
      </c>
      <c r="G81" s="84"/>
      <c r="H81" s="8"/>
      <c r="I81" s="54"/>
      <c r="J81" s="8"/>
    </row>
    <row r="82" spans="1:10" s="5" customFormat="1" ht="20.100000000000001" customHeight="1">
      <c r="A82" s="165" t="s">
        <v>29</v>
      </c>
      <c r="B82" s="166"/>
      <c r="C82" s="166"/>
      <c r="D82" s="166"/>
      <c r="E82" s="166"/>
      <c r="F82" s="167"/>
      <c r="G82" s="133"/>
      <c r="H82" s="8"/>
      <c r="I82" s="12"/>
      <c r="J82" s="8"/>
    </row>
    <row r="83" spans="1:10" s="16" customFormat="1" ht="15.75" customHeight="1">
      <c r="A83" s="40" t="s">
        <v>78</v>
      </c>
      <c r="B83" s="25" t="s">
        <v>58</v>
      </c>
      <c r="C83" s="21">
        <v>50000</v>
      </c>
      <c r="D83" s="21">
        <v>50000</v>
      </c>
      <c r="E83" s="21">
        <v>50000</v>
      </c>
      <c r="F83" s="150">
        <f>E83/D83*100</f>
        <v>100</v>
      </c>
      <c r="G83" s="88"/>
      <c r="H83" s="17"/>
      <c r="I83" s="12"/>
      <c r="J83" s="17"/>
    </row>
    <row r="84" spans="1:10" s="16" customFormat="1" ht="15.75" customHeight="1">
      <c r="A84" s="40" t="s">
        <v>79</v>
      </c>
      <c r="B84" s="25" t="s">
        <v>135</v>
      </c>
      <c r="C84" s="21">
        <v>2304000</v>
      </c>
      <c r="D84" s="21">
        <v>3101218</v>
      </c>
      <c r="E84" s="21">
        <v>3282885</v>
      </c>
      <c r="F84" s="150">
        <f t="shared" ref="F84:F87" si="6">E84/D84*100</f>
        <v>105.85792420913332</v>
      </c>
      <c r="G84" s="88"/>
      <c r="H84" s="17"/>
      <c r="I84" s="12"/>
      <c r="J84" s="17"/>
    </row>
    <row r="85" spans="1:10" s="16" customFormat="1" ht="15.75" customHeight="1">
      <c r="A85" s="40" t="s">
        <v>80</v>
      </c>
      <c r="B85" s="25" t="s">
        <v>81</v>
      </c>
      <c r="C85" s="21">
        <v>250000</v>
      </c>
      <c r="D85" s="21">
        <v>250000</v>
      </c>
      <c r="E85" s="21">
        <v>0</v>
      </c>
      <c r="F85" s="150">
        <f t="shared" si="6"/>
        <v>0</v>
      </c>
      <c r="G85" s="88"/>
      <c r="H85" s="17"/>
      <c r="I85" s="12"/>
      <c r="J85" s="17"/>
    </row>
    <row r="86" spans="1:10" s="27" customFormat="1" ht="15.75" customHeight="1">
      <c r="A86" s="59" t="s">
        <v>76</v>
      </c>
      <c r="B86" s="39" t="s">
        <v>77</v>
      </c>
      <c r="C86" s="41">
        <f>SUM(C83:C85)</f>
        <v>2604000</v>
      </c>
      <c r="D86" s="41">
        <f>SUM(D83:D85)</f>
        <v>3401218</v>
      </c>
      <c r="E86" s="41">
        <f>SUM(E83:E85)</f>
        <v>3332885</v>
      </c>
      <c r="F86" s="150">
        <f t="shared" si="6"/>
        <v>97.990925603710195</v>
      </c>
      <c r="G86" s="89"/>
      <c r="H86" s="30"/>
      <c r="I86" s="12"/>
      <c r="J86" s="30"/>
    </row>
    <row r="87" spans="1:10" s="4" customFormat="1" ht="15.75" customHeight="1">
      <c r="A87" s="159" t="s">
        <v>75</v>
      </c>
      <c r="B87" s="160"/>
      <c r="C87" s="58">
        <f>SUM(C86)</f>
        <v>2604000</v>
      </c>
      <c r="D87" s="58">
        <f>SUM(D86)</f>
        <v>3401218</v>
      </c>
      <c r="E87" s="58">
        <f>SUM(E86)</f>
        <v>3332885</v>
      </c>
      <c r="F87" s="150">
        <f t="shared" si="6"/>
        <v>97.990925603710195</v>
      </c>
      <c r="G87" s="90"/>
      <c r="H87" s="10"/>
      <c r="I87" s="12"/>
      <c r="J87" s="68"/>
    </row>
    <row r="88" spans="1:10" s="5" customFormat="1" ht="15.75" customHeight="1">
      <c r="A88" s="34"/>
      <c r="B88" s="7"/>
      <c r="C88" s="9"/>
      <c r="D88" s="9"/>
      <c r="E88" s="9"/>
      <c r="F88" s="9"/>
      <c r="G88" s="9"/>
      <c r="H88" s="8"/>
      <c r="I88" s="12"/>
      <c r="J88" s="8"/>
    </row>
    <row r="89" spans="1:10" s="5" customFormat="1" ht="15.75" customHeight="1">
      <c r="A89" s="168" t="s">
        <v>154</v>
      </c>
      <c r="B89" s="175" t="s">
        <v>136</v>
      </c>
      <c r="C89" s="173" t="s">
        <v>7</v>
      </c>
      <c r="D89" s="163" t="s">
        <v>188</v>
      </c>
      <c r="E89" s="163" t="s">
        <v>228</v>
      </c>
      <c r="F89" s="163" t="s">
        <v>229</v>
      </c>
      <c r="G89" s="81"/>
      <c r="H89" s="8"/>
      <c r="I89" s="12"/>
      <c r="J89" s="8"/>
    </row>
    <row r="90" spans="1:10" s="5" customFormat="1" ht="15.75" customHeight="1">
      <c r="A90" s="168"/>
      <c r="B90" s="175"/>
      <c r="C90" s="173"/>
      <c r="D90" s="164"/>
      <c r="E90" s="164"/>
      <c r="F90" s="164"/>
      <c r="G90" s="81"/>
      <c r="H90" s="8"/>
      <c r="I90" s="12"/>
      <c r="J90" s="8"/>
    </row>
    <row r="91" spans="1:10" s="5" customFormat="1" ht="15.75" customHeight="1">
      <c r="A91" s="169"/>
      <c r="B91" s="176"/>
      <c r="C91" s="163"/>
      <c r="D91" s="164"/>
      <c r="E91" s="172"/>
      <c r="F91" s="164"/>
      <c r="G91" s="81"/>
      <c r="H91" s="8"/>
      <c r="I91" s="12"/>
      <c r="J91" s="8"/>
    </row>
    <row r="92" spans="1:10" s="5" customFormat="1" ht="20.100000000000001" customHeight="1">
      <c r="A92" s="162" t="s">
        <v>28</v>
      </c>
      <c r="B92" s="162"/>
      <c r="C92" s="162"/>
      <c r="D92" s="162"/>
      <c r="E92" s="162"/>
      <c r="F92" s="162"/>
      <c r="G92" s="162"/>
      <c r="H92" s="162"/>
      <c r="I92" s="162"/>
      <c r="J92" s="162"/>
    </row>
    <row r="93" spans="1:10" s="17" customFormat="1" ht="15.75" customHeight="1">
      <c r="A93" s="110" t="s">
        <v>83</v>
      </c>
      <c r="B93" s="111" t="s">
        <v>25</v>
      </c>
      <c r="C93" s="120">
        <v>423070</v>
      </c>
      <c r="D93" s="120">
        <v>705225</v>
      </c>
      <c r="E93" s="120">
        <v>701609</v>
      </c>
      <c r="F93" s="149">
        <f>E93/D93*100</f>
        <v>99.48725584033464</v>
      </c>
      <c r="G93" s="88"/>
      <c r="I93" s="12"/>
    </row>
    <row r="94" spans="1:10" s="17" customFormat="1" ht="15.75" customHeight="1">
      <c r="A94" s="40" t="s">
        <v>84</v>
      </c>
      <c r="B94" s="19" t="s">
        <v>30</v>
      </c>
      <c r="C94" s="22">
        <v>1566928</v>
      </c>
      <c r="D94" s="22">
        <v>2538513</v>
      </c>
      <c r="E94" s="22">
        <v>2330465</v>
      </c>
      <c r="F94" s="149">
        <f t="shared" ref="F94:F100" si="7">E94/D94*100</f>
        <v>91.804335845433926</v>
      </c>
      <c r="G94" s="85"/>
      <c r="I94" s="12"/>
    </row>
    <row r="95" spans="1:10" s="17" customFormat="1" ht="15.75" customHeight="1">
      <c r="A95" s="40" t="s">
        <v>206</v>
      </c>
      <c r="B95" s="19" t="s">
        <v>207</v>
      </c>
      <c r="C95" s="22"/>
      <c r="D95" s="22">
        <v>364369</v>
      </c>
      <c r="E95" s="22">
        <v>364369</v>
      </c>
      <c r="F95" s="149">
        <f t="shared" si="7"/>
        <v>100</v>
      </c>
      <c r="G95" s="85"/>
      <c r="I95" s="12"/>
    </row>
    <row r="96" spans="1:10" s="16" customFormat="1" ht="15.75" customHeight="1">
      <c r="A96" s="40" t="s">
        <v>85</v>
      </c>
      <c r="B96" s="19" t="s">
        <v>151</v>
      </c>
      <c r="C96" s="20">
        <v>3600000</v>
      </c>
      <c r="D96" s="20">
        <v>4688990</v>
      </c>
      <c r="E96" s="20">
        <v>4804989</v>
      </c>
      <c r="F96" s="149">
        <f t="shared" si="7"/>
        <v>102.4738589760268</v>
      </c>
      <c r="G96" s="83"/>
      <c r="H96" s="17"/>
      <c r="I96" s="12"/>
      <c r="J96" s="17"/>
    </row>
    <row r="97" spans="1:10" s="27" customFormat="1" ht="15.75" customHeight="1">
      <c r="A97" s="59" t="s">
        <v>46</v>
      </c>
      <c r="B97" s="28" t="s">
        <v>86</v>
      </c>
      <c r="C97" s="24">
        <f>SUM(C93:C96)</f>
        <v>5589998</v>
      </c>
      <c r="D97" s="24">
        <f>SUM(D93:D96)</f>
        <v>8297097</v>
      </c>
      <c r="E97" s="24">
        <f>SUM(E93:E96)</f>
        <v>8201432</v>
      </c>
      <c r="F97" s="149">
        <f t="shared" si="7"/>
        <v>98.847006368613023</v>
      </c>
      <c r="G97" s="84"/>
      <c r="H97" s="30"/>
      <c r="I97" s="12"/>
      <c r="J97" s="30"/>
    </row>
    <row r="98" spans="1:10" s="16" customFormat="1" ht="15.75" customHeight="1">
      <c r="A98" s="40" t="s">
        <v>87</v>
      </c>
      <c r="B98" s="19" t="s">
        <v>137</v>
      </c>
      <c r="C98" s="20">
        <v>98420</v>
      </c>
      <c r="D98" s="20">
        <v>98420</v>
      </c>
      <c r="E98" s="20">
        <v>7960</v>
      </c>
      <c r="F98" s="149">
        <f t="shared" si="7"/>
        <v>8.0877870351554559</v>
      </c>
      <c r="G98" s="83"/>
      <c r="H98" s="17"/>
      <c r="I98" s="12"/>
      <c r="J98" s="17"/>
    </row>
    <row r="99" spans="1:10" s="27" customFormat="1" ht="15.75" customHeight="1">
      <c r="A99" s="37" t="s">
        <v>88</v>
      </c>
      <c r="B99" s="28" t="s">
        <v>89</v>
      </c>
      <c r="C99" s="24">
        <f>SUM(C98)</f>
        <v>98420</v>
      </c>
      <c r="D99" s="24">
        <f>SUM(D98)</f>
        <v>98420</v>
      </c>
      <c r="E99" s="24">
        <f>SUM(E98)</f>
        <v>7960</v>
      </c>
      <c r="F99" s="149">
        <f t="shared" si="7"/>
        <v>8.0877870351554559</v>
      </c>
      <c r="G99" s="84"/>
      <c r="H99" s="30"/>
      <c r="I99" s="12"/>
      <c r="J99" s="30"/>
    </row>
    <row r="100" spans="1:10" s="4" customFormat="1" ht="15.75" customHeight="1">
      <c r="A100" s="157" t="s">
        <v>82</v>
      </c>
      <c r="B100" s="158"/>
      <c r="C100" s="129">
        <f>SUM(C97+C99)</f>
        <v>5688418</v>
      </c>
      <c r="D100" s="129">
        <f>SUM(D97+D99)</f>
        <v>8395517</v>
      </c>
      <c r="E100" s="129">
        <f>SUM(E97:E99)</f>
        <v>8217352</v>
      </c>
      <c r="F100" s="149">
        <f t="shared" si="7"/>
        <v>97.877855526943719</v>
      </c>
      <c r="G100" s="91"/>
      <c r="H100" s="10"/>
      <c r="I100" s="54"/>
      <c r="J100" s="10"/>
    </row>
    <row r="101" spans="1:10" s="5" customFormat="1" ht="20.100000000000001" customHeight="1">
      <c r="A101" s="162" t="s">
        <v>29</v>
      </c>
      <c r="B101" s="162"/>
      <c r="C101" s="162"/>
      <c r="D101" s="162"/>
      <c r="E101" s="162"/>
      <c r="F101" s="162"/>
      <c r="G101" s="162"/>
      <c r="H101" s="162"/>
      <c r="I101" s="162"/>
      <c r="J101" s="162"/>
    </row>
    <row r="102" spans="1:10" s="16" customFormat="1" ht="15.75" customHeight="1">
      <c r="A102" s="110" t="s">
        <v>90</v>
      </c>
      <c r="B102" s="111" t="s">
        <v>26</v>
      </c>
      <c r="C102" s="120">
        <v>1566928</v>
      </c>
      <c r="D102" s="120">
        <v>2659143</v>
      </c>
      <c r="E102" s="120">
        <v>2188551</v>
      </c>
      <c r="F102" s="149">
        <f>E102/D102*100</f>
        <v>82.302869759166768</v>
      </c>
      <c r="G102" s="88"/>
      <c r="H102" s="17"/>
      <c r="I102" s="12"/>
      <c r="J102" s="17"/>
    </row>
    <row r="103" spans="1:10" s="16" customFormat="1" ht="15.75" customHeight="1">
      <c r="A103" s="110" t="s">
        <v>53</v>
      </c>
      <c r="B103" s="111" t="s">
        <v>200</v>
      </c>
      <c r="C103" s="120"/>
      <c r="D103" s="120">
        <v>265400</v>
      </c>
      <c r="E103" s="120">
        <v>264930</v>
      </c>
      <c r="F103" s="149">
        <f t="shared" ref="F103:F108" si="8">E103/D103*100</f>
        <v>99.822908816880187</v>
      </c>
      <c r="G103" s="88"/>
      <c r="H103" s="17"/>
      <c r="I103" s="12"/>
      <c r="J103" s="17"/>
    </row>
    <row r="104" spans="1:10" s="16" customFormat="1" ht="15.75" customHeight="1">
      <c r="A104" s="40" t="s">
        <v>51</v>
      </c>
      <c r="B104" s="25" t="s">
        <v>27</v>
      </c>
      <c r="C104" s="21">
        <v>423070</v>
      </c>
      <c r="D104" s="21">
        <v>718076</v>
      </c>
      <c r="E104" s="21">
        <v>652699</v>
      </c>
      <c r="F104" s="149">
        <f t="shared" si="8"/>
        <v>90.895531949264424</v>
      </c>
      <c r="G104" s="88"/>
      <c r="H104" s="17"/>
      <c r="I104" s="12"/>
      <c r="J104" s="17"/>
    </row>
    <row r="105" spans="1:10" s="16" customFormat="1" ht="15.75" customHeight="1">
      <c r="A105" s="40" t="s">
        <v>73</v>
      </c>
      <c r="B105" s="25" t="s">
        <v>59</v>
      </c>
      <c r="C105" s="21">
        <v>488000</v>
      </c>
      <c r="D105" s="21">
        <v>488000</v>
      </c>
      <c r="E105" s="21">
        <v>395461</v>
      </c>
      <c r="F105" s="149">
        <f t="shared" si="8"/>
        <v>81.037090163934423</v>
      </c>
      <c r="G105" s="88"/>
      <c r="H105" s="17"/>
      <c r="I105" s="12"/>
      <c r="J105" s="17"/>
    </row>
    <row r="106" spans="1:10" s="16" customFormat="1" ht="15.75" customHeight="1">
      <c r="A106" s="40" t="s">
        <v>50</v>
      </c>
      <c r="B106" s="25" t="s">
        <v>60</v>
      </c>
      <c r="C106" s="21">
        <v>169300</v>
      </c>
      <c r="D106" s="21">
        <v>169300</v>
      </c>
      <c r="E106" s="21">
        <v>147484</v>
      </c>
      <c r="F106" s="149">
        <f t="shared" si="8"/>
        <v>87.113998818665095</v>
      </c>
      <c r="G106" s="88"/>
      <c r="H106" s="17"/>
      <c r="I106" s="12"/>
      <c r="J106" s="17"/>
    </row>
    <row r="107" spans="1:10" s="27" customFormat="1" ht="15.75" customHeight="1">
      <c r="A107" s="59" t="s">
        <v>68</v>
      </c>
      <c r="B107" s="39" t="s">
        <v>0</v>
      </c>
      <c r="C107" s="41">
        <f>SUM(C102:C106)</f>
        <v>2647298</v>
      </c>
      <c r="D107" s="41">
        <f>SUM(D102:D106)</f>
        <v>4299919</v>
      </c>
      <c r="E107" s="41">
        <f>SUM(E102:E106)</f>
        <v>3649125</v>
      </c>
      <c r="F107" s="149">
        <f t="shared" si="8"/>
        <v>84.864970712239</v>
      </c>
      <c r="G107" s="89"/>
      <c r="H107" s="30"/>
      <c r="I107" s="12"/>
      <c r="J107" s="30"/>
    </row>
    <row r="108" spans="1:10" s="4" customFormat="1" ht="15.75" customHeight="1">
      <c r="A108" s="159" t="s">
        <v>75</v>
      </c>
      <c r="B108" s="160"/>
      <c r="C108" s="58">
        <f>SUM(C107)</f>
        <v>2647298</v>
      </c>
      <c r="D108" s="58">
        <f>SUM(D107)</f>
        <v>4299919</v>
      </c>
      <c r="E108" s="58">
        <f>SUM(E107)</f>
        <v>3649125</v>
      </c>
      <c r="F108" s="149">
        <f t="shared" si="8"/>
        <v>84.864970712239</v>
      </c>
      <c r="G108" s="90"/>
      <c r="H108" s="10"/>
      <c r="I108" s="12"/>
      <c r="J108" s="68"/>
    </row>
    <row r="109" spans="1:10" ht="15.75" customHeight="1">
      <c r="B109" s="190"/>
      <c r="C109" s="190"/>
      <c r="D109" s="92"/>
      <c r="E109" s="92"/>
      <c r="F109" s="92"/>
      <c r="G109" s="92"/>
      <c r="H109" s="12"/>
      <c r="I109" s="12"/>
      <c r="J109" s="12"/>
    </row>
    <row r="110" spans="1:10" ht="15.75" customHeight="1">
      <c r="A110" s="168" t="s">
        <v>154</v>
      </c>
      <c r="B110" s="175" t="s">
        <v>138</v>
      </c>
      <c r="C110" s="173" t="s">
        <v>7</v>
      </c>
      <c r="D110" s="163" t="s">
        <v>188</v>
      </c>
      <c r="E110" s="163" t="s">
        <v>228</v>
      </c>
      <c r="F110" s="163" t="s">
        <v>229</v>
      </c>
      <c r="G110" s="81"/>
      <c r="H110" s="12"/>
      <c r="I110" s="12"/>
      <c r="J110" s="12"/>
    </row>
    <row r="111" spans="1:10" ht="15.75" customHeight="1">
      <c r="A111" s="168"/>
      <c r="B111" s="175"/>
      <c r="C111" s="173"/>
      <c r="D111" s="164"/>
      <c r="E111" s="164"/>
      <c r="F111" s="164"/>
      <c r="G111" s="81"/>
      <c r="H111" s="12"/>
      <c r="I111" s="12"/>
      <c r="J111" s="12"/>
    </row>
    <row r="112" spans="1:10" ht="15.75" customHeight="1">
      <c r="A112" s="169"/>
      <c r="B112" s="176"/>
      <c r="C112" s="174"/>
      <c r="D112" s="164"/>
      <c r="E112" s="172"/>
      <c r="F112" s="164"/>
      <c r="G112" s="82"/>
      <c r="H112" s="12"/>
      <c r="I112" s="12"/>
      <c r="J112" s="12"/>
    </row>
    <row r="113" spans="1:10" s="6" customFormat="1" ht="20.100000000000001" customHeight="1">
      <c r="A113" s="162" t="s">
        <v>29</v>
      </c>
      <c r="B113" s="162"/>
      <c r="C113" s="162"/>
      <c r="D113" s="162"/>
      <c r="E113" s="162"/>
      <c r="F113" s="162"/>
      <c r="G113" s="162"/>
      <c r="H113" s="162"/>
      <c r="I113" s="162"/>
      <c r="J113" s="162"/>
    </row>
    <row r="114" spans="1:10" s="16" customFormat="1" ht="15.75" customHeight="1">
      <c r="A114" s="110" t="s">
        <v>63</v>
      </c>
      <c r="B114" s="111" t="s">
        <v>64</v>
      </c>
      <c r="C114" s="112">
        <v>2758629</v>
      </c>
      <c r="D114" s="112">
        <v>2758629</v>
      </c>
      <c r="E114" s="112">
        <v>2432606</v>
      </c>
      <c r="F114" s="147">
        <f>E114/D114*100</f>
        <v>88.181701852623178</v>
      </c>
      <c r="G114" s="83"/>
      <c r="H114" s="17"/>
      <c r="I114" s="12"/>
      <c r="J114" s="17"/>
    </row>
    <row r="115" spans="1:10" s="16" customFormat="1" ht="15.75" customHeight="1">
      <c r="A115" s="40" t="s">
        <v>67</v>
      </c>
      <c r="B115" s="25" t="s">
        <v>139</v>
      </c>
      <c r="C115" s="20">
        <v>744830</v>
      </c>
      <c r="D115" s="20">
        <v>744830</v>
      </c>
      <c r="E115" s="20">
        <v>612327</v>
      </c>
      <c r="F115" s="147">
        <f t="shared" ref="F115:F120" si="9">E115/D115*100</f>
        <v>82.21030302216613</v>
      </c>
      <c r="G115" s="83"/>
      <c r="H115" s="17"/>
      <c r="I115" s="12"/>
      <c r="J115" s="17"/>
    </row>
    <row r="116" spans="1:10" s="27" customFormat="1" ht="15.75" customHeight="1">
      <c r="A116" s="57" t="s">
        <v>68</v>
      </c>
      <c r="B116" s="39" t="s">
        <v>0</v>
      </c>
      <c r="C116" s="24">
        <f>SUM(C114+C115)</f>
        <v>3503459</v>
      </c>
      <c r="D116" s="24">
        <f>SUM(D114+D115)</f>
        <v>3503459</v>
      </c>
      <c r="E116" s="24">
        <f>SUM(E114:E115)</f>
        <v>3044933</v>
      </c>
      <c r="F116" s="147">
        <f t="shared" si="9"/>
        <v>86.912191636893709</v>
      </c>
      <c r="G116" s="84"/>
      <c r="H116" s="30"/>
      <c r="I116" s="12"/>
      <c r="J116" s="30"/>
    </row>
    <row r="117" spans="1:10" s="27" customFormat="1" ht="15.75" customHeight="1">
      <c r="A117" s="40" t="s">
        <v>209</v>
      </c>
      <c r="B117" s="76" t="s">
        <v>211</v>
      </c>
      <c r="C117" s="20"/>
      <c r="D117" s="20">
        <v>647350</v>
      </c>
      <c r="E117" s="20">
        <v>647350</v>
      </c>
      <c r="F117" s="147">
        <f t="shared" si="9"/>
        <v>100</v>
      </c>
      <c r="G117" s="84"/>
      <c r="H117" s="30"/>
      <c r="I117" s="12"/>
      <c r="J117" s="30"/>
    </row>
    <row r="118" spans="1:10" s="27" customFormat="1" ht="15.75" customHeight="1">
      <c r="A118" s="40" t="s">
        <v>210</v>
      </c>
      <c r="B118" s="76" t="s">
        <v>212</v>
      </c>
      <c r="C118" s="20"/>
      <c r="D118" s="20">
        <v>174785</v>
      </c>
      <c r="E118" s="20">
        <v>174785</v>
      </c>
      <c r="F118" s="147">
        <f t="shared" si="9"/>
        <v>100</v>
      </c>
      <c r="G118" s="84"/>
      <c r="H118" s="30"/>
      <c r="I118" s="12"/>
      <c r="J118" s="30"/>
    </row>
    <row r="119" spans="1:10" s="27" customFormat="1" ht="15.75" customHeight="1">
      <c r="A119" s="57" t="s">
        <v>54</v>
      </c>
      <c r="B119" s="75" t="s">
        <v>213</v>
      </c>
      <c r="C119" s="24"/>
      <c r="D119" s="24">
        <f>SUM(D117:D118)</f>
        <v>822135</v>
      </c>
      <c r="E119" s="24">
        <f>SUM(E117:E118)</f>
        <v>822135</v>
      </c>
      <c r="F119" s="147">
        <f t="shared" si="9"/>
        <v>100</v>
      </c>
      <c r="G119" s="84"/>
      <c r="H119" s="30"/>
      <c r="I119" s="12"/>
      <c r="J119" s="30"/>
    </row>
    <row r="120" spans="1:10" s="4" customFormat="1" ht="15.75" customHeight="1">
      <c r="A120" s="159" t="s">
        <v>75</v>
      </c>
      <c r="B120" s="160"/>
      <c r="C120" s="55">
        <f>SUM(C116)</f>
        <v>3503459</v>
      </c>
      <c r="D120" s="55">
        <f>SUM(D116+D119)</f>
        <v>4325594</v>
      </c>
      <c r="E120" s="55">
        <f>E116+E119</f>
        <v>3867068</v>
      </c>
      <c r="F120" s="147">
        <f t="shared" si="9"/>
        <v>89.399698630985711</v>
      </c>
      <c r="G120" s="72"/>
      <c r="H120" s="10"/>
      <c r="I120" s="12"/>
      <c r="J120" s="68"/>
    </row>
    <row r="121" spans="1:10" ht="15.75" customHeight="1">
      <c r="B121" s="42"/>
      <c r="C121" s="43"/>
      <c r="D121" s="43"/>
      <c r="E121" s="43"/>
      <c r="F121" s="43"/>
      <c r="G121" s="43"/>
      <c r="H121" s="12"/>
      <c r="I121" s="12"/>
      <c r="J121" s="12"/>
    </row>
    <row r="122" spans="1:10" s="3" customFormat="1" ht="15.75" customHeight="1">
      <c r="A122" s="168" t="s">
        <v>154</v>
      </c>
      <c r="B122" s="175" t="s">
        <v>140</v>
      </c>
      <c r="C122" s="173" t="s">
        <v>7</v>
      </c>
      <c r="D122" s="163" t="s">
        <v>188</v>
      </c>
      <c r="E122" s="163" t="s">
        <v>228</v>
      </c>
      <c r="F122" s="163" t="s">
        <v>229</v>
      </c>
      <c r="G122" s="81"/>
      <c r="H122" s="66"/>
      <c r="I122" s="66"/>
      <c r="J122" s="66"/>
    </row>
    <row r="123" spans="1:10" s="3" customFormat="1" ht="15.75" customHeight="1">
      <c r="A123" s="168"/>
      <c r="B123" s="175"/>
      <c r="C123" s="173"/>
      <c r="D123" s="164"/>
      <c r="E123" s="164"/>
      <c r="F123" s="164"/>
      <c r="G123" s="81"/>
      <c r="H123" s="66"/>
      <c r="I123" s="66"/>
      <c r="J123" s="66"/>
    </row>
    <row r="124" spans="1:10" s="4" customFormat="1" ht="15.75" customHeight="1">
      <c r="A124" s="169"/>
      <c r="B124" s="176"/>
      <c r="C124" s="174"/>
      <c r="D124" s="164"/>
      <c r="E124" s="172"/>
      <c r="F124" s="164"/>
      <c r="G124" s="82"/>
      <c r="H124" s="10"/>
      <c r="I124" s="12"/>
      <c r="J124" s="10"/>
    </row>
    <row r="125" spans="1:10" s="5" customFormat="1" ht="20.100000000000001" customHeight="1">
      <c r="A125" s="162" t="s">
        <v>28</v>
      </c>
      <c r="B125" s="162"/>
      <c r="C125" s="162"/>
      <c r="D125" s="162"/>
      <c r="E125" s="162"/>
      <c r="F125" s="162"/>
      <c r="G125" s="162"/>
      <c r="H125" s="162"/>
      <c r="I125" s="162"/>
      <c r="J125" s="162"/>
    </row>
    <row r="126" spans="1:10" s="16" customFormat="1" ht="15.75" customHeight="1">
      <c r="A126" s="110" t="s">
        <v>91</v>
      </c>
      <c r="B126" s="111" t="s">
        <v>93</v>
      </c>
      <c r="C126" s="112">
        <v>40014810</v>
      </c>
      <c r="D126" s="112">
        <v>41075103</v>
      </c>
      <c r="E126" s="112">
        <v>41075103</v>
      </c>
      <c r="F126" s="147">
        <f>E126/D126*100</f>
        <v>100</v>
      </c>
      <c r="G126" s="83"/>
      <c r="H126" s="17"/>
      <c r="I126" s="12"/>
      <c r="J126" s="17"/>
    </row>
    <row r="127" spans="1:10" s="27" customFormat="1" ht="15.75" customHeight="1">
      <c r="A127" s="59" t="s">
        <v>92</v>
      </c>
      <c r="B127" s="39" t="s">
        <v>94</v>
      </c>
      <c r="C127" s="24">
        <f>C126</f>
        <v>40014810</v>
      </c>
      <c r="D127" s="24">
        <f>D126</f>
        <v>41075103</v>
      </c>
      <c r="E127" s="24">
        <f>SUM(E126)</f>
        <v>41075103</v>
      </c>
      <c r="F127" s="147">
        <f t="shared" ref="F127:F128" si="10">E127/D127*100</f>
        <v>100</v>
      </c>
      <c r="G127" s="84"/>
      <c r="H127" s="30"/>
      <c r="I127" s="12"/>
      <c r="J127" s="30"/>
    </row>
    <row r="128" spans="1:10" s="32" customFormat="1" ht="15.75" customHeight="1">
      <c r="A128" s="159" t="s">
        <v>82</v>
      </c>
      <c r="B128" s="160"/>
      <c r="C128" s="60">
        <f>C127</f>
        <v>40014810</v>
      </c>
      <c r="D128" s="60">
        <f>D127</f>
        <v>41075103</v>
      </c>
      <c r="E128" s="60">
        <f>SUM(E127)</f>
        <v>41075103</v>
      </c>
      <c r="F128" s="147">
        <f t="shared" si="10"/>
        <v>100</v>
      </c>
      <c r="G128" s="43"/>
      <c r="H128" s="140"/>
      <c r="I128" s="54"/>
      <c r="J128" s="140"/>
    </row>
    <row r="129" spans="1:10" s="4" customFormat="1" ht="15.75" customHeight="1">
      <c r="A129" s="34"/>
      <c r="B129" s="42"/>
      <c r="C129" s="43"/>
      <c r="D129" s="43"/>
      <c r="E129" s="43"/>
      <c r="F129" s="43"/>
      <c r="G129" s="43"/>
      <c r="H129" s="10"/>
      <c r="I129" s="12"/>
      <c r="J129" s="10"/>
    </row>
    <row r="130" spans="1:10" s="4" customFormat="1" ht="15.75" customHeight="1">
      <c r="A130" s="168" t="s">
        <v>154</v>
      </c>
      <c r="B130" s="175" t="s">
        <v>160</v>
      </c>
      <c r="C130" s="173" t="s">
        <v>7</v>
      </c>
      <c r="D130" s="163" t="s">
        <v>188</v>
      </c>
      <c r="E130" s="163" t="s">
        <v>228</v>
      </c>
      <c r="F130" s="163" t="s">
        <v>229</v>
      </c>
      <c r="G130" s="81"/>
      <c r="H130" s="10"/>
      <c r="I130" s="12"/>
      <c r="J130" s="10"/>
    </row>
    <row r="131" spans="1:10" s="4" customFormat="1" ht="15.75" customHeight="1">
      <c r="A131" s="168"/>
      <c r="B131" s="175"/>
      <c r="C131" s="173"/>
      <c r="D131" s="164"/>
      <c r="E131" s="164"/>
      <c r="F131" s="164"/>
      <c r="G131" s="81"/>
      <c r="H131" s="10"/>
      <c r="I131" s="12"/>
      <c r="J131" s="10"/>
    </row>
    <row r="132" spans="1:10" s="4" customFormat="1" ht="15.75" customHeight="1">
      <c r="A132" s="169"/>
      <c r="B132" s="176"/>
      <c r="C132" s="174"/>
      <c r="D132" s="164"/>
      <c r="E132" s="172"/>
      <c r="F132" s="172"/>
      <c r="G132" s="82"/>
      <c r="H132" s="10"/>
      <c r="I132" s="12"/>
      <c r="J132" s="10"/>
    </row>
    <row r="133" spans="1:10" s="5" customFormat="1" ht="20.100000000000001" customHeight="1">
      <c r="A133" s="162" t="s">
        <v>28</v>
      </c>
      <c r="B133" s="162"/>
      <c r="C133" s="162"/>
      <c r="D133" s="162"/>
      <c r="E133" s="162"/>
      <c r="F133" s="162"/>
      <c r="G133" s="162"/>
      <c r="H133" s="162"/>
      <c r="I133" s="162"/>
      <c r="J133" s="162"/>
    </row>
    <row r="134" spans="1:10" s="16" customFormat="1" ht="15.75" customHeight="1">
      <c r="A134" s="110" t="s">
        <v>96</v>
      </c>
      <c r="B134" s="111" t="s">
        <v>36</v>
      </c>
      <c r="C134" s="112">
        <v>3425000</v>
      </c>
      <c r="D134" s="112">
        <v>3425000</v>
      </c>
      <c r="E134" s="112">
        <v>3232419</v>
      </c>
      <c r="F134" s="147">
        <f>E134/D134*100</f>
        <v>94.377197080291978</v>
      </c>
      <c r="G134" s="83"/>
      <c r="H134" s="17"/>
      <c r="I134" s="12"/>
      <c r="J134" s="17"/>
    </row>
    <row r="135" spans="1:10" s="16" customFormat="1" ht="15.75" customHeight="1">
      <c r="A135" s="40" t="s">
        <v>97</v>
      </c>
      <c r="B135" s="25" t="s">
        <v>16</v>
      </c>
      <c r="C135" s="20">
        <v>46000000</v>
      </c>
      <c r="D135" s="20">
        <v>46000000</v>
      </c>
      <c r="E135" s="20">
        <v>47658289</v>
      </c>
      <c r="F135" s="147">
        <f t="shared" ref="F135:F149" si="11">E135/D135*100</f>
        <v>103.60497608695651</v>
      </c>
      <c r="G135" s="83"/>
      <c r="H135" s="17"/>
      <c r="I135" s="12"/>
      <c r="J135" s="17"/>
    </row>
    <row r="136" spans="1:10" s="16" customFormat="1" ht="15.75" customHeight="1">
      <c r="A136" s="40" t="s">
        <v>98</v>
      </c>
      <c r="B136" s="25" t="s">
        <v>19</v>
      </c>
      <c r="C136" s="20">
        <v>125130</v>
      </c>
      <c r="D136" s="20">
        <v>125130</v>
      </c>
      <c r="E136" s="20">
        <v>932529</v>
      </c>
      <c r="F136" s="147">
        <f t="shared" si="11"/>
        <v>745.24814193239035</v>
      </c>
      <c r="G136" s="83"/>
      <c r="H136" s="17"/>
      <c r="I136" s="12"/>
      <c r="J136" s="17"/>
    </row>
    <row r="137" spans="1:10" s="16" customFormat="1" ht="15.75" customHeight="1">
      <c r="A137" s="132" t="s">
        <v>203</v>
      </c>
      <c r="B137" s="76" t="s">
        <v>204</v>
      </c>
      <c r="C137" s="20"/>
      <c r="D137" s="20"/>
      <c r="E137" s="20">
        <v>104135</v>
      </c>
      <c r="F137" s="147"/>
      <c r="G137" s="83"/>
      <c r="H137" s="17"/>
      <c r="I137" s="12"/>
      <c r="J137" s="17"/>
    </row>
    <row r="138" spans="1:10" s="27" customFormat="1" ht="15.75" customHeight="1">
      <c r="A138" s="180" t="s">
        <v>202</v>
      </c>
      <c r="B138" s="181"/>
      <c r="C138" s="41">
        <f>SUM(C134:C136)</f>
        <v>49550130</v>
      </c>
      <c r="D138" s="41">
        <f>SUM(D134:D136)</f>
        <v>49550130</v>
      </c>
      <c r="E138" s="41">
        <f>SUM(E134:E137)</f>
        <v>51927372</v>
      </c>
      <c r="F138" s="147">
        <f t="shared" si="11"/>
        <v>104.79765037952473</v>
      </c>
      <c r="G138" s="93"/>
      <c r="H138" s="30"/>
      <c r="I138" s="12"/>
      <c r="J138" s="30"/>
    </row>
    <row r="139" spans="1:10" s="27" customFormat="1" ht="15.75" customHeight="1">
      <c r="A139" s="59" t="s">
        <v>99</v>
      </c>
      <c r="B139" s="39" t="s">
        <v>17</v>
      </c>
      <c r="C139" s="24">
        <v>3767000</v>
      </c>
      <c r="D139" s="24">
        <v>3767000</v>
      </c>
      <c r="E139" s="24">
        <v>3662296</v>
      </c>
      <c r="F139" s="147">
        <f t="shared" si="11"/>
        <v>97.220493761614009</v>
      </c>
      <c r="G139" s="84"/>
      <c r="H139" s="30"/>
      <c r="I139" s="12"/>
      <c r="J139" s="30"/>
    </row>
    <row r="140" spans="1:10" s="16" customFormat="1" ht="15.75" customHeight="1">
      <c r="A140" s="40" t="s">
        <v>100</v>
      </c>
      <c r="B140" s="25" t="s">
        <v>40</v>
      </c>
      <c r="C140" s="20">
        <v>33257975</v>
      </c>
      <c r="D140" s="20">
        <v>33349669</v>
      </c>
      <c r="E140" s="20">
        <v>33349669</v>
      </c>
      <c r="F140" s="147">
        <f t="shared" si="11"/>
        <v>100</v>
      </c>
      <c r="G140" s="83"/>
      <c r="H140" s="17"/>
      <c r="I140" s="12"/>
      <c r="J140" s="17"/>
    </row>
    <row r="141" spans="1:10" s="16" customFormat="1" ht="15.75" customHeight="1">
      <c r="A141" s="40" t="s">
        <v>100</v>
      </c>
      <c r="B141" s="25" t="s">
        <v>156</v>
      </c>
      <c r="C141" s="20">
        <v>9808320</v>
      </c>
      <c r="D141" s="20">
        <v>9808320</v>
      </c>
      <c r="E141" s="20">
        <v>9808320</v>
      </c>
      <c r="F141" s="147">
        <f t="shared" si="11"/>
        <v>100</v>
      </c>
      <c r="G141" s="83"/>
      <c r="H141" s="17"/>
      <c r="I141" s="12"/>
      <c r="J141" s="17"/>
    </row>
    <row r="142" spans="1:10" s="16" customFormat="1" ht="15.75" customHeight="1">
      <c r="A142" s="40" t="s">
        <v>100</v>
      </c>
      <c r="B142" s="25" t="s">
        <v>45</v>
      </c>
      <c r="C142" s="46">
        <v>1768140</v>
      </c>
      <c r="D142" s="46">
        <v>2058010</v>
      </c>
      <c r="E142" s="46">
        <v>2058010</v>
      </c>
      <c r="F142" s="147">
        <f t="shared" si="11"/>
        <v>100</v>
      </c>
      <c r="G142" s="94"/>
      <c r="H142" s="17"/>
      <c r="I142" s="12"/>
      <c r="J142" s="17"/>
    </row>
    <row r="143" spans="1:10" s="16" customFormat="1" ht="15.75" customHeight="1">
      <c r="A143" s="40" t="s">
        <v>100</v>
      </c>
      <c r="B143" s="25" t="s">
        <v>176</v>
      </c>
      <c r="C143" s="46">
        <v>27132</v>
      </c>
      <c r="D143" s="46">
        <v>47880</v>
      </c>
      <c r="E143" s="46">
        <v>47880</v>
      </c>
      <c r="F143" s="147">
        <f t="shared" si="11"/>
        <v>100</v>
      </c>
      <c r="G143" s="94"/>
      <c r="H143" s="17"/>
      <c r="I143" s="12"/>
      <c r="J143" s="17"/>
    </row>
    <row r="144" spans="1:10" s="16" customFormat="1" ht="15.75" customHeight="1">
      <c r="A144" s="40" t="s">
        <v>100</v>
      </c>
      <c r="B144" s="25" t="s">
        <v>44</v>
      </c>
      <c r="C144" s="46">
        <v>5374889</v>
      </c>
      <c r="D144" s="46">
        <v>5374889</v>
      </c>
      <c r="E144" s="46">
        <v>5374889</v>
      </c>
      <c r="F144" s="147">
        <f t="shared" si="11"/>
        <v>100</v>
      </c>
      <c r="G144" s="94"/>
      <c r="H144" s="17"/>
      <c r="I144" s="12"/>
      <c r="J144" s="17"/>
    </row>
    <row r="145" spans="1:10" s="16" customFormat="1" ht="15.75" customHeight="1">
      <c r="A145" s="40" t="s">
        <v>100</v>
      </c>
      <c r="B145" s="76" t="s">
        <v>189</v>
      </c>
      <c r="C145" s="46"/>
      <c r="D145" s="46">
        <v>12029704</v>
      </c>
      <c r="E145" s="46">
        <v>12029704</v>
      </c>
      <c r="F145" s="147">
        <f t="shared" si="11"/>
        <v>100</v>
      </c>
      <c r="G145" s="94"/>
      <c r="H145" s="17"/>
      <c r="I145" s="12"/>
      <c r="J145" s="17"/>
    </row>
    <row r="146" spans="1:10" ht="15.75" customHeight="1">
      <c r="A146" s="177" t="s">
        <v>18</v>
      </c>
      <c r="B146" s="178"/>
      <c r="C146" s="47">
        <f>SUM(C140:C144)</f>
        <v>50236456</v>
      </c>
      <c r="D146" s="47">
        <f>SUM(D140:D145)</f>
        <v>62668472</v>
      </c>
      <c r="E146" s="47">
        <f>SUM(E140:E145)</f>
        <v>62668472</v>
      </c>
      <c r="F146" s="147">
        <f t="shared" si="11"/>
        <v>100</v>
      </c>
      <c r="G146" s="95"/>
      <c r="H146" s="12"/>
      <c r="I146" s="12"/>
      <c r="J146" s="12"/>
    </row>
    <row r="147" spans="1:10" ht="15.75" customHeight="1">
      <c r="A147" s="177" t="s">
        <v>230</v>
      </c>
      <c r="B147" s="178"/>
      <c r="C147" s="47"/>
      <c r="D147" s="47"/>
      <c r="E147" s="151">
        <v>2355145</v>
      </c>
      <c r="F147" s="147"/>
      <c r="G147" s="95"/>
      <c r="H147" s="12"/>
      <c r="I147" s="12"/>
      <c r="J147" s="12"/>
    </row>
    <row r="148" spans="1:10" ht="15.75" customHeight="1">
      <c r="A148" s="177" t="s">
        <v>208</v>
      </c>
      <c r="B148" s="178"/>
      <c r="C148" s="47"/>
      <c r="D148" s="151">
        <v>146274136</v>
      </c>
      <c r="E148" s="151">
        <v>146274136</v>
      </c>
      <c r="F148" s="147">
        <f t="shared" si="11"/>
        <v>100</v>
      </c>
      <c r="G148" s="95"/>
      <c r="H148" s="12"/>
      <c r="I148" s="12"/>
      <c r="J148" s="12"/>
    </row>
    <row r="149" spans="1:10" s="4" customFormat="1" ht="15.75" customHeight="1">
      <c r="A149" s="159" t="s">
        <v>82</v>
      </c>
      <c r="B149" s="160"/>
      <c r="C149" s="55">
        <f>SUM(C138+C139+C146)</f>
        <v>103553586</v>
      </c>
      <c r="D149" s="55">
        <f>SUM(D138+D139+D146+D148)</f>
        <v>262259738</v>
      </c>
      <c r="E149" s="55">
        <f>E146+E148+E147</f>
        <v>211297753</v>
      </c>
      <c r="F149" s="147">
        <f t="shared" si="11"/>
        <v>80.568124795427039</v>
      </c>
      <c r="G149" s="72"/>
      <c r="H149" s="10"/>
      <c r="I149" s="54"/>
      <c r="J149" s="10"/>
    </row>
    <row r="150" spans="1:10" s="8" customFormat="1" ht="15.75" customHeight="1">
      <c r="A150" s="34"/>
      <c r="B150" s="7"/>
      <c r="C150" s="15"/>
      <c r="D150" s="15"/>
      <c r="E150" s="15"/>
      <c r="F150" s="15"/>
      <c r="G150" s="15"/>
      <c r="I150" s="12"/>
    </row>
    <row r="151" spans="1:10" s="4" customFormat="1" ht="15.75" customHeight="1">
      <c r="A151" s="168" t="s">
        <v>154</v>
      </c>
      <c r="B151" s="175" t="s">
        <v>141</v>
      </c>
      <c r="C151" s="175" t="s">
        <v>7</v>
      </c>
      <c r="D151" s="163" t="s">
        <v>188</v>
      </c>
      <c r="E151" s="163" t="s">
        <v>228</v>
      </c>
      <c r="F151" s="163" t="s">
        <v>229</v>
      </c>
      <c r="G151" s="96"/>
      <c r="H151" s="10"/>
      <c r="I151" s="12"/>
      <c r="J151" s="10"/>
    </row>
    <row r="152" spans="1:10" s="4" customFormat="1" ht="15.75" customHeight="1">
      <c r="A152" s="168"/>
      <c r="B152" s="175"/>
      <c r="C152" s="175"/>
      <c r="D152" s="164"/>
      <c r="E152" s="164"/>
      <c r="F152" s="164"/>
      <c r="G152" s="96"/>
      <c r="H152" s="10"/>
      <c r="I152" s="12"/>
      <c r="J152" s="10"/>
    </row>
    <row r="153" spans="1:10" s="4" customFormat="1" ht="15.75" customHeight="1">
      <c r="A153" s="169"/>
      <c r="B153" s="176"/>
      <c r="C153" s="174"/>
      <c r="D153" s="164"/>
      <c r="E153" s="172"/>
      <c r="F153" s="164"/>
      <c r="G153" s="82"/>
      <c r="H153" s="10"/>
      <c r="I153" s="12"/>
      <c r="J153" s="10"/>
    </row>
    <row r="154" spans="1:10" s="5" customFormat="1" ht="20.100000000000001" customHeight="1">
      <c r="A154" s="162" t="s">
        <v>28</v>
      </c>
      <c r="B154" s="162"/>
      <c r="C154" s="162"/>
      <c r="D154" s="162"/>
      <c r="E154" s="162"/>
      <c r="F154" s="162"/>
      <c r="G154" s="162"/>
      <c r="H154" s="162"/>
      <c r="I154" s="162"/>
      <c r="J154" s="162"/>
    </row>
    <row r="155" spans="1:10" s="27" customFormat="1" ht="15.75" customHeight="1">
      <c r="A155" s="113" t="s">
        <v>102</v>
      </c>
      <c r="B155" s="114" t="s">
        <v>103</v>
      </c>
      <c r="C155" s="115">
        <v>4767600</v>
      </c>
      <c r="D155" s="115">
        <v>4822400</v>
      </c>
      <c r="E155" s="115">
        <v>4822400</v>
      </c>
      <c r="F155" s="152">
        <f>E155/D155*100</f>
        <v>100</v>
      </c>
      <c r="G155" s="97"/>
      <c r="H155" s="30"/>
      <c r="I155" s="12"/>
      <c r="J155" s="30"/>
    </row>
    <row r="156" spans="1:10" s="33" customFormat="1" ht="15.75" customHeight="1">
      <c r="A156" s="157" t="s">
        <v>82</v>
      </c>
      <c r="B156" s="158"/>
      <c r="C156" s="128">
        <f>C155</f>
        <v>4767600</v>
      </c>
      <c r="D156" s="128">
        <f>D155</f>
        <v>4822400</v>
      </c>
      <c r="E156" s="128">
        <f>SUM(E155)</f>
        <v>4822400</v>
      </c>
      <c r="F156" s="152">
        <f>E156/D156*100</f>
        <v>100</v>
      </c>
      <c r="G156" s="87"/>
      <c r="H156" s="34"/>
      <c r="I156" s="141"/>
      <c r="J156" s="34"/>
    </row>
    <row r="157" spans="1:10" s="5" customFormat="1" ht="20.100000000000001" customHeight="1">
      <c r="A157" s="162" t="s">
        <v>29</v>
      </c>
      <c r="B157" s="162"/>
      <c r="C157" s="162"/>
      <c r="D157" s="162"/>
      <c r="E157" s="162"/>
      <c r="F157" s="162"/>
      <c r="G157" s="162"/>
      <c r="H157" s="162"/>
      <c r="I157" s="162"/>
      <c r="J157" s="162"/>
    </row>
    <row r="158" spans="1:10" s="27" customFormat="1" ht="15.75" customHeight="1">
      <c r="A158" s="113" t="s">
        <v>57</v>
      </c>
      <c r="B158" s="114" t="s">
        <v>3</v>
      </c>
      <c r="C158" s="116">
        <v>3280688</v>
      </c>
      <c r="D158" s="116">
        <v>3418071</v>
      </c>
      <c r="E158" s="116">
        <v>3355920</v>
      </c>
      <c r="F158" s="147">
        <f>E158/D158*100</f>
        <v>98.181693709697655</v>
      </c>
      <c r="G158" s="84"/>
      <c r="H158" s="30"/>
      <c r="I158" s="12"/>
      <c r="J158" s="30"/>
    </row>
    <row r="159" spans="1:10" s="27" customFormat="1" ht="15.75" customHeight="1">
      <c r="A159" s="59" t="s">
        <v>69</v>
      </c>
      <c r="B159" s="39" t="s">
        <v>5</v>
      </c>
      <c r="C159" s="24">
        <v>740352</v>
      </c>
      <c r="D159" s="24">
        <v>763352</v>
      </c>
      <c r="E159" s="24">
        <v>769494</v>
      </c>
      <c r="F159" s="147">
        <f t="shared" ref="F159:F180" si="12">E159/D159*100</f>
        <v>100.80460914492922</v>
      </c>
      <c r="G159" s="84"/>
      <c r="H159" s="30"/>
      <c r="I159" s="12"/>
      <c r="J159" s="30"/>
    </row>
    <row r="160" spans="1:10" s="16" customFormat="1" ht="15.75" customHeight="1">
      <c r="A160" s="40" t="s">
        <v>53</v>
      </c>
      <c r="B160" s="25" t="s">
        <v>71</v>
      </c>
      <c r="C160" s="20">
        <v>60000</v>
      </c>
      <c r="D160" s="20">
        <v>60000</v>
      </c>
      <c r="E160" s="20">
        <v>29469</v>
      </c>
      <c r="F160" s="147">
        <f t="shared" si="12"/>
        <v>49.114999999999995</v>
      </c>
      <c r="G160" s="83"/>
      <c r="H160" s="17"/>
      <c r="I160" s="12"/>
      <c r="J160" s="17"/>
    </row>
    <row r="161" spans="1:10" s="16" customFormat="1" ht="15.75" customHeight="1">
      <c r="A161" s="40" t="s">
        <v>52</v>
      </c>
      <c r="B161" s="25" t="s">
        <v>95</v>
      </c>
      <c r="C161" s="20">
        <v>88240</v>
      </c>
      <c r="D161" s="20">
        <v>88240</v>
      </c>
      <c r="E161" s="20">
        <v>82060</v>
      </c>
      <c r="F161" s="147">
        <f t="shared" si="12"/>
        <v>92.996373526745231</v>
      </c>
      <c r="G161" s="83"/>
      <c r="H161" s="17"/>
      <c r="I161" s="12"/>
      <c r="J161" s="17"/>
    </row>
    <row r="162" spans="1:10" s="16" customFormat="1" ht="15.75" customHeight="1">
      <c r="A162" s="40" t="s">
        <v>63</v>
      </c>
      <c r="B162" s="25" t="s">
        <v>74</v>
      </c>
      <c r="C162" s="20">
        <v>50000</v>
      </c>
      <c r="D162" s="20">
        <v>50000</v>
      </c>
      <c r="E162" s="20">
        <v>39703</v>
      </c>
      <c r="F162" s="147">
        <f t="shared" si="12"/>
        <v>79.406000000000006</v>
      </c>
      <c r="G162" s="83"/>
      <c r="H162" s="17"/>
      <c r="I162" s="12"/>
      <c r="J162" s="17"/>
    </row>
    <row r="163" spans="1:10" s="16" customFormat="1" ht="15.75" customHeight="1">
      <c r="A163" s="40" t="s">
        <v>67</v>
      </c>
      <c r="B163" s="25" t="s">
        <v>139</v>
      </c>
      <c r="C163" s="20">
        <v>42725</v>
      </c>
      <c r="D163" s="20">
        <v>42725</v>
      </c>
      <c r="E163" s="20">
        <v>31701</v>
      </c>
      <c r="F163" s="147">
        <f t="shared" si="12"/>
        <v>74.197776477472217</v>
      </c>
      <c r="G163" s="83"/>
      <c r="H163" s="17"/>
      <c r="I163" s="12"/>
      <c r="J163" s="17"/>
    </row>
    <row r="164" spans="1:10" s="16" customFormat="1" ht="15.75" customHeight="1">
      <c r="A164" s="40" t="s">
        <v>65</v>
      </c>
      <c r="B164" s="25" t="s">
        <v>104</v>
      </c>
      <c r="C164" s="20">
        <v>48686</v>
      </c>
      <c r="D164" s="20">
        <v>48686</v>
      </c>
      <c r="E164" s="20">
        <v>23115</v>
      </c>
      <c r="F164" s="147">
        <f t="shared" si="12"/>
        <v>47.477714332662366</v>
      </c>
      <c r="G164" s="83"/>
      <c r="H164" s="17"/>
      <c r="I164" s="12"/>
      <c r="J164" s="17"/>
    </row>
    <row r="165" spans="1:10" s="27" customFormat="1" ht="15.75" customHeight="1">
      <c r="A165" s="59" t="s">
        <v>68</v>
      </c>
      <c r="B165" s="39" t="s">
        <v>0</v>
      </c>
      <c r="C165" s="24">
        <f>SUM(C160:C164)</f>
        <v>289651</v>
      </c>
      <c r="D165" s="24">
        <f>SUM(D160:D164)</f>
        <v>289651</v>
      </c>
      <c r="E165" s="24">
        <f>SUM(E160:E164)</f>
        <v>206048</v>
      </c>
      <c r="F165" s="147">
        <f t="shared" si="12"/>
        <v>71.136643754035035</v>
      </c>
      <c r="G165" s="84"/>
      <c r="H165" s="30"/>
      <c r="I165" s="12"/>
      <c r="J165" s="30"/>
    </row>
    <row r="166" spans="1:10" s="16" customFormat="1" ht="15.75" customHeight="1">
      <c r="A166" s="40" t="s">
        <v>112</v>
      </c>
      <c r="B166" s="25" t="s">
        <v>161</v>
      </c>
      <c r="C166" s="20">
        <v>253231</v>
      </c>
      <c r="D166" s="20">
        <v>270648</v>
      </c>
      <c r="E166" s="20">
        <v>270648</v>
      </c>
      <c r="F166" s="147">
        <f t="shared" si="12"/>
        <v>100</v>
      </c>
      <c r="G166" s="83"/>
      <c r="H166" s="17"/>
      <c r="I166" s="12"/>
      <c r="J166" s="17"/>
    </row>
    <row r="167" spans="1:10" s="16" customFormat="1" ht="15.75" customHeight="1">
      <c r="A167" s="184" t="s">
        <v>157</v>
      </c>
      <c r="B167" s="185"/>
      <c r="C167" s="186"/>
      <c r="D167" s="44"/>
      <c r="E167" s="145"/>
      <c r="F167" s="147"/>
      <c r="G167" s="98"/>
      <c r="H167" s="17"/>
      <c r="I167" s="12"/>
      <c r="J167" s="17"/>
    </row>
    <row r="168" spans="1:10" s="27" customFormat="1" ht="15.75" customHeight="1">
      <c r="A168" s="59" t="s">
        <v>107</v>
      </c>
      <c r="B168" s="39" t="s">
        <v>113</v>
      </c>
      <c r="C168" s="24">
        <f>SUM(C166:C167)</f>
        <v>253231</v>
      </c>
      <c r="D168" s="24">
        <v>270648</v>
      </c>
      <c r="E168" s="24">
        <v>270648</v>
      </c>
      <c r="F168" s="147">
        <f t="shared" si="12"/>
        <v>100</v>
      </c>
      <c r="G168" s="84"/>
      <c r="H168" s="30"/>
      <c r="I168" s="12"/>
      <c r="J168" s="30"/>
    </row>
    <row r="169" spans="1:10" s="27" customFormat="1" ht="15.75" customHeight="1">
      <c r="A169" s="177" t="s">
        <v>23</v>
      </c>
      <c r="B169" s="178"/>
      <c r="C169" s="38">
        <f>C158+C159+C165+C168</f>
        <v>4563922</v>
      </c>
      <c r="D169" s="38">
        <f>D158+D159+D165+D168</f>
        <v>4741722</v>
      </c>
      <c r="E169" s="38">
        <f>E158+E159+E166+E168</f>
        <v>4666710</v>
      </c>
      <c r="F169" s="147">
        <f t="shared" si="12"/>
        <v>98.418043065367385</v>
      </c>
      <c r="G169" s="49"/>
      <c r="H169" s="30"/>
      <c r="I169" s="12"/>
      <c r="J169" s="30"/>
    </row>
    <row r="170" spans="1:10" s="30" customFormat="1" ht="15.75" customHeight="1">
      <c r="A170" s="59" t="s">
        <v>57</v>
      </c>
      <c r="B170" s="39" t="s">
        <v>3</v>
      </c>
      <c r="C170" s="24">
        <v>191250</v>
      </c>
      <c r="D170" s="24">
        <v>191250</v>
      </c>
      <c r="E170" s="24">
        <v>0</v>
      </c>
      <c r="F170" s="147">
        <f t="shared" si="12"/>
        <v>0</v>
      </c>
      <c r="G170" s="84"/>
    </row>
    <row r="171" spans="1:10" s="30" customFormat="1" ht="15.75" customHeight="1">
      <c r="A171" s="59" t="s">
        <v>69</v>
      </c>
      <c r="B171" s="39" t="s">
        <v>5</v>
      </c>
      <c r="C171" s="24">
        <v>42075</v>
      </c>
      <c r="D171" s="24">
        <v>42075</v>
      </c>
      <c r="E171" s="24">
        <v>0</v>
      </c>
      <c r="F171" s="147">
        <f t="shared" si="12"/>
        <v>0</v>
      </c>
      <c r="G171" s="84"/>
    </row>
    <row r="172" spans="1:10" s="17" customFormat="1" ht="15.75" customHeight="1">
      <c r="A172" s="40" t="s">
        <v>48</v>
      </c>
      <c r="B172" s="25" t="s">
        <v>31</v>
      </c>
      <c r="C172" s="20">
        <v>20000</v>
      </c>
      <c r="D172" s="20">
        <v>20000</v>
      </c>
      <c r="E172" s="20">
        <v>27925</v>
      </c>
      <c r="F172" s="147">
        <f t="shared" si="12"/>
        <v>139.625</v>
      </c>
      <c r="G172" s="83"/>
    </row>
    <row r="173" spans="1:10" s="17" customFormat="1" ht="15.75" customHeight="1">
      <c r="A173" s="40" t="s">
        <v>49</v>
      </c>
      <c r="B173" s="25" t="s">
        <v>8</v>
      </c>
      <c r="C173" s="20">
        <v>35500</v>
      </c>
      <c r="D173" s="20">
        <v>35500</v>
      </c>
      <c r="E173" s="20">
        <v>0</v>
      </c>
      <c r="F173" s="147">
        <f t="shared" si="12"/>
        <v>0</v>
      </c>
      <c r="G173" s="83"/>
    </row>
    <row r="174" spans="1:10" s="17" customFormat="1" ht="15.75" customHeight="1">
      <c r="A174" s="40" t="s">
        <v>50</v>
      </c>
      <c r="B174" s="25" t="s">
        <v>72</v>
      </c>
      <c r="C174" s="20">
        <v>132000</v>
      </c>
      <c r="D174" s="20">
        <v>132000</v>
      </c>
      <c r="E174" s="20">
        <v>96000</v>
      </c>
      <c r="F174" s="147">
        <f t="shared" si="12"/>
        <v>72.727272727272734</v>
      </c>
      <c r="G174" s="83"/>
    </row>
    <row r="175" spans="1:10" s="17" customFormat="1" ht="15.75" customHeight="1">
      <c r="A175" s="40" t="s">
        <v>51</v>
      </c>
      <c r="B175" s="25" t="s">
        <v>15</v>
      </c>
      <c r="C175" s="20">
        <v>50490</v>
      </c>
      <c r="D175" s="20">
        <v>50490</v>
      </c>
      <c r="E175" s="20">
        <v>28966</v>
      </c>
      <c r="F175" s="147">
        <f t="shared" si="12"/>
        <v>57.369776193305611</v>
      </c>
      <c r="G175" s="83"/>
    </row>
    <row r="176" spans="1:10" s="27" customFormat="1" ht="15.75" customHeight="1">
      <c r="A176" s="59" t="s">
        <v>68</v>
      </c>
      <c r="B176" s="39" t="s">
        <v>24</v>
      </c>
      <c r="C176" s="24">
        <f>SUM(C172:C175)</f>
        <v>237990</v>
      </c>
      <c r="D176" s="24">
        <f>SUM(D172:D175)</f>
        <v>237990</v>
      </c>
      <c r="E176" s="24">
        <f>SUM(E172:E175)</f>
        <v>152891</v>
      </c>
      <c r="F176" s="147">
        <f t="shared" si="12"/>
        <v>64.242615235934281</v>
      </c>
      <c r="G176" s="84"/>
      <c r="H176" s="30"/>
      <c r="I176" s="12"/>
      <c r="J176" s="30"/>
    </row>
    <row r="177" spans="1:10" s="27" customFormat="1" ht="15.75" customHeight="1">
      <c r="A177" s="40" t="s">
        <v>54</v>
      </c>
      <c r="B177" s="76" t="s">
        <v>162</v>
      </c>
      <c r="C177" s="20">
        <v>200000</v>
      </c>
      <c r="D177" s="20">
        <v>326516</v>
      </c>
      <c r="E177" s="20">
        <v>326516</v>
      </c>
      <c r="F177" s="147">
        <f t="shared" si="12"/>
        <v>100</v>
      </c>
      <c r="G177" s="83"/>
      <c r="H177" s="30"/>
      <c r="I177" s="12"/>
      <c r="J177" s="30"/>
    </row>
    <row r="178" spans="1:10" s="27" customFormat="1" ht="15.75" customHeight="1">
      <c r="A178" s="40" t="s">
        <v>54</v>
      </c>
      <c r="B178" s="76" t="s">
        <v>163</v>
      </c>
      <c r="C178" s="20">
        <v>54000</v>
      </c>
      <c r="D178" s="20">
        <v>88160</v>
      </c>
      <c r="E178" s="20">
        <v>88160</v>
      </c>
      <c r="F178" s="147">
        <f t="shared" si="12"/>
        <v>100</v>
      </c>
      <c r="G178" s="83"/>
      <c r="H178" s="30"/>
      <c r="I178" s="12"/>
      <c r="J178" s="30"/>
    </row>
    <row r="179" spans="1:10" s="27" customFormat="1" ht="15.75" customHeight="1">
      <c r="A179" s="59" t="s">
        <v>54</v>
      </c>
      <c r="B179" s="75" t="s">
        <v>164</v>
      </c>
      <c r="C179" s="24">
        <f>SUM(C177:C178)</f>
        <v>254000</v>
      </c>
      <c r="D179" s="24">
        <f>SUM(D177:D178)</f>
        <v>414676</v>
      </c>
      <c r="E179" s="24">
        <f>SUM(E177:E178)</f>
        <v>414676</v>
      </c>
      <c r="F179" s="147">
        <f t="shared" si="12"/>
        <v>100</v>
      </c>
      <c r="G179" s="84"/>
      <c r="H179" s="30"/>
      <c r="I179" s="12"/>
      <c r="J179" s="30"/>
    </row>
    <row r="180" spans="1:10" s="33" customFormat="1" ht="15.75" customHeight="1">
      <c r="A180" s="159" t="s">
        <v>75</v>
      </c>
      <c r="B180" s="160"/>
      <c r="C180" s="55">
        <f>C169+C170+C171+C176+C179</f>
        <v>5289237</v>
      </c>
      <c r="D180" s="55">
        <f>D169+D170+D171+D176+D179</f>
        <v>5627713</v>
      </c>
      <c r="E180" s="72">
        <f>E158+E159+E168+E179+E165+E176</f>
        <v>5169677</v>
      </c>
      <c r="F180" s="147">
        <f t="shared" si="12"/>
        <v>91.861063277391722</v>
      </c>
      <c r="G180" s="72"/>
      <c r="H180" s="34"/>
      <c r="I180" s="66"/>
      <c r="J180" s="67"/>
    </row>
    <row r="181" spans="1:10" s="14" customFormat="1" ht="15.75" customHeight="1">
      <c r="A181" s="34"/>
      <c r="B181" s="7"/>
      <c r="C181" s="11"/>
      <c r="D181" s="11"/>
      <c r="E181" s="11"/>
      <c r="F181" s="11"/>
      <c r="G181" s="11"/>
      <c r="I181" s="66"/>
    </row>
    <row r="182" spans="1:10" ht="15.75" customHeight="1">
      <c r="A182" s="168" t="s">
        <v>154</v>
      </c>
      <c r="B182" s="175" t="s">
        <v>142</v>
      </c>
      <c r="C182" s="173" t="s">
        <v>7</v>
      </c>
      <c r="D182" s="163" t="s">
        <v>188</v>
      </c>
      <c r="E182" s="163" t="s">
        <v>228</v>
      </c>
      <c r="F182" s="163" t="s">
        <v>229</v>
      </c>
      <c r="G182" s="81"/>
      <c r="H182" s="12"/>
      <c r="I182" s="12"/>
      <c r="J182" s="12"/>
    </row>
    <row r="183" spans="1:10" ht="15.75" customHeight="1">
      <c r="A183" s="168"/>
      <c r="B183" s="175"/>
      <c r="C183" s="173"/>
      <c r="D183" s="164"/>
      <c r="E183" s="164"/>
      <c r="F183" s="164"/>
      <c r="G183" s="81"/>
      <c r="H183" s="12"/>
      <c r="I183" s="12"/>
      <c r="J183" s="12"/>
    </row>
    <row r="184" spans="1:10" ht="15.75" customHeight="1">
      <c r="A184" s="169"/>
      <c r="B184" s="176"/>
      <c r="C184" s="174"/>
      <c r="D184" s="164"/>
      <c r="E184" s="172"/>
      <c r="F184" s="164"/>
      <c r="G184" s="82"/>
      <c r="H184" s="12"/>
      <c r="I184" s="12"/>
      <c r="J184" s="12"/>
    </row>
    <row r="185" spans="1:10" s="3" customFormat="1" ht="20.100000000000001" customHeight="1">
      <c r="A185" s="191" t="s">
        <v>28</v>
      </c>
      <c r="B185" s="192"/>
      <c r="C185" s="192"/>
      <c r="D185" s="192"/>
      <c r="E185" s="192"/>
      <c r="F185" s="192"/>
      <c r="G185" s="192"/>
      <c r="H185" s="192"/>
      <c r="I185" s="192"/>
      <c r="J185" s="193"/>
    </row>
    <row r="186" spans="1:10" s="27" customFormat="1" ht="15.75" customHeight="1">
      <c r="A186" s="113" t="s">
        <v>102</v>
      </c>
      <c r="B186" s="114" t="s">
        <v>103</v>
      </c>
      <c r="C186" s="115">
        <v>123600</v>
      </c>
      <c r="D186" s="115">
        <v>123600</v>
      </c>
      <c r="E186" s="115">
        <v>123600</v>
      </c>
      <c r="F186" s="152">
        <f>E186/D186*100</f>
        <v>100</v>
      </c>
      <c r="G186" s="97"/>
      <c r="H186" s="30"/>
      <c r="I186" s="12"/>
      <c r="J186" s="30"/>
    </row>
    <row r="187" spans="1:10" s="33" customFormat="1" ht="15.75" customHeight="1">
      <c r="A187" s="157" t="s">
        <v>82</v>
      </c>
      <c r="B187" s="158"/>
      <c r="C187" s="130">
        <f>C186</f>
        <v>123600</v>
      </c>
      <c r="D187" s="130">
        <f>D186</f>
        <v>123600</v>
      </c>
      <c r="E187" s="130">
        <f>SUM(E186)</f>
        <v>123600</v>
      </c>
      <c r="F187" s="152">
        <f>E187/D187*100</f>
        <v>100</v>
      </c>
      <c r="G187" s="99"/>
      <c r="H187" s="34"/>
      <c r="I187" s="141"/>
      <c r="J187" s="34"/>
    </row>
    <row r="188" spans="1:10" s="5" customFormat="1" ht="20.100000000000001" customHeight="1">
      <c r="A188" s="161" t="s">
        <v>29</v>
      </c>
      <c r="B188" s="161"/>
      <c r="C188" s="161"/>
      <c r="D188" s="161"/>
      <c r="E188" s="161"/>
      <c r="F188" s="161"/>
      <c r="G188" s="161"/>
      <c r="H188" s="161"/>
      <c r="I188" s="161"/>
      <c r="J188" s="161"/>
    </row>
    <row r="189" spans="1:10" s="16" customFormat="1" ht="15.75" customHeight="1">
      <c r="A189" s="110" t="s">
        <v>105</v>
      </c>
      <c r="B189" s="117" t="s">
        <v>22</v>
      </c>
      <c r="C189" s="112">
        <v>61800</v>
      </c>
      <c r="D189" s="112">
        <v>61800</v>
      </c>
      <c r="E189" s="112">
        <v>61800</v>
      </c>
      <c r="F189" s="147">
        <f>E189/D189*100</f>
        <v>100</v>
      </c>
      <c r="G189" s="83"/>
      <c r="H189" s="17"/>
      <c r="I189" s="12"/>
      <c r="J189" s="17"/>
    </row>
    <row r="190" spans="1:10" s="16" customFormat="1" ht="15.75" customHeight="1">
      <c r="A190" s="40" t="s">
        <v>49</v>
      </c>
      <c r="B190" s="44" t="s">
        <v>70</v>
      </c>
      <c r="C190" s="20">
        <v>48661</v>
      </c>
      <c r="D190" s="20">
        <v>48661</v>
      </c>
      <c r="E190" s="20">
        <v>0</v>
      </c>
      <c r="F190" s="147">
        <f t="shared" ref="F190:F193" si="13">E190/D190*100</f>
        <v>0</v>
      </c>
      <c r="G190" s="83"/>
      <c r="H190" s="17"/>
      <c r="I190" s="12"/>
      <c r="J190" s="17"/>
    </row>
    <row r="191" spans="1:10" s="16" customFormat="1" ht="15.75" customHeight="1">
      <c r="A191" s="40" t="s">
        <v>51</v>
      </c>
      <c r="B191" s="44" t="s">
        <v>14</v>
      </c>
      <c r="C191" s="20">
        <v>13139</v>
      </c>
      <c r="D191" s="20">
        <v>13139</v>
      </c>
      <c r="E191" s="20">
        <v>0</v>
      </c>
      <c r="F191" s="147">
        <f t="shared" si="13"/>
        <v>0</v>
      </c>
      <c r="G191" s="83"/>
      <c r="H191" s="17"/>
      <c r="I191" s="12"/>
      <c r="J191" s="17"/>
    </row>
    <row r="192" spans="1:10" s="27" customFormat="1" ht="15.75" customHeight="1">
      <c r="A192" s="59" t="s">
        <v>68</v>
      </c>
      <c r="B192" s="45" t="s">
        <v>0</v>
      </c>
      <c r="C192" s="24">
        <f>SUM(C189:C191)</f>
        <v>123600</v>
      </c>
      <c r="D192" s="24">
        <f>SUM(D189:D191)</f>
        <v>123600</v>
      </c>
      <c r="E192" s="24">
        <f>SUM(E189:E191)</f>
        <v>61800</v>
      </c>
      <c r="F192" s="147">
        <f t="shared" si="13"/>
        <v>50</v>
      </c>
      <c r="G192" s="84"/>
      <c r="H192" s="30"/>
      <c r="I192" s="12"/>
      <c r="J192" s="30"/>
    </row>
    <row r="193" spans="1:10" s="10" customFormat="1" ht="15.75" customHeight="1">
      <c r="A193" s="159" t="s">
        <v>75</v>
      </c>
      <c r="B193" s="160"/>
      <c r="C193" s="60">
        <f>SUM(C192)</f>
        <v>123600</v>
      </c>
      <c r="D193" s="60">
        <f>SUM(D192)</f>
        <v>123600</v>
      </c>
      <c r="E193" s="60">
        <f>SUM(E192)</f>
        <v>61800</v>
      </c>
      <c r="F193" s="147">
        <f t="shared" si="13"/>
        <v>50</v>
      </c>
      <c r="G193" s="43"/>
      <c r="I193" s="12"/>
      <c r="J193" s="68"/>
    </row>
    <row r="194" spans="1:10" s="10" customFormat="1" ht="15.75" customHeight="1">
      <c r="A194" s="34"/>
      <c r="B194" s="48"/>
      <c r="C194" s="49"/>
      <c r="D194" s="49"/>
      <c r="E194" s="49"/>
      <c r="F194" s="49"/>
      <c r="G194" s="49"/>
      <c r="I194" s="12"/>
    </row>
    <row r="195" spans="1:10" s="10" customFormat="1" ht="15.75" customHeight="1">
      <c r="A195" s="168" t="s">
        <v>154</v>
      </c>
      <c r="B195" s="175" t="s">
        <v>159</v>
      </c>
      <c r="C195" s="173" t="s">
        <v>7</v>
      </c>
      <c r="D195" s="163" t="s">
        <v>188</v>
      </c>
      <c r="E195" s="163" t="s">
        <v>228</v>
      </c>
      <c r="F195" s="163" t="s">
        <v>229</v>
      </c>
      <c r="G195" s="81"/>
      <c r="I195" s="12"/>
    </row>
    <row r="196" spans="1:10" s="10" customFormat="1" ht="15.75" customHeight="1">
      <c r="A196" s="168"/>
      <c r="B196" s="175"/>
      <c r="C196" s="173"/>
      <c r="D196" s="164"/>
      <c r="E196" s="164"/>
      <c r="F196" s="164"/>
      <c r="G196" s="81"/>
      <c r="I196" s="12"/>
    </row>
    <row r="197" spans="1:10" s="10" customFormat="1" ht="15.75" customHeight="1">
      <c r="A197" s="169"/>
      <c r="B197" s="176"/>
      <c r="C197" s="174"/>
      <c r="D197" s="164"/>
      <c r="E197" s="172"/>
      <c r="F197" s="164"/>
      <c r="G197" s="82"/>
      <c r="I197" s="12"/>
    </row>
    <row r="198" spans="1:10" s="10" customFormat="1" ht="20.100000000000001" customHeight="1">
      <c r="A198" s="161" t="s">
        <v>177</v>
      </c>
      <c r="B198" s="161"/>
      <c r="C198" s="161"/>
      <c r="D198" s="161"/>
      <c r="E198" s="161"/>
      <c r="F198" s="161"/>
      <c r="G198" s="161"/>
      <c r="H198" s="161"/>
      <c r="I198" s="161"/>
      <c r="J198" s="161"/>
    </row>
    <row r="199" spans="1:10" s="10" customFormat="1" ht="15.75" customHeight="1">
      <c r="A199" s="117" t="s">
        <v>102</v>
      </c>
      <c r="B199" s="117" t="s">
        <v>182</v>
      </c>
      <c r="C199" s="118">
        <v>894209</v>
      </c>
      <c r="D199" s="118">
        <v>1333409</v>
      </c>
      <c r="E199" s="118">
        <v>1333409</v>
      </c>
      <c r="F199" s="152">
        <f>E199/D199*100</f>
        <v>100</v>
      </c>
      <c r="G199" s="100"/>
      <c r="I199" s="12"/>
    </row>
    <row r="200" spans="1:10" s="10" customFormat="1" ht="15.75" customHeight="1">
      <c r="A200" s="117" t="s">
        <v>102</v>
      </c>
      <c r="B200" s="117" t="s">
        <v>205</v>
      </c>
      <c r="C200" s="118"/>
      <c r="D200" s="118">
        <v>746000</v>
      </c>
      <c r="E200" s="118">
        <v>746000</v>
      </c>
      <c r="F200" s="152">
        <f t="shared" ref="F200:F203" si="14">E200/D200*100</f>
        <v>100</v>
      </c>
      <c r="G200" s="100"/>
      <c r="I200" s="12"/>
    </row>
    <row r="201" spans="1:10" s="10" customFormat="1" ht="15.75" customHeight="1">
      <c r="A201" s="77" t="s">
        <v>102</v>
      </c>
      <c r="B201" s="45" t="s">
        <v>183</v>
      </c>
      <c r="C201" s="29">
        <f>SUM(C199)</f>
        <v>894209</v>
      </c>
      <c r="D201" s="29">
        <f>SUM(D199:D200)</f>
        <v>2079409</v>
      </c>
      <c r="E201" s="29">
        <f>SUM(E199:E200)</f>
        <v>2079409</v>
      </c>
      <c r="F201" s="152">
        <f t="shared" si="14"/>
        <v>100</v>
      </c>
      <c r="G201" s="101"/>
      <c r="I201" s="12"/>
    </row>
    <row r="202" spans="1:10" s="10" customFormat="1" ht="15.75" customHeight="1">
      <c r="A202" s="137" t="s">
        <v>123</v>
      </c>
      <c r="B202" s="138" t="s">
        <v>214</v>
      </c>
      <c r="C202" s="139"/>
      <c r="D202" s="139">
        <v>50000</v>
      </c>
      <c r="E202" s="139">
        <v>50000</v>
      </c>
      <c r="F202" s="152">
        <f t="shared" si="14"/>
        <v>100</v>
      </c>
      <c r="G202" s="101"/>
      <c r="I202" s="12"/>
    </row>
    <row r="203" spans="1:10" s="10" customFormat="1" ht="15.75" customHeight="1">
      <c r="A203" s="157" t="s">
        <v>82</v>
      </c>
      <c r="B203" s="158"/>
      <c r="C203" s="119">
        <f>SUM(C201)</f>
        <v>894209</v>
      </c>
      <c r="D203" s="119">
        <f>SUM(D201+D202)</f>
        <v>2129409</v>
      </c>
      <c r="E203" s="119">
        <f>SUM(E202+E201)</f>
        <v>2129409</v>
      </c>
      <c r="F203" s="152">
        <f t="shared" si="14"/>
        <v>100</v>
      </c>
      <c r="G203" s="49"/>
      <c r="I203" s="12"/>
    </row>
    <row r="204" spans="1:10" s="8" customFormat="1" ht="20.100000000000001" customHeight="1">
      <c r="A204" s="162" t="s">
        <v>29</v>
      </c>
      <c r="B204" s="162"/>
      <c r="C204" s="162"/>
      <c r="D204" s="162"/>
      <c r="E204" s="162"/>
      <c r="F204" s="162"/>
      <c r="G204" s="162"/>
      <c r="H204" s="162"/>
      <c r="I204" s="162"/>
      <c r="J204" s="162"/>
    </row>
    <row r="205" spans="1:10" s="17" customFormat="1" ht="15.75" customHeight="1">
      <c r="A205" s="110" t="s">
        <v>106</v>
      </c>
      <c r="B205" s="117" t="s">
        <v>41</v>
      </c>
      <c r="C205" s="120">
        <v>35575883</v>
      </c>
      <c r="D205" s="120">
        <v>36723776</v>
      </c>
      <c r="E205" s="120">
        <v>36723776</v>
      </c>
      <c r="F205" s="149">
        <f>E205/D205*100</f>
        <v>100</v>
      </c>
      <c r="G205" s="88"/>
      <c r="I205" s="12"/>
    </row>
    <row r="206" spans="1:10" s="17" customFormat="1" ht="15.75" customHeight="1">
      <c r="A206" s="40" t="s">
        <v>106</v>
      </c>
      <c r="B206" s="44" t="s">
        <v>165</v>
      </c>
      <c r="C206" s="21">
        <v>24721584</v>
      </c>
      <c r="D206" s="21">
        <v>25574696</v>
      </c>
      <c r="E206" s="21">
        <v>25574696</v>
      </c>
      <c r="F206" s="149">
        <f t="shared" ref="F206:F215" si="15">E206/D206*100</f>
        <v>100</v>
      </c>
      <c r="G206" s="88"/>
      <c r="I206" s="12"/>
    </row>
    <row r="207" spans="1:10" s="17" customFormat="1" ht="15.75" customHeight="1">
      <c r="A207" s="40" t="s">
        <v>180</v>
      </c>
      <c r="B207" s="44" t="s">
        <v>181</v>
      </c>
      <c r="C207" s="21">
        <v>2009459</v>
      </c>
      <c r="D207" s="21">
        <v>2009459</v>
      </c>
      <c r="E207" s="21">
        <v>2009459</v>
      </c>
      <c r="F207" s="149">
        <f t="shared" si="15"/>
        <v>100</v>
      </c>
      <c r="G207" s="88"/>
      <c r="I207" s="12"/>
    </row>
    <row r="208" spans="1:10" s="17" customFormat="1" ht="15.75" customHeight="1">
      <c r="A208" s="59" t="s">
        <v>117</v>
      </c>
      <c r="B208" s="45" t="s">
        <v>101</v>
      </c>
      <c r="C208" s="41">
        <f>SUM(C205:C207)</f>
        <v>62306926</v>
      </c>
      <c r="D208" s="41">
        <f>SUM(D205:D207)</f>
        <v>64307931</v>
      </c>
      <c r="E208" s="41">
        <f>SUM(E205:E207)</f>
        <v>64307931</v>
      </c>
      <c r="F208" s="149">
        <f t="shared" si="15"/>
        <v>100</v>
      </c>
      <c r="G208" s="89"/>
      <c r="I208" s="12"/>
    </row>
    <row r="209" spans="1:10" s="17" customFormat="1" ht="15.75" customHeight="1">
      <c r="A209" s="40" t="s">
        <v>116</v>
      </c>
      <c r="B209" s="44" t="s">
        <v>197</v>
      </c>
      <c r="C209" s="21">
        <v>3762000</v>
      </c>
      <c r="D209" s="21">
        <v>3762000</v>
      </c>
      <c r="E209" s="21">
        <v>3080000</v>
      </c>
      <c r="F209" s="149">
        <f t="shared" si="15"/>
        <v>81.871345029239762</v>
      </c>
      <c r="G209" s="88"/>
      <c r="I209" s="12"/>
    </row>
    <row r="210" spans="1:10" s="17" customFormat="1" ht="15.75" customHeight="1">
      <c r="A210" s="40"/>
      <c r="B210" s="44" t="s">
        <v>166</v>
      </c>
      <c r="C210" s="21">
        <v>8038000</v>
      </c>
      <c r="D210" s="21">
        <v>8038000</v>
      </c>
      <c r="E210" s="21">
        <v>5871000</v>
      </c>
      <c r="F210" s="149">
        <f t="shared" si="15"/>
        <v>73.040557352575263</v>
      </c>
      <c r="G210" s="88"/>
      <c r="I210" s="12"/>
    </row>
    <row r="211" spans="1:10" s="17" customFormat="1" ht="15.75" customHeight="1">
      <c r="A211" s="40"/>
      <c r="B211" s="44" t="s">
        <v>167</v>
      </c>
      <c r="C211" s="21">
        <v>50000</v>
      </c>
      <c r="D211" s="21">
        <v>50000</v>
      </c>
      <c r="E211" s="21">
        <v>46530</v>
      </c>
      <c r="F211" s="149">
        <f t="shared" si="15"/>
        <v>93.06</v>
      </c>
      <c r="G211" s="88"/>
      <c r="I211" s="12"/>
    </row>
    <row r="212" spans="1:10" s="17" customFormat="1" ht="15.75" customHeight="1">
      <c r="A212" s="40"/>
      <c r="B212" s="44" t="s">
        <v>185</v>
      </c>
      <c r="C212" s="21">
        <v>155500</v>
      </c>
      <c r="D212" s="21">
        <v>155500</v>
      </c>
      <c r="E212" s="21">
        <v>155100</v>
      </c>
      <c r="F212" s="149">
        <f t="shared" si="15"/>
        <v>99.742765273311889</v>
      </c>
      <c r="G212" s="88"/>
      <c r="I212" s="12"/>
    </row>
    <row r="213" spans="1:10" s="17" customFormat="1" ht="15.75" customHeight="1">
      <c r="A213" s="40"/>
      <c r="B213" s="44" t="s">
        <v>198</v>
      </c>
      <c r="C213" s="21">
        <v>484000</v>
      </c>
      <c r="D213" s="21">
        <v>517759</v>
      </c>
      <c r="E213" s="21">
        <v>517759</v>
      </c>
      <c r="F213" s="149">
        <f t="shared" si="15"/>
        <v>100</v>
      </c>
      <c r="G213" s="88"/>
      <c r="I213" s="12"/>
    </row>
    <row r="214" spans="1:10" s="30" customFormat="1" ht="15.75" customHeight="1">
      <c r="A214" s="59" t="s">
        <v>116</v>
      </c>
      <c r="B214" s="45" t="s">
        <v>179</v>
      </c>
      <c r="C214" s="41">
        <f>SUM(C209:C213)</f>
        <v>12489500</v>
      </c>
      <c r="D214" s="41">
        <f>SUM(D209:D213)</f>
        <v>12523259</v>
      </c>
      <c r="E214" s="41">
        <f>SUM(E209:E213)</f>
        <v>9670389</v>
      </c>
      <c r="F214" s="149">
        <f t="shared" si="15"/>
        <v>77.219428265437941</v>
      </c>
      <c r="G214" s="89"/>
      <c r="I214" s="12"/>
    </row>
    <row r="215" spans="1:10" s="4" customFormat="1" ht="15.75" customHeight="1">
      <c r="A215" s="159" t="s">
        <v>75</v>
      </c>
      <c r="B215" s="160"/>
      <c r="C215" s="55">
        <f>C208+C214</f>
        <v>74796426</v>
      </c>
      <c r="D215" s="55">
        <f>D208+D214</f>
        <v>76831190</v>
      </c>
      <c r="E215" s="55">
        <f>E208+E214</f>
        <v>73978320</v>
      </c>
      <c r="F215" s="149">
        <f t="shared" si="15"/>
        <v>96.286833511234164</v>
      </c>
      <c r="G215" s="72"/>
      <c r="H215" s="10"/>
      <c r="I215" s="12"/>
      <c r="J215" s="68"/>
    </row>
    <row r="216" spans="1:10" ht="15.75" customHeight="1">
      <c r="B216" s="7"/>
      <c r="C216" s="9"/>
      <c r="D216" s="9"/>
      <c r="E216" s="9"/>
      <c r="F216" s="9"/>
      <c r="G216" s="9"/>
      <c r="H216" s="12"/>
      <c r="I216" s="12"/>
      <c r="J216" s="12"/>
    </row>
    <row r="217" spans="1:10" s="12" customFormat="1" ht="15.75" customHeight="1">
      <c r="A217" s="168" t="s">
        <v>154</v>
      </c>
      <c r="B217" s="175" t="s">
        <v>143</v>
      </c>
      <c r="C217" s="175" t="s">
        <v>7</v>
      </c>
      <c r="D217" s="163" t="s">
        <v>188</v>
      </c>
      <c r="E217" s="163" t="s">
        <v>228</v>
      </c>
      <c r="F217" s="163" t="s">
        <v>229</v>
      </c>
      <c r="G217" s="96"/>
    </row>
    <row r="218" spans="1:10" s="12" customFormat="1" ht="15.75" customHeight="1">
      <c r="A218" s="168"/>
      <c r="B218" s="175"/>
      <c r="C218" s="175"/>
      <c r="D218" s="164"/>
      <c r="E218" s="164"/>
      <c r="F218" s="164"/>
      <c r="G218" s="96"/>
    </row>
    <row r="219" spans="1:10" s="12" customFormat="1" ht="15.75" customHeight="1">
      <c r="A219" s="168"/>
      <c r="B219" s="175"/>
      <c r="C219" s="179"/>
      <c r="D219" s="172"/>
      <c r="E219" s="172"/>
      <c r="F219" s="172"/>
      <c r="G219" s="82"/>
    </row>
    <row r="220" spans="1:10" s="12" customFormat="1" ht="20.100000000000001" customHeight="1">
      <c r="A220" s="170" t="s">
        <v>28</v>
      </c>
      <c r="B220" s="171"/>
      <c r="C220" s="171"/>
      <c r="D220" s="171"/>
      <c r="E220" s="171"/>
      <c r="F220" s="171"/>
      <c r="G220" s="171"/>
      <c r="H220" s="171"/>
      <c r="I220" s="171"/>
      <c r="J220" s="171"/>
    </row>
    <row r="221" spans="1:10" s="17" customFormat="1" ht="15.75" customHeight="1">
      <c r="A221" s="40" t="s">
        <v>102</v>
      </c>
      <c r="B221" s="44" t="s">
        <v>32</v>
      </c>
      <c r="C221" s="23">
        <v>5327170</v>
      </c>
      <c r="D221" s="23">
        <v>5482720</v>
      </c>
      <c r="E221" s="23">
        <v>4042833</v>
      </c>
      <c r="F221" s="153">
        <f>E221/D221*100</f>
        <v>73.737725070767794</v>
      </c>
      <c r="G221" s="100"/>
      <c r="I221" s="12"/>
    </row>
    <row r="222" spans="1:10" s="30" customFormat="1" ht="15.75" customHeight="1">
      <c r="A222" s="59" t="s">
        <v>102</v>
      </c>
      <c r="B222" s="39" t="s">
        <v>33</v>
      </c>
      <c r="C222" s="26">
        <f>SUM(C221:C221)</f>
        <v>5327170</v>
      </c>
      <c r="D222" s="26">
        <f>SUM(D221:D221)</f>
        <v>5482720</v>
      </c>
      <c r="E222" s="26">
        <f>SUM(E221)</f>
        <v>4042833</v>
      </c>
      <c r="F222" s="153">
        <f t="shared" ref="F222:F223" si="16">E222/D222*100</f>
        <v>73.737725070767794</v>
      </c>
      <c r="G222" s="97"/>
      <c r="I222" s="12"/>
    </row>
    <row r="223" spans="1:10" s="10" customFormat="1" ht="15.75" customHeight="1">
      <c r="A223" s="157" t="s">
        <v>82</v>
      </c>
      <c r="B223" s="158"/>
      <c r="C223" s="128">
        <f>C222</f>
        <v>5327170</v>
      </c>
      <c r="D223" s="128">
        <f>D222</f>
        <v>5482720</v>
      </c>
      <c r="E223" s="128">
        <f>SUM(E222)</f>
        <v>4042833</v>
      </c>
      <c r="F223" s="153">
        <f t="shared" si="16"/>
        <v>73.737725070767794</v>
      </c>
      <c r="G223" s="87"/>
      <c r="I223" s="54"/>
    </row>
    <row r="224" spans="1:10" s="12" customFormat="1" ht="20.100000000000001" customHeight="1">
      <c r="A224" s="162" t="s">
        <v>29</v>
      </c>
      <c r="B224" s="162"/>
      <c r="C224" s="162"/>
      <c r="D224" s="162"/>
      <c r="E224" s="162"/>
      <c r="F224" s="162"/>
      <c r="G224" s="162"/>
      <c r="H224" s="162"/>
      <c r="I224" s="162"/>
      <c r="J224" s="162"/>
    </row>
    <row r="225" spans="1:10" s="30" customFormat="1" ht="15.75" customHeight="1">
      <c r="A225" s="113" t="s">
        <v>57</v>
      </c>
      <c r="B225" s="121" t="s">
        <v>3</v>
      </c>
      <c r="C225" s="115">
        <v>4891800</v>
      </c>
      <c r="D225" s="115">
        <v>4902918</v>
      </c>
      <c r="E225" s="115">
        <v>3268760</v>
      </c>
      <c r="F225" s="152">
        <f>E225/D225*100</f>
        <v>66.669685277216544</v>
      </c>
      <c r="G225" s="97"/>
      <c r="I225" s="12"/>
    </row>
    <row r="226" spans="1:10" s="30" customFormat="1" ht="15.75" customHeight="1">
      <c r="A226" s="59" t="s">
        <v>69</v>
      </c>
      <c r="B226" s="45" t="s">
        <v>4</v>
      </c>
      <c r="C226" s="26">
        <v>538098</v>
      </c>
      <c r="D226" s="26">
        <v>540544</v>
      </c>
      <c r="E226" s="26">
        <v>407173</v>
      </c>
      <c r="F226" s="152">
        <f t="shared" ref="F226:F233" si="17">E226/D226*100</f>
        <v>75.326522910253374</v>
      </c>
      <c r="G226" s="97"/>
      <c r="I226" s="12"/>
    </row>
    <row r="227" spans="1:10" s="30" customFormat="1" ht="15.75" customHeight="1">
      <c r="A227" s="40" t="s">
        <v>68</v>
      </c>
      <c r="B227" s="145" t="s">
        <v>168</v>
      </c>
      <c r="C227" s="23">
        <v>196662</v>
      </c>
      <c r="D227" s="23">
        <v>196662</v>
      </c>
      <c r="E227" s="23">
        <v>43200</v>
      </c>
      <c r="F227" s="152">
        <f t="shared" si="17"/>
        <v>21.966622936815451</v>
      </c>
      <c r="G227" s="100"/>
      <c r="I227" s="12"/>
    </row>
    <row r="228" spans="1:10" s="30" customFormat="1" ht="15.75" customHeight="1">
      <c r="A228" s="40" t="s">
        <v>51</v>
      </c>
      <c r="B228" s="44" t="s">
        <v>139</v>
      </c>
      <c r="C228" s="23">
        <v>53100</v>
      </c>
      <c r="D228" s="23">
        <v>53100</v>
      </c>
      <c r="E228" s="23">
        <v>11664</v>
      </c>
      <c r="F228" s="152">
        <f t="shared" si="17"/>
        <v>21.966101694915256</v>
      </c>
      <c r="G228" s="100"/>
      <c r="I228" s="12"/>
    </row>
    <row r="229" spans="1:10" s="30" customFormat="1" ht="15.75" customHeight="1">
      <c r="A229" s="59" t="s">
        <v>68</v>
      </c>
      <c r="B229" s="45" t="s">
        <v>0</v>
      </c>
      <c r="C229" s="26">
        <f>SUM(C227:C228)</f>
        <v>249762</v>
      </c>
      <c r="D229" s="26">
        <f>SUM(D227:D228)</f>
        <v>249762</v>
      </c>
      <c r="E229" s="26">
        <f>SUM(E227:E228)</f>
        <v>54864</v>
      </c>
      <c r="F229" s="152">
        <f t="shared" si="17"/>
        <v>21.9665121195378</v>
      </c>
      <c r="G229" s="97"/>
      <c r="I229" s="12"/>
    </row>
    <row r="230" spans="1:10" s="30" customFormat="1" ht="15.75" customHeight="1">
      <c r="A230" s="40" t="s">
        <v>54</v>
      </c>
      <c r="B230" s="145" t="s">
        <v>169</v>
      </c>
      <c r="C230" s="23">
        <v>150000</v>
      </c>
      <c r="D230" s="23">
        <v>202828</v>
      </c>
      <c r="E230" s="23">
        <v>202828</v>
      </c>
      <c r="F230" s="152">
        <f t="shared" si="17"/>
        <v>100</v>
      </c>
      <c r="G230" s="100"/>
      <c r="I230" s="12"/>
    </row>
    <row r="231" spans="1:10" s="30" customFormat="1" ht="15.75" customHeight="1">
      <c r="A231" s="40" t="s">
        <v>54</v>
      </c>
      <c r="B231" s="145" t="s">
        <v>170</v>
      </c>
      <c r="C231" s="23">
        <v>40500</v>
      </c>
      <c r="D231" s="23">
        <v>54763</v>
      </c>
      <c r="E231" s="23">
        <v>54763</v>
      </c>
      <c r="F231" s="152">
        <f t="shared" si="17"/>
        <v>100</v>
      </c>
      <c r="G231" s="100"/>
      <c r="I231" s="12"/>
    </row>
    <row r="232" spans="1:10" s="30" customFormat="1" ht="15.75" customHeight="1">
      <c r="A232" s="59" t="s">
        <v>54</v>
      </c>
      <c r="B232" s="144" t="s">
        <v>171</v>
      </c>
      <c r="C232" s="26">
        <f>SUM(C230:C231)</f>
        <v>190500</v>
      </c>
      <c r="D232" s="26">
        <f>SUM(D230:D231)</f>
        <v>257591</v>
      </c>
      <c r="E232" s="26">
        <f>SUM(E230:E231)</f>
        <v>257591</v>
      </c>
      <c r="F232" s="152">
        <f t="shared" si="17"/>
        <v>100</v>
      </c>
      <c r="G232" s="97"/>
      <c r="I232" s="12"/>
    </row>
    <row r="233" spans="1:10" s="10" customFormat="1" ht="15.75" customHeight="1">
      <c r="A233" s="159" t="s">
        <v>75</v>
      </c>
      <c r="B233" s="160"/>
      <c r="C233" s="62">
        <f>C225+C226+C229+C232</f>
        <v>5870160</v>
      </c>
      <c r="D233" s="62">
        <f>D225+D226+D229+D232</f>
        <v>5950815</v>
      </c>
      <c r="E233" s="62">
        <f>E226+E225+E229+E232</f>
        <v>3988388</v>
      </c>
      <c r="F233" s="152">
        <f t="shared" si="17"/>
        <v>67.022550692636216</v>
      </c>
      <c r="G233" s="87"/>
      <c r="I233" s="12"/>
      <c r="J233" s="68"/>
    </row>
    <row r="234" spans="1:10" s="12" customFormat="1" ht="15.75" customHeight="1">
      <c r="A234" s="34"/>
      <c r="B234" s="7"/>
      <c r="C234" s="11"/>
      <c r="D234" s="11"/>
      <c r="E234" s="11"/>
      <c r="F234" s="11"/>
      <c r="G234" s="11"/>
    </row>
    <row r="235" spans="1:10" s="12" customFormat="1" ht="15.75" customHeight="1">
      <c r="A235" s="168" t="s">
        <v>154</v>
      </c>
      <c r="B235" s="175" t="s">
        <v>144</v>
      </c>
      <c r="C235" s="175" t="s">
        <v>7</v>
      </c>
      <c r="D235" s="163" t="s">
        <v>188</v>
      </c>
      <c r="E235" s="163" t="s">
        <v>228</v>
      </c>
      <c r="F235" s="163" t="s">
        <v>229</v>
      </c>
      <c r="G235" s="96"/>
    </row>
    <row r="236" spans="1:10" s="12" customFormat="1" ht="15.75" customHeight="1">
      <c r="A236" s="168"/>
      <c r="B236" s="175"/>
      <c r="C236" s="175"/>
      <c r="D236" s="164"/>
      <c r="E236" s="164"/>
      <c r="F236" s="164"/>
      <c r="G236" s="96"/>
    </row>
    <row r="237" spans="1:10" s="12" customFormat="1" ht="15.75" customHeight="1">
      <c r="A237" s="169"/>
      <c r="B237" s="176"/>
      <c r="C237" s="174"/>
      <c r="D237" s="164"/>
      <c r="E237" s="172"/>
      <c r="F237" s="164"/>
      <c r="G237" s="82"/>
    </row>
    <row r="238" spans="1:10" s="12" customFormat="1" ht="20.100000000000001" customHeight="1">
      <c r="A238" s="162" t="s">
        <v>29</v>
      </c>
      <c r="B238" s="162"/>
      <c r="C238" s="162"/>
      <c r="D238" s="162"/>
      <c r="E238" s="162"/>
      <c r="F238" s="162"/>
      <c r="G238" s="162"/>
      <c r="H238" s="162"/>
      <c r="I238" s="162"/>
      <c r="J238" s="162"/>
    </row>
    <row r="239" spans="1:10" s="17" customFormat="1" ht="15.75" customHeight="1">
      <c r="A239" s="110" t="s">
        <v>108</v>
      </c>
      <c r="B239" s="117" t="s">
        <v>42</v>
      </c>
      <c r="C239" s="112">
        <v>500000</v>
      </c>
      <c r="D239" s="112">
        <v>900000</v>
      </c>
      <c r="E239" s="112">
        <v>790000</v>
      </c>
      <c r="F239" s="147">
        <f>E239/D239*100</f>
        <v>87.777777777777771</v>
      </c>
      <c r="G239" s="83"/>
      <c r="I239" s="12"/>
    </row>
    <row r="240" spans="1:10" s="17" customFormat="1" ht="15.75" customHeight="1">
      <c r="A240" s="40" t="s">
        <v>108</v>
      </c>
      <c r="B240" s="44" t="s">
        <v>37</v>
      </c>
      <c r="C240" s="20">
        <v>31100</v>
      </c>
      <c r="D240" s="20">
        <v>31100</v>
      </c>
      <c r="E240" s="20">
        <v>30000</v>
      </c>
      <c r="F240" s="147">
        <f t="shared" ref="F240:F245" si="18">E240/D240*100</f>
        <v>96.463022508038591</v>
      </c>
      <c r="G240" s="83"/>
      <c r="I240" s="12"/>
    </row>
    <row r="241" spans="1:10" s="17" customFormat="1" ht="15.75" customHeight="1">
      <c r="A241" s="40" t="s">
        <v>108</v>
      </c>
      <c r="B241" s="44" t="s">
        <v>38</v>
      </c>
      <c r="C241" s="20">
        <v>31100</v>
      </c>
      <c r="D241" s="20">
        <v>31100</v>
      </c>
      <c r="E241" s="20">
        <v>31020</v>
      </c>
      <c r="F241" s="147">
        <f t="shared" si="18"/>
        <v>99.742765273311889</v>
      </c>
      <c r="G241" s="83"/>
      <c r="I241" s="12"/>
    </row>
    <row r="242" spans="1:10" s="17" customFormat="1" ht="15.75" customHeight="1">
      <c r="A242" s="40" t="s">
        <v>108</v>
      </c>
      <c r="B242" s="44" t="s">
        <v>39</v>
      </c>
      <c r="C242" s="20">
        <v>30000</v>
      </c>
      <c r="D242" s="20">
        <v>30000</v>
      </c>
      <c r="E242" s="20">
        <v>16940</v>
      </c>
      <c r="F242" s="147">
        <f t="shared" si="18"/>
        <v>56.466666666666669</v>
      </c>
      <c r="G242" s="83"/>
      <c r="I242" s="12"/>
    </row>
    <row r="243" spans="1:10" s="17" customFormat="1" ht="15.75" customHeight="1">
      <c r="A243" s="40" t="s">
        <v>108</v>
      </c>
      <c r="B243" s="44" t="s">
        <v>43</v>
      </c>
      <c r="C243" s="20">
        <v>2000</v>
      </c>
      <c r="D243" s="20">
        <v>2000</v>
      </c>
      <c r="E243" s="20">
        <v>6000</v>
      </c>
      <c r="F243" s="147">
        <f t="shared" si="18"/>
        <v>300</v>
      </c>
      <c r="G243" s="83"/>
      <c r="I243" s="12"/>
    </row>
    <row r="244" spans="1:10" s="30" customFormat="1" ht="15.75" customHeight="1">
      <c r="A244" s="59" t="s">
        <v>108</v>
      </c>
      <c r="B244" s="39" t="s">
        <v>109</v>
      </c>
      <c r="C244" s="24">
        <f>SUM(C239:C243)</f>
        <v>594200</v>
      </c>
      <c r="D244" s="24">
        <f>SUM(D239:D243)</f>
        <v>994200</v>
      </c>
      <c r="E244" s="24">
        <f>SUM(E239:E243)</f>
        <v>873960</v>
      </c>
      <c r="F244" s="147">
        <f t="shared" si="18"/>
        <v>87.905853952926975</v>
      </c>
      <c r="G244" s="84"/>
      <c r="I244" s="12"/>
    </row>
    <row r="245" spans="1:10" s="10" customFormat="1" ht="15.75" customHeight="1">
      <c r="A245" s="159" t="s">
        <v>75</v>
      </c>
      <c r="B245" s="160"/>
      <c r="C245" s="55">
        <f>C244</f>
        <v>594200</v>
      </c>
      <c r="D245" s="55">
        <f>D244</f>
        <v>994200</v>
      </c>
      <c r="E245" s="55">
        <f>SUM(E244)</f>
        <v>873960</v>
      </c>
      <c r="F245" s="147">
        <f t="shared" si="18"/>
        <v>87.905853952926975</v>
      </c>
      <c r="G245" s="72"/>
      <c r="I245" s="12"/>
      <c r="J245" s="68"/>
    </row>
    <row r="246" spans="1:10" s="12" customFormat="1" ht="15.75" customHeight="1">
      <c r="A246" s="34"/>
      <c r="B246" s="7"/>
      <c r="C246" s="11"/>
      <c r="D246" s="11"/>
      <c r="E246" s="11"/>
      <c r="F246" s="11"/>
      <c r="G246" s="11"/>
    </row>
    <row r="247" spans="1:10" ht="15.75" customHeight="1">
      <c r="A247" s="168" t="s">
        <v>154</v>
      </c>
      <c r="B247" s="175" t="s">
        <v>158</v>
      </c>
      <c r="C247" s="173" t="s">
        <v>7</v>
      </c>
      <c r="D247" s="163" t="s">
        <v>188</v>
      </c>
      <c r="E247" s="163" t="s">
        <v>228</v>
      </c>
      <c r="F247" s="163" t="s">
        <v>229</v>
      </c>
      <c r="G247" s="81"/>
      <c r="H247" s="12"/>
      <c r="I247" s="12"/>
      <c r="J247" s="12"/>
    </row>
    <row r="248" spans="1:10" ht="15.75" customHeight="1">
      <c r="A248" s="168"/>
      <c r="B248" s="175"/>
      <c r="C248" s="173"/>
      <c r="D248" s="164"/>
      <c r="E248" s="164"/>
      <c r="F248" s="164"/>
      <c r="G248" s="81"/>
      <c r="H248" s="12"/>
      <c r="I248" s="12"/>
      <c r="J248" s="12"/>
    </row>
    <row r="249" spans="1:10" ht="15.75" customHeight="1">
      <c r="A249" s="169"/>
      <c r="B249" s="176"/>
      <c r="C249" s="163"/>
      <c r="D249" s="164"/>
      <c r="E249" s="172"/>
      <c r="F249" s="164"/>
      <c r="G249" s="81"/>
      <c r="H249" s="12"/>
      <c r="I249" s="12"/>
      <c r="J249" s="12"/>
    </row>
    <row r="250" spans="1:10" s="8" customFormat="1" ht="20.100000000000001" customHeight="1">
      <c r="A250" s="162" t="s">
        <v>29</v>
      </c>
      <c r="B250" s="162"/>
      <c r="C250" s="162"/>
      <c r="D250" s="162"/>
      <c r="E250" s="162"/>
      <c r="F250" s="162"/>
      <c r="G250" s="162"/>
      <c r="H250" s="162"/>
      <c r="I250" s="162"/>
      <c r="J250" s="162"/>
    </row>
    <row r="251" spans="1:10" s="27" customFormat="1" ht="15.75" customHeight="1">
      <c r="A251" s="113" t="s">
        <v>57</v>
      </c>
      <c r="B251" s="121" t="s">
        <v>3</v>
      </c>
      <c r="C251" s="122">
        <v>4378576</v>
      </c>
      <c r="D251" s="122">
        <v>4676076</v>
      </c>
      <c r="E251" s="122">
        <v>4213128</v>
      </c>
      <c r="F251" s="149">
        <f>E251/D251*100</f>
        <v>90.099647653288784</v>
      </c>
      <c r="G251" s="89"/>
      <c r="H251" s="30"/>
      <c r="I251" s="12"/>
      <c r="J251" s="30"/>
    </row>
    <row r="252" spans="1:10" s="27" customFormat="1" ht="15.75" customHeight="1">
      <c r="A252" s="59" t="s">
        <v>69</v>
      </c>
      <c r="B252" s="45" t="s">
        <v>9</v>
      </c>
      <c r="C252" s="41">
        <v>1000488</v>
      </c>
      <c r="D252" s="41">
        <v>1068538</v>
      </c>
      <c r="E252" s="41">
        <v>1045378</v>
      </c>
      <c r="F252" s="149">
        <f t="shared" ref="F252:F262" si="19">E252/D252*100</f>
        <v>97.832552515680305</v>
      </c>
      <c r="G252" s="89"/>
      <c r="H252" s="30"/>
      <c r="I252" s="12"/>
      <c r="J252" s="30"/>
    </row>
    <row r="253" spans="1:10" s="16" customFormat="1" ht="15.75" customHeight="1">
      <c r="A253" s="40" t="s">
        <v>53</v>
      </c>
      <c r="B253" s="44" t="s">
        <v>71</v>
      </c>
      <c r="C253" s="21">
        <v>350000</v>
      </c>
      <c r="D253" s="21">
        <v>211600</v>
      </c>
      <c r="E253" s="21">
        <v>136445</v>
      </c>
      <c r="F253" s="149">
        <f t="shared" si="19"/>
        <v>64.482514177693758</v>
      </c>
      <c r="G253" s="88"/>
      <c r="H253" s="17"/>
      <c r="I253" s="12"/>
      <c r="J253" s="17"/>
    </row>
    <row r="254" spans="1:10" s="16" customFormat="1" ht="15.75" customHeight="1">
      <c r="A254" s="40" t="s">
        <v>52</v>
      </c>
      <c r="B254" s="44" t="s">
        <v>62</v>
      </c>
      <c r="C254" s="21">
        <v>90000</v>
      </c>
      <c r="D254" s="21">
        <v>90000</v>
      </c>
      <c r="E254" s="21">
        <v>62065</v>
      </c>
      <c r="F254" s="149">
        <f t="shared" si="19"/>
        <v>68.961111111111109</v>
      </c>
      <c r="G254" s="88"/>
      <c r="H254" s="17"/>
      <c r="I254" s="12"/>
      <c r="J254" s="17"/>
    </row>
    <row r="255" spans="1:10" s="16" customFormat="1" ht="15.75" customHeight="1">
      <c r="A255" s="40" t="s">
        <v>63</v>
      </c>
      <c r="B255" s="44" t="s">
        <v>74</v>
      </c>
      <c r="C255" s="21">
        <v>1442852</v>
      </c>
      <c r="D255" s="21">
        <v>1486517</v>
      </c>
      <c r="E255" s="21">
        <v>596301</v>
      </c>
      <c r="F255" s="149">
        <f t="shared" si="19"/>
        <v>40.113971115029294</v>
      </c>
      <c r="G255" s="88"/>
      <c r="H255" s="17"/>
      <c r="I255" s="12"/>
      <c r="J255" s="17"/>
    </row>
    <row r="256" spans="1:10" s="16" customFormat="1" ht="15.75" customHeight="1">
      <c r="A256" s="40" t="s">
        <v>67</v>
      </c>
      <c r="B256" s="44" t="s">
        <v>139</v>
      </c>
      <c r="C256" s="21">
        <v>553220</v>
      </c>
      <c r="D256" s="21">
        <v>485255</v>
      </c>
      <c r="E256" s="21">
        <v>199671</v>
      </c>
      <c r="F256" s="149">
        <f t="shared" si="19"/>
        <v>41.147644022215125</v>
      </c>
      <c r="G256" s="88"/>
      <c r="H256" s="17"/>
      <c r="I256" s="12"/>
      <c r="J256" s="17"/>
    </row>
    <row r="257" spans="1:10" s="16" customFormat="1" ht="15.75" customHeight="1">
      <c r="A257" s="40" t="s">
        <v>65</v>
      </c>
      <c r="B257" s="44" t="s">
        <v>110</v>
      </c>
      <c r="C257" s="21">
        <v>25000</v>
      </c>
      <c r="D257" s="21">
        <v>25000</v>
      </c>
      <c r="E257" s="21">
        <v>0</v>
      </c>
      <c r="F257" s="149">
        <f t="shared" si="19"/>
        <v>0</v>
      </c>
      <c r="G257" s="88"/>
      <c r="H257" s="17"/>
      <c r="I257" s="12"/>
      <c r="J257" s="17"/>
    </row>
    <row r="258" spans="1:10" s="27" customFormat="1" ht="15.75" customHeight="1">
      <c r="A258" s="59" t="s">
        <v>68</v>
      </c>
      <c r="B258" s="45" t="s">
        <v>0</v>
      </c>
      <c r="C258" s="41">
        <f>SUM(C253:C257)</f>
        <v>2461072</v>
      </c>
      <c r="D258" s="41">
        <f>SUM(D253:D257)</f>
        <v>2298372</v>
      </c>
      <c r="E258" s="41">
        <f>SUM(E253:E257)</f>
        <v>994482</v>
      </c>
      <c r="F258" s="149">
        <f t="shared" si="19"/>
        <v>43.268974735160363</v>
      </c>
      <c r="G258" s="89"/>
      <c r="H258" s="30"/>
      <c r="I258" s="12"/>
      <c r="J258" s="30"/>
    </row>
    <row r="259" spans="1:10" s="27" customFormat="1" ht="15.75" customHeight="1">
      <c r="A259" s="40" t="s">
        <v>54</v>
      </c>
      <c r="B259" s="145" t="s">
        <v>169</v>
      </c>
      <c r="C259" s="21"/>
      <c r="D259" s="21">
        <v>138400</v>
      </c>
      <c r="E259" s="21">
        <v>138400</v>
      </c>
      <c r="F259" s="149">
        <f t="shared" si="19"/>
        <v>100</v>
      </c>
      <c r="G259" s="89"/>
      <c r="H259" s="30"/>
      <c r="I259" s="12"/>
      <c r="J259" s="30"/>
    </row>
    <row r="260" spans="1:10" s="27" customFormat="1" ht="15.75" customHeight="1">
      <c r="A260" s="40" t="s">
        <v>210</v>
      </c>
      <c r="B260" s="145" t="s">
        <v>226</v>
      </c>
      <c r="C260" s="21"/>
      <c r="D260" s="21">
        <v>24300</v>
      </c>
      <c r="E260" s="21">
        <v>24300</v>
      </c>
      <c r="F260" s="149">
        <f t="shared" si="19"/>
        <v>100</v>
      </c>
      <c r="G260" s="89"/>
      <c r="H260" s="30"/>
      <c r="I260" s="12"/>
      <c r="J260" s="30"/>
    </row>
    <row r="261" spans="1:10" s="27" customFormat="1" ht="15.75" customHeight="1">
      <c r="A261" s="59" t="s">
        <v>54</v>
      </c>
      <c r="B261" s="144" t="s">
        <v>227</v>
      </c>
      <c r="C261" s="41"/>
      <c r="D261" s="41">
        <f>SUM(D259:D260)</f>
        <v>162700</v>
      </c>
      <c r="E261" s="41">
        <f>SUM(E259:E260)</f>
        <v>162700</v>
      </c>
      <c r="F261" s="149">
        <f t="shared" si="19"/>
        <v>100</v>
      </c>
      <c r="G261" s="89"/>
      <c r="H261" s="30"/>
      <c r="I261" s="12"/>
      <c r="J261" s="30"/>
    </row>
    <row r="262" spans="1:10" s="4" customFormat="1" ht="15.75" customHeight="1">
      <c r="A262" s="159" t="s">
        <v>75</v>
      </c>
      <c r="B262" s="160"/>
      <c r="C262" s="55">
        <f>SUM(C251,C252,C258)</f>
        <v>7840136</v>
      </c>
      <c r="D262" s="55">
        <f>SUM(D251,D252,D258,D261)</f>
        <v>8205686</v>
      </c>
      <c r="E262" s="55">
        <f>E251+E252+E261+E258</f>
        <v>6415688</v>
      </c>
      <c r="F262" s="149">
        <f t="shared" si="19"/>
        <v>78.185882325987123</v>
      </c>
      <c r="G262" s="72"/>
      <c r="H262" s="10"/>
      <c r="I262" s="12"/>
      <c r="J262" s="68"/>
    </row>
    <row r="263" spans="1:10" s="8" customFormat="1" ht="15.75" customHeight="1">
      <c r="A263" s="34"/>
      <c r="B263" s="7"/>
      <c r="C263" s="11"/>
      <c r="D263" s="11"/>
      <c r="E263" s="11"/>
      <c r="F263" s="11"/>
      <c r="G263" s="11"/>
      <c r="I263" s="12"/>
    </row>
    <row r="264" spans="1:10" s="8" customFormat="1" ht="15.75" customHeight="1">
      <c r="A264" s="168" t="s">
        <v>154</v>
      </c>
      <c r="B264" s="175" t="s">
        <v>196</v>
      </c>
      <c r="C264" s="173" t="s">
        <v>7</v>
      </c>
      <c r="D264" s="163" t="s">
        <v>188</v>
      </c>
      <c r="E264" s="163" t="s">
        <v>228</v>
      </c>
      <c r="F264" s="163" t="s">
        <v>229</v>
      </c>
      <c r="G264" s="81"/>
      <c r="I264" s="12"/>
    </row>
    <row r="265" spans="1:10" s="8" customFormat="1" ht="15.75" customHeight="1">
      <c r="A265" s="168"/>
      <c r="B265" s="175"/>
      <c r="C265" s="173"/>
      <c r="D265" s="164"/>
      <c r="E265" s="164"/>
      <c r="F265" s="164"/>
      <c r="G265" s="81"/>
      <c r="I265" s="12"/>
    </row>
    <row r="266" spans="1:10" s="8" customFormat="1" ht="15.75" customHeight="1">
      <c r="A266" s="169"/>
      <c r="B266" s="176"/>
      <c r="C266" s="174"/>
      <c r="D266" s="164"/>
      <c r="E266" s="172"/>
      <c r="F266" s="164"/>
      <c r="G266" s="82"/>
      <c r="I266" s="12"/>
    </row>
    <row r="267" spans="1:10" s="8" customFormat="1" ht="20.100000000000001" customHeight="1">
      <c r="A267" s="161" t="s">
        <v>29</v>
      </c>
      <c r="B267" s="161"/>
      <c r="C267" s="161"/>
      <c r="D267" s="161"/>
      <c r="E267" s="161"/>
      <c r="F267" s="161"/>
      <c r="G267" s="161"/>
      <c r="H267" s="161"/>
      <c r="I267" s="161"/>
      <c r="J267" s="161"/>
    </row>
    <row r="268" spans="1:10" s="30" customFormat="1" ht="15.75" customHeight="1">
      <c r="A268" s="113" t="s">
        <v>57</v>
      </c>
      <c r="B268" s="121" t="s">
        <v>3</v>
      </c>
      <c r="C268" s="122">
        <v>2080688</v>
      </c>
      <c r="D268" s="122">
        <v>2140688</v>
      </c>
      <c r="E268" s="122">
        <v>2412716</v>
      </c>
      <c r="F268" s="149">
        <f>E268/D268*100</f>
        <v>112.70750338209024</v>
      </c>
      <c r="G268" s="89"/>
      <c r="I268" s="12"/>
    </row>
    <row r="269" spans="1:10" s="30" customFormat="1" ht="15.75" customHeight="1">
      <c r="A269" s="59" t="s">
        <v>69</v>
      </c>
      <c r="B269" s="45" t="s">
        <v>5</v>
      </c>
      <c r="C269" s="41">
        <v>476352</v>
      </c>
      <c r="D269" s="41">
        <v>490352</v>
      </c>
      <c r="E269" s="41">
        <v>489186</v>
      </c>
      <c r="F269" s="149">
        <f t="shared" ref="F269:F276" si="20">E269/D269*100</f>
        <v>99.762211635722906</v>
      </c>
      <c r="G269" s="89"/>
      <c r="I269" s="12"/>
    </row>
    <row r="270" spans="1:10" s="17" customFormat="1" ht="15.75" customHeight="1">
      <c r="A270" s="40" t="s">
        <v>53</v>
      </c>
      <c r="B270" s="44" t="s">
        <v>71</v>
      </c>
      <c r="C270" s="21">
        <v>345000</v>
      </c>
      <c r="D270" s="21">
        <v>345000</v>
      </c>
      <c r="E270" s="21">
        <v>255201</v>
      </c>
      <c r="F270" s="149">
        <f t="shared" si="20"/>
        <v>73.971304347826077</v>
      </c>
      <c r="G270" s="88"/>
      <c r="I270" s="12"/>
    </row>
    <row r="271" spans="1:10" s="17" customFormat="1" ht="15.75" customHeight="1">
      <c r="A271" s="40" t="s">
        <v>52</v>
      </c>
      <c r="B271" s="44" t="s">
        <v>62</v>
      </c>
      <c r="C271" s="21">
        <v>31176</v>
      </c>
      <c r="D271" s="21">
        <v>31176</v>
      </c>
      <c r="E271" s="21">
        <v>28579</v>
      </c>
      <c r="F271" s="149">
        <f t="shared" si="20"/>
        <v>91.669874262253018</v>
      </c>
      <c r="G271" s="88"/>
      <c r="I271" s="12"/>
    </row>
    <row r="272" spans="1:10" s="17" customFormat="1" ht="15.75" customHeight="1">
      <c r="A272" s="40" t="s">
        <v>63</v>
      </c>
      <c r="B272" s="44" t="s">
        <v>74</v>
      </c>
      <c r="C272" s="21">
        <v>854375</v>
      </c>
      <c r="D272" s="21">
        <v>854375</v>
      </c>
      <c r="E272" s="21">
        <v>696856</v>
      </c>
      <c r="F272" s="149">
        <f t="shared" si="20"/>
        <v>81.563247988295544</v>
      </c>
      <c r="G272" s="88"/>
      <c r="I272" s="12"/>
    </row>
    <row r="273" spans="1:10" s="17" customFormat="1" ht="15.75" customHeight="1">
      <c r="A273" s="40" t="s">
        <v>67</v>
      </c>
      <c r="B273" s="44" t="s">
        <v>139</v>
      </c>
      <c r="C273" s="21">
        <v>329981</v>
      </c>
      <c r="D273" s="21">
        <v>329981</v>
      </c>
      <c r="E273" s="21">
        <v>252950</v>
      </c>
      <c r="F273" s="149">
        <f t="shared" si="20"/>
        <v>76.655928674681277</v>
      </c>
      <c r="G273" s="88"/>
      <c r="I273" s="12"/>
    </row>
    <row r="274" spans="1:10" s="17" customFormat="1" ht="15.75" customHeight="1">
      <c r="A274" s="40" t="s">
        <v>65</v>
      </c>
      <c r="B274" s="44" t="s">
        <v>111</v>
      </c>
      <c r="C274" s="21">
        <v>25000</v>
      </c>
      <c r="D274" s="21">
        <v>25000</v>
      </c>
      <c r="E274" s="21">
        <v>3990</v>
      </c>
      <c r="F274" s="149">
        <f t="shared" si="20"/>
        <v>15.959999999999999</v>
      </c>
      <c r="G274" s="88"/>
      <c r="I274" s="12"/>
    </row>
    <row r="275" spans="1:10" s="30" customFormat="1" ht="15.75" customHeight="1">
      <c r="A275" s="59" t="s">
        <v>68</v>
      </c>
      <c r="B275" s="45" t="s">
        <v>34</v>
      </c>
      <c r="C275" s="41">
        <f>SUM(C270:C274)</f>
        <v>1585532</v>
      </c>
      <c r="D275" s="41">
        <f>SUM(D270:D274)</f>
        <v>1585532</v>
      </c>
      <c r="E275" s="41">
        <f>SUM(E270:E274)</f>
        <v>1237576</v>
      </c>
      <c r="F275" s="149">
        <f t="shared" si="20"/>
        <v>78.054306062570802</v>
      </c>
      <c r="G275" s="89"/>
      <c r="I275" s="12"/>
    </row>
    <row r="276" spans="1:10" s="10" customFormat="1" ht="15.75" customHeight="1">
      <c r="A276" s="159" t="s">
        <v>75</v>
      </c>
      <c r="B276" s="160"/>
      <c r="C276" s="55">
        <f>C268+C269+C275</f>
        <v>4142572</v>
      </c>
      <c r="D276" s="55">
        <f>D268+D269+D275</f>
        <v>4216572</v>
      </c>
      <c r="E276" s="55">
        <f>E268+E269+E275</f>
        <v>4139478</v>
      </c>
      <c r="F276" s="149">
        <f t="shared" si="20"/>
        <v>98.17164274676206</v>
      </c>
      <c r="G276" s="72"/>
      <c r="I276" s="12"/>
      <c r="J276" s="68"/>
    </row>
    <row r="277" spans="1:10" ht="15.75" customHeight="1">
      <c r="B277" s="48"/>
      <c r="C277" s="49"/>
      <c r="D277" s="49"/>
      <c r="E277" s="49"/>
      <c r="F277" s="49"/>
      <c r="G277" s="49"/>
      <c r="H277" s="12"/>
      <c r="I277" s="12"/>
      <c r="J277" s="12"/>
    </row>
    <row r="278" spans="1:10" ht="15.75" customHeight="1">
      <c r="A278" s="168" t="s">
        <v>154</v>
      </c>
      <c r="B278" s="175" t="s">
        <v>195</v>
      </c>
      <c r="C278" s="173" t="s">
        <v>7</v>
      </c>
      <c r="D278" s="163" t="s">
        <v>188</v>
      </c>
      <c r="E278" s="163" t="s">
        <v>228</v>
      </c>
      <c r="F278" s="163" t="s">
        <v>229</v>
      </c>
      <c r="G278" s="81"/>
      <c r="H278" s="12"/>
      <c r="I278" s="12"/>
      <c r="J278" s="12"/>
    </row>
    <row r="279" spans="1:10" ht="15.75" customHeight="1">
      <c r="A279" s="168"/>
      <c r="B279" s="175"/>
      <c r="C279" s="173"/>
      <c r="D279" s="164"/>
      <c r="E279" s="164"/>
      <c r="F279" s="164"/>
      <c r="G279" s="81"/>
      <c r="H279" s="12"/>
      <c r="I279" s="12"/>
      <c r="J279" s="12"/>
    </row>
    <row r="280" spans="1:10" ht="15.75" customHeight="1">
      <c r="A280" s="169"/>
      <c r="B280" s="176"/>
      <c r="C280" s="174"/>
      <c r="D280" s="164"/>
      <c r="E280" s="172"/>
      <c r="F280" s="164"/>
      <c r="G280" s="82"/>
      <c r="H280" s="12"/>
      <c r="I280" s="12"/>
      <c r="J280" s="12"/>
    </row>
    <row r="281" spans="1:10" s="5" customFormat="1" ht="20.100000000000001" customHeight="1">
      <c r="A281" s="162" t="s">
        <v>29</v>
      </c>
      <c r="B281" s="162"/>
      <c r="C281" s="162"/>
      <c r="D281" s="162"/>
      <c r="E281" s="162"/>
      <c r="F281" s="162"/>
      <c r="G281" s="162"/>
      <c r="H281" s="162"/>
      <c r="I281" s="162"/>
      <c r="J281" s="162"/>
    </row>
    <row r="282" spans="1:10" s="27" customFormat="1" ht="15.75" customHeight="1">
      <c r="A282" s="113" t="s">
        <v>57</v>
      </c>
      <c r="B282" s="121" t="s">
        <v>3</v>
      </c>
      <c r="C282" s="122">
        <v>300000</v>
      </c>
      <c r="D282" s="122">
        <v>300000</v>
      </c>
      <c r="E282" s="122">
        <v>300000</v>
      </c>
      <c r="F282" s="149">
        <f>E282/D282*100</f>
        <v>100</v>
      </c>
      <c r="G282" s="89"/>
      <c r="H282" s="30"/>
      <c r="I282" s="12"/>
      <c r="J282" s="30"/>
    </row>
    <row r="283" spans="1:10" s="27" customFormat="1" ht="15.75" customHeight="1">
      <c r="A283" s="59" t="s">
        <v>69</v>
      </c>
      <c r="B283" s="45" t="s">
        <v>4</v>
      </c>
      <c r="C283" s="41">
        <v>66000</v>
      </c>
      <c r="D283" s="41">
        <v>66000</v>
      </c>
      <c r="E283" s="41">
        <v>60525</v>
      </c>
      <c r="F283" s="149">
        <f t="shared" ref="F283:F287" si="21">E283/D283*100</f>
        <v>91.704545454545453</v>
      </c>
      <c r="G283" s="89"/>
      <c r="H283" s="30"/>
      <c r="I283" s="12"/>
      <c r="J283" s="30"/>
    </row>
    <row r="284" spans="1:10" s="16" customFormat="1" ht="15.75" customHeight="1">
      <c r="A284" s="40" t="s">
        <v>48</v>
      </c>
      <c r="B284" s="25" t="s">
        <v>71</v>
      </c>
      <c r="C284" s="20">
        <v>355400</v>
      </c>
      <c r="D284" s="20">
        <v>365400</v>
      </c>
      <c r="E284" s="20">
        <v>362205</v>
      </c>
      <c r="F284" s="149">
        <f t="shared" si="21"/>
        <v>99.12561576354679</v>
      </c>
      <c r="G284" s="83"/>
      <c r="H284" s="17"/>
      <c r="I284" s="12"/>
      <c r="J284" s="17"/>
    </row>
    <row r="285" spans="1:10" s="16" customFormat="1" ht="15.75" customHeight="1">
      <c r="A285" s="40" t="s">
        <v>67</v>
      </c>
      <c r="B285" s="25" t="s">
        <v>139</v>
      </c>
      <c r="C285" s="20">
        <v>17770</v>
      </c>
      <c r="D285" s="20">
        <v>18270</v>
      </c>
      <c r="E285" s="20">
        <v>18108</v>
      </c>
      <c r="F285" s="149">
        <f t="shared" si="21"/>
        <v>99.113300492610833</v>
      </c>
      <c r="G285" s="83"/>
      <c r="H285" s="17"/>
      <c r="I285" s="12"/>
      <c r="J285" s="17"/>
    </row>
    <row r="286" spans="1:10" s="27" customFormat="1" ht="15.75" customHeight="1">
      <c r="A286" s="59" t="s">
        <v>68</v>
      </c>
      <c r="B286" s="39" t="s">
        <v>6</v>
      </c>
      <c r="C286" s="24">
        <f>SUM(C284+C285)</f>
        <v>373170</v>
      </c>
      <c r="D286" s="24">
        <f>SUM(D284+D285)</f>
        <v>383670</v>
      </c>
      <c r="E286" s="24">
        <f>SUM(E284:E285)</f>
        <v>380313</v>
      </c>
      <c r="F286" s="149">
        <f t="shared" si="21"/>
        <v>99.125029322073658</v>
      </c>
      <c r="G286" s="84"/>
      <c r="H286" s="30"/>
      <c r="I286" s="12"/>
      <c r="J286" s="30"/>
    </row>
    <row r="287" spans="1:10" s="4" customFormat="1" ht="15.75" customHeight="1">
      <c r="A287" s="159" t="s">
        <v>75</v>
      </c>
      <c r="B287" s="160"/>
      <c r="C287" s="55">
        <f>SUM(C282,C283,C286)</f>
        <v>739170</v>
      </c>
      <c r="D287" s="55">
        <f>SUM(D282,D283,D286)</f>
        <v>749670</v>
      </c>
      <c r="E287" s="55">
        <f>E282+E283+E286</f>
        <v>740838</v>
      </c>
      <c r="F287" s="149">
        <f t="shared" si="21"/>
        <v>98.821881627916284</v>
      </c>
      <c r="G287" s="72"/>
      <c r="H287" s="10"/>
      <c r="I287" s="12"/>
      <c r="J287" s="68"/>
    </row>
    <row r="288" spans="1:10" s="8" customFormat="1" ht="15.75" customHeight="1">
      <c r="A288" s="34"/>
      <c r="B288" s="7"/>
      <c r="C288" s="11"/>
      <c r="D288" s="11"/>
      <c r="E288" s="11"/>
      <c r="F288" s="11"/>
      <c r="G288" s="11"/>
      <c r="I288" s="12"/>
    </row>
    <row r="289" spans="1:10" s="5" customFormat="1" ht="15.75" customHeight="1">
      <c r="A289" s="168" t="s">
        <v>154</v>
      </c>
      <c r="B289" s="175" t="s">
        <v>145</v>
      </c>
      <c r="C289" s="173" t="s">
        <v>7</v>
      </c>
      <c r="D289" s="163" t="s">
        <v>188</v>
      </c>
      <c r="E289" s="163" t="s">
        <v>228</v>
      </c>
      <c r="F289" s="163" t="s">
        <v>229</v>
      </c>
      <c r="G289" s="81"/>
      <c r="H289" s="8"/>
      <c r="I289" s="12"/>
      <c r="J289" s="8"/>
    </row>
    <row r="290" spans="1:10" s="5" customFormat="1" ht="15.75" customHeight="1">
      <c r="A290" s="168"/>
      <c r="B290" s="175"/>
      <c r="C290" s="173"/>
      <c r="D290" s="164"/>
      <c r="E290" s="164"/>
      <c r="F290" s="164"/>
      <c r="G290" s="81"/>
      <c r="H290" s="8"/>
      <c r="I290" s="12"/>
      <c r="J290" s="8"/>
    </row>
    <row r="291" spans="1:10" s="5" customFormat="1" ht="15.75" customHeight="1">
      <c r="A291" s="169"/>
      <c r="B291" s="176"/>
      <c r="C291" s="174"/>
      <c r="D291" s="164"/>
      <c r="E291" s="172"/>
      <c r="F291" s="164"/>
      <c r="G291" s="82"/>
      <c r="H291" s="8"/>
      <c r="I291" s="12"/>
      <c r="J291" s="8"/>
    </row>
    <row r="292" spans="1:10" s="5" customFormat="1" ht="20.100000000000001" customHeight="1">
      <c r="A292" s="162" t="s">
        <v>29</v>
      </c>
      <c r="B292" s="162"/>
      <c r="C292" s="162"/>
      <c r="D292" s="162"/>
      <c r="E292" s="162"/>
      <c r="F292" s="162"/>
      <c r="G292" s="162"/>
      <c r="H292" s="162"/>
      <c r="I292" s="162"/>
      <c r="J292" s="162"/>
    </row>
    <row r="293" spans="1:10" s="5" customFormat="1" ht="15.75" customHeight="1">
      <c r="A293" s="107" t="s">
        <v>53</v>
      </c>
      <c r="B293" s="107" t="s">
        <v>71</v>
      </c>
      <c r="C293" s="108">
        <v>150000</v>
      </c>
      <c r="D293" s="108">
        <v>238000</v>
      </c>
      <c r="E293" s="108">
        <v>237400</v>
      </c>
      <c r="F293" s="148">
        <f>E293/D293*100</f>
        <v>99.747899159663859</v>
      </c>
      <c r="G293" s="85"/>
      <c r="H293" s="8"/>
      <c r="I293" s="12"/>
      <c r="J293" s="8"/>
    </row>
    <row r="294" spans="1:10" s="16" customFormat="1" ht="15.75" customHeight="1">
      <c r="A294" s="40" t="s">
        <v>63</v>
      </c>
      <c r="B294" s="25" t="s">
        <v>74</v>
      </c>
      <c r="C294" s="20">
        <v>1636613</v>
      </c>
      <c r="D294" s="20">
        <v>1213000</v>
      </c>
      <c r="E294" s="20">
        <v>1113659</v>
      </c>
      <c r="F294" s="148">
        <f t="shared" ref="F294:F299" si="22">E294/D294*100</f>
        <v>91.810305028854074</v>
      </c>
      <c r="G294" s="83"/>
      <c r="H294" s="17"/>
      <c r="I294" s="12"/>
      <c r="J294" s="17"/>
    </row>
    <row r="295" spans="1:10" s="16" customFormat="1" ht="15.75" customHeight="1">
      <c r="A295" s="40" t="s">
        <v>52</v>
      </c>
      <c r="B295" s="25" t="s">
        <v>62</v>
      </c>
      <c r="C295" s="20">
        <v>52600</v>
      </c>
      <c r="D295" s="20">
        <v>55476</v>
      </c>
      <c r="E295" s="20">
        <v>52469</v>
      </c>
      <c r="F295" s="148">
        <f t="shared" si="22"/>
        <v>94.579638041675679</v>
      </c>
      <c r="G295" s="83"/>
      <c r="H295" s="17"/>
      <c r="I295" s="12"/>
      <c r="J295" s="17"/>
    </row>
    <row r="296" spans="1:10" s="16" customFormat="1" ht="15.75" customHeight="1">
      <c r="A296" s="40" t="s">
        <v>67</v>
      </c>
      <c r="B296" s="25" t="s">
        <v>139</v>
      </c>
      <c r="C296" s="20">
        <v>588369</v>
      </c>
      <c r="D296" s="20">
        <v>427521</v>
      </c>
      <c r="E296" s="20">
        <v>369444</v>
      </c>
      <c r="F296" s="148">
        <f t="shared" si="22"/>
        <v>86.415404155585335</v>
      </c>
      <c r="G296" s="83"/>
      <c r="H296" s="17"/>
      <c r="I296" s="12"/>
      <c r="J296" s="17"/>
    </row>
    <row r="297" spans="1:10" s="27" customFormat="1" ht="15.75" customHeight="1">
      <c r="A297" s="59" t="s">
        <v>68</v>
      </c>
      <c r="B297" s="39" t="s">
        <v>0</v>
      </c>
      <c r="C297" s="24">
        <f>SUM(C293:C296)</f>
        <v>2427582</v>
      </c>
      <c r="D297" s="24">
        <f>SUM(D293:D296)</f>
        <v>1933997</v>
      </c>
      <c r="E297" s="24">
        <f>SUM(E293:E296)</f>
        <v>1772972</v>
      </c>
      <c r="F297" s="148">
        <f t="shared" si="22"/>
        <v>91.673978811756172</v>
      </c>
      <c r="G297" s="84"/>
      <c r="H297" s="30"/>
      <c r="I297" s="12"/>
      <c r="J297" s="30"/>
    </row>
    <row r="298" spans="1:10" s="27" customFormat="1" ht="15.75" customHeight="1">
      <c r="A298" s="131" t="s">
        <v>54</v>
      </c>
      <c r="B298" s="75" t="s">
        <v>199</v>
      </c>
      <c r="C298" s="24"/>
      <c r="D298" s="24">
        <v>59690</v>
      </c>
      <c r="E298" s="24">
        <v>59690</v>
      </c>
      <c r="F298" s="148">
        <f t="shared" si="22"/>
        <v>100</v>
      </c>
      <c r="G298" s="84"/>
      <c r="H298" s="30"/>
      <c r="I298" s="12"/>
      <c r="J298" s="30"/>
    </row>
    <row r="299" spans="1:10" s="32" customFormat="1" ht="15.75" customHeight="1">
      <c r="A299" s="159" t="s">
        <v>75</v>
      </c>
      <c r="B299" s="160"/>
      <c r="C299" s="55">
        <f>SUM(C297)</f>
        <v>2427582</v>
      </c>
      <c r="D299" s="55">
        <f>SUM(D297:D298)</f>
        <v>1993687</v>
      </c>
      <c r="E299" s="55">
        <f>SUM(E297:E298)</f>
        <v>1832662</v>
      </c>
      <c r="F299" s="148">
        <f t="shared" si="22"/>
        <v>91.923255756796323</v>
      </c>
      <c r="G299" s="72"/>
      <c r="H299" s="140"/>
      <c r="I299" s="12"/>
      <c r="J299" s="142"/>
    </row>
    <row r="300" spans="1:10" s="8" customFormat="1" ht="15.75" customHeight="1">
      <c r="A300" s="34"/>
      <c r="B300" s="7"/>
      <c r="C300" s="11"/>
      <c r="D300" s="11"/>
      <c r="E300" s="11"/>
      <c r="F300" s="11"/>
      <c r="G300" s="11"/>
      <c r="I300" s="12"/>
    </row>
    <row r="301" spans="1:10" s="5" customFormat="1" ht="15.75" customHeight="1">
      <c r="A301" s="168" t="s">
        <v>154</v>
      </c>
      <c r="B301" s="175" t="s">
        <v>172</v>
      </c>
      <c r="C301" s="173" t="s">
        <v>7</v>
      </c>
      <c r="D301" s="163" t="s">
        <v>188</v>
      </c>
      <c r="E301" s="163" t="s">
        <v>228</v>
      </c>
      <c r="F301" s="163" t="s">
        <v>229</v>
      </c>
      <c r="G301" s="81"/>
      <c r="H301" s="8"/>
      <c r="I301" s="12"/>
      <c r="J301" s="8"/>
    </row>
    <row r="302" spans="1:10" s="5" customFormat="1" ht="15.75" customHeight="1">
      <c r="A302" s="168"/>
      <c r="B302" s="175"/>
      <c r="C302" s="173"/>
      <c r="D302" s="164"/>
      <c r="E302" s="164"/>
      <c r="F302" s="164"/>
      <c r="G302" s="81"/>
      <c r="H302" s="8"/>
      <c r="I302" s="12"/>
      <c r="J302" s="8"/>
    </row>
    <row r="303" spans="1:10" s="5" customFormat="1" ht="15.75" customHeight="1">
      <c r="A303" s="169"/>
      <c r="B303" s="176"/>
      <c r="C303" s="174"/>
      <c r="D303" s="164"/>
      <c r="E303" s="172"/>
      <c r="F303" s="164"/>
      <c r="G303" s="82"/>
      <c r="H303" s="8"/>
      <c r="I303" s="12"/>
      <c r="J303" s="8"/>
    </row>
    <row r="304" spans="1:10" s="5" customFormat="1" ht="20.100000000000001" customHeight="1">
      <c r="A304" s="162" t="s">
        <v>29</v>
      </c>
      <c r="B304" s="162"/>
      <c r="C304" s="162"/>
      <c r="D304" s="162"/>
      <c r="E304" s="162"/>
      <c r="F304" s="162"/>
      <c r="G304" s="162"/>
      <c r="H304" s="162"/>
      <c r="I304" s="162"/>
      <c r="J304" s="162"/>
    </row>
    <row r="305" spans="1:10" s="16" customFormat="1" ht="15.75" customHeight="1">
      <c r="A305" s="110" t="s">
        <v>53</v>
      </c>
      <c r="B305" s="117" t="s">
        <v>71</v>
      </c>
      <c r="C305" s="120">
        <v>400000</v>
      </c>
      <c r="D305" s="120">
        <v>265000</v>
      </c>
      <c r="E305" s="120">
        <v>261943</v>
      </c>
      <c r="F305" s="149">
        <f>E305/D305*100</f>
        <v>98.846415094339619</v>
      </c>
      <c r="G305" s="88"/>
      <c r="H305" s="17"/>
      <c r="I305" s="12"/>
      <c r="J305" s="17"/>
    </row>
    <row r="306" spans="1:10" s="16" customFormat="1" ht="15.75" customHeight="1">
      <c r="A306" s="40" t="s">
        <v>63</v>
      </c>
      <c r="B306" s="44" t="s">
        <v>74</v>
      </c>
      <c r="C306" s="21">
        <v>1400000</v>
      </c>
      <c r="D306" s="21">
        <v>1486653</v>
      </c>
      <c r="E306" s="21">
        <v>1485964</v>
      </c>
      <c r="F306" s="149">
        <f t="shared" ref="F306:F309" si="23">E306/D306*100</f>
        <v>99.953654282472101</v>
      </c>
      <c r="G306" s="88"/>
      <c r="H306" s="17"/>
      <c r="I306" s="12"/>
      <c r="J306" s="17"/>
    </row>
    <row r="307" spans="1:10" s="16" customFormat="1" ht="15.75" customHeight="1">
      <c r="A307" s="40" t="s">
        <v>67</v>
      </c>
      <c r="B307" s="44" t="s">
        <v>146</v>
      </c>
      <c r="C307" s="21">
        <v>486000</v>
      </c>
      <c r="D307" s="21">
        <v>948347</v>
      </c>
      <c r="E307" s="21">
        <v>842773</v>
      </c>
      <c r="F307" s="149">
        <f t="shared" si="23"/>
        <v>88.867576952318089</v>
      </c>
      <c r="G307" s="88"/>
      <c r="H307" s="17"/>
      <c r="I307" s="12"/>
      <c r="J307" s="17"/>
    </row>
    <row r="308" spans="1:10" s="27" customFormat="1" ht="15.75" customHeight="1">
      <c r="A308" s="59" t="s">
        <v>68</v>
      </c>
      <c r="B308" s="45" t="s">
        <v>0</v>
      </c>
      <c r="C308" s="41">
        <f>C305+C306+C307</f>
        <v>2286000</v>
      </c>
      <c r="D308" s="41">
        <f>D305+D306+D307</f>
        <v>2700000</v>
      </c>
      <c r="E308" s="41">
        <f>SUM(E305:E307)</f>
        <v>2590680</v>
      </c>
      <c r="F308" s="149">
        <f t="shared" si="23"/>
        <v>95.951111111111103</v>
      </c>
      <c r="G308" s="89"/>
      <c r="H308" s="30"/>
      <c r="I308" s="12"/>
      <c r="J308" s="30"/>
    </row>
    <row r="309" spans="1:10" s="4" customFormat="1" ht="15.75" customHeight="1">
      <c r="A309" s="159" t="s">
        <v>75</v>
      </c>
      <c r="B309" s="160"/>
      <c r="C309" s="55">
        <f>SUM(C308)</f>
        <v>2286000</v>
      </c>
      <c r="D309" s="55">
        <f>SUM(D308)</f>
        <v>2700000</v>
      </c>
      <c r="E309" s="55">
        <f>SUM(E308)</f>
        <v>2590680</v>
      </c>
      <c r="F309" s="149">
        <f t="shared" si="23"/>
        <v>95.951111111111103</v>
      </c>
      <c r="G309" s="72"/>
      <c r="H309" s="10"/>
      <c r="I309" s="12"/>
      <c r="J309" s="68"/>
    </row>
    <row r="310" spans="1:10" s="8" customFormat="1" ht="15.75" customHeight="1">
      <c r="A310" s="34"/>
      <c r="B310" s="7"/>
      <c r="C310" s="11"/>
      <c r="D310" s="11"/>
      <c r="E310" s="11"/>
      <c r="F310" s="11"/>
      <c r="G310" s="11"/>
      <c r="I310" s="12"/>
    </row>
    <row r="311" spans="1:10" s="13" customFormat="1" ht="15.75" customHeight="1">
      <c r="A311" s="168" t="s">
        <v>154</v>
      </c>
      <c r="B311" s="175" t="s">
        <v>173</v>
      </c>
      <c r="C311" s="173" t="s">
        <v>7</v>
      </c>
      <c r="D311" s="163" t="s">
        <v>188</v>
      </c>
      <c r="E311" s="163" t="s">
        <v>228</v>
      </c>
      <c r="F311" s="163" t="s">
        <v>229</v>
      </c>
      <c r="G311" s="81"/>
      <c r="H311" s="143"/>
      <c r="I311" s="12"/>
      <c r="J311" s="143"/>
    </row>
    <row r="312" spans="1:10" s="13" customFormat="1" ht="15.75" customHeight="1">
      <c r="A312" s="168"/>
      <c r="B312" s="175"/>
      <c r="C312" s="173"/>
      <c r="D312" s="164"/>
      <c r="E312" s="164"/>
      <c r="F312" s="164"/>
      <c r="G312" s="81"/>
      <c r="H312" s="143"/>
      <c r="I312" s="12"/>
      <c r="J312" s="143"/>
    </row>
    <row r="313" spans="1:10" s="13" customFormat="1" ht="15.75" customHeight="1">
      <c r="A313" s="169"/>
      <c r="B313" s="176"/>
      <c r="C313" s="174"/>
      <c r="D313" s="164"/>
      <c r="E313" s="172"/>
      <c r="F313" s="164"/>
      <c r="G313" s="82"/>
      <c r="H313" s="143"/>
      <c r="I313" s="12"/>
      <c r="J313" s="143"/>
    </row>
    <row r="314" spans="1:10" s="5" customFormat="1" ht="20.100000000000001" customHeight="1">
      <c r="A314" s="162" t="s">
        <v>29</v>
      </c>
      <c r="B314" s="162"/>
      <c r="C314" s="162"/>
      <c r="D314" s="162"/>
      <c r="E314" s="162"/>
      <c r="F314" s="162"/>
      <c r="G314" s="162"/>
      <c r="H314" s="162"/>
      <c r="I314" s="162"/>
      <c r="J314" s="162"/>
    </row>
    <row r="315" spans="1:10" s="27" customFormat="1" ht="15.75" customHeight="1">
      <c r="A315" s="113" t="s">
        <v>57</v>
      </c>
      <c r="B315" s="114" t="s">
        <v>3</v>
      </c>
      <c r="C315" s="116">
        <v>1678688</v>
      </c>
      <c r="D315" s="116">
        <v>1728688</v>
      </c>
      <c r="E315" s="116">
        <v>1705317</v>
      </c>
      <c r="F315" s="147">
        <f>E315/D315*100</f>
        <v>98.648049850522483</v>
      </c>
      <c r="G315" s="84"/>
      <c r="H315" s="30"/>
      <c r="I315" s="12"/>
      <c r="J315" s="30"/>
    </row>
    <row r="316" spans="1:10" s="27" customFormat="1" ht="15.75" customHeight="1">
      <c r="A316" s="59" t="s">
        <v>69</v>
      </c>
      <c r="B316" s="39" t="s">
        <v>5</v>
      </c>
      <c r="C316" s="24">
        <v>387912</v>
      </c>
      <c r="D316" s="24">
        <v>374912</v>
      </c>
      <c r="E316" s="24">
        <v>361437</v>
      </c>
      <c r="F316" s="147">
        <f t="shared" ref="F316:F321" si="24">E316/D316*100</f>
        <v>96.405823233185387</v>
      </c>
      <c r="G316" s="84"/>
      <c r="H316" s="30"/>
      <c r="I316" s="12"/>
      <c r="J316" s="30"/>
    </row>
    <row r="317" spans="1:10" s="16" customFormat="1" ht="15.75" customHeight="1">
      <c r="A317" s="40" t="s">
        <v>53</v>
      </c>
      <c r="B317" s="25" t="s">
        <v>71</v>
      </c>
      <c r="C317" s="20">
        <v>330000</v>
      </c>
      <c r="D317" s="20">
        <v>330000</v>
      </c>
      <c r="E317" s="20">
        <v>160508</v>
      </c>
      <c r="F317" s="147">
        <f t="shared" si="24"/>
        <v>48.63878787878788</v>
      </c>
      <c r="G317" s="83"/>
      <c r="H317" s="17"/>
      <c r="I317" s="12"/>
      <c r="J317" s="17"/>
    </row>
    <row r="318" spans="1:10" s="16" customFormat="1" ht="15.75" customHeight="1">
      <c r="A318" s="40" t="s">
        <v>114</v>
      </c>
      <c r="B318" s="25" t="s">
        <v>74</v>
      </c>
      <c r="C318" s="20">
        <v>108400</v>
      </c>
      <c r="D318" s="20">
        <v>108400</v>
      </c>
      <c r="E318" s="20">
        <v>0</v>
      </c>
      <c r="F318" s="147">
        <f t="shared" si="24"/>
        <v>0</v>
      </c>
      <c r="G318" s="83"/>
      <c r="H318" s="17"/>
      <c r="I318" s="12"/>
      <c r="J318" s="17"/>
    </row>
    <row r="319" spans="1:10" s="16" customFormat="1" ht="15.75" customHeight="1">
      <c r="A319" s="40" t="s">
        <v>67</v>
      </c>
      <c r="B319" s="25" t="s">
        <v>139</v>
      </c>
      <c r="C319" s="20">
        <v>219968</v>
      </c>
      <c r="D319" s="20">
        <v>219968</v>
      </c>
      <c r="E319" s="20">
        <v>69612</v>
      </c>
      <c r="F319" s="147">
        <f t="shared" si="24"/>
        <v>31.646421297643297</v>
      </c>
      <c r="G319" s="83"/>
      <c r="H319" s="17"/>
      <c r="I319" s="12"/>
      <c r="J319" s="17"/>
    </row>
    <row r="320" spans="1:10" s="27" customFormat="1" ht="15.75" customHeight="1">
      <c r="A320" s="59" t="s">
        <v>68</v>
      </c>
      <c r="B320" s="39" t="s">
        <v>6</v>
      </c>
      <c r="C320" s="24">
        <f>SUM(C317+C318+C319)</f>
        <v>658368</v>
      </c>
      <c r="D320" s="24">
        <f>SUM(D317+D318+D319)</f>
        <v>658368</v>
      </c>
      <c r="E320" s="24">
        <f>SUM(E317:E319)</f>
        <v>230120</v>
      </c>
      <c r="F320" s="147">
        <f t="shared" si="24"/>
        <v>34.953096140760181</v>
      </c>
      <c r="G320" s="84"/>
      <c r="H320" s="30"/>
      <c r="I320" s="12"/>
      <c r="J320" s="30"/>
    </row>
    <row r="321" spans="1:10" s="4" customFormat="1" ht="15.75" customHeight="1">
      <c r="A321" s="159" t="s">
        <v>75</v>
      </c>
      <c r="B321" s="160"/>
      <c r="C321" s="55">
        <f>C320+C316+C315</f>
        <v>2724968</v>
      </c>
      <c r="D321" s="55">
        <f>D320+D316+D315</f>
        <v>2761968</v>
      </c>
      <c r="E321" s="55">
        <f>E315+E316+E320</f>
        <v>2296874</v>
      </c>
      <c r="F321" s="147">
        <f t="shared" si="24"/>
        <v>83.160775215353695</v>
      </c>
      <c r="G321" s="72"/>
      <c r="H321" s="10"/>
      <c r="I321" s="12"/>
      <c r="J321" s="68"/>
    </row>
    <row r="322" spans="1:10" s="4" customFormat="1" ht="15.75" customHeight="1">
      <c r="A322" s="71"/>
      <c r="B322" s="71"/>
      <c r="C322" s="72"/>
      <c r="D322" s="72"/>
      <c r="E322" s="72"/>
      <c r="F322" s="72"/>
      <c r="G322" s="72"/>
      <c r="H322" s="10"/>
      <c r="I322" s="12"/>
      <c r="J322" s="68"/>
    </row>
    <row r="323" spans="1:10" s="4" customFormat="1" ht="15.75" customHeight="1">
      <c r="A323" s="168" t="s">
        <v>154</v>
      </c>
      <c r="B323" s="175" t="s">
        <v>222</v>
      </c>
      <c r="C323" s="173" t="s">
        <v>7</v>
      </c>
      <c r="D323" s="163" t="s">
        <v>188</v>
      </c>
      <c r="E323" s="163" t="s">
        <v>228</v>
      </c>
      <c r="F323" s="163" t="s">
        <v>229</v>
      </c>
      <c r="G323" s="81"/>
      <c r="H323" s="14"/>
      <c r="I323" s="66"/>
      <c r="J323" s="14"/>
    </row>
    <row r="324" spans="1:10" s="4" customFormat="1" ht="15.75" customHeight="1">
      <c r="A324" s="168"/>
      <c r="B324" s="175"/>
      <c r="C324" s="173"/>
      <c r="D324" s="164"/>
      <c r="E324" s="164"/>
      <c r="F324" s="164"/>
      <c r="G324" s="81"/>
      <c r="H324" s="14"/>
      <c r="I324" s="66"/>
      <c r="J324" s="14"/>
    </row>
    <row r="325" spans="1:10" s="4" customFormat="1" ht="15.75" customHeight="1">
      <c r="A325" s="169"/>
      <c r="B325" s="176"/>
      <c r="C325" s="174"/>
      <c r="D325" s="164"/>
      <c r="E325" s="172"/>
      <c r="F325" s="164"/>
      <c r="G325" s="82"/>
      <c r="H325" s="14"/>
      <c r="I325" s="66"/>
      <c r="J325" s="14"/>
    </row>
    <row r="326" spans="1:10" s="4" customFormat="1" ht="15.75" customHeight="1">
      <c r="A326" s="162" t="s">
        <v>29</v>
      </c>
      <c r="B326" s="162"/>
      <c r="C326" s="162"/>
      <c r="D326" s="162"/>
      <c r="E326" s="162"/>
      <c r="F326" s="162"/>
      <c r="G326" s="162"/>
      <c r="H326" s="162"/>
      <c r="I326" s="162"/>
      <c r="J326" s="162"/>
    </row>
    <row r="327" spans="1:10" s="4" customFormat="1" ht="15.75" customHeight="1">
      <c r="A327" s="40" t="s">
        <v>63</v>
      </c>
      <c r="B327" s="25" t="s">
        <v>74</v>
      </c>
      <c r="C327" s="21"/>
      <c r="D327" s="21">
        <v>2361520</v>
      </c>
      <c r="E327" s="21">
        <v>2361520</v>
      </c>
      <c r="F327" s="150">
        <f>E327/D327*100</f>
        <v>100</v>
      </c>
      <c r="G327" s="88"/>
      <c r="H327" s="17"/>
      <c r="I327" s="12"/>
      <c r="J327" s="17"/>
    </row>
    <row r="328" spans="1:10" s="4" customFormat="1" ht="15.75" customHeight="1">
      <c r="A328" s="40" t="s">
        <v>67</v>
      </c>
      <c r="B328" s="25" t="s">
        <v>139</v>
      </c>
      <c r="C328" s="21"/>
      <c r="D328" s="21">
        <v>637610</v>
      </c>
      <c r="E328" s="21">
        <v>637610</v>
      </c>
      <c r="F328" s="150">
        <f t="shared" ref="F328:F333" si="25">E328/D328*100</f>
        <v>100</v>
      </c>
      <c r="G328" s="88"/>
      <c r="H328" s="17"/>
      <c r="I328" s="12"/>
      <c r="J328" s="17"/>
    </row>
    <row r="329" spans="1:10" s="4" customFormat="1" ht="15.75" customHeight="1">
      <c r="A329" s="59" t="s">
        <v>68</v>
      </c>
      <c r="B329" s="39" t="s">
        <v>0</v>
      </c>
      <c r="C329" s="41"/>
      <c r="D329" s="41">
        <f>SUM(D327:D328)</f>
        <v>2999130</v>
      </c>
      <c r="E329" s="41">
        <f>SUM(E327:E328)</f>
        <v>2999130</v>
      </c>
      <c r="F329" s="150">
        <f t="shared" si="25"/>
        <v>100</v>
      </c>
      <c r="G329" s="89"/>
      <c r="H329" s="30"/>
      <c r="I329" s="12"/>
      <c r="J329" s="30"/>
    </row>
    <row r="330" spans="1:10" s="4" customFormat="1" ht="15.75" customHeight="1">
      <c r="A330" s="40" t="s">
        <v>209</v>
      </c>
      <c r="B330" s="76" t="s">
        <v>223</v>
      </c>
      <c r="C330" s="21"/>
      <c r="D330" s="21">
        <v>58928180</v>
      </c>
      <c r="E330" s="21">
        <v>0</v>
      </c>
      <c r="F330" s="150">
        <f t="shared" si="25"/>
        <v>0</v>
      </c>
      <c r="G330" s="89"/>
      <c r="H330" s="30"/>
      <c r="I330" s="12"/>
      <c r="J330" s="30"/>
    </row>
    <row r="331" spans="1:10" s="4" customFormat="1" ht="15.75" customHeight="1">
      <c r="A331" s="40" t="s">
        <v>210</v>
      </c>
      <c r="B331" s="76" t="s">
        <v>224</v>
      </c>
      <c r="C331" s="21"/>
      <c r="D331" s="21">
        <v>15910562</v>
      </c>
      <c r="E331" s="21">
        <v>0</v>
      </c>
      <c r="F331" s="150">
        <f t="shared" si="25"/>
        <v>0</v>
      </c>
      <c r="G331" s="89"/>
      <c r="H331" s="30"/>
      <c r="I331" s="12"/>
      <c r="J331" s="30"/>
    </row>
    <row r="332" spans="1:10" s="4" customFormat="1" ht="15.75" customHeight="1">
      <c r="A332" s="59" t="s">
        <v>54</v>
      </c>
      <c r="B332" s="75" t="s">
        <v>225</v>
      </c>
      <c r="C332" s="41"/>
      <c r="D332" s="41">
        <f>SUM(D330:D331)</f>
        <v>74838742</v>
      </c>
      <c r="E332" s="41">
        <f>SUM(E330:E331)</f>
        <v>0</v>
      </c>
      <c r="F332" s="150">
        <f t="shared" si="25"/>
        <v>0</v>
      </c>
      <c r="G332" s="89"/>
      <c r="H332" s="30"/>
      <c r="I332" s="12"/>
      <c r="J332" s="30"/>
    </row>
    <row r="333" spans="1:10" s="4" customFormat="1" ht="15.75" customHeight="1">
      <c r="A333" s="159" t="s">
        <v>75</v>
      </c>
      <c r="B333" s="160"/>
      <c r="C333" s="58"/>
      <c r="D333" s="58">
        <f>D329+D332</f>
        <v>77837872</v>
      </c>
      <c r="E333" s="58">
        <f>E329+E332</f>
        <v>2999130</v>
      </c>
      <c r="F333" s="150">
        <f t="shared" si="25"/>
        <v>3.8530472672736993</v>
      </c>
      <c r="G333" s="90"/>
      <c r="H333" s="34"/>
      <c r="I333" s="66"/>
      <c r="J333" s="67"/>
    </row>
    <row r="334" spans="1:10" s="4" customFormat="1" ht="15.75" customHeight="1">
      <c r="A334" s="71"/>
      <c r="B334" s="71"/>
      <c r="C334" s="72"/>
      <c r="D334" s="72"/>
      <c r="E334" s="72"/>
      <c r="F334" s="72"/>
      <c r="G334" s="72"/>
      <c r="H334" s="10"/>
      <c r="I334" s="12"/>
      <c r="J334" s="68"/>
    </row>
    <row r="335" spans="1:10" s="12" customFormat="1" ht="18">
      <c r="A335" s="34"/>
      <c r="B335" s="7"/>
      <c r="C335" s="11"/>
      <c r="D335" s="11"/>
      <c r="E335" s="11"/>
      <c r="F335" s="11"/>
      <c r="G335" s="11"/>
    </row>
    <row r="336" spans="1:10" ht="14.25" customHeight="1">
      <c r="A336" s="168" t="s">
        <v>154</v>
      </c>
      <c r="B336" s="161" t="s">
        <v>174</v>
      </c>
      <c r="C336" s="173" t="s">
        <v>7</v>
      </c>
      <c r="D336" s="163" t="s">
        <v>188</v>
      </c>
      <c r="E336" s="163" t="s">
        <v>228</v>
      </c>
      <c r="F336" s="163" t="s">
        <v>229</v>
      </c>
      <c r="G336" s="81"/>
      <c r="H336" s="12"/>
      <c r="I336" s="187"/>
      <c r="J336" s="187"/>
    </row>
    <row r="337" spans="1:10" ht="14.25">
      <c r="A337" s="168"/>
      <c r="B337" s="161"/>
      <c r="C337" s="199"/>
      <c r="D337" s="164"/>
      <c r="E337" s="164"/>
      <c r="F337" s="164"/>
      <c r="G337" s="102"/>
      <c r="H337" s="12"/>
      <c r="I337" s="12"/>
      <c r="J337" s="12"/>
    </row>
    <row r="338" spans="1:10" ht="14.25">
      <c r="A338" s="168"/>
      <c r="B338" s="161"/>
      <c r="C338" s="199"/>
      <c r="D338" s="164"/>
      <c r="E338" s="172"/>
      <c r="F338" s="172"/>
      <c r="G338" s="102"/>
      <c r="H338" s="12"/>
      <c r="I338" s="12"/>
      <c r="J338" s="12"/>
    </row>
    <row r="339" spans="1:10" ht="20.100000000000001" customHeight="1">
      <c r="A339" s="57" t="s">
        <v>100</v>
      </c>
      <c r="B339" s="63" t="s">
        <v>120</v>
      </c>
      <c r="C339" s="61">
        <f>C146</f>
        <v>50236456</v>
      </c>
      <c r="D339" s="61">
        <f>D146</f>
        <v>62668472</v>
      </c>
      <c r="E339" s="61">
        <f>E146</f>
        <v>62668472</v>
      </c>
      <c r="F339" s="154">
        <f>E339/D339*100</f>
        <v>100</v>
      </c>
      <c r="G339" s="103"/>
      <c r="H339" s="12"/>
      <c r="I339" s="12"/>
      <c r="J339" s="12"/>
    </row>
    <row r="340" spans="1:10" ht="20.100000000000001" customHeight="1">
      <c r="A340" s="57" t="s">
        <v>102</v>
      </c>
      <c r="B340" s="57" t="s">
        <v>121</v>
      </c>
      <c r="C340" s="61">
        <f>C155+C186+C223+C203</f>
        <v>11112579</v>
      </c>
      <c r="D340" s="61">
        <f>D155+D186+D223+D201+D81</f>
        <v>12606629</v>
      </c>
      <c r="E340" s="61">
        <f>E155+E186+E223+E81+E201+E147</f>
        <v>13521887</v>
      </c>
      <c r="F340" s="154">
        <f t="shared" ref="F340:F347" si="26">E340/D340*100</f>
        <v>107.26013274444739</v>
      </c>
      <c r="G340" s="103"/>
      <c r="H340" s="12"/>
      <c r="I340" s="12"/>
      <c r="J340" s="12"/>
    </row>
    <row r="341" spans="1:10" ht="20.100000000000001" customHeight="1">
      <c r="A341" s="57" t="s">
        <v>215</v>
      </c>
      <c r="B341" s="57" t="s">
        <v>216</v>
      </c>
      <c r="C341" s="61">
        <v>0</v>
      </c>
      <c r="D341" s="61">
        <f>D148</f>
        <v>146274136</v>
      </c>
      <c r="E341" s="61">
        <f>E148</f>
        <v>146274136</v>
      </c>
      <c r="F341" s="154">
        <f t="shared" si="26"/>
        <v>100</v>
      </c>
      <c r="G341" s="103"/>
      <c r="H341" s="12"/>
      <c r="I341" s="12"/>
      <c r="J341" s="12"/>
    </row>
    <row r="342" spans="1:10" ht="20.100000000000001" customHeight="1">
      <c r="A342" s="57" t="s">
        <v>119</v>
      </c>
      <c r="B342" s="64" t="s">
        <v>122</v>
      </c>
      <c r="C342" s="61">
        <f>C138+C139</f>
        <v>53317130</v>
      </c>
      <c r="D342" s="61">
        <f>D138+D139</f>
        <v>53317130</v>
      </c>
      <c r="E342" s="61">
        <f>E138+E139</f>
        <v>55589668</v>
      </c>
      <c r="F342" s="154">
        <f t="shared" si="26"/>
        <v>104.26230369114016</v>
      </c>
      <c r="G342" s="103"/>
      <c r="H342" s="12"/>
      <c r="I342" s="12"/>
      <c r="J342" s="12"/>
    </row>
    <row r="343" spans="1:10" ht="20.100000000000001" customHeight="1">
      <c r="A343" s="57" t="s">
        <v>46</v>
      </c>
      <c r="B343" s="64" t="s">
        <v>86</v>
      </c>
      <c r="C343" s="61">
        <f>C10+C39+C97</f>
        <v>12290531</v>
      </c>
      <c r="D343" s="61">
        <f>D10+D39+D97</f>
        <v>14997630</v>
      </c>
      <c r="E343" s="61">
        <f>E10+E39+E97</f>
        <v>14612003</v>
      </c>
      <c r="F343" s="154">
        <f t="shared" si="26"/>
        <v>97.428747075371248</v>
      </c>
      <c r="G343" s="103"/>
      <c r="H343" s="12"/>
      <c r="I343" s="12"/>
      <c r="J343" s="12"/>
    </row>
    <row r="344" spans="1:10" ht="20.100000000000001" customHeight="1">
      <c r="A344" s="57" t="s">
        <v>88</v>
      </c>
      <c r="B344" s="57" t="s">
        <v>89</v>
      </c>
      <c r="C344" s="61">
        <f>C99</f>
        <v>98420</v>
      </c>
      <c r="D344" s="61">
        <f>D99</f>
        <v>98420</v>
      </c>
      <c r="E344" s="61">
        <f>E99</f>
        <v>7960</v>
      </c>
      <c r="F344" s="154">
        <f t="shared" si="26"/>
        <v>8.0877870351554559</v>
      </c>
      <c r="G344" s="103"/>
      <c r="H344" s="12"/>
      <c r="I344" s="12"/>
      <c r="J344" s="12"/>
    </row>
    <row r="345" spans="1:10" ht="20.100000000000001" customHeight="1">
      <c r="A345" s="57" t="s">
        <v>123</v>
      </c>
      <c r="B345" s="57" t="s">
        <v>124</v>
      </c>
      <c r="C345" s="61">
        <f>C80</f>
        <v>70000</v>
      </c>
      <c r="D345" s="61">
        <f>D80+D202</f>
        <v>120000</v>
      </c>
      <c r="E345" s="61">
        <f>E80+E202</f>
        <v>110000</v>
      </c>
      <c r="F345" s="154">
        <f t="shared" si="26"/>
        <v>91.666666666666657</v>
      </c>
      <c r="G345" s="103"/>
      <c r="H345" s="12"/>
      <c r="I345" s="12"/>
      <c r="J345" s="12"/>
    </row>
    <row r="346" spans="1:10" ht="20.100000000000001" customHeight="1">
      <c r="A346" s="57" t="s">
        <v>91</v>
      </c>
      <c r="B346" s="57" t="s">
        <v>125</v>
      </c>
      <c r="C346" s="61">
        <f>C127</f>
        <v>40014810</v>
      </c>
      <c r="D346" s="61">
        <f>D127</f>
        <v>41075103</v>
      </c>
      <c r="E346" s="61">
        <f>E127</f>
        <v>41075103</v>
      </c>
      <c r="F346" s="154">
        <f t="shared" si="26"/>
        <v>100</v>
      </c>
      <c r="G346" s="103"/>
      <c r="H346" s="12"/>
      <c r="I346" s="12"/>
      <c r="J346" s="12"/>
    </row>
    <row r="347" spans="1:10" ht="24.95" customHeight="1">
      <c r="A347" s="200" t="s">
        <v>190</v>
      </c>
      <c r="B347" s="201"/>
      <c r="C347" s="50">
        <f>SUM(C339:C346)</f>
        <v>167139926</v>
      </c>
      <c r="D347" s="50">
        <f>SUM(D339:D346)</f>
        <v>331157520</v>
      </c>
      <c r="E347" s="50">
        <f>SUM(E339:E346)</f>
        <v>333859229</v>
      </c>
      <c r="F347" s="154">
        <f t="shared" si="26"/>
        <v>100.81583803381544</v>
      </c>
      <c r="G347" s="104"/>
      <c r="H347" s="12"/>
      <c r="I347" s="12"/>
      <c r="J347" s="12"/>
    </row>
    <row r="348" spans="1:10">
      <c r="B348" s="51"/>
      <c r="C348" s="52"/>
      <c r="D348" s="52"/>
      <c r="E348" s="52"/>
      <c r="F348" s="52"/>
      <c r="G348" s="52"/>
      <c r="H348" s="12"/>
      <c r="I348" s="12"/>
      <c r="J348" s="12"/>
    </row>
    <row r="349" spans="1:10" ht="14.25" customHeight="1">
      <c r="A349" s="168" t="s">
        <v>154</v>
      </c>
      <c r="B349" s="161" t="s">
        <v>175</v>
      </c>
      <c r="C349" s="175" t="s">
        <v>7</v>
      </c>
      <c r="D349" s="163" t="s">
        <v>188</v>
      </c>
      <c r="E349" s="163" t="s">
        <v>228</v>
      </c>
      <c r="F349" s="163" t="s">
        <v>229</v>
      </c>
      <c r="G349" s="96"/>
      <c r="H349" s="12"/>
      <c r="I349" s="12"/>
      <c r="J349" s="12"/>
    </row>
    <row r="350" spans="1:10" ht="16.5" customHeight="1">
      <c r="A350" s="168"/>
      <c r="B350" s="161"/>
      <c r="C350" s="199"/>
      <c r="D350" s="164"/>
      <c r="E350" s="164"/>
      <c r="F350" s="164"/>
      <c r="G350" s="102"/>
      <c r="H350" s="12"/>
      <c r="I350" s="12"/>
      <c r="J350" s="12"/>
    </row>
    <row r="351" spans="1:10" ht="16.5" customHeight="1">
      <c r="A351" s="168"/>
      <c r="B351" s="161"/>
      <c r="C351" s="199"/>
      <c r="D351" s="164"/>
      <c r="E351" s="172"/>
      <c r="F351" s="172"/>
      <c r="G351" s="102"/>
      <c r="H351" s="12"/>
      <c r="I351" s="12"/>
      <c r="J351" s="12"/>
    </row>
    <row r="352" spans="1:10" s="32" customFormat="1" ht="20.100000000000001" customHeight="1">
      <c r="A352" s="57" t="s">
        <v>57</v>
      </c>
      <c r="B352" s="65" t="s">
        <v>3</v>
      </c>
      <c r="C352" s="109">
        <f t="shared" ref="C352:E353" si="27">C15+C54+C158+C170+C225+C251+C268+C282+C315</f>
        <v>30658348</v>
      </c>
      <c r="D352" s="61">
        <f t="shared" si="27"/>
        <v>31835849</v>
      </c>
      <c r="E352" s="24">
        <f t="shared" si="27"/>
        <v>29653119</v>
      </c>
      <c r="F352" s="155">
        <f>E352/D352*100</f>
        <v>93.143798363913589</v>
      </c>
      <c r="G352" s="103"/>
      <c r="I352" s="1"/>
    </row>
    <row r="353" spans="1:10" s="32" customFormat="1" ht="20.100000000000001" customHeight="1">
      <c r="A353" s="57" t="s">
        <v>69</v>
      </c>
      <c r="B353" s="65" t="s">
        <v>4</v>
      </c>
      <c r="C353" s="61">
        <f t="shared" si="27"/>
        <v>6415544</v>
      </c>
      <c r="D353" s="61">
        <f t="shared" si="27"/>
        <v>6644240</v>
      </c>
      <c r="E353" s="61">
        <f t="shared" si="27"/>
        <v>6408408</v>
      </c>
      <c r="F353" s="155">
        <f t="shared" ref="F353:F361" si="28">E353/D353*100</f>
        <v>96.450579750279942</v>
      </c>
      <c r="G353" s="103"/>
      <c r="I353" s="1"/>
    </row>
    <row r="354" spans="1:10" s="32" customFormat="1" ht="20.100000000000001" customHeight="1">
      <c r="A354" s="57" t="s">
        <v>68</v>
      </c>
      <c r="B354" s="65" t="s">
        <v>0</v>
      </c>
      <c r="C354" s="61">
        <f>C22+C59+C72+C107+C116+C165+C176+C192+C229+C258+C275+C286+C297+C308+C320</f>
        <v>32292182</v>
      </c>
      <c r="D354" s="136">
        <f>D22+D59+D72+D107+D116+D165+D176+D192+D229+D258+D275+D286+D297+D308+D320+D329</f>
        <v>41519672</v>
      </c>
      <c r="E354" s="136">
        <f>E22+E59+E72+E107+E116+E165+E176+E192+E229+E258+E275+E286+E297+E308+E320+E329</f>
        <v>31027043</v>
      </c>
      <c r="F354" s="155">
        <f t="shared" si="28"/>
        <v>74.728535909435891</v>
      </c>
      <c r="G354" s="103"/>
      <c r="I354" s="1"/>
    </row>
    <row r="355" spans="1:10" s="32" customFormat="1" ht="20.100000000000001" customHeight="1">
      <c r="A355" s="57" t="s">
        <v>56</v>
      </c>
      <c r="B355" s="65" t="s">
        <v>21</v>
      </c>
      <c r="C355" s="61">
        <f>C44</f>
        <v>6350533</v>
      </c>
      <c r="D355" s="61">
        <f>D44+D28</f>
        <v>71333667</v>
      </c>
      <c r="E355" s="61">
        <f>E28</f>
        <v>0</v>
      </c>
      <c r="F355" s="155">
        <f t="shared" si="28"/>
        <v>0</v>
      </c>
      <c r="G355" s="103"/>
      <c r="I355" s="1"/>
    </row>
    <row r="356" spans="1:10" s="32" customFormat="1" ht="20.100000000000001" customHeight="1">
      <c r="A356" s="57" t="s">
        <v>116</v>
      </c>
      <c r="B356" s="65" t="s">
        <v>11</v>
      </c>
      <c r="C356" s="61">
        <f>C168+C214+C244</f>
        <v>13336931</v>
      </c>
      <c r="D356" s="61">
        <f>D168+D214+D244+D45</f>
        <v>24001407</v>
      </c>
      <c r="E356" s="61">
        <f>E168+E214+E244+E45</f>
        <v>21028297</v>
      </c>
      <c r="F356" s="155">
        <f t="shared" si="28"/>
        <v>87.612767868150399</v>
      </c>
      <c r="G356" s="103"/>
      <c r="I356" s="1"/>
    </row>
    <row r="357" spans="1:10" s="32" customFormat="1" ht="20.100000000000001" customHeight="1">
      <c r="A357" s="57" t="s">
        <v>76</v>
      </c>
      <c r="B357" s="65" t="s">
        <v>12</v>
      </c>
      <c r="C357" s="61">
        <f>C86</f>
        <v>2604000</v>
      </c>
      <c r="D357" s="61">
        <f>D86</f>
        <v>3401218</v>
      </c>
      <c r="E357" s="61">
        <f>E86</f>
        <v>3332885</v>
      </c>
      <c r="F357" s="155">
        <f t="shared" si="28"/>
        <v>97.990925603710195</v>
      </c>
      <c r="G357" s="103"/>
      <c r="I357" s="1"/>
    </row>
    <row r="358" spans="1:10" s="32" customFormat="1" ht="20.100000000000001" customHeight="1">
      <c r="A358" s="57" t="s">
        <v>117</v>
      </c>
      <c r="B358" s="65" t="s">
        <v>147</v>
      </c>
      <c r="C358" s="61">
        <f>C208</f>
        <v>62306926</v>
      </c>
      <c r="D358" s="61">
        <f>D208</f>
        <v>64307931</v>
      </c>
      <c r="E358" s="61">
        <f>E208</f>
        <v>64307931</v>
      </c>
      <c r="F358" s="155">
        <f t="shared" si="28"/>
        <v>100</v>
      </c>
      <c r="G358" s="103"/>
      <c r="I358" s="1"/>
    </row>
    <row r="359" spans="1:10" s="32" customFormat="1" ht="20.100000000000001" customHeight="1">
      <c r="A359" s="57" t="s">
        <v>118</v>
      </c>
      <c r="B359" s="65" t="s">
        <v>35</v>
      </c>
      <c r="C359" s="61">
        <f>C30</f>
        <v>1968462</v>
      </c>
      <c r="D359" s="61">
        <f>D30</f>
        <v>1282746</v>
      </c>
      <c r="E359" s="61">
        <f>E30</f>
        <v>0</v>
      </c>
      <c r="F359" s="155">
        <f t="shared" si="28"/>
        <v>0</v>
      </c>
      <c r="G359" s="103"/>
      <c r="I359" s="1"/>
    </row>
    <row r="360" spans="1:10" s="32" customFormat="1" ht="20.100000000000001" customHeight="1">
      <c r="A360" s="57" t="s">
        <v>54</v>
      </c>
      <c r="B360" s="65" t="s">
        <v>187</v>
      </c>
      <c r="C360" s="61">
        <f>C25+C179+C232+C62</f>
        <v>11207000</v>
      </c>
      <c r="D360" s="61">
        <f>D25+D179+D232+D62+D298+D332+D119+D261</f>
        <v>86830790</v>
      </c>
      <c r="E360" s="61">
        <f>E25+E179+E232+E62+E298+E332+E119+E261</f>
        <v>8972512</v>
      </c>
      <c r="F360" s="155">
        <f t="shared" si="28"/>
        <v>10.333329916726544</v>
      </c>
      <c r="G360" s="103"/>
      <c r="I360" s="1"/>
    </row>
    <row r="361" spans="1:10" ht="24.95" customHeight="1">
      <c r="A361" s="197" t="s">
        <v>13</v>
      </c>
      <c r="B361" s="198"/>
      <c r="C361" s="53">
        <f>SUM(C352:C360)</f>
        <v>167139926</v>
      </c>
      <c r="D361" s="53">
        <f>SUM(D352:D360)</f>
        <v>331157520</v>
      </c>
      <c r="E361" s="53">
        <f>SUM(E352:E360)</f>
        <v>164730195</v>
      </c>
      <c r="F361" s="155">
        <f t="shared" si="28"/>
        <v>49.743757895034364</v>
      </c>
      <c r="G361" s="105"/>
      <c r="I361" s="18"/>
    </row>
    <row r="363" spans="1:10">
      <c r="C363" s="54"/>
      <c r="D363" s="54"/>
      <c r="E363" s="54"/>
      <c r="F363" s="54"/>
      <c r="G363" s="54"/>
      <c r="J363" s="18"/>
    </row>
    <row r="364" spans="1:10">
      <c r="C364" s="54"/>
      <c r="D364" s="54"/>
      <c r="E364" s="54"/>
      <c r="F364" s="54"/>
      <c r="G364" s="54"/>
    </row>
  </sheetData>
  <mergeCells count="208">
    <mergeCell ref="A3:F3"/>
    <mergeCell ref="A1:F1"/>
    <mergeCell ref="A5:F5"/>
    <mergeCell ref="A361:B361"/>
    <mergeCell ref="A299:B299"/>
    <mergeCell ref="B349:B351"/>
    <mergeCell ref="C349:C351"/>
    <mergeCell ref="B336:B338"/>
    <mergeCell ref="C336:C338"/>
    <mergeCell ref="A347:B347"/>
    <mergeCell ref="A321:B321"/>
    <mergeCell ref="A336:A338"/>
    <mergeCell ref="B311:B313"/>
    <mergeCell ref="C311:C313"/>
    <mergeCell ref="A309:B309"/>
    <mergeCell ref="A311:A313"/>
    <mergeCell ref="B301:B303"/>
    <mergeCell ref="C301:C303"/>
    <mergeCell ref="A301:A303"/>
    <mergeCell ref="A323:A325"/>
    <mergeCell ref="B323:B325"/>
    <mergeCell ref="A314:J314"/>
    <mergeCell ref="E336:E338"/>
    <mergeCell ref="E349:E351"/>
    <mergeCell ref="A326:J326"/>
    <mergeCell ref="A333:B333"/>
    <mergeCell ref="A48:A50"/>
    <mergeCell ref="A46:B46"/>
    <mergeCell ref="A110:A112"/>
    <mergeCell ref="F336:F338"/>
    <mergeCell ref="F349:F351"/>
    <mergeCell ref="D349:D351"/>
    <mergeCell ref="A349:A351"/>
    <mergeCell ref="D336:D338"/>
    <mergeCell ref="A187:B187"/>
    <mergeCell ref="F182:F184"/>
    <mergeCell ref="F195:F197"/>
    <mergeCell ref="A182:A184"/>
    <mergeCell ref="D195:D197"/>
    <mergeCell ref="A185:J185"/>
    <mergeCell ref="A188:J188"/>
    <mergeCell ref="B75:B77"/>
    <mergeCell ref="C75:C77"/>
    <mergeCell ref="A278:A280"/>
    <mergeCell ref="B264:B266"/>
    <mergeCell ref="C264:C266"/>
    <mergeCell ref="A262:B262"/>
    <mergeCell ref="B235:B237"/>
    <mergeCell ref="F6:F8"/>
    <mergeCell ref="F33:F35"/>
    <mergeCell ref="D6:D8"/>
    <mergeCell ref="D33:D35"/>
    <mergeCell ref="A9:J9"/>
    <mergeCell ref="A12:J12"/>
    <mergeCell ref="A36:J36"/>
    <mergeCell ref="I336:J336"/>
    <mergeCell ref="A73:B73"/>
    <mergeCell ref="B48:B50"/>
    <mergeCell ref="C48:C50"/>
    <mergeCell ref="B65:B67"/>
    <mergeCell ref="C65:C67"/>
    <mergeCell ref="A63:B63"/>
    <mergeCell ref="A65:A67"/>
    <mergeCell ref="B89:B91"/>
    <mergeCell ref="C89:C91"/>
    <mergeCell ref="B109:C109"/>
    <mergeCell ref="A87:B87"/>
    <mergeCell ref="A89:A91"/>
    <mergeCell ref="B278:B280"/>
    <mergeCell ref="C278:C280"/>
    <mergeCell ref="B289:B291"/>
    <mergeCell ref="A33:A35"/>
    <mergeCell ref="B33:B35"/>
    <mergeCell ref="C33:C35"/>
    <mergeCell ref="A40:B40"/>
    <mergeCell ref="A6:A8"/>
    <mergeCell ref="A11:B11"/>
    <mergeCell ref="A31:B31"/>
    <mergeCell ref="A180:B180"/>
    <mergeCell ref="B6:B8"/>
    <mergeCell ref="C6:C8"/>
    <mergeCell ref="A120:B120"/>
    <mergeCell ref="B110:B112"/>
    <mergeCell ref="C110:C112"/>
    <mergeCell ref="A169:B169"/>
    <mergeCell ref="A75:A77"/>
    <mergeCell ref="A156:B156"/>
    <mergeCell ref="A128:B128"/>
    <mergeCell ref="B122:B124"/>
    <mergeCell ref="C122:C124"/>
    <mergeCell ref="A130:A132"/>
    <mergeCell ref="B130:B132"/>
    <mergeCell ref="C130:C132"/>
    <mergeCell ref="A167:C167"/>
    <mergeCell ref="A151:A153"/>
    <mergeCell ref="B151:B153"/>
    <mergeCell ref="C235:C237"/>
    <mergeCell ref="B247:B249"/>
    <mergeCell ref="C247:C249"/>
    <mergeCell ref="A276:B276"/>
    <mergeCell ref="A267:J267"/>
    <mergeCell ref="D48:D50"/>
    <mergeCell ref="A147:B147"/>
    <mergeCell ref="A217:A219"/>
    <mergeCell ref="A247:A249"/>
    <mergeCell ref="A233:B233"/>
    <mergeCell ref="A235:A237"/>
    <mergeCell ref="A245:B245"/>
    <mergeCell ref="A223:B223"/>
    <mergeCell ref="B217:B219"/>
    <mergeCell ref="C217:C219"/>
    <mergeCell ref="A100:B100"/>
    <mergeCell ref="A108:B108"/>
    <mergeCell ref="A149:B149"/>
    <mergeCell ref="A138:B138"/>
    <mergeCell ref="A146:B146"/>
    <mergeCell ref="B195:B197"/>
    <mergeCell ref="C195:C197"/>
    <mergeCell ref="A122:A124"/>
    <mergeCell ref="A195:A197"/>
    <mergeCell ref="B182:B184"/>
    <mergeCell ref="C182:C184"/>
    <mergeCell ref="A68:J68"/>
    <mergeCell ref="A78:J78"/>
    <mergeCell ref="A92:J92"/>
    <mergeCell ref="A101:J101"/>
    <mergeCell ref="F65:F67"/>
    <mergeCell ref="F75:F77"/>
    <mergeCell ref="F89:F91"/>
    <mergeCell ref="A154:J154"/>
    <mergeCell ref="F110:F112"/>
    <mergeCell ref="F122:F124"/>
    <mergeCell ref="F151:F153"/>
    <mergeCell ref="E75:E77"/>
    <mergeCell ref="E151:E153"/>
    <mergeCell ref="E130:E132"/>
    <mergeCell ref="A148:B148"/>
    <mergeCell ref="D130:D132"/>
    <mergeCell ref="E6:E8"/>
    <mergeCell ref="E33:E35"/>
    <mergeCell ref="E48:E50"/>
    <mergeCell ref="E65:E67"/>
    <mergeCell ref="E89:E91"/>
    <mergeCell ref="E110:E112"/>
    <mergeCell ref="E122:E124"/>
    <mergeCell ref="E182:E184"/>
    <mergeCell ref="E195:E197"/>
    <mergeCell ref="A41:J41"/>
    <mergeCell ref="A51:J51"/>
    <mergeCell ref="A113:J113"/>
    <mergeCell ref="A125:J125"/>
    <mergeCell ref="A133:J133"/>
    <mergeCell ref="A157:J157"/>
    <mergeCell ref="F48:F50"/>
    <mergeCell ref="D65:D67"/>
    <mergeCell ref="D75:D77"/>
    <mergeCell ref="D89:D91"/>
    <mergeCell ref="D110:D112"/>
    <mergeCell ref="D122:D124"/>
    <mergeCell ref="D151:D153"/>
    <mergeCell ref="D182:D184"/>
    <mergeCell ref="C151:C153"/>
    <mergeCell ref="C323:C325"/>
    <mergeCell ref="D323:D325"/>
    <mergeCell ref="E323:E325"/>
    <mergeCell ref="F323:F325"/>
    <mergeCell ref="E264:E266"/>
    <mergeCell ref="E289:E291"/>
    <mergeCell ref="E301:E303"/>
    <mergeCell ref="E311:E313"/>
    <mergeCell ref="D301:D303"/>
    <mergeCell ref="D311:D313"/>
    <mergeCell ref="F301:F303"/>
    <mergeCell ref="F311:F313"/>
    <mergeCell ref="A281:J281"/>
    <mergeCell ref="A292:J292"/>
    <mergeCell ref="A304:J304"/>
    <mergeCell ref="E278:E280"/>
    <mergeCell ref="F264:F266"/>
    <mergeCell ref="F278:F280"/>
    <mergeCell ref="A264:A266"/>
    <mergeCell ref="C289:C291"/>
    <mergeCell ref="A287:B287"/>
    <mergeCell ref="F289:F291"/>
    <mergeCell ref="A203:B203"/>
    <mergeCell ref="A215:B215"/>
    <mergeCell ref="A198:J198"/>
    <mergeCell ref="A204:J204"/>
    <mergeCell ref="D264:D266"/>
    <mergeCell ref="D278:D280"/>
    <mergeCell ref="D289:D291"/>
    <mergeCell ref="A82:F82"/>
    <mergeCell ref="A289:A291"/>
    <mergeCell ref="A220:J220"/>
    <mergeCell ref="A224:J224"/>
    <mergeCell ref="A238:J238"/>
    <mergeCell ref="A250:J250"/>
    <mergeCell ref="D235:D237"/>
    <mergeCell ref="D247:D249"/>
    <mergeCell ref="E217:E219"/>
    <mergeCell ref="E235:E237"/>
    <mergeCell ref="E247:E249"/>
    <mergeCell ref="D217:D219"/>
    <mergeCell ref="F217:F219"/>
    <mergeCell ref="F235:F237"/>
    <mergeCell ref="F247:F249"/>
    <mergeCell ref="A193:B193"/>
    <mergeCell ref="F130:F132"/>
  </mergeCells>
  <printOptions horizontalCentered="1"/>
  <pageMargins left="0.25" right="0.25" top="0.75" bottom="0.75" header="0.3" footer="0.3"/>
  <pageSetup paperSize="9" scale="96" orientation="landscape" r:id="rId1"/>
  <headerFooter>
    <oddFooter>&amp;C&amp;P</oddFooter>
  </headerFooter>
  <rowBreaks count="11" manualBreakCount="11">
    <brk id="32" max="16383" man="1"/>
    <brk id="63" max="16383" man="1"/>
    <brk id="87" max="16383" man="1"/>
    <brk id="121" max="16383" man="1"/>
    <brk id="150" max="16383" man="1"/>
    <brk id="180" max="16383" man="1"/>
    <brk id="215" max="16383" man="1"/>
    <brk id="246" max="16383" man="1"/>
    <brk id="276" max="16383" man="1"/>
    <brk id="310" max="16383" man="1"/>
    <brk id="33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B51" sqref="B51"/>
    </sheetView>
  </sheetViews>
  <sheetFormatPr defaultRowHeight="12.75"/>
  <cols>
    <col min="2" max="2" width="71.7109375" customWidth="1"/>
    <col min="3" max="3" width="16.7109375" customWidth="1"/>
  </cols>
  <sheetData>
    <row r="1" spans="1:3">
      <c r="A1" s="168" t="s">
        <v>154</v>
      </c>
      <c r="B1" s="175" t="s">
        <v>141</v>
      </c>
      <c r="C1" s="175" t="s">
        <v>7</v>
      </c>
    </row>
    <row r="2" spans="1:3">
      <c r="A2" s="168"/>
      <c r="B2" s="175"/>
      <c r="C2" s="175"/>
    </row>
    <row r="3" spans="1:3">
      <c r="A3" s="168"/>
      <c r="B3" s="175"/>
      <c r="C3" s="179"/>
    </row>
    <row r="4" spans="1:3" ht="18">
      <c r="A4" s="162" t="s">
        <v>28</v>
      </c>
      <c r="B4" s="162"/>
      <c r="C4" s="162"/>
    </row>
    <row r="5" spans="1:3" ht="14.25">
      <c r="A5" s="59" t="s">
        <v>102</v>
      </c>
      <c r="B5" s="39" t="s">
        <v>103</v>
      </c>
      <c r="C5" s="26">
        <v>4899600</v>
      </c>
    </row>
    <row r="6" spans="1:3" ht="15.75">
      <c r="A6" s="159" t="s">
        <v>82</v>
      </c>
      <c r="B6" s="160"/>
      <c r="C6" s="62">
        <f>C5</f>
        <v>4899600</v>
      </c>
    </row>
    <row r="7" spans="1:3" ht="18">
      <c r="A7" s="165" t="s">
        <v>29</v>
      </c>
      <c r="B7" s="166"/>
      <c r="C7" s="167"/>
    </row>
    <row r="8" spans="1:3" ht="14.25">
      <c r="A8" s="59" t="s">
        <v>57</v>
      </c>
      <c r="B8" s="39" t="s">
        <v>3</v>
      </c>
      <c r="C8" s="24">
        <v>3280688</v>
      </c>
    </row>
    <row r="9" spans="1:3" ht="14.25">
      <c r="A9" s="59" t="s">
        <v>69</v>
      </c>
      <c r="B9" s="39" t="s">
        <v>5</v>
      </c>
      <c r="C9" s="24">
        <v>740352</v>
      </c>
    </row>
    <row r="10" spans="1:3">
      <c r="A10" s="40" t="s">
        <v>53</v>
      </c>
      <c r="B10" s="25" t="s">
        <v>71</v>
      </c>
      <c r="C10" s="20">
        <v>60000</v>
      </c>
    </row>
    <row r="11" spans="1:3">
      <c r="A11" s="40" t="s">
        <v>52</v>
      </c>
      <c r="B11" s="25" t="s">
        <v>95</v>
      </c>
      <c r="C11" s="20">
        <v>88240</v>
      </c>
    </row>
    <row r="12" spans="1:3">
      <c r="A12" s="40" t="s">
        <v>63</v>
      </c>
      <c r="B12" s="25" t="s">
        <v>74</v>
      </c>
      <c r="C12" s="20">
        <v>50000</v>
      </c>
    </row>
    <row r="13" spans="1:3">
      <c r="A13" s="40" t="s">
        <v>67</v>
      </c>
      <c r="B13" s="25" t="s">
        <v>139</v>
      </c>
      <c r="C13" s="20">
        <v>42725</v>
      </c>
    </row>
    <row r="14" spans="1:3">
      <c r="A14" s="40" t="s">
        <v>65</v>
      </c>
      <c r="B14" s="25" t="s">
        <v>104</v>
      </c>
      <c r="C14" s="20">
        <v>48686</v>
      </c>
    </row>
    <row r="15" spans="1:3" ht="14.25">
      <c r="A15" s="59" t="s">
        <v>68</v>
      </c>
      <c r="B15" s="39" t="s">
        <v>0</v>
      </c>
      <c r="C15" s="24">
        <f>SUM(C10:C14)</f>
        <v>289651</v>
      </c>
    </row>
    <row r="16" spans="1:3">
      <c r="A16" s="40" t="s">
        <v>112</v>
      </c>
      <c r="B16" s="25" t="s">
        <v>161</v>
      </c>
      <c r="C16" s="20">
        <v>253231</v>
      </c>
    </row>
    <row r="17" spans="1:3" ht="12.75" customHeight="1">
      <c r="A17" s="40" t="s">
        <v>112</v>
      </c>
      <c r="B17" s="44" t="s">
        <v>157</v>
      </c>
      <c r="C17" s="23">
        <v>335678</v>
      </c>
    </row>
    <row r="18" spans="1:3" ht="14.25">
      <c r="A18" s="59" t="s">
        <v>107</v>
      </c>
      <c r="B18" s="39" t="s">
        <v>113</v>
      </c>
      <c r="C18" s="24">
        <f>SUM(C16:C17)</f>
        <v>588909</v>
      </c>
    </row>
    <row r="19" spans="1:3" ht="14.25">
      <c r="A19" s="177" t="s">
        <v>23</v>
      </c>
      <c r="B19" s="178"/>
      <c r="C19" s="38">
        <f>C8+C9+C15+C18</f>
        <v>4899600</v>
      </c>
    </row>
  </sheetData>
  <mergeCells count="7">
    <mergeCell ref="A19:B19"/>
    <mergeCell ref="A1:A3"/>
    <mergeCell ref="B1:B3"/>
    <mergeCell ref="C1:C3"/>
    <mergeCell ref="A4:C4"/>
    <mergeCell ref="A6:B6"/>
    <mergeCell ref="A7:C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2017 évi költségvetés</vt:lpstr>
      <vt:lpstr>Védőnő</vt:lpstr>
      <vt:lpstr>Munka1</vt:lpstr>
      <vt:lpstr>'2017 évi költségvetés'!Nyomtatási_terület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2018-04-16T11:21:47Z</cp:lastPrinted>
  <dcterms:created xsi:type="dcterms:W3CDTF">2001-11-26T10:13:34Z</dcterms:created>
  <dcterms:modified xsi:type="dcterms:W3CDTF">2018-04-25T08:49:51Z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