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tartalomjegyzék" sheetId="17" r:id="rId17"/>
  </sheets>
  <definedNames/>
  <calcPr fullCalcOnLoad="1"/>
</workbook>
</file>

<file path=xl/comments10.xml><?xml version="1.0" encoding="utf-8"?>
<comments xmlns="http://schemas.openxmlformats.org/spreadsheetml/2006/main">
  <authors>
    <author>Szerző</author>
  </authors>
  <commentList>
    <comment ref="B77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EDF DÉMÁSZ Kft. Vezetékjog!</t>
        </r>
      </text>
    </comment>
    <comment ref="B101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"FARKAS KRIPTA"</t>
        </r>
      </text>
    </comment>
    <comment ref="B104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Vagyonkezelésbe adás
</t>
        </r>
      </text>
    </comment>
  </commentList>
</comments>
</file>

<file path=xl/sharedStrings.xml><?xml version="1.0" encoding="utf-8"?>
<sst xmlns="http://schemas.openxmlformats.org/spreadsheetml/2006/main" count="1379" uniqueCount="859">
  <si>
    <t>Működési bevételek</t>
  </si>
  <si>
    <t>Felújítások</t>
  </si>
  <si>
    <t>Bevételeinek és kiadásainak alakulása</t>
  </si>
  <si>
    <t>BEVÉTELEK</t>
  </si>
  <si>
    <t>Megnevezés</t>
  </si>
  <si>
    <t>eredeti 
előirányzat</t>
  </si>
  <si>
    <t>módosított 
előirányzat</t>
  </si>
  <si>
    <t>teljesítés
%-ban</t>
  </si>
  <si>
    <t>Bevételek összesen</t>
  </si>
  <si>
    <t>KIADÁSOK</t>
  </si>
  <si>
    <t>eredeti</t>
  </si>
  <si>
    <t>módosított</t>
  </si>
  <si>
    <t>Munkaadókat terhelő járulékok</t>
  </si>
  <si>
    <t>Dologi kiadás</t>
  </si>
  <si>
    <t>Beruházási kiadások</t>
  </si>
  <si>
    <t>Kiadások összesen</t>
  </si>
  <si>
    <t>Bevételeinek alakulása</t>
  </si>
  <si>
    <t>Teljesítés</t>
  </si>
  <si>
    <t>%</t>
  </si>
  <si>
    <t>Pénzeszköz átadás</t>
  </si>
  <si>
    <t>Tárgyévi költésvetési 
beszámoló záró adatai</t>
  </si>
  <si>
    <t>ESZKÖZÖK</t>
  </si>
  <si>
    <t>1.</t>
  </si>
  <si>
    <t>2.</t>
  </si>
  <si>
    <t>3.</t>
  </si>
  <si>
    <t>4.</t>
  </si>
  <si>
    <t>5.</t>
  </si>
  <si>
    <t>6.</t>
  </si>
  <si>
    <t>I. Immateriális javak</t>
  </si>
  <si>
    <t>II.Tárgyi eszközök</t>
  </si>
  <si>
    <t>III. Befektetett pénzügyi eszközök</t>
  </si>
  <si>
    <t>I. Készletek</t>
  </si>
  <si>
    <t>ESZKÖZÖK ÖSSZESEN</t>
  </si>
  <si>
    <t>FORRÁSOK</t>
  </si>
  <si>
    <t>FORRÁSOK ÖSSZESEN</t>
  </si>
  <si>
    <t>KIMUTATÁS</t>
  </si>
  <si>
    <t>Összesen: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</si>
  <si>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</si>
  <si>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</si>
  <si>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</si>
  <si>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</si>
  <si>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</si>
  <si>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</si>
  <si>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</si>
  <si>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</si>
  <si>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</si>
  <si>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</si>
  <si>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</si>
  <si>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</si>
  <si>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</si>
  <si>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1.  melléklet</t>
  </si>
  <si>
    <t>Irányító szervtől kapott támogatás</t>
  </si>
  <si>
    <t>2. melléklet</t>
  </si>
  <si>
    <t>Sorszám</t>
  </si>
  <si>
    <t xml:space="preserve">Eredeti </t>
  </si>
  <si>
    <t>Módosított</t>
  </si>
  <si>
    <t>előirányzat</t>
  </si>
  <si>
    <t>Ellátottak pénzbeli juttatásai</t>
  </si>
  <si>
    <t>Közhatalmi bevételek</t>
  </si>
  <si>
    <t>Önkorm. Működési támogatásai</t>
  </si>
  <si>
    <t>egyéb műk.c.tám.bev. Áh-on belül</t>
  </si>
  <si>
    <t>Felhalm.c.önkormányzati támogatsok</t>
  </si>
  <si>
    <t>egyéb felh.c.tám.bevételei áh-on belül</t>
  </si>
  <si>
    <t>Működési c.átvett pénzeszközök</t>
  </si>
  <si>
    <t>Felhalmozási c.átvett pénzeszközök</t>
  </si>
  <si>
    <t>Belföldi értékpapírok bevételei</t>
  </si>
  <si>
    <t>Maradvány igénybevétele</t>
  </si>
  <si>
    <t>Államháztartáson belüli megelőlegezések</t>
  </si>
  <si>
    <t>Központi, irányító szervi támogatás</t>
  </si>
  <si>
    <t>Felhalmozási bevételek</t>
  </si>
  <si>
    <t>Személyi juttatások összesen</t>
  </si>
  <si>
    <t>Egyéb működési c. kiadások</t>
  </si>
  <si>
    <t>Egyéb felhalmozási c. kiadások</t>
  </si>
  <si>
    <t>Helyi önk.működésének általános tám.B111</t>
  </si>
  <si>
    <t>Települési önk. Egyes köznev.felad.B112</t>
  </si>
  <si>
    <t>Tel.önk.szociális feladatoainak tám.B113</t>
  </si>
  <si>
    <t>Tel.önk.kulturális feladatinak tám.B114</t>
  </si>
  <si>
    <t>Egyéb műk.c.tám.bev.áh-n belül B16</t>
  </si>
  <si>
    <t>- ebből:központi költségvetési szervek</t>
  </si>
  <si>
    <t xml:space="preserve">- ebből:egyéb fejezeti kezelésű </t>
  </si>
  <si>
    <t xml:space="preserve">- ebből:társadalombiztosítás pénzügyi </t>
  </si>
  <si>
    <t>- ebből:elkülönített állami pénzalapok</t>
  </si>
  <si>
    <t>- ebből:társulások és költségvetési szerveik</t>
  </si>
  <si>
    <t>ÖNKORM.MŰKÖDÉSI TÁMOGATÁSAI</t>
  </si>
  <si>
    <t xml:space="preserve">MŰKÖDÉSI C.TÁM.ÁH-ON BELÜL </t>
  </si>
  <si>
    <t>Felhalm.c.önkormányzati tám.B21</t>
  </si>
  <si>
    <t>Egyéb felhal.c.tám.bev.áh-on belül B25</t>
  </si>
  <si>
    <t>-ebből:fejezeti kezelésű előirány EU-B23alp</t>
  </si>
  <si>
    <t>FELHALM.C.TÁM.ÁH-ON BELÜL</t>
  </si>
  <si>
    <t>KÖZHATALMI BEVÉTELEK</t>
  </si>
  <si>
    <t>Magánszemélyek kommunális adójaB34</t>
  </si>
  <si>
    <t>Iparűzési adóB351</t>
  </si>
  <si>
    <t>Gépjármű adóB354</t>
  </si>
  <si>
    <t>Egyéb közhatalmi bevételB36</t>
  </si>
  <si>
    <t>Készletértékesítés ellenértékeB401</t>
  </si>
  <si>
    <t>Szolgáltatások ellenértékeB402</t>
  </si>
  <si>
    <t>Közvetített szolgáltatások B403</t>
  </si>
  <si>
    <t>Tulajdonosi bevételek B404</t>
  </si>
  <si>
    <t>Kiszámlázott áfa B406</t>
  </si>
  <si>
    <t>áfa visszatérítése B407</t>
  </si>
  <si>
    <t>MŰKÖDÉSI BEVÉTELEK</t>
  </si>
  <si>
    <t>FELHALMOZÁSI BEVÉTELEK</t>
  </si>
  <si>
    <t>Tárgyi eszköz értékesítésB53</t>
  </si>
  <si>
    <t>Egyéb műk.c.átvett pénzeszközökB63</t>
  </si>
  <si>
    <t>- ebből: egyéb civil szervezetek</t>
  </si>
  <si>
    <t>- ebből: háztartások</t>
  </si>
  <si>
    <t>MŰKÖDÉSI C.ÁTVETT PÉNZESZKÖZÖK</t>
  </si>
  <si>
    <t>Felh.c.visszatérítendő tám.kölcsön B72</t>
  </si>
  <si>
    <t>Felh.c.visszatérítendő tám.kölcsön</t>
  </si>
  <si>
    <t>Maradvány igénybevételeB813</t>
  </si>
  <si>
    <t>Államháztartáson belüli megelőlegezésekB814</t>
  </si>
  <si>
    <t>Központi, irányító szervi támogatásB816</t>
  </si>
  <si>
    <t>Belföldi értékpapírok bevételeiB8122</t>
  </si>
  <si>
    <t>G)SAJÁT TŐKE</t>
  </si>
  <si>
    <t>A), NEMZETI VAGYONBA TARTOZÓ
 BEFEKTETETT ESZKÖZÖK</t>
  </si>
  <si>
    <t>B). NEMZETI VAGYONBA TARTOZÓ 
FORGÓESZKÖZÖK</t>
  </si>
  <si>
    <t>II. Értékpapirok</t>
  </si>
  <si>
    <t>D) KÖVETELÉSEK</t>
  </si>
  <si>
    <t>I. Költségvetési évben esedékes követelések</t>
  </si>
  <si>
    <t>C) PÉNZESZKÖZÖK</t>
  </si>
  <si>
    <t>E) EGYÉB SAJÁTOS ESZKÖZOLDALI ELSZ</t>
  </si>
  <si>
    <t>H) KÖTELEZETTSÉGEK</t>
  </si>
  <si>
    <t>Nemzeti vagyon induláskori értéke G/1</t>
  </si>
  <si>
    <t>Egyéb eszközök intuláskori érték G/III</t>
  </si>
  <si>
    <t>Felhalmozott eredmény G/IV</t>
  </si>
  <si>
    <t>Mérleg szerinti eredmény G/VI</t>
  </si>
  <si>
    <t>H/I költségv.évben esedékes kötelezettség</t>
  </si>
  <si>
    <t>H/II költségv.évet követően esedékes köt.</t>
  </si>
  <si>
    <t>H/III Kapott előlegek</t>
  </si>
  <si>
    <t>I) EGYÉB SAJÁTOS FORRÁSOLDALI ELSZ</t>
  </si>
  <si>
    <t>K) PASSZÍV IDŐBELI ELHATÁROLÁSOK</t>
  </si>
  <si>
    <t>C/III Forintszámlák</t>
  </si>
  <si>
    <t>C/V Idegen pénzeszközök</t>
  </si>
  <si>
    <t>Külső személyi juttatások K12</t>
  </si>
  <si>
    <t>Munkaadókat terhelő járulékok és szociális hozzájárulási adó K2</t>
  </si>
  <si>
    <t>Készletbeszerzés K31</t>
  </si>
  <si>
    <t>Kommunikációs szolgáltatások K32</t>
  </si>
  <si>
    <t>Szolgáltatási kiadások K33</t>
  </si>
  <si>
    <t>Kiküldetések, reklám- és propagandakiadások K34</t>
  </si>
  <si>
    <t>Különféle befizetések és egyéb dologi kiadások K35</t>
  </si>
  <si>
    <t>Törvény szerinti illetmények, munkabérek K1101</t>
  </si>
  <si>
    <t>Jubileumi jutalom K1106</t>
  </si>
  <si>
    <t>Béren kívüli juttatások K1107</t>
  </si>
  <si>
    <t>Közlekedési költségtérítés K1109</t>
  </si>
  <si>
    <t>Foglalkoztatottak személyi juttatásai K1101</t>
  </si>
  <si>
    <t>Egyéb költségtérítések K1110</t>
  </si>
  <si>
    <t>Választott tisztségviselők juttatásai K121</t>
  </si>
  <si>
    <t>Munkavégzésre irányuló egyéb jogviszonyba nem saját foglalkoztatottnak K122</t>
  </si>
  <si>
    <t>Egyéb külső személyi juttatások K123</t>
  </si>
  <si>
    <t>SZEMÉLYI JUTTATÁSOK ÖSSZESEN: K1</t>
  </si>
  <si>
    <t>Szakmai anyagok beszerzése K311</t>
  </si>
  <si>
    <t>Üzemeltetési anyagok beszerzése K312</t>
  </si>
  <si>
    <t>Egyéb kommunikációs szolgáltatások K322</t>
  </si>
  <si>
    <t>Közüzemi díjak K331</t>
  </si>
  <si>
    <t>Vásárolt élelmezés K332</t>
  </si>
  <si>
    <t>Karbantartási, kisjavítási szolgáltatások K334</t>
  </si>
  <si>
    <t>Közvetített szolgáltatások K335</t>
  </si>
  <si>
    <t>Szakmai tevékenységet segítő szolgáltatások K336</t>
  </si>
  <si>
    <t>Egyéb szolgáltatások K337</t>
  </si>
  <si>
    <t>Reklám- és propagandakiadások K342</t>
  </si>
  <si>
    <t>Működési célú előzetesen felszámított áfa K351</t>
  </si>
  <si>
    <t>Fizetendő áfa K352</t>
  </si>
  <si>
    <t>Egyéb dologi kiadások K355</t>
  </si>
  <si>
    <t>DOLOGI KIADÁSOK K3</t>
  </si>
  <si>
    <t>ELLÁTOTTAK PÉNZBELI JUTTATÁSAI K4</t>
  </si>
  <si>
    <t>Egyéb műk.c.tám.áh-on kívülre K511</t>
  </si>
  <si>
    <t>-ebből: egyéb civil szervezetek</t>
  </si>
  <si>
    <t>EGYÉB MŰKÖDÉSI CÉLÚ KIADÁSOK k5</t>
  </si>
  <si>
    <t>BERUHÁZÁSOK K6</t>
  </si>
  <si>
    <t>FELÚJÍTÁSOK K7</t>
  </si>
  <si>
    <t>Egyéb felhalmozási célú támogatások áh-on belülre K84</t>
  </si>
  <si>
    <t>ebből: társulások és költségvetési szerveik</t>
  </si>
  <si>
    <t>Egyéb felhalmozási célú támogatások áh-on kívülre K88</t>
  </si>
  <si>
    <t xml:space="preserve">ebből: háztartások </t>
  </si>
  <si>
    <t>EGYÉB FELHALMOZÁSI CÉLÚ KIADÁSOK K8</t>
  </si>
  <si>
    <t>KÖLTSÉGVETÉSI KIADÁSOK</t>
  </si>
  <si>
    <t>Államháztartáson belüli megelőlegezések visszafizetése K914</t>
  </si>
  <si>
    <t>Központi, irányítő szervi támogatások folyósítása K915</t>
  </si>
  <si>
    <t xml:space="preserve">FINANSZÍROZÁSI KIADÁSOK </t>
  </si>
  <si>
    <t>KIADÁSOK ÖSSZESEN:</t>
  </si>
  <si>
    <t>Kiadásainak alakulása</t>
  </si>
  <si>
    <t>3.melléklet</t>
  </si>
  <si>
    <t>tárgyi időszak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</si>
  <si>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</si>
  <si>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</si>
  <si>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</si>
  <si>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I. Tevékenység nettó eredményszemléletű bevételei</t>
  </si>
  <si>
    <t>Saját termelésű készletek állományváltozása</t>
  </si>
  <si>
    <t>Saját előállítású eszközök aktivált értéke</t>
  </si>
  <si>
    <t>II. 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</si>
  <si>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</si>
  <si>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</si>
  <si>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</si>
  <si>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III. 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</si>
  <si>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</si>
  <si>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</si>
  <si>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</si>
  <si>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</si>
  <si>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IV. Anyagjellegű ráfordítások</t>
  </si>
  <si>
    <t>Bérköltség</t>
  </si>
  <si>
    <t>Személyi jellegű egyéb kifizetések</t>
  </si>
  <si>
    <t>Bérjárulékok</t>
  </si>
  <si>
    <t>V. Személyi jellegű ráfordítások</t>
  </si>
  <si>
    <t>VI. Értékcsökkenési leírás</t>
  </si>
  <si>
    <t>VII. Egyéb ráfordítások</t>
  </si>
  <si>
    <t>A) TEVÉKENYSÉGEK EREDMÉNYE</t>
  </si>
  <si>
    <t>Kapott osztalék és részesedés</t>
  </si>
  <si>
    <t>Kapott kamatok és kamatjellegű eredményszemléletű bevételek</t>
  </si>
  <si>
    <t>Pénzügyi műveletek egyéb eredményszemléletű bevételei</t>
  </si>
  <si>
    <t>VIII. Pénzügyi műveletek eredményszemléletű bevételei</t>
  </si>
  <si>
    <t>Fiztendő kamatok és kamatjellegű ráfordítások</t>
  </si>
  <si>
    <t>Részesedések, értékpapírok, pénzeszközök értékvesztése</t>
  </si>
  <si>
    <t>Pénzügyi műveletek egyéb ráfordításai</t>
  </si>
  <si>
    <t>IX. Pénzügyi műveletek ráfordításai</t>
  </si>
  <si>
    <t>B) PÉNZÜGYI MŰVELETEK EREDMÉNYE</t>
  </si>
  <si>
    <t>C) SZOKÁSOS EREDMÉNY</t>
  </si>
  <si>
    <t>Felhalmozási célú támogatások eredményszemléletű bevételei</t>
  </si>
  <si>
    <t>Különféle rendkívüli eredményszemléletű bevételek</t>
  </si>
  <si>
    <t>X. Rendkívüli eredményszemléletű bevételek</t>
  </si>
  <si>
    <t>XI. Rendkívüli ráfordítások</t>
  </si>
  <si>
    <t>D) RENDKÍVÜLI EREDMÉNY</t>
  </si>
  <si>
    <t>E) MÉRLEG SZERINTI EREDMÉNY</t>
  </si>
  <si>
    <t>K13. Önkormányzati konszolidált beszámoló - Konszolidált eredménykimutatás</t>
  </si>
  <si>
    <t>7. Melléklet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</si>
  <si>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</si>
  <si>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</si>
  <si>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</si>
  <si>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</si>
  <si>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</si>
  <si>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</si>
  <si>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</si>
  <si>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</si>
  <si>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</si>
  <si>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</si>
  <si>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</si>
  <si>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</si>
  <si>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</si>
  <si>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</si>
  <si>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</si>
  <si>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
maradványa</t>
  </si>
  <si>
    <t>Alaptevékenység szabad maradványa</t>
  </si>
  <si>
    <t>Vállalkozási tevékenységet terhelő befizetési
kötelezettség</t>
  </si>
  <si>
    <t>Vállakozási tevékenység felhasználható maradványa</t>
  </si>
  <si>
    <t>8. Melléklet</t>
  </si>
  <si>
    <t>07/A Maradványkimutatás</t>
  </si>
  <si>
    <t>4. Melléklet</t>
  </si>
  <si>
    <t>K12 Önkormányzati konszolidált beszámoló - Konszolidált mérleg</t>
  </si>
  <si>
    <t>5. Melléklet</t>
  </si>
  <si>
    <t>9.melléklet</t>
  </si>
  <si>
    <t>12. Melléklet</t>
  </si>
  <si>
    <t>6 . melléklet</t>
  </si>
  <si>
    <t>INTÉZMÉNYEK</t>
  </si>
  <si>
    <t>Munkaadókat terhelő járulékok össz.:</t>
  </si>
  <si>
    <t>Dologi kiadások összesen:</t>
  </si>
  <si>
    <t>Felhalmozási kiadások</t>
  </si>
  <si>
    <t>KIADÁSOK ÖSSZESEN</t>
  </si>
  <si>
    <t>Önkormányzat</t>
  </si>
  <si>
    <t>ALAPTEVÉKENYSÉG KIADÁSA ÖSSZESEN:</t>
  </si>
  <si>
    <t>Önkormányzatok működési támogatásai</t>
  </si>
  <si>
    <t>Egyéb műk.c. támogatások
intézményfinanszírozás</t>
  </si>
  <si>
    <t>Maradvány igénybevétele
Belföldi finanszírozás bevételei</t>
  </si>
  <si>
    <t>BEVÉTELEK ÖSSZESEN</t>
  </si>
  <si>
    <t>Kiadások és Bevételek alakulása Intézményenként</t>
  </si>
  <si>
    <t>13. melléklet</t>
  </si>
  <si>
    <t>Szabadkígyós Község Önkormányzata</t>
  </si>
  <si>
    <t>Szabadkígyós Község Önkormányzatának</t>
  </si>
  <si>
    <t>Ellátási díjak B405</t>
  </si>
  <si>
    <t>Kamatbevételek B408</t>
  </si>
  <si>
    <t>Céljuttatás K1103</t>
  </si>
  <si>
    <t>Készenléti,ügyeleti,helyettsítési díj K1104</t>
  </si>
  <si>
    <t>Foglalkoztatottak egyéb személyi jutt. K1113</t>
  </si>
  <si>
    <t>Informatikai szolgáltatások igénybevétele K321</t>
  </si>
  <si>
    <t>Bérleti és lízing díjak K333</t>
  </si>
  <si>
    <t>Kiküldetések kiadásai K341</t>
  </si>
  <si>
    <t>Kamatkiadások K353</t>
  </si>
  <si>
    <t>Egyéb pénzügyi műveletek kiadásai K354</t>
  </si>
  <si>
    <t>ebből: nonprofit gazdasági társaságok</t>
  </si>
  <si>
    <t>Szabadkígyós Község Önkormányzat</t>
  </si>
  <si>
    <t>IV. Koncesszióba, vagyonkezelésbe adott</t>
  </si>
  <si>
    <t>C/II Pénztárak, csekkek, betétkönyvek</t>
  </si>
  <si>
    <t>II. Koltségvetési évet követően esedékes</t>
  </si>
  <si>
    <t>III. Követelés jellegű sajátos elszámolások</t>
  </si>
  <si>
    <t>F) AKTÍV IDŐBELI ELHATÁROLÁSOK</t>
  </si>
  <si>
    <t>Adatok E Ft-ban</t>
  </si>
  <si>
    <t>Adatok főben</t>
  </si>
  <si>
    <t>Intézmények megnevezése</t>
  </si>
  <si>
    <t>közalkalmazott</t>
  </si>
  <si>
    <t>köztisztviselő</t>
  </si>
  <si>
    <t>képviselő, polgármester</t>
  </si>
  <si>
    <t>egyéb bérrendszer</t>
  </si>
  <si>
    <t>Közfoglal-koztatott</t>
  </si>
  <si>
    <t>összesen</t>
  </si>
  <si>
    <t>ÖNÁLLÓAN MŰKÖDŐ INTÉZMÉNYEK</t>
  </si>
  <si>
    <t>ÁLTALÁNOS MŰVELŐDÉSI KÖZPONT</t>
  </si>
  <si>
    <t>SZOCIÁLIS ALAPSZOLGÁLTATÁSI KÖZPONT</t>
  </si>
  <si>
    <t>ÖNÁLLÓAN MŰKÖDŐ ÉS GAZDÁLKODÓ INTÉZMÉNYEK</t>
  </si>
  <si>
    <t>POLGÁRMESTERI HIVATAL</t>
  </si>
  <si>
    <t>ÖNKORMÁNYZAT</t>
  </si>
  <si>
    <t xml:space="preserve">ÖNKORMÁNYZAT ALAPTEVÉKENYSÉG </t>
  </si>
  <si>
    <t>ÖNKORMÁNYZAT ÖSSZESEN</t>
  </si>
  <si>
    <t>MINDÖSSZESEN</t>
  </si>
  <si>
    <t>Megnevezés      </t>
  </si>
  <si>
    <t>2015. év  </t>
  </si>
  <si>
    <t>2016. év  </t>
  </si>
  <si>
    <t>2017. év  </t>
  </si>
  <si>
    <t>2018. év </t>
  </si>
  <si>
    <t>Együtt  </t>
  </si>
  <si>
    <t> </t>
  </si>
  <si>
    <t> és utáni</t>
  </si>
  <si>
    <t xml:space="preserve">Természetvédelmi terület bérleti díja </t>
  </si>
  <si>
    <t xml:space="preserve">Földhaszonbérlet </t>
  </si>
  <si>
    <t xml:space="preserve">Határozatlan időre foglalkoztatott
létszám rendszeres személyi juttatása  </t>
  </si>
  <si>
    <t>Mindösszesen</t>
  </si>
  <si>
    <t xml:space="preserve">adósságot keletkeztető ügyletekből fennálló kötelezettségei </t>
  </si>
  <si>
    <t>Hitelt nyújtó bank neve</t>
  </si>
  <si>
    <t>Felvett hitel összege</t>
  </si>
  <si>
    <t>Lejárat időtartama</t>
  </si>
  <si>
    <t xml:space="preserve">Törlesztő részlet évenkénti bontásban     E Ft-ban   </t>
  </si>
  <si>
    <t>Visszatérítendő támogatásban részesülő neve</t>
  </si>
  <si>
    <t>Kölcsön összege (Ft)</t>
  </si>
  <si>
    <t>Folyósítás éve</t>
  </si>
  <si>
    <t>Törlesztés éve</t>
  </si>
  <si>
    <t>Általános Művelődési Központ</t>
  </si>
  <si>
    <t>Szociális Alapszolgáltató Központ</t>
  </si>
  <si>
    <t>Polgármesteri Hivatal</t>
  </si>
  <si>
    <t>14.melléklet</t>
  </si>
  <si>
    <t>15.melléklet</t>
  </si>
  <si>
    <t>16.melléklet</t>
  </si>
  <si>
    <t>Hitelek értékpapírok kiadásai</t>
  </si>
  <si>
    <t>Működési célú pénzeszköz átadás államháztartáson kívülre</t>
  </si>
  <si>
    <t>Működési célú pénzeszköz átadás államháztartáson kívülre összesen :</t>
  </si>
  <si>
    <t>Bruttó érték</t>
  </si>
  <si>
    <t>Közterület, Vágóhíd utca</t>
  </si>
  <si>
    <t>Közterület, Deák utca</t>
  </si>
  <si>
    <t>Újkígyós felöl az utolsó utca</t>
  </si>
  <si>
    <t>Közterület, Lehel utca</t>
  </si>
  <si>
    <t>Közterület, Batthyányi utca</t>
  </si>
  <si>
    <t>Közterület, Vörösmarty utca</t>
  </si>
  <si>
    <t>028/13</t>
  </si>
  <si>
    <t>Ókígyósi közterület</t>
  </si>
  <si>
    <t>Közterület Petőfi utca</t>
  </si>
  <si>
    <t>Orvosi rendelő Iskola u. 4.</t>
  </si>
  <si>
    <t>329/1</t>
  </si>
  <si>
    <t>Ókígyósi út Vásártér</t>
  </si>
  <si>
    <t>Sporttelep</t>
  </si>
  <si>
    <t>0137</t>
  </si>
  <si>
    <t>Út (inkubátorház) földrész</t>
  </si>
  <si>
    <t>050/2</t>
  </si>
  <si>
    <t>Inkubátorház</t>
  </si>
  <si>
    <t>050/1</t>
  </si>
  <si>
    <t>Óvoda Ókígyósi út</t>
  </si>
  <si>
    <t>Összesen</t>
  </si>
  <si>
    <t>028/3</t>
  </si>
  <si>
    <t>Szeméttelep</t>
  </si>
  <si>
    <t>084/1</t>
  </si>
  <si>
    <t>Nyugdíjasház</t>
  </si>
  <si>
    <t>031</t>
  </si>
  <si>
    <t>0136/21</t>
  </si>
  <si>
    <t>027/7</t>
  </si>
  <si>
    <t>Istálló</t>
  </si>
  <si>
    <t>027/3</t>
  </si>
  <si>
    <t>Zrínyi utcai telek</t>
  </si>
  <si>
    <t>1051/28</t>
  </si>
  <si>
    <t>1051/29</t>
  </si>
  <si>
    <t>1051/30</t>
  </si>
  <si>
    <t>1051/31</t>
  </si>
  <si>
    <t>1051/32</t>
  </si>
  <si>
    <t>1051/33</t>
  </si>
  <si>
    <t>1051/34</t>
  </si>
  <si>
    <t>1051/35</t>
  </si>
  <si>
    <t>1051/36</t>
  </si>
  <si>
    <t>1051/37</t>
  </si>
  <si>
    <t>1051/38</t>
  </si>
  <si>
    <t>1051/39</t>
  </si>
  <si>
    <t>1051/40</t>
  </si>
  <si>
    <t>1051/52</t>
  </si>
  <si>
    <t>1051/53</t>
  </si>
  <si>
    <t>1051/54</t>
  </si>
  <si>
    <t>1166/4</t>
  </si>
  <si>
    <t>1166/5</t>
  </si>
  <si>
    <t>1166/6</t>
  </si>
  <si>
    <t>1166/7</t>
  </si>
  <si>
    <t>1166/8</t>
  </si>
  <si>
    <t>1166/9</t>
  </si>
  <si>
    <t>1166/10</t>
  </si>
  <si>
    <t>1166/11</t>
  </si>
  <si>
    <t>1166/12</t>
  </si>
  <si>
    <t>1166/13</t>
  </si>
  <si>
    <t>1166/14</t>
  </si>
  <si>
    <t>1166/15</t>
  </si>
  <si>
    <t>1166/16</t>
  </si>
  <si>
    <t>1166/17</t>
  </si>
  <si>
    <t>Aranykorona vásárlás (7/6511)</t>
  </si>
  <si>
    <t>0136/45</t>
  </si>
  <si>
    <t>0136/43</t>
  </si>
  <si>
    <t>Művelés alól kivett terület</t>
  </si>
  <si>
    <t>028/6</t>
  </si>
  <si>
    <t>Szántó</t>
  </si>
  <si>
    <t>027/4</t>
  </si>
  <si>
    <t>028/12</t>
  </si>
  <si>
    <t>043</t>
  </si>
  <si>
    <t>11.melléklet</t>
  </si>
  <si>
    <t>Kossuth tér közpark</t>
  </si>
  <si>
    <t>Ókígyósi út közpark</t>
  </si>
  <si>
    <t>Közterület Rákóczi utca</t>
  </si>
  <si>
    <t>Közterület Munkácsy M. utca</t>
  </si>
  <si>
    <t>Közterület Eötvös utca</t>
  </si>
  <si>
    <t>Közterület név nélküli utca</t>
  </si>
  <si>
    <t>Külterületi közút Wenckheim ltp.</t>
  </si>
  <si>
    <t>Wenckheim emlékpark</t>
  </si>
  <si>
    <t>036</t>
  </si>
  <si>
    <t>037</t>
  </si>
  <si>
    <t>Külterületi út</t>
  </si>
  <si>
    <t>028/15</t>
  </si>
  <si>
    <t>Töltés</t>
  </si>
  <si>
    <t>019</t>
  </si>
  <si>
    <t>073/1</t>
  </si>
  <si>
    <t>076/1</t>
  </si>
  <si>
    <t>669/3</t>
  </si>
  <si>
    <t>042</t>
  </si>
  <si>
    <t>SZABADKÍGYÓS KÖZSÉG ÖNKORMÁNYZAT</t>
  </si>
  <si>
    <t>RÉSZESEDÉSEINEK ALAKULÁSA</t>
  </si>
  <si>
    <t>Könyv szerinti érték</t>
  </si>
  <si>
    <t>BM Vízművek Zrt. részvény</t>
  </si>
  <si>
    <t>Kígyós TV Bt. alapító kültag részesedés</t>
  </si>
  <si>
    <t>Magyar Termés TÉSZ Kft. üzletrész</t>
  </si>
  <si>
    <t>Szabadkígyósi Közösségi Célú Nonprofit Kft.</t>
  </si>
  <si>
    <t>Wenckheim kastély működési kiadás</t>
  </si>
  <si>
    <t>10.melléklet</t>
  </si>
  <si>
    <t>Melléklet száma</t>
  </si>
  <si>
    <t>Melléklet címe</t>
  </si>
  <si>
    <t>Oldalak száma</t>
  </si>
  <si>
    <t>1.melléklet</t>
  </si>
  <si>
    <t xml:space="preserve">2.melléklet </t>
  </si>
  <si>
    <t>4.melléklet</t>
  </si>
  <si>
    <t>5.melléklet</t>
  </si>
  <si>
    <t>6.melléklet</t>
  </si>
  <si>
    <t>7.melléklet</t>
  </si>
  <si>
    <t>8.melléklet</t>
  </si>
  <si>
    <t>Létszámadatok  alakulása intézményenként</t>
  </si>
  <si>
    <t>12.melléklet</t>
  </si>
  <si>
    <t>13.melléklet</t>
  </si>
  <si>
    <t>15. melléklet</t>
  </si>
  <si>
    <t>Költségvetési bevételek alakulása rovatrendnek megfelelően</t>
  </si>
  <si>
    <t>Költségvetési kiadások alakulása rovatrendnek megfelelően</t>
  </si>
  <si>
    <t>Konszolidált mérleg</t>
  </si>
  <si>
    <t>Beruházás kimutatás</t>
  </si>
  <si>
    <t>Konszolidált eredménykimutatás</t>
  </si>
  <si>
    <t>Maradvány kimutatás</t>
  </si>
  <si>
    <t>Részesedések</t>
  </si>
  <si>
    <t>Kiadások és bevételek alakulása intézményenként</t>
  </si>
  <si>
    <t>Kötelezettségvállalás</t>
  </si>
  <si>
    <t>Adósságot keletkeztető ügyletek</t>
  </si>
  <si>
    <t>Hitelállomány alakulása</t>
  </si>
  <si>
    <t>Elszámolásból származó bevételek B116</t>
  </si>
  <si>
    <t>Elvonások, befizetések K502</t>
  </si>
  <si>
    <t>Pénzeszközök lekötött bankbetétK916</t>
  </si>
  <si>
    <t>Nemzeti vagyon változásai G/II</t>
  </si>
  <si>
    <t>előző időszak</t>
  </si>
  <si>
    <t>Előző évi</t>
  </si>
  <si>
    <t>Műk.c.költségv.tám.és kigészítő B115</t>
  </si>
  <si>
    <t>forintban</t>
  </si>
  <si>
    <t xml:space="preserve"> forint</t>
  </si>
  <si>
    <t>Egyéb műk.bevétel B411</t>
  </si>
  <si>
    <t>( forintban)</t>
  </si>
  <si>
    <t>adatok:ft-ban</t>
  </si>
  <si>
    <t>Rendszeres szem.jutt.járuléka 27%/22%</t>
  </si>
  <si>
    <t xml:space="preserve">Működési c.pénzeszköz átadás
</t>
  </si>
  <si>
    <t>finanszírozási kiadások</t>
  </si>
  <si>
    <t>Működési c.átvett pénzeszköz</t>
  </si>
  <si>
    <t>Országos mentőszolgálat,alapítvány:</t>
  </si>
  <si>
    <t>Középbékési térség hozzájárulás</t>
  </si>
  <si>
    <t>Szabadkígyósi Polgárőrség:</t>
  </si>
  <si>
    <t>Szabadidő SC</t>
  </si>
  <si>
    <t>Nagycsaládos Egyesület</t>
  </si>
  <si>
    <t>Szabadkígyósi Barátság Nyugdíjasklub</t>
  </si>
  <si>
    <t xml:space="preserve"> forintban</t>
  </si>
  <si>
    <t>1111</t>
  </si>
  <si>
    <t>KFK vagyoni értékü jogok állománya Önkormányzat</t>
  </si>
  <si>
    <t>HRSZ</t>
  </si>
  <si>
    <t>Tulajdoni hányad</t>
  </si>
  <si>
    <t>m2</t>
  </si>
  <si>
    <t>Nyitó Écs</t>
  </si>
  <si>
    <t>EcoSTAT licenc</t>
  </si>
  <si>
    <t>Főkönyv szerinti érték:</t>
  </si>
  <si>
    <t>11111</t>
  </si>
  <si>
    <t>0-ig leírt KFK vagyoni értékü jogok állománya</t>
  </si>
  <si>
    <t xml:space="preserve"> Településrend. Terv</t>
  </si>
  <si>
    <t>FKT nemz. vagy.tart.földterületek állománya</t>
  </si>
  <si>
    <t xml:space="preserve">Értékesítés </t>
  </si>
  <si>
    <t>Zrínyi utca telekből út</t>
  </si>
  <si>
    <t>1051/55, 1051/56, 1166/18</t>
  </si>
  <si>
    <t>427</t>
  </si>
  <si>
    <t>1/1</t>
  </si>
  <si>
    <t>Beépítettlen terület</t>
  </si>
  <si>
    <t>Beépítettlen telek (Vágóhíd u.)</t>
  </si>
  <si>
    <t>Beépítettlen ter. Zrínyi u.</t>
  </si>
  <si>
    <t>Bépítettlen terület</t>
  </si>
  <si>
    <t>1165/2</t>
  </si>
  <si>
    <t>1166/3</t>
  </si>
  <si>
    <t>FKS egyéb célú telkek állománya</t>
  </si>
  <si>
    <t>Erdő</t>
  </si>
  <si>
    <t>Legelő, udvar</t>
  </si>
  <si>
    <t>028/14</t>
  </si>
  <si>
    <t xml:space="preserve">Aranykorona vásárlás </t>
  </si>
  <si>
    <t>Aranykorona vásárlás (7/0447), legelő</t>
  </si>
  <si>
    <t>Aranykorona vásárlás (7/0447),erdő</t>
  </si>
  <si>
    <t>760/11120</t>
  </si>
  <si>
    <t>VT FKS egyéb célú telkek állománya</t>
  </si>
  <si>
    <t xml:space="preserve"> udvar istálló</t>
  </si>
  <si>
    <t>FKT nemz. vagy.tart. egyéb épületek állománya</t>
  </si>
  <si>
    <t>Általános iskola</t>
  </si>
  <si>
    <t>ÁV FKT nemz. vagy.tart. vagyonok vett. műeml. épület állománya</t>
  </si>
  <si>
    <t>Wenckheim ltp. Saját haszn. Út+Diadalív+Kápolna</t>
  </si>
  <si>
    <t>Ravatalozó és udvar</t>
  </si>
  <si>
    <t>Kivett temető</t>
  </si>
  <si>
    <t>424/2 a</t>
  </si>
  <si>
    <t>Ravatalozó régi</t>
  </si>
  <si>
    <t>Művelődési ház</t>
  </si>
  <si>
    <t>Kastély</t>
  </si>
  <si>
    <t xml:space="preserve"> 384 hrsz-ú telek kastély</t>
  </si>
  <si>
    <t xml:space="preserve"> Főépület kastély</t>
  </si>
  <si>
    <t xml:space="preserve"> Konyhaépület kastély</t>
  </si>
  <si>
    <t xml:space="preserve"> Istálló kastély</t>
  </si>
  <si>
    <t xml:space="preserve"> Kocsi ház kastély</t>
  </si>
  <si>
    <t xml:space="preserve"> Kollégium kastély</t>
  </si>
  <si>
    <t xml:space="preserve"> Zöldségtároló kastély</t>
  </si>
  <si>
    <t xml:space="preserve"> Busztároló kastély</t>
  </si>
  <si>
    <t xml:space="preserve"> Árnyékszék kastély</t>
  </si>
  <si>
    <t xml:space="preserve"> Raktár kastély</t>
  </si>
  <si>
    <t>Épületek összesen</t>
  </si>
  <si>
    <t xml:space="preserve"> Aszfaltozott út kastély</t>
  </si>
  <si>
    <t xml:space="preserve"> Betonút kastély</t>
  </si>
  <si>
    <t xml:space="preserve"> Szökőkút kastély</t>
  </si>
  <si>
    <t xml:space="preserve"> Gyaloghíd kastély</t>
  </si>
  <si>
    <t xml:space="preserve"> Kerítés kastély</t>
  </si>
  <si>
    <t>Föld alatti Víztároló</t>
  </si>
  <si>
    <t xml:space="preserve"> Kézilabdapálya kastély</t>
  </si>
  <si>
    <t xml:space="preserve"> Mesterséges tó kast.</t>
  </si>
  <si>
    <t xml:space="preserve"> Mélyfúrású kút kastély</t>
  </si>
  <si>
    <t>Építmények összesen:</t>
  </si>
  <si>
    <t>KFK egyéb épületek állomyánya</t>
  </si>
  <si>
    <t xml:space="preserve"> Szoc.bérlakás lakások</t>
  </si>
  <si>
    <t>Lakás</t>
  </si>
  <si>
    <t>673/1/A/1</t>
  </si>
  <si>
    <t>673/1/A/2</t>
  </si>
  <si>
    <t>673/1/A/3</t>
  </si>
  <si>
    <t>673/1/A/4</t>
  </si>
  <si>
    <t>673/1/A/5</t>
  </si>
  <si>
    <t>673/1/A/6</t>
  </si>
  <si>
    <t>673/1/A/13</t>
  </si>
  <si>
    <t>673/1/A/14</t>
  </si>
  <si>
    <t>673/1/A/15</t>
  </si>
  <si>
    <t>673/1/A/16</t>
  </si>
  <si>
    <t>673/1/A/17</t>
  </si>
  <si>
    <t>673/1/A/18</t>
  </si>
  <si>
    <t>673/1/A/19</t>
  </si>
  <si>
    <t>673/1/A/20</t>
  </si>
  <si>
    <t xml:space="preserve">SZAK </t>
  </si>
  <si>
    <t>Iskola melléképületei</t>
  </si>
  <si>
    <t>Konyha</t>
  </si>
  <si>
    <t>Vízmű, Zrínyi Miklós u.</t>
  </si>
  <si>
    <t>Vízmű</t>
  </si>
  <si>
    <t>067</t>
  </si>
  <si>
    <t>170/10000</t>
  </si>
  <si>
    <t>Ókígyósi közterület+vízmű vagyon</t>
  </si>
  <si>
    <t>Ókígyósi közterület+szennyvízcsatorna</t>
  </si>
  <si>
    <t>0-ig leírt KFK egyéb épületek állománya</t>
  </si>
  <si>
    <t xml:space="preserve"> PH régi</t>
  </si>
  <si>
    <t>FKS egyéb épületek állománya</t>
  </si>
  <si>
    <t>Varroda, Major u.</t>
  </si>
  <si>
    <t xml:space="preserve"> 3. sz. üzlet, Fecskeház</t>
  </si>
  <si>
    <t>673/1/A/10</t>
  </si>
  <si>
    <t>VT FKS egyéb épületek állománya</t>
  </si>
  <si>
    <t>Bemutatóterem</t>
  </si>
  <si>
    <t xml:space="preserve"> Svájceráj kocsimúzeum</t>
  </si>
  <si>
    <t>FKT különféle egyéb építmények állománya nemz. vagyon</t>
  </si>
  <si>
    <t>Eötvös járda</t>
  </si>
  <si>
    <t>Közterület, Köcsey utca</t>
  </si>
  <si>
    <t>Kölcsey u. járda</t>
  </si>
  <si>
    <t>112</t>
  </si>
  <si>
    <t xml:space="preserve"> Munkácsy járda</t>
  </si>
  <si>
    <t xml:space="preserve"> Munkácsy járda II.</t>
  </si>
  <si>
    <t>Vágóhíd u. járda</t>
  </si>
  <si>
    <t>93</t>
  </si>
  <si>
    <t>Ókígyósi út közpark, játszótér</t>
  </si>
  <si>
    <t>Ókígyósi út páros</t>
  </si>
  <si>
    <t xml:space="preserve"> Ókígyósi páros II.</t>
  </si>
  <si>
    <t xml:space="preserve"> Ókígyósi páros</t>
  </si>
  <si>
    <t xml:space="preserve"> Ókígyósi páratlan</t>
  </si>
  <si>
    <t xml:space="preserve"> Ókígyósi I.</t>
  </si>
  <si>
    <t xml:space="preserve"> Vörösmarty u. útalap</t>
  </si>
  <si>
    <t>Közterület, Áchim András u</t>
  </si>
  <si>
    <t xml:space="preserve"> Áchim u. járda</t>
  </si>
  <si>
    <t>Közterület, Arany János utca</t>
  </si>
  <si>
    <t xml:space="preserve"> Arany u. aszfalt</t>
  </si>
  <si>
    <t>Deák u</t>
  </si>
  <si>
    <t>Közterület, Bem u. járda</t>
  </si>
  <si>
    <t xml:space="preserve"> Bem u. aszfalt</t>
  </si>
  <si>
    <t>Közerület  Árpád u. járda II.</t>
  </si>
  <si>
    <t xml:space="preserve"> Árpád u. járda I.</t>
  </si>
  <si>
    <t xml:space="preserve"> Gorkij járda</t>
  </si>
  <si>
    <t xml:space="preserve"> Gorkij-Árpád aszfalt</t>
  </si>
  <si>
    <t xml:space="preserve"> Iskola u. járda</t>
  </si>
  <si>
    <t xml:space="preserve"> Iskola út</t>
  </si>
  <si>
    <t xml:space="preserve"> Iskola u.</t>
  </si>
  <si>
    <t xml:space="preserve"> Széchenyi út + járda</t>
  </si>
  <si>
    <t xml:space="preserve"> Közterület, Kastély járda</t>
  </si>
  <si>
    <t xml:space="preserve"> Kastély u. járda</t>
  </si>
  <si>
    <t xml:space="preserve"> Kastély u. </t>
  </si>
  <si>
    <t xml:space="preserve"> Rákóczi járda</t>
  </si>
  <si>
    <t>Közterület, Tessedik utca járda</t>
  </si>
  <si>
    <t>Közterület József A. u. járda</t>
  </si>
  <si>
    <t>József A. - Tessedik</t>
  </si>
  <si>
    <t xml:space="preserve"> Ady járda</t>
  </si>
  <si>
    <t xml:space="preserve"> Ady aszfalt</t>
  </si>
  <si>
    <t>Zrínyi u.</t>
  </si>
  <si>
    <t xml:space="preserve"> Zrínyi út I. ütem</t>
  </si>
  <si>
    <t xml:space="preserve"> Zrínyi u. járda</t>
  </si>
  <si>
    <t>Közterület, Tulipán utca</t>
  </si>
  <si>
    <t>Közterület, Táncsics utca</t>
  </si>
  <si>
    <t>Közterület, Virág utca</t>
  </si>
  <si>
    <t>Közterület, Nefelejcs utca</t>
  </si>
  <si>
    <t xml:space="preserve"> Medgyesi járda</t>
  </si>
  <si>
    <t xml:space="preserve"> Medgyesi út</t>
  </si>
  <si>
    <t xml:space="preserve"> Bartók járda</t>
  </si>
  <si>
    <t xml:space="preserve"> Bartók u.</t>
  </si>
  <si>
    <t xml:space="preserve"> Jókai-Zrínyi</t>
  </si>
  <si>
    <t xml:space="preserve"> Jókai járda</t>
  </si>
  <si>
    <t xml:space="preserve"> Dózsa járda</t>
  </si>
  <si>
    <t xml:space="preserve"> Dózsa út</t>
  </si>
  <si>
    <t>Major - Nyugdíjasház (Ókígyósi út és Nyugdíjaház között)</t>
  </si>
  <si>
    <t>Major - Diadalív (Ókígyósi út és a Diadalív között)</t>
  </si>
  <si>
    <t>Major - Inkubátorház (Inkubátorház-Diadalív-Volt Tanácsháza között)</t>
  </si>
  <si>
    <t>Vadász Panzió-Kertészet között</t>
  </si>
  <si>
    <t xml:space="preserve"> Autóbuszváró</t>
  </si>
  <si>
    <t xml:space="preserve"> Nefelejcs-Virág-Táncs</t>
  </si>
  <si>
    <t xml:space="preserve"> Kerékpárút</t>
  </si>
  <si>
    <t xml:space="preserve"> Parkoló</t>
  </si>
  <si>
    <t xml:space="preserve"> Belvíz elvezető</t>
  </si>
  <si>
    <t xml:space="preserve"> Kiépített út Pál-liget</t>
  </si>
  <si>
    <t>Saját használatú út</t>
  </si>
  <si>
    <t>013</t>
  </si>
  <si>
    <t>015</t>
  </si>
  <si>
    <t xml:space="preserve"> Saját haszn. Út járda</t>
  </si>
  <si>
    <t>Közterület, utca</t>
  </si>
  <si>
    <t>kivett közút</t>
  </si>
  <si>
    <t>424/1</t>
  </si>
  <si>
    <t>041/2</t>
  </si>
  <si>
    <t>Wenckheim ltp. Közpark (Major)</t>
  </si>
  <si>
    <t>033/2</t>
  </si>
  <si>
    <t>Külterületi Út</t>
  </si>
  <si>
    <t>03/2</t>
  </si>
  <si>
    <t>05/2</t>
  </si>
  <si>
    <t>07</t>
  </si>
  <si>
    <t>09</t>
  </si>
  <si>
    <t>011</t>
  </si>
  <si>
    <t>Árok</t>
  </si>
  <si>
    <t>017</t>
  </si>
  <si>
    <t>022/2</t>
  </si>
  <si>
    <t>Kivett út</t>
  </si>
  <si>
    <t>0129/41</t>
  </si>
  <si>
    <t>0129/70</t>
  </si>
  <si>
    <t>033/1</t>
  </si>
  <si>
    <t>Közterület, DÉMÁSZ vezetékjog Kastély u</t>
  </si>
  <si>
    <t>Közterület, DÉMÁSZ vezetékjog Széchenyi u</t>
  </si>
  <si>
    <t>Közterület, DÉMÁSZ vezetékjog Iskola u</t>
  </si>
  <si>
    <t>Közterület, DÉMÁSZ vezetékjog Vágóhíd u</t>
  </si>
  <si>
    <t>Közterület, DÉMÁSZ vezetékjog Kölcsey u</t>
  </si>
  <si>
    <t>Közterület, DÉMÁSZ vezetékjog Arany J</t>
  </si>
  <si>
    <t>Közterület, DÉMÁSZ vezetékjog Bem u.</t>
  </si>
  <si>
    <t>Közterület, DÉMÁSZ vezetékjog Deák u</t>
  </si>
  <si>
    <t>Közterület, DÉMÁSZ vezetékjog Lehel u</t>
  </si>
  <si>
    <t>Közterület, DÉMÁSZ vezetékjog Batthyányi u</t>
  </si>
  <si>
    <t>Közterület, DÉMÁSZ vezetékjog Árpád u</t>
  </si>
  <si>
    <t>Közterület, DÉMÁSZ vezetékjog Vörösmarthy u</t>
  </si>
  <si>
    <t>0-ig leírt FKT egyéb épületek állománya nemz. vagy.</t>
  </si>
  <si>
    <t>ÁV FKT vagyonk. vett egyéb építmények állománya</t>
  </si>
  <si>
    <t>Kiháramló települési vízi közművagyon</t>
  </si>
  <si>
    <t>0-ig leírt ÁV FKT vagyonk. Vett egyéb ápítmények állománya</t>
  </si>
  <si>
    <t xml:space="preserve"> Földalatti víztározó kas.</t>
  </si>
  <si>
    <t>KFK különféle egyéb építmények állománya</t>
  </si>
  <si>
    <t xml:space="preserve"> Óvodai kerítés</t>
  </si>
  <si>
    <t xml:space="preserve"> Iskola kerítés</t>
  </si>
  <si>
    <t xml:space="preserve"> PH kerítés</t>
  </si>
  <si>
    <t xml:space="preserve"> Műv.Ház kerítés</t>
  </si>
  <si>
    <t xml:space="preserve"> Vásártér WC</t>
  </si>
  <si>
    <t xml:space="preserve"> Sporttelep kerítés</t>
  </si>
  <si>
    <t xml:space="preserve"> Szoc bérlakás út</t>
  </si>
  <si>
    <t xml:space="preserve"> Ált. iskola parkoló aszf.</t>
  </si>
  <si>
    <t xml:space="preserve"> Kerékpártároló 100fh</t>
  </si>
  <si>
    <t xml:space="preserve"> Ingatlan és vagyontárgy</t>
  </si>
  <si>
    <t>A 2016.évi zárszámadási rendelet mellékleteinek tartalomjegyzéke</t>
  </si>
  <si>
    <t xml:space="preserve">Szabadkígyós Község Önkormányzatának 2016 évi bevételei és kiadásai </t>
  </si>
  <si>
    <t>Mezőgazdasági tevékenység bemutatása</t>
  </si>
  <si>
    <t>SZABADKÍGYÓS KÖZSÉG ÖNKORMÁNYZAT
 INGATLAN ÉS VAGYONTÁRGY KIMUTATÁS</t>
  </si>
  <si>
    <t>- ebből központi kezelésű előirányzatok</t>
  </si>
  <si>
    <t>idegenforgalmi adó B35</t>
  </si>
  <si>
    <t>Biztosító által fizetett bevétel B410</t>
  </si>
  <si>
    <t>Árubeszerzés (K313)</t>
  </si>
  <si>
    <t>Felhalmozási  c. átvett pénzeszközök</t>
  </si>
  <si>
    <t>Arany János ösztöndíj</t>
  </si>
  <si>
    <t>Bursa ösztöndíj</t>
  </si>
  <si>
    <t>2018. évi</t>
  </si>
  <si>
    <t>2017.
teljesítés fT</t>
  </si>
  <si>
    <t>2017.teljesítés
EfT</t>
  </si>
  <si>
    <t>2018.
teljesítés</t>
  </si>
  <si>
    <t xml:space="preserve"> -ebből egyéb vvállalkozások</t>
  </si>
  <si>
    <t>2018. év</t>
  </si>
  <si>
    <t xml:space="preserve"> 2018. évi nyitó</t>
  </si>
  <si>
    <t>SZABADKÍGYÓS KÖZSÉGI ÖNKORMÁNYZAT ÉS INTÉZMÉNYEI LÉTSZÁMADATOK ALAKULÁSA 2018.ÉVBEN</t>
  </si>
  <si>
    <t>Szabadkígyós Község Önkormányzat 2018. év</t>
  </si>
  <si>
    <t>2018.eredeti ei.</t>
  </si>
  <si>
    <t>2018.módosított ei.</t>
  </si>
  <si>
    <t>2018. teljesítés</t>
  </si>
  <si>
    <t>Szabadkígyós Községi Önkormányzat 
2018. évi és azt követő kötelezettségvállalásai</t>
  </si>
  <si>
    <t>2018.december 31-én nincs állomány</t>
  </si>
  <si>
    <t>Kimutatás a Szabadkígyós Község Önkormányzat által nyújtott visszatérítendő támogatásokról              (Kölcsönök állománya 2018.12.31-én)</t>
  </si>
  <si>
    <t>Ukrajnai diákok támogatása(Kígyós)</t>
  </si>
  <si>
    <t>Csaba ügyelet</t>
  </si>
  <si>
    <t>Körösvölgyi hulladékgazdálkodási műk.hj.</t>
  </si>
  <si>
    <t>Dareh működési hj.</t>
  </si>
  <si>
    <t>Szélessávú informatikai beruházás</t>
  </si>
  <si>
    <t>Az önkormányzat 2018. évi beruházási és felújítási kiadásairól</t>
  </si>
  <si>
    <t>Orvosi rendelő</t>
  </si>
  <si>
    <t>Piactér kialakítás</t>
  </si>
  <si>
    <t>Inkubátorház kialakítása</t>
  </si>
  <si>
    <t>Kátyózás</t>
  </si>
  <si>
    <t>Tenyészbika vásárlás</t>
  </si>
  <si>
    <t>Szárzúzó vásárlás</t>
  </si>
  <si>
    <t>Szalma vásárlás</t>
  </si>
  <si>
    <t>Gázkazán (fecskeház)</t>
  </si>
  <si>
    <t>Mobilgarázs vásárlás</t>
  </si>
  <si>
    <t>Kimutatás a mezőgazdasági tevékenységről 2018. dec. 31.</t>
  </si>
  <si>
    <t>A vetésszerkezet alakulása 2018-ben:</t>
  </si>
  <si>
    <t>Vetésterület</t>
  </si>
  <si>
    <t>Kukorica</t>
  </si>
  <si>
    <t>18,07 ha</t>
  </si>
  <si>
    <t>Tavaszi kalászosok</t>
  </si>
  <si>
    <t>3,9 ha</t>
  </si>
  <si>
    <t>Alma</t>
  </si>
  <si>
    <t>0,75 ha</t>
  </si>
  <si>
    <t>Őszi kalászosok</t>
  </si>
  <si>
    <t>19,8 ha</t>
  </si>
  <si>
    <t>Lucerna</t>
  </si>
  <si>
    <t>12,29 ha</t>
  </si>
  <si>
    <t>Gyep kaszált</t>
  </si>
  <si>
    <t>84,19 ha</t>
  </si>
  <si>
    <t>Gyep legeltetett</t>
  </si>
  <si>
    <t>153,7 ha</t>
  </si>
  <si>
    <t>Együttesen:</t>
  </si>
  <si>
    <t>292,7 ha</t>
  </si>
  <si>
    <t>2018. évi Mezőgazdasági tevékenység kiadásai:</t>
  </si>
  <si>
    <t>Összeg</t>
  </si>
  <si>
    <t>Üzemanyagvásárlás</t>
  </si>
  <si>
    <t>Vetőmagok, terménytárolás,fertőtlenítés, tisztítás, szárítás</t>
  </si>
  <si>
    <t>Vetésre</t>
  </si>
  <si>
    <t>Gyógyszerek, állategészségügyi szolgáltatások, szakmai tevékenységet segítő szolg.</t>
  </si>
  <si>
    <t>Gépjármű alkatrészek és javítások</t>
  </si>
  <si>
    <t>Egyéb szolgáltatások</t>
  </si>
  <si>
    <t>Egyéb üzemeltetési anyagok</t>
  </si>
  <si>
    <t>Permetszerek, gyomírtók</t>
  </si>
  <si>
    <t>Személyi jellegű kifizetések</t>
  </si>
  <si>
    <t>Közüzemi díjak</t>
  </si>
  <si>
    <t>Bérleti díjak:</t>
  </si>
  <si>
    <t>Széna, Szalma vásárlás:</t>
  </si>
  <si>
    <t>2018. évi Mezőgazdasági tevékenység bevételei:</t>
  </si>
  <si>
    <t>Szarvasmarha-borjú értékesítés</t>
  </si>
  <si>
    <t>Ló értékesítés, bértartás, lovagoltatás</t>
  </si>
  <si>
    <t>Búza, takarmány kukorica értékesítés</t>
  </si>
  <si>
    <t>Egyéb szolgáltatás</t>
  </si>
  <si>
    <t>Gyümölcsvelő értékesítés</t>
  </si>
  <si>
    <t>MVH(pü.-i fegy. Alk.eredő visszat)</t>
  </si>
  <si>
    <t>2018. évi nyitó, záró készletállomány</t>
  </si>
  <si>
    <t>Búza</t>
  </si>
  <si>
    <t>0 Kg</t>
  </si>
  <si>
    <t>36800 Kg</t>
  </si>
  <si>
    <t>2789 Kg</t>
  </si>
  <si>
    <t>80064 Kg</t>
  </si>
  <si>
    <t>197500 Kg</t>
  </si>
  <si>
    <t>Árpa</t>
  </si>
  <si>
    <t>38972 Kg</t>
  </si>
  <si>
    <t>63937 Kg</t>
  </si>
  <si>
    <t>59197 Kg</t>
  </si>
  <si>
    <t>Zab</t>
  </si>
  <si>
    <t>42333 Kg</t>
  </si>
  <si>
    <t>59663 Kg</t>
  </si>
  <si>
    <t>53223 Kg</t>
  </si>
  <si>
    <t>Lucerna + széna</t>
  </si>
  <si>
    <t>1526 bála</t>
  </si>
  <si>
    <t>1236 bála</t>
  </si>
  <si>
    <t>1033 bála</t>
  </si>
  <si>
    <t>Szalma</t>
  </si>
  <si>
    <t>867 bála</t>
  </si>
  <si>
    <t>310 bála</t>
  </si>
  <si>
    <t>1880 bála</t>
  </si>
  <si>
    <t>Állatállomány :</t>
  </si>
  <si>
    <t>Szarvasmarha:</t>
  </si>
  <si>
    <t>2 évnél idősebb tehén</t>
  </si>
  <si>
    <t>2 évnél idősebb bika</t>
  </si>
  <si>
    <t>6-24 hó közötti üsző</t>
  </si>
  <si>
    <t>6-24 hó közötti bika</t>
  </si>
  <si>
    <t>6 hónapnál fiatalabb üsző</t>
  </si>
  <si>
    <t>6 hónapnál fiatalabb bika</t>
  </si>
  <si>
    <t>Ló:</t>
  </si>
  <si>
    <t>Kanca</t>
  </si>
  <si>
    <t>Fedezőmén (nem saját)</t>
  </si>
  <si>
    <t>Bértartott</t>
  </si>
  <si>
    <t>Csikó</t>
  </si>
  <si>
    <t>Herélt, mén</t>
  </si>
  <si>
    <t>Az állatállomány alakulása:</t>
  </si>
  <si>
    <t>Szaporulat</t>
  </si>
  <si>
    <t>Csökkenés</t>
  </si>
  <si>
    <t>Születés</t>
  </si>
  <si>
    <t>Vásárlás</t>
  </si>
  <si>
    <t>Értékesítés</t>
  </si>
  <si>
    <t>Házi vágás, elhullás,stb</t>
  </si>
  <si>
    <t>Szarvasmarha</t>
  </si>
  <si>
    <t>87 db</t>
  </si>
  <si>
    <t>68 db</t>
  </si>
  <si>
    <t>1 db</t>
  </si>
  <si>
    <t>40 db</t>
  </si>
  <si>
    <t>115 db</t>
  </si>
  <si>
    <t>Ló</t>
  </si>
  <si>
    <t>47 db</t>
  </si>
  <si>
    <t>6 db</t>
  </si>
  <si>
    <t>14 db</t>
  </si>
  <si>
    <t>2 db</t>
  </si>
  <si>
    <t>37 db</t>
  </si>
  <si>
    <t>Juh</t>
  </si>
  <si>
    <t>4 db</t>
  </si>
  <si>
    <t>0 db</t>
  </si>
  <si>
    <t>Értékesítés:</t>
  </si>
  <si>
    <t>2 évnél idősebb tehén:</t>
  </si>
  <si>
    <t>20 db</t>
  </si>
  <si>
    <t>212 500 Ft/db</t>
  </si>
  <si>
    <t>6-24 hó közötti borjú:</t>
  </si>
  <si>
    <t>10 db</t>
  </si>
  <si>
    <t>160 000 Ft/db</t>
  </si>
  <si>
    <t>6 hónapnál fiatalabb borjú:</t>
  </si>
  <si>
    <t>100 000 Ft/db</t>
  </si>
  <si>
    <t>Feletetett takarmány</t>
  </si>
  <si>
    <t>23080 kg</t>
  </si>
  <si>
    <t>81324 kg</t>
  </si>
  <si>
    <t>9800 kg</t>
  </si>
  <si>
    <t>13930 kg</t>
  </si>
  <si>
    <t>25550 kg</t>
  </si>
  <si>
    <t>1023 kg</t>
  </si>
  <si>
    <t>Lucerna+széna</t>
  </si>
  <si>
    <t>738 bála</t>
  </si>
  <si>
    <t>872 bála</t>
  </si>
  <si>
    <t>szalma</t>
  </si>
  <si>
    <t>720 bála</t>
  </si>
  <si>
    <t>361 bála</t>
  </si>
  <si>
    <t>11 melléklet</t>
  </si>
  <si>
    <t>A 8/2019. (IV.26.) sz. rendelethez</t>
  </si>
  <si>
    <t>A   8/2019. (IV.26.) sz. rendelethez</t>
  </si>
  <si>
    <t>A 8/2019.(IV.26.) rendelethez</t>
  </si>
  <si>
    <t>A       8/2019. (IV.26.) sz.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</si>
</sst>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yyyy\-mm\-dd"/>
    <numFmt numFmtId="168" formatCode="#,##0.0"/>
    <numFmt numFmtId="169" formatCode="_-* #,##0\ _F_t_-;\-* #,##0\ _F_t_-;_-* &quot;-&quot;??\ _F_t_-;_-@_-"/>
    <numFmt numFmtId="170" formatCode="_-* #,##0.0\ _F_t_-;\-* #,##0.0\ _F_t_-;_-* &quot;-&quot;??\ _F_t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#,##0\ _F_t"/>
    <numFmt numFmtId="182" formatCode="#,##0&quot;   &quot;"/>
    <numFmt numFmtId="183" formatCode="[$¥€-2]\ #\ ##,000_);[Red]\([$€-2]\ #\ ##,000\)"/>
    <numFmt numFmtId="184" formatCode="#,##0\ &quot;Ft&quot;"/>
    <numFmt numFmtId="185" formatCode="yyyy/mm/dd;@"/>
    <numFmt numFmtId="186" formatCode="#,##0.00\ &quot;Ft&quot;"/>
  </numFmts>
  <fonts count="8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u val="single"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6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ill="0" applyBorder="0" applyAlignment="0" applyProtection="0"/>
  </cellStyleXfs>
  <cellXfs count="4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9" fontId="3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3" fontId="0" fillId="0" borderId="13" xfId="0" applyNumberFormat="1" applyFill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9" fontId="0" fillId="0" borderId="10" xfId="40" applyNumberFormat="1" applyBorder="1" applyAlignment="1">
      <alignment horizontal="right"/>
    </xf>
    <xf numFmtId="169" fontId="0" fillId="0" borderId="10" xfId="40" applyNumberFormat="1" applyBorder="1" applyAlignment="1">
      <alignment horizontal="left" wrapText="1"/>
    </xf>
    <xf numFmtId="169" fontId="1" fillId="0" borderId="10" xfId="4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3" fontId="1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1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169" fontId="0" fillId="0" borderId="14" xfId="40" applyNumberFormat="1" applyFill="1" applyBorder="1" applyAlignment="1">
      <alignment horizontal="left" wrapText="1"/>
    </xf>
    <xf numFmtId="169" fontId="1" fillId="0" borderId="10" xfId="40" applyNumberFormat="1" applyFont="1" applyBorder="1" applyAlignment="1">
      <alignment horizontal="left" wrapText="1"/>
    </xf>
    <xf numFmtId="169" fontId="0" fillId="0" borderId="10" xfId="40" applyNumberFormat="1" applyFont="1" applyBorder="1" applyAlignment="1">
      <alignment horizontal="left" wrapText="1"/>
    </xf>
    <xf numFmtId="169" fontId="0" fillId="0" borderId="10" xfId="40" applyNumberFormat="1" applyFont="1" applyBorder="1" applyAlignment="1">
      <alignment horizontal="right"/>
    </xf>
    <xf numFmtId="169" fontId="0" fillId="0" borderId="14" xfId="40" applyNumberFormat="1" applyFont="1" applyFill="1" applyBorder="1" applyAlignment="1">
      <alignment horizontal="right"/>
    </xf>
    <xf numFmtId="169" fontId="0" fillId="0" borderId="0" xfId="40" applyNumberFormat="1" applyFont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169" fontId="0" fillId="0" borderId="15" xfId="40" applyNumberFormat="1" applyBorder="1" applyAlignment="1">
      <alignment horizontal="left" wrapText="1"/>
    </xf>
    <xf numFmtId="169" fontId="0" fillId="0" borderId="15" xfId="40" applyNumberFormat="1" applyFont="1" applyBorder="1" applyAlignment="1">
      <alignment horizontal="left" wrapText="1"/>
    </xf>
    <xf numFmtId="169" fontId="1" fillId="0" borderId="15" xfId="40" applyNumberFormat="1" applyFont="1" applyBorder="1" applyAlignment="1">
      <alignment horizontal="right"/>
    </xf>
    <xf numFmtId="169" fontId="0" fillId="0" borderId="15" xfId="40" applyNumberFormat="1" applyFont="1" applyBorder="1" applyAlignment="1">
      <alignment horizontal="right"/>
    </xf>
    <xf numFmtId="169" fontId="0" fillId="0" borderId="15" xfId="40" applyNumberFormat="1" applyBorder="1" applyAlignment="1">
      <alignment horizontal="right"/>
    </xf>
    <xf numFmtId="0" fontId="0" fillId="0" borderId="12" xfId="0" applyBorder="1" applyAlignment="1">
      <alignment horizontal="center"/>
    </xf>
    <xf numFmtId="169" fontId="0" fillId="0" borderId="12" xfId="4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69" fontId="0" fillId="0" borderId="16" xfId="40" applyNumberFormat="1" applyBorder="1" applyAlignment="1">
      <alignment horizontal="right"/>
    </xf>
    <xf numFmtId="169" fontId="0" fillId="0" borderId="17" xfId="40" applyNumberFormat="1" applyBorder="1" applyAlignment="1">
      <alignment horizontal="right"/>
    </xf>
    <xf numFmtId="16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69" fontId="0" fillId="0" borderId="12" xfId="4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169" fontId="1" fillId="0" borderId="12" xfId="4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69" fontId="0" fillId="0" borderId="22" xfId="40" applyNumberFormat="1" applyFont="1" applyBorder="1" applyAlignment="1">
      <alignment horizontal="right"/>
    </xf>
    <xf numFmtId="0" fontId="1" fillId="0" borderId="21" xfId="0" applyFont="1" applyBorder="1" applyAlignment="1">
      <alignment wrapText="1"/>
    </xf>
    <xf numFmtId="169" fontId="1" fillId="0" borderId="22" xfId="40" applyNumberFormat="1" applyFont="1" applyBorder="1" applyAlignment="1">
      <alignment horizontal="right"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/>
    </xf>
    <xf numFmtId="169" fontId="0" fillId="0" borderId="25" xfId="40" applyNumberFormat="1" applyFont="1" applyBorder="1" applyAlignment="1">
      <alignment horizontal="right"/>
    </xf>
    <xf numFmtId="0" fontId="1" fillId="0" borderId="12" xfId="0" applyFont="1" applyFill="1" applyBorder="1" applyAlignment="1">
      <alignment wrapText="1"/>
    </xf>
    <xf numFmtId="169" fontId="1" fillId="0" borderId="26" xfId="4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69" fontId="1" fillId="0" borderId="26" xfId="40" applyNumberFormat="1" applyFont="1" applyBorder="1" applyAlignment="1">
      <alignment horizontal="right"/>
    </xf>
    <xf numFmtId="169" fontId="1" fillId="0" borderId="26" xfId="4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/>
    </xf>
    <xf numFmtId="169" fontId="1" fillId="0" borderId="29" xfId="40" applyNumberFormat="1" applyFont="1" applyBorder="1" applyAlignment="1">
      <alignment/>
    </xf>
    <xf numFmtId="0" fontId="68" fillId="0" borderId="0" xfId="0" applyFont="1" applyAlignment="1">
      <alignment/>
    </xf>
    <xf numFmtId="0" fontId="68" fillId="0" borderId="12" xfId="0" applyFont="1" applyBorder="1" applyAlignment="1">
      <alignment/>
    </xf>
    <xf numFmtId="169" fontId="68" fillId="0" borderId="12" xfId="40" applyNumberFormat="1" applyFont="1" applyBorder="1" applyAlignment="1">
      <alignment/>
    </xf>
    <xf numFmtId="0" fontId="68" fillId="0" borderId="30" xfId="0" applyFont="1" applyBorder="1" applyAlignment="1">
      <alignment/>
    </xf>
    <xf numFmtId="169" fontId="68" fillId="0" borderId="30" xfId="40" applyNumberFormat="1" applyFont="1" applyBorder="1" applyAlignment="1">
      <alignment/>
    </xf>
    <xf numFmtId="0" fontId="69" fillId="0" borderId="31" xfId="0" applyFont="1" applyBorder="1" applyAlignment="1">
      <alignment/>
    </xf>
    <xf numFmtId="169" fontId="69" fillId="0" borderId="32" xfId="40" applyNumberFormat="1" applyFont="1" applyBorder="1" applyAlignment="1">
      <alignment/>
    </xf>
    <xf numFmtId="169" fontId="68" fillId="0" borderId="0" xfId="40" applyNumberFormat="1" applyFont="1" applyAlignment="1">
      <alignment/>
    </xf>
    <xf numFmtId="0" fontId="69" fillId="0" borderId="0" xfId="0" applyFont="1" applyAlignment="1">
      <alignment horizontal="center"/>
    </xf>
    <xf numFmtId="169" fontId="69" fillId="0" borderId="33" xfId="40" applyNumberFormat="1" applyFont="1" applyBorder="1" applyAlignment="1">
      <alignment/>
    </xf>
    <xf numFmtId="169" fontId="69" fillId="0" borderId="31" xfId="40" applyNumberFormat="1" applyFont="1" applyBorder="1" applyAlignment="1">
      <alignment/>
    </xf>
    <xf numFmtId="169" fontId="69" fillId="0" borderId="34" xfId="40" applyNumberFormat="1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0" fillId="0" borderId="16" xfId="0" applyBorder="1" applyAlignment="1">
      <alignment horizontal="left"/>
    </xf>
    <xf numFmtId="169" fontId="0" fillId="0" borderId="16" xfId="40" applyNumberFormat="1" applyFont="1" applyBorder="1" applyAlignment="1">
      <alignment horizontal="right"/>
    </xf>
    <xf numFmtId="169" fontId="0" fillId="0" borderId="17" xfId="40" applyNumberFormat="1" applyFont="1" applyBorder="1" applyAlignment="1">
      <alignment horizontal="right"/>
    </xf>
    <xf numFmtId="0" fontId="0" fillId="0" borderId="35" xfId="0" applyBorder="1" applyAlignment="1">
      <alignment horizontal="left"/>
    </xf>
    <xf numFmtId="169" fontId="0" fillId="0" borderId="35" xfId="40" applyNumberFormat="1" applyFont="1" applyBorder="1" applyAlignment="1">
      <alignment horizontal="right"/>
    </xf>
    <xf numFmtId="169" fontId="0" fillId="0" borderId="36" xfId="40" applyNumberFormat="1" applyFont="1" applyBorder="1" applyAlignment="1">
      <alignment horizontal="right"/>
    </xf>
    <xf numFmtId="0" fontId="0" fillId="0" borderId="12" xfId="0" applyFill="1" applyBorder="1" applyAlignment="1">
      <alignment horizontal="left"/>
    </xf>
    <xf numFmtId="169" fontId="0" fillId="0" borderId="12" xfId="4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181" fontId="0" fillId="0" borderId="12" xfId="0" applyNumberFormat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 wrapText="1"/>
    </xf>
    <xf numFmtId="169" fontId="0" fillId="0" borderId="0" xfId="40" applyNumberFormat="1" applyAlignment="1">
      <alignment/>
    </xf>
    <xf numFmtId="0" fontId="13" fillId="0" borderId="11" xfId="0" applyFont="1" applyBorder="1" applyAlignment="1">
      <alignment/>
    </xf>
    <xf numFmtId="0" fontId="70" fillId="0" borderId="0" xfId="0" applyFont="1" applyAlignment="1">
      <alignment horizontal="center" vertical="center"/>
    </xf>
    <xf numFmtId="0" fontId="71" fillId="0" borderId="0" xfId="0" applyFont="1" applyFill="1" applyAlignment="1">
      <alignment horizontal="right" vertical="center" wrapText="1"/>
    </xf>
    <xf numFmtId="0" fontId="70" fillId="35" borderId="37" xfId="0" applyFont="1" applyFill="1" applyBorder="1" applyAlignment="1">
      <alignment horizontal="center"/>
    </xf>
    <xf numFmtId="0" fontId="70" fillId="35" borderId="37" xfId="0" applyFont="1" applyFill="1" applyBorder="1" applyAlignment="1">
      <alignment horizontal="center" wrapText="1"/>
    </xf>
    <xf numFmtId="0" fontId="71" fillId="0" borderId="37" xfId="0" applyFont="1" applyFill="1" applyBorder="1" applyAlignment="1">
      <alignment/>
    </xf>
    <xf numFmtId="3" fontId="71" fillId="0" borderId="37" xfId="0" applyNumberFormat="1" applyFont="1" applyFill="1" applyBorder="1" applyAlignment="1">
      <alignment horizontal="right"/>
    </xf>
    <xf numFmtId="0" fontId="70" fillId="0" borderId="37" xfId="0" applyFont="1" applyFill="1" applyBorder="1" applyAlignment="1">
      <alignment/>
    </xf>
    <xf numFmtId="3" fontId="70" fillId="0" borderId="37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0" xfId="0" applyFont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justify"/>
    </xf>
    <xf numFmtId="181" fontId="1" fillId="34" borderId="12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 vertical="center"/>
    </xf>
    <xf numFmtId="49" fontId="64" fillId="0" borderId="0" xfId="56" applyNumberFormat="1" applyFont="1" applyFill="1" applyBorder="1" applyAlignment="1">
      <alignment horizontal="right"/>
      <protection/>
    </xf>
    <xf numFmtId="49" fontId="64" fillId="0" borderId="0" xfId="56" applyNumberFormat="1" applyFont="1" applyFill="1" applyBorder="1">
      <alignment/>
      <protection/>
    </xf>
    <xf numFmtId="49" fontId="49" fillId="0" borderId="12" xfId="56" applyNumberFormat="1" applyBorder="1">
      <alignment/>
      <protection/>
    </xf>
    <xf numFmtId="184" fontId="0" fillId="0" borderId="12" xfId="0" applyNumberFormat="1" applyBorder="1" applyAlignment="1">
      <alignment/>
    </xf>
    <xf numFmtId="184" fontId="49" fillId="36" borderId="12" xfId="56" applyNumberFormat="1" applyFont="1" applyFill="1" applyBorder="1">
      <alignment/>
      <protection/>
    </xf>
    <xf numFmtId="184" fontId="72" fillId="0" borderId="12" xfId="0" applyNumberFormat="1" applyFont="1" applyBorder="1" applyAlignment="1">
      <alignment vertical="center"/>
    </xf>
    <xf numFmtId="184" fontId="72" fillId="13" borderId="12" xfId="0" applyNumberFormat="1" applyFont="1" applyFill="1" applyBorder="1" applyAlignment="1">
      <alignment/>
    </xf>
    <xf numFmtId="184" fontId="72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/>
    </xf>
    <xf numFmtId="184" fontId="73" fillId="0" borderId="0" xfId="0" applyNumberFormat="1" applyFont="1" applyBorder="1" applyAlignment="1">
      <alignment vertical="center"/>
    </xf>
    <xf numFmtId="0" fontId="0" fillId="0" borderId="39" xfId="0" applyBorder="1" applyAlignment="1">
      <alignment/>
    </xf>
    <xf numFmtId="184" fontId="72" fillId="0" borderId="0" xfId="0" applyNumberFormat="1" applyFont="1" applyFill="1" applyBorder="1" applyAlignment="1">
      <alignment horizontal="center" vertical="center"/>
    </xf>
    <xf numFmtId="49" fontId="49" fillId="0" borderId="0" xfId="56" applyNumberFormat="1" applyBorder="1">
      <alignment/>
      <protection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4" fontId="49" fillId="36" borderId="0" xfId="56" applyNumberFormat="1" applyFont="1" applyFill="1" applyBorder="1">
      <alignment/>
      <protection/>
    </xf>
    <xf numFmtId="184" fontId="49" fillId="36" borderId="0" xfId="56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right"/>
    </xf>
    <xf numFmtId="0" fontId="64" fillId="0" borderId="0" xfId="0" applyFont="1" applyAlignment="1">
      <alignment/>
    </xf>
    <xf numFmtId="0" fontId="73" fillId="0" borderId="12" xfId="0" applyFont="1" applyBorder="1" applyAlignment="1">
      <alignment horizontal="center" vertical="center"/>
    </xf>
    <xf numFmtId="184" fontId="73" fillId="0" borderId="12" xfId="0" applyNumberFormat="1" applyFont="1" applyBorder="1" applyAlignment="1">
      <alignment horizontal="center" vertical="center"/>
    </xf>
    <xf numFmtId="0" fontId="73" fillId="0" borderId="12" xfId="0" applyFont="1" applyBorder="1" applyAlignment="1">
      <alignment horizontal="center" wrapText="1"/>
    </xf>
    <xf numFmtId="184" fontId="73" fillId="0" borderId="39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49" fontId="0" fillId="0" borderId="12" xfId="0" applyNumberFormat="1" applyBorder="1" applyAlignment="1">
      <alignment horizontal="right"/>
    </xf>
    <xf numFmtId="184" fontId="49" fillId="36" borderId="12" xfId="56" applyNumberFormat="1" applyFont="1" applyFill="1" applyBorder="1" applyAlignment="1">
      <alignment horizontal="center" vertical="center"/>
      <protection/>
    </xf>
    <xf numFmtId="49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18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49" fontId="0" fillId="0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185" fontId="0" fillId="0" borderId="12" xfId="0" applyNumberFormat="1" applyBorder="1" applyAlignment="1">
      <alignment horizontal="center" vertical="center"/>
    </xf>
    <xf numFmtId="184" fontId="0" fillId="0" borderId="12" xfId="0" applyNumberFormat="1" applyFill="1" applyBorder="1" applyAlignment="1">
      <alignment/>
    </xf>
    <xf numFmtId="184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8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49" fillId="0" borderId="12" xfId="56" applyNumberFormat="1" applyFont="1" applyBorder="1">
      <alignment/>
      <protection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72" fillId="0" borderId="12" xfId="0" applyFont="1" applyFill="1" applyBorder="1" applyAlignment="1">
      <alignment/>
    </xf>
    <xf numFmtId="184" fontId="72" fillId="0" borderId="12" xfId="0" applyNumberFormat="1" applyFont="1" applyBorder="1" applyAlignment="1">
      <alignment/>
    </xf>
    <xf numFmtId="184" fontId="64" fillId="0" borderId="12" xfId="0" applyNumberFormat="1" applyFont="1" applyBorder="1" applyAlignment="1">
      <alignment horizontal="center" vertical="center"/>
    </xf>
    <xf numFmtId="0" fontId="64" fillId="0" borderId="12" xfId="0" applyFont="1" applyFill="1" applyBorder="1" applyAlignment="1">
      <alignment/>
    </xf>
    <xf numFmtId="184" fontId="64" fillId="36" borderId="12" xfId="56" applyNumberFormat="1" applyFont="1" applyFill="1" applyBorder="1">
      <alignment/>
      <protection/>
    </xf>
    <xf numFmtId="49" fontId="72" fillId="0" borderId="12" xfId="56" applyNumberFormat="1" applyFont="1" applyBorder="1">
      <alignment/>
      <protection/>
    </xf>
    <xf numFmtId="184" fontId="72" fillId="36" borderId="12" xfId="56" applyNumberFormat="1" applyFont="1" applyFill="1" applyBorder="1">
      <alignment/>
      <protection/>
    </xf>
    <xf numFmtId="0" fontId="72" fillId="0" borderId="12" xfId="0" applyFont="1" applyFill="1" applyBorder="1" applyAlignment="1">
      <alignment wrapText="1"/>
    </xf>
    <xf numFmtId="0" fontId="72" fillId="36" borderId="12" xfId="0" applyFont="1" applyFill="1" applyBorder="1" applyAlignment="1">
      <alignment/>
    </xf>
    <xf numFmtId="49" fontId="0" fillId="36" borderId="12" xfId="0" applyNumberFormat="1" applyFill="1" applyBorder="1" applyAlignment="1">
      <alignment horizontal="center"/>
    </xf>
    <xf numFmtId="3" fontId="0" fillId="36" borderId="12" xfId="0" applyNumberFormat="1" applyFill="1" applyBorder="1" applyAlignment="1">
      <alignment horizontal="right"/>
    </xf>
    <xf numFmtId="184" fontId="72" fillId="36" borderId="12" xfId="0" applyNumberFormat="1" applyFont="1" applyFill="1" applyBorder="1" applyAlignment="1">
      <alignment/>
    </xf>
    <xf numFmtId="49" fontId="49" fillId="0" borderId="40" xfId="56" applyNumberFormat="1" applyBorder="1">
      <alignment/>
      <protection/>
    </xf>
    <xf numFmtId="181" fontId="0" fillId="0" borderId="40" xfId="0" applyNumberFormat="1" applyBorder="1" applyAlignment="1">
      <alignment/>
    </xf>
    <xf numFmtId="184" fontId="49" fillId="36" borderId="40" xfId="56" applyNumberFormat="1" applyFont="1" applyFill="1" applyBorder="1">
      <alignment/>
      <protection/>
    </xf>
    <xf numFmtId="184" fontId="49" fillId="0" borderId="12" xfId="0" applyNumberFormat="1" applyFont="1" applyBorder="1" applyAlignment="1">
      <alignment horizontal="center" vertical="center"/>
    </xf>
    <xf numFmtId="49" fontId="49" fillId="0" borderId="12" xfId="56" applyNumberFormat="1" applyBorder="1" applyAlignment="1">
      <alignment/>
      <protection/>
    </xf>
    <xf numFmtId="49" fontId="49" fillId="36" borderId="12" xfId="56" applyNumberFormat="1" applyFill="1" applyBorder="1" applyAlignment="1">
      <alignment/>
      <protection/>
    </xf>
    <xf numFmtId="49" fontId="49" fillId="0" borderId="30" xfId="56" applyNumberFormat="1" applyBorder="1" applyAlignment="1">
      <alignment/>
      <protection/>
    </xf>
    <xf numFmtId="181" fontId="0" fillId="0" borderId="30" xfId="0" applyNumberFormat="1" applyBorder="1" applyAlignment="1">
      <alignment/>
    </xf>
    <xf numFmtId="49" fontId="0" fillId="36" borderId="30" xfId="0" applyNumberFormat="1" applyFill="1" applyBorder="1" applyAlignment="1">
      <alignment horizontal="center"/>
    </xf>
    <xf numFmtId="3" fontId="0" fillId="36" borderId="30" xfId="0" applyNumberFormat="1" applyFill="1" applyBorder="1" applyAlignment="1">
      <alignment horizontal="right"/>
    </xf>
    <xf numFmtId="184" fontId="49" fillId="36" borderId="30" xfId="56" applyNumberFormat="1" applyFont="1" applyFill="1" applyBorder="1">
      <alignment/>
      <protection/>
    </xf>
    <xf numFmtId="49" fontId="74" fillId="0" borderId="12" xfId="56" applyNumberFormat="1" applyFont="1" applyBorder="1" applyAlignment="1">
      <alignment/>
      <protection/>
    </xf>
    <xf numFmtId="184" fontId="74" fillId="36" borderId="12" xfId="56" applyNumberFormat="1" applyFont="1" applyFill="1" applyBorder="1">
      <alignment/>
      <protection/>
    </xf>
    <xf numFmtId="184" fontId="74" fillId="0" borderId="12" xfId="56" applyNumberFormat="1" applyFont="1" applyFill="1" applyBorder="1" applyAlignment="1">
      <alignment horizontal="center" vertical="center"/>
      <protection/>
    </xf>
    <xf numFmtId="0" fontId="0" fillId="0" borderId="40" xfId="0" applyBorder="1" applyAlignment="1">
      <alignment/>
    </xf>
    <xf numFmtId="184" fontId="49" fillId="0" borderId="12" xfId="56" applyNumberFormat="1" applyFont="1" applyFill="1" applyBorder="1" applyAlignment="1">
      <alignment horizontal="center" vertical="center"/>
      <protection/>
    </xf>
    <xf numFmtId="49" fontId="49" fillId="0" borderId="30" xfId="56" applyNumberFormat="1" applyBorder="1">
      <alignment/>
      <protection/>
    </xf>
    <xf numFmtId="0" fontId="0" fillId="0" borderId="30" xfId="0" applyBorder="1" applyAlignment="1">
      <alignment/>
    </xf>
    <xf numFmtId="49" fontId="0" fillId="36" borderId="12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49" fontId="0" fillId="36" borderId="0" xfId="0" applyNumberFormat="1" applyFill="1" applyBorder="1" applyAlignment="1">
      <alignment horizontal="right"/>
    </xf>
    <xf numFmtId="49" fontId="0" fillId="36" borderId="0" xfId="0" applyNumberFormat="1" applyFill="1" applyBorder="1" applyAlignment="1">
      <alignment horizontal="center"/>
    </xf>
    <xf numFmtId="3" fontId="0" fillId="36" borderId="0" xfId="0" applyNumberFormat="1" applyFill="1" applyBorder="1" applyAlignment="1">
      <alignment horizontal="right"/>
    </xf>
    <xf numFmtId="184" fontId="0" fillId="36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3" fontId="0" fillId="0" borderId="12" xfId="0" applyNumberFormat="1" applyFill="1" applyBorder="1" applyAlignment="1">
      <alignment/>
    </xf>
    <xf numFmtId="184" fontId="72" fillId="0" borderId="12" xfId="0" applyNumberFormat="1" applyFont="1" applyFill="1" applyBorder="1" applyAlignment="1">
      <alignment/>
    </xf>
    <xf numFmtId="186" fontId="0" fillId="0" borderId="12" xfId="0" applyNumberFormat="1" applyFill="1" applyBorder="1" applyAlignment="1">
      <alignment horizontal="left" wrapText="1" indent="2"/>
    </xf>
    <xf numFmtId="184" fontId="49" fillId="36" borderId="12" xfId="56" applyNumberFormat="1" applyFont="1" applyFill="1" applyBorder="1" applyAlignment="1">
      <alignment/>
      <protection/>
    </xf>
    <xf numFmtId="186" fontId="0" fillId="0" borderId="12" xfId="0" applyNumberFormat="1" applyFill="1" applyBorder="1" applyAlignment="1">
      <alignment horizontal="left" wrapText="1"/>
    </xf>
    <xf numFmtId="184" fontId="72" fillId="0" borderId="12" xfId="0" applyNumberFormat="1" applyFont="1" applyBorder="1" applyAlignment="1">
      <alignment horizontal="center" vertical="center"/>
    </xf>
    <xf numFmtId="0" fontId="49" fillId="0" borderId="12" xfId="0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 horizontal="left" wrapText="1"/>
    </xf>
    <xf numFmtId="184" fontId="73" fillId="0" borderId="0" xfId="0" applyNumberFormat="1" applyFont="1" applyBorder="1" applyAlignment="1">
      <alignment horizontal="center" vertical="center"/>
    </xf>
    <xf numFmtId="49" fontId="49" fillId="0" borderId="12" xfId="56" applyNumberFormat="1" applyFont="1" applyBorder="1" applyAlignment="1">
      <alignment vertical="top"/>
      <protection/>
    </xf>
    <xf numFmtId="49" fontId="49" fillId="0" borderId="0" xfId="56" applyNumberFormat="1" applyFont="1" applyBorder="1">
      <alignment/>
      <protection/>
    </xf>
    <xf numFmtId="184" fontId="74" fillId="0" borderId="12" xfId="0" applyNumberFormat="1" applyFont="1" applyFill="1" applyBorder="1" applyAlignment="1">
      <alignment horizontal="center" vertical="center"/>
    </xf>
    <xf numFmtId="184" fontId="64" fillId="0" borderId="12" xfId="0" applyNumberFormat="1" applyFont="1" applyBorder="1" applyAlignment="1">
      <alignment/>
    </xf>
    <xf numFmtId="49" fontId="64" fillId="0" borderId="12" xfId="56" applyNumberFormat="1" applyFont="1" applyFill="1" applyBorder="1" applyAlignment="1">
      <alignment horizontal="left"/>
      <protection/>
    </xf>
    <xf numFmtId="49" fontId="64" fillId="0" borderId="12" xfId="56" applyNumberFormat="1" applyFont="1" applyFill="1" applyBorder="1">
      <alignment/>
      <protection/>
    </xf>
    <xf numFmtId="49" fontId="64" fillId="0" borderId="12" xfId="56" applyNumberFormat="1" applyFont="1" applyFill="1" applyBorder="1" applyAlignment="1">
      <alignment horizontal="left" indent="2"/>
      <protection/>
    </xf>
    <xf numFmtId="49" fontId="64" fillId="0" borderId="12" xfId="0" applyNumberFormat="1" applyFont="1" applyBorder="1" applyAlignment="1">
      <alignment horizontal="right"/>
    </xf>
    <xf numFmtId="49" fontId="64" fillId="0" borderId="12" xfId="0" applyNumberFormat="1" applyFont="1" applyBorder="1" applyAlignment="1">
      <alignment horizontal="center"/>
    </xf>
    <xf numFmtId="3" fontId="64" fillId="0" borderId="12" xfId="0" applyNumberFormat="1" applyFont="1" applyBorder="1" applyAlignment="1">
      <alignment horizontal="right"/>
    </xf>
    <xf numFmtId="49" fontId="64" fillId="0" borderId="12" xfId="0" applyNumberFormat="1" applyFont="1" applyFill="1" applyBorder="1" applyAlignment="1">
      <alignment horizontal="right"/>
    </xf>
    <xf numFmtId="49" fontId="64" fillId="0" borderId="12" xfId="0" applyNumberFormat="1" applyFont="1" applyFill="1" applyBorder="1" applyAlignment="1">
      <alignment horizontal="center"/>
    </xf>
    <xf numFmtId="3" fontId="64" fillId="0" borderId="12" xfId="0" applyNumberFormat="1" applyFont="1" applyFill="1" applyBorder="1" applyAlignment="1">
      <alignment horizontal="right"/>
    </xf>
    <xf numFmtId="0" fontId="49" fillId="0" borderId="12" xfId="56" applyFill="1" applyBorder="1">
      <alignment/>
      <protection/>
    </xf>
    <xf numFmtId="181" fontId="49" fillId="36" borderId="12" xfId="56" applyNumberFormat="1" applyFont="1" applyFill="1" applyBorder="1">
      <alignment/>
      <protection/>
    </xf>
    <xf numFmtId="181" fontId="64" fillId="36" borderId="12" xfId="56" applyNumberFormat="1" applyFont="1" applyFill="1" applyBorder="1">
      <alignment/>
      <protection/>
    </xf>
    <xf numFmtId="184" fontId="64" fillId="0" borderId="12" xfId="0" applyNumberFormat="1" applyFont="1" applyFill="1" applyBorder="1" applyAlignment="1">
      <alignment/>
    </xf>
    <xf numFmtId="49" fontId="72" fillId="0" borderId="12" xfId="0" applyNumberFormat="1" applyFont="1" applyFill="1" applyBorder="1" applyAlignment="1">
      <alignment horizontal="right"/>
    </xf>
    <xf numFmtId="49" fontId="72" fillId="0" borderId="12" xfId="0" applyNumberFormat="1" applyFont="1" applyFill="1" applyBorder="1" applyAlignment="1">
      <alignment horizontal="center"/>
    </xf>
    <xf numFmtId="3" fontId="72" fillId="0" borderId="12" xfId="0" applyNumberFormat="1" applyFont="1" applyFill="1" applyBorder="1" applyAlignment="1">
      <alignment horizontal="right"/>
    </xf>
    <xf numFmtId="49" fontId="72" fillId="0" borderId="12" xfId="0" applyNumberFormat="1" applyFont="1" applyBorder="1" applyAlignment="1">
      <alignment horizontal="right"/>
    </xf>
    <xf numFmtId="49" fontId="72" fillId="0" borderId="12" xfId="0" applyNumberFormat="1" applyFont="1" applyBorder="1" applyAlignment="1">
      <alignment horizontal="center"/>
    </xf>
    <xf numFmtId="3" fontId="72" fillId="0" borderId="12" xfId="0" applyNumberFormat="1" applyFont="1" applyBorder="1" applyAlignment="1">
      <alignment horizontal="right"/>
    </xf>
    <xf numFmtId="0" fontId="64" fillId="0" borderId="30" xfId="0" applyFont="1" applyFill="1" applyBorder="1" applyAlignment="1">
      <alignment/>
    </xf>
    <xf numFmtId="49" fontId="0" fillId="0" borderId="30" xfId="0" applyNumberFormat="1" applyFill="1" applyBorder="1" applyAlignment="1">
      <alignment horizontal="right"/>
    </xf>
    <xf numFmtId="49" fontId="0" fillId="0" borderId="30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right"/>
    </xf>
    <xf numFmtId="184" fontId="64" fillId="0" borderId="30" xfId="0" applyNumberFormat="1" applyFont="1" applyFill="1" applyBorder="1" applyAlignment="1">
      <alignment/>
    </xf>
    <xf numFmtId="184" fontId="64" fillId="0" borderId="12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9" fontId="49" fillId="36" borderId="12" xfId="56" applyNumberFormat="1" applyFill="1" applyBorder="1">
      <alignment/>
      <protection/>
    </xf>
    <xf numFmtId="184" fontId="72" fillId="13" borderId="12" xfId="0" applyNumberFormat="1" applyFont="1" applyFill="1" applyBorder="1" applyAlignment="1">
      <alignment horizontal="center"/>
    </xf>
    <xf numFmtId="184" fontId="0" fillId="0" borderId="12" xfId="0" applyNumberFormat="1" applyBorder="1" applyAlignment="1">
      <alignment horizontal="center"/>
    </xf>
    <xf numFmtId="0" fontId="74" fillId="0" borderId="12" xfId="0" applyFont="1" applyBorder="1" applyAlignment="1">
      <alignment horizontal="center"/>
    </xf>
    <xf numFmtId="181" fontId="0" fillId="0" borderId="0" xfId="0" applyNumberFormat="1" applyBorder="1" applyAlignment="1">
      <alignment/>
    </xf>
    <xf numFmtId="184" fontId="64" fillId="36" borderId="39" xfId="56" applyNumberFormat="1" applyFont="1" applyFill="1" applyBorder="1">
      <alignment/>
      <protection/>
    </xf>
    <xf numFmtId="184" fontId="72" fillId="13" borderId="39" xfId="0" applyNumberFormat="1" applyFont="1" applyFill="1" applyBorder="1" applyAlignment="1">
      <alignment/>
    </xf>
    <xf numFmtId="169" fontId="0" fillId="0" borderId="0" xfId="40" applyNumberFormat="1" applyAlignment="1">
      <alignment horizontal="center"/>
    </xf>
    <xf numFmtId="169" fontId="0" fillId="0" borderId="30" xfId="40" applyNumberFormat="1" applyBorder="1" applyAlignment="1">
      <alignment/>
    </xf>
    <xf numFmtId="169" fontId="0" fillId="0" borderId="0" xfId="40" applyNumberFormat="1" applyAlignment="1">
      <alignment horizontal="right"/>
    </xf>
    <xf numFmtId="169" fontId="0" fillId="0" borderId="11" xfId="40" applyNumberFormat="1" applyBorder="1" applyAlignment="1">
      <alignment horizontal="right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 horizont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right"/>
    </xf>
    <xf numFmtId="0" fontId="76" fillId="0" borderId="12" xfId="0" applyFont="1" applyBorder="1" applyAlignment="1">
      <alignment horizontal="right"/>
    </xf>
    <xf numFmtId="14" fontId="76" fillId="0" borderId="0" xfId="0" applyNumberFormat="1" applyFont="1" applyAlignment="1">
      <alignment/>
    </xf>
    <xf numFmtId="0" fontId="76" fillId="0" borderId="39" xfId="0" applyFont="1" applyBorder="1" applyAlignment="1">
      <alignment horizontal="center"/>
    </xf>
    <xf numFmtId="0" fontId="76" fillId="0" borderId="12" xfId="0" applyFont="1" applyBorder="1" applyAlignment="1">
      <alignment horizontal="center" vertical="center"/>
    </xf>
    <xf numFmtId="184" fontId="75" fillId="0" borderId="39" xfId="0" applyNumberFormat="1" applyFont="1" applyBorder="1" applyAlignment="1">
      <alignment/>
    </xf>
    <xf numFmtId="184" fontId="75" fillId="0" borderId="12" xfId="0" applyNumberFormat="1" applyFont="1" applyBorder="1" applyAlignment="1">
      <alignment/>
    </xf>
    <xf numFmtId="0" fontId="75" fillId="0" borderId="12" xfId="0" applyFont="1" applyBorder="1" applyAlignment="1">
      <alignment wrapText="1"/>
    </xf>
    <xf numFmtId="0" fontId="75" fillId="0" borderId="0" xfId="0" applyFont="1" applyBorder="1" applyAlignment="1">
      <alignment/>
    </xf>
    <xf numFmtId="184" fontId="78" fillId="0" borderId="12" xfId="0" applyNumberFormat="1" applyFont="1" applyFill="1" applyBorder="1" applyAlignment="1" applyProtection="1">
      <alignment/>
      <protection locked="0"/>
    </xf>
    <xf numFmtId="184" fontId="75" fillId="0" borderId="12" xfId="0" applyNumberFormat="1" applyFont="1" applyBorder="1" applyAlignment="1">
      <alignment/>
    </xf>
    <xf numFmtId="184" fontId="76" fillId="0" borderId="39" xfId="0" applyNumberFormat="1" applyFont="1" applyBorder="1" applyAlignment="1">
      <alignment/>
    </xf>
    <xf numFmtId="184" fontId="76" fillId="0" borderId="12" xfId="0" applyNumberFormat="1" applyFont="1" applyBorder="1" applyAlignment="1">
      <alignment/>
    </xf>
    <xf numFmtId="14" fontId="76" fillId="0" borderId="0" xfId="0" applyNumberFormat="1" applyFont="1" applyBorder="1" applyAlignment="1">
      <alignment/>
    </xf>
    <xf numFmtId="14" fontId="76" fillId="0" borderId="12" xfId="0" applyNumberFormat="1" applyFont="1" applyBorder="1" applyAlignment="1">
      <alignment/>
    </xf>
    <xf numFmtId="0" fontId="75" fillId="0" borderId="0" xfId="0" applyFont="1" applyBorder="1" applyAlignment="1">
      <alignment horizontal="right"/>
    </xf>
    <xf numFmtId="0" fontId="75" fillId="0" borderId="41" xfId="0" applyFont="1" applyBorder="1" applyAlignment="1">
      <alignment/>
    </xf>
    <xf numFmtId="0" fontId="75" fillId="0" borderId="42" xfId="0" applyFont="1" applyBorder="1" applyAlignment="1">
      <alignment/>
    </xf>
    <xf numFmtId="0" fontId="75" fillId="0" borderId="43" xfId="0" applyFont="1" applyBorder="1" applyAlignment="1">
      <alignment/>
    </xf>
    <xf numFmtId="0" fontId="75" fillId="0" borderId="39" xfId="0" applyFont="1" applyBorder="1" applyAlignment="1">
      <alignment/>
    </xf>
    <xf numFmtId="0" fontId="75" fillId="0" borderId="44" xfId="0" applyFont="1" applyBorder="1" applyAlignment="1">
      <alignment/>
    </xf>
    <xf numFmtId="0" fontId="75" fillId="0" borderId="30" xfId="0" applyFont="1" applyBorder="1" applyAlignment="1">
      <alignment/>
    </xf>
    <xf numFmtId="0" fontId="75" fillId="0" borderId="45" xfId="0" applyFont="1" applyBorder="1" applyAlignment="1">
      <alignment/>
    </xf>
    <xf numFmtId="0" fontId="76" fillId="0" borderId="28" xfId="0" applyFont="1" applyBorder="1" applyAlignment="1">
      <alignment/>
    </xf>
    <xf numFmtId="0" fontId="76" fillId="0" borderId="46" xfId="0" applyFont="1" applyBorder="1" applyAlignment="1">
      <alignment/>
    </xf>
    <xf numFmtId="0" fontId="76" fillId="0" borderId="47" xfId="0" applyFont="1" applyBorder="1" applyAlignment="1">
      <alignment/>
    </xf>
    <xf numFmtId="0" fontId="75" fillId="0" borderId="48" xfId="0" applyFont="1" applyBorder="1" applyAlignment="1">
      <alignment/>
    </xf>
    <xf numFmtId="0" fontId="76" fillId="0" borderId="1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/>
    </xf>
    <xf numFmtId="0" fontId="13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/>
    </xf>
    <xf numFmtId="0" fontId="74" fillId="0" borderId="12" xfId="0" applyFont="1" applyBorder="1" applyAlignment="1">
      <alignment horizontal="center"/>
    </xf>
    <xf numFmtId="184" fontId="73" fillId="0" borderId="30" xfId="0" applyNumberFormat="1" applyFont="1" applyBorder="1" applyAlignment="1">
      <alignment horizontal="center" vertical="center"/>
    </xf>
    <xf numFmtId="184" fontId="73" fillId="0" borderId="49" xfId="0" applyNumberFormat="1" applyFont="1" applyBorder="1" applyAlignment="1">
      <alignment horizontal="center" vertical="center"/>
    </xf>
    <xf numFmtId="184" fontId="73" fillId="0" borderId="12" xfId="0" applyNumberFormat="1" applyFont="1" applyBorder="1" applyAlignment="1">
      <alignment horizontal="center" vertical="center"/>
    </xf>
    <xf numFmtId="184" fontId="73" fillId="0" borderId="40" xfId="0" applyNumberFormat="1" applyFont="1" applyBorder="1" applyAlignment="1">
      <alignment horizontal="center" vertical="center"/>
    </xf>
    <xf numFmtId="0" fontId="73" fillId="0" borderId="30" xfId="0" applyFont="1" applyBorder="1" applyAlignment="1">
      <alignment horizontal="center" wrapText="1"/>
    </xf>
    <xf numFmtId="0" fontId="73" fillId="0" borderId="40" xfId="0" applyFont="1" applyBorder="1" applyAlignment="1">
      <alignment horizontal="center" wrapText="1"/>
    </xf>
    <xf numFmtId="0" fontId="73" fillId="0" borderId="45" xfId="0" applyFont="1" applyBorder="1" applyAlignment="1">
      <alignment horizontal="center" vertical="center"/>
    </xf>
    <xf numFmtId="0" fontId="73" fillId="0" borderId="50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/>
    </xf>
    <xf numFmtId="49" fontId="0" fillId="0" borderId="12" xfId="0" applyNumberFormat="1" applyFill="1" applyBorder="1" applyAlignment="1">
      <alignment horizontal="right"/>
    </xf>
    <xf numFmtId="0" fontId="73" fillId="0" borderId="30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9" fillId="0" borderId="0" xfId="0" applyFont="1" applyFill="1" applyAlignment="1">
      <alignment horizontal="center" wrapText="1"/>
    </xf>
    <xf numFmtId="14" fontId="76" fillId="0" borderId="30" xfId="0" applyNumberFormat="1" applyFont="1" applyBorder="1" applyAlignment="1">
      <alignment horizontal="center" vertical="center"/>
    </xf>
    <xf numFmtId="14" fontId="76" fillId="0" borderId="40" xfId="0" applyNumberFormat="1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top"/>
    </xf>
    <xf numFmtId="0" fontId="80" fillId="0" borderId="0" xfId="0" applyFont="1" applyAlignment="1">
      <alignment horizontal="center"/>
    </xf>
    <xf numFmtId="0" fontId="75" fillId="0" borderId="51" xfId="0" applyFont="1" applyBorder="1" applyAlignment="1">
      <alignment horizontal="left" vertical="top"/>
    </xf>
    <xf numFmtId="0" fontId="75" fillId="0" borderId="20" xfId="0" applyFont="1" applyBorder="1" applyAlignment="1">
      <alignment horizontal="left" vertical="top"/>
    </xf>
    <xf numFmtId="0" fontId="75" fillId="0" borderId="23" xfId="0" applyFont="1" applyBorder="1" applyAlignment="1">
      <alignment horizontal="left" vertical="top"/>
    </xf>
    <xf numFmtId="0" fontId="75" fillId="0" borderId="27" xfId="0" applyFont="1" applyBorder="1" applyAlignment="1">
      <alignment horizontal="left" vertical="top"/>
    </xf>
    <xf numFmtId="0" fontId="76" fillId="0" borderId="30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/>
    </xf>
    <xf numFmtId="0" fontId="7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8" fillId="0" borderId="52" xfId="0" applyFont="1" applyBorder="1" applyAlignment="1">
      <alignment horizontal="center"/>
    </xf>
    <xf numFmtId="0" fontId="68" fillId="0" borderId="53" xfId="0" applyFont="1" applyBorder="1" applyAlignment="1">
      <alignment horizontal="center"/>
    </xf>
    <xf numFmtId="0" fontId="68" fillId="0" borderId="52" xfId="0" applyFont="1" applyBorder="1" applyAlignment="1">
      <alignment horizontal="center" wrapText="1"/>
    </xf>
    <xf numFmtId="0" fontId="68" fillId="0" borderId="18" xfId="0" applyFont="1" applyBorder="1" applyAlignment="1">
      <alignment horizontal="center"/>
    </xf>
    <xf numFmtId="0" fontId="68" fillId="0" borderId="54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169" fontId="68" fillId="0" borderId="52" xfId="0" applyNumberFormat="1" applyFont="1" applyBorder="1" applyAlignment="1">
      <alignment horizontal="center" wrapText="1"/>
    </xf>
    <xf numFmtId="169" fontId="68" fillId="0" borderId="53" xfId="0" applyNumberFormat="1" applyFont="1" applyBorder="1" applyAlignment="1">
      <alignment horizontal="center"/>
    </xf>
    <xf numFmtId="0" fontId="68" fillId="0" borderId="5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4" fillId="33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9.57421875" style="36" customWidth="1"/>
    <col min="2" max="2" width="13.140625" style="36" bestFit="1" customWidth="1"/>
    <col min="3" max="5" width="11.140625" style="37" bestFit="1" customWidth="1"/>
    <col min="6" max="6" width="11.57421875" style="39" customWidth="1"/>
    <col min="7" max="7" width="9.140625" style="36" customWidth="1"/>
    <col min="8" max="8" width="9.57421875" style="36" bestFit="1" customWidth="1"/>
    <col min="9" max="9" width="9.140625" style="36" customWidth="1"/>
    <col min="10" max="10" width="9.7109375" style="36" bestFit="1" customWidth="1"/>
    <col min="11" max="16384" width="9.140625" style="36" customWidth="1"/>
  </cols>
  <sheetData>
    <row r="2" spans="1:5" ht="12.75">
      <c r="A2" t="s">
        <v>855</v>
      </c>
      <c r="B2"/>
      <c r="E2" s="58" t="s">
        <v>50</v>
      </c>
    </row>
    <row r="4" spans="1:6" ht="17.25" customHeight="1">
      <c r="A4" s="381" t="s">
        <v>264</v>
      </c>
      <c r="B4" s="381"/>
      <c r="C4" s="381"/>
      <c r="D4" s="381"/>
      <c r="E4" s="381"/>
      <c r="F4" s="381"/>
    </row>
    <row r="5" spans="1:6" ht="17.25" customHeight="1">
      <c r="A5" s="381" t="s">
        <v>703</v>
      </c>
      <c r="B5" s="381"/>
      <c r="C5" s="381"/>
      <c r="D5" s="381"/>
      <c r="E5" s="381"/>
      <c r="F5" s="381"/>
    </row>
    <row r="6" spans="1:6" ht="17.25" customHeight="1">
      <c r="A6" s="381" t="s">
        <v>2</v>
      </c>
      <c r="B6" s="381"/>
      <c r="C6" s="381"/>
      <c r="D6" s="381"/>
      <c r="E6" s="381"/>
      <c r="F6" s="381"/>
    </row>
    <row r="7" spans="1:6" ht="17.25" customHeight="1">
      <c r="A7" s="381" t="s">
        <v>461</v>
      </c>
      <c r="B7" s="381"/>
      <c r="C7" s="381"/>
      <c r="D7" s="381"/>
      <c r="E7" s="381"/>
      <c r="F7" s="381"/>
    </row>
    <row r="9" spans="1:2" ht="12.75">
      <c r="A9" s="3" t="s">
        <v>3</v>
      </c>
      <c r="B9" s="3"/>
    </row>
    <row r="10" spans="1:6" ht="44.25" customHeight="1">
      <c r="A10" s="40" t="s">
        <v>4</v>
      </c>
      <c r="B10" s="177" t="s">
        <v>704</v>
      </c>
      <c r="C10" s="41" t="s">
        <v>5</v>
      </c>
      <c r="D10" s="41" t="s">
        <v>6</v>
      </c>
      <c r="E10" s="178" t="s">
        <v>706</v>
      </c>
      <c r="F10" s="43" t="s">
        <v>7</v>
      </c>
    </row>
    <row r="11" spans="1:6" ht="13.5" customHeight="1">
      <c r="A11" s="34" t="s">
        <v>59</v>
      </c>
      <c r="B11" s="45">
        <v>220355762</v>
      </c>
      <c r="C11" s="45">
        <v>243980860</v>
      </c>
      <c r="D11" s="45">
        <v>219457022</v>
      </c>
      <c r="E11" s="45">
        <v>219457022</v>
      </c>
      <c r="F11" s="46">
        <f aca="true" t="shared" si="0" ref="F11:F23">E11/D11</f>
        <v>1</v>
      </c>
    </row>
    <row r="12" spans="1:6" ht="13.5" customHeight="1">
      <c r="A12" s="34" t="s">
        <v>60</v>
      </c>
      <c r="B12" s="45">
        <v>106080792</v>
      </c>
      <c r="C12" s="45">
        <v>80908000</v>
      </c>
      <c r="D12" s="45">
        <v>85178780</v>
      </c>
      <c r="E12" s="45">
        <v>79978780</v>
      </c>
      <c r="F12" s="46">
        <f t="shared" si="0"/>
        <v>0.9389519314552286</v>
      </c>
    </row>
    <row r="13" spans="1:8" ht="12.75">
      <c r="A13" s="34" t="s">
        <v>61</v>
      </c>
      <c r="B13" s="45">
        <v>124051794</v>
      </c>
      <c r="C13" s="45">
        <v>0</v>
      </c>
      <c r="D13" s="45">
        <v>91201390</v>
      </c>
      <c r="E13" s="45">
        <v>92254907</v>
      </c>
      <c r="F13" s="46">
        <f t="shared" si="0"/>
        <v>1.0115515454314896</v>
      </c>
      <c r="H13" s="35"/>
    </row>
    <row r="14" spans="1:8" ht="12.75">
      <c r="A14" s="34" t="s">
        <v>62</v>
      </c>
      <c r="B14" s="45">
        <v>0</v>
      </c>
      <c r="C14" s="45"/>
      <c r="D14" s="45">
        <v>0</v>
      </c>
      <c r="E14" s="45">
        <v>0</v>
      </c>
      <c r="F14" s="46"/>
      <c r="H14" s="35"/>
    </row>
    <row r="15" spans="1:8" ht="12.75">
      <c r="A15" s="71" t="s">
        <v>58</v>
      </c>
      <c r="B15" s="45">
        <v>21768108</v>
      </c>
      <c r="C15" s="45">
        <v>25650000</v>
      </c>
      <c r="D15" s="45">
        <v>28560000</v>
      </c>
      <c r="E15" s="45">
        <v>24831196</v>
      </c>
      <c r="F15" s="46">
        <f t="shared" si="0"/>
        <v>0.8694396358543417</v>
      </c>
      <c r="H15" s="35"/>
    </row>
    <row r="16" spans="1:6" ht="12.75">
      <c r="A16" s="34" t="s">
        <v>0</v>
      </c>
      <c r="B16" s="45">
        <v>60910619</v>
      </c>
      <c r="C16" s="45">
        <v>57531000</v>
      </c>
      <c r="D16" s="45">
        <v>59531000</v>
      </c>
      <c r="E16" s="45">
        <v>103355437</v>
      </c>
      <c r="F16" s="46">
        <f t="shared" si="0"/>
        <v>1.736161613277116</v>
      </c>
    </row>
    <row r="17" spans="1:6" ht="12.75">
      <c r="A17" s="34" t="s">
        <v>69</v>
      </c>
      <c r="B17" s="45">
        <v>3216546</v>
      </c>
      <c r="C17" s="45">
        <v>0</v>
      </c>
      <c r="D17" s="45">
        <v>0</v>
      </c>
      <c r="E17" s="45">
        <v>3041894</v>
      </c>
      <c r="F17" s="46"/>
    </row>
    <row r="18" spans="1:6" ht="12.75">
      <c r="A18" s="34" t="s">
        <v>63</v>
      </c>
      <c r="B18" s="45">
        <v>500000</v>
      </c>
      <c r="C18" s="45">
        <v>0</v>
      </c>
      <c r="D18" s="45">
        <v>0</v>
      </c>
      <c r="E18" s="45">
        <v>0</v>
      </c>
      <c r="F18" s="46"/>
    </row>
    <row r="19" spans="1:6" ht="12.75">
      <c r="A19" s="34" t="s">
        <v>64</v>
      </c>
      <c r="B19" s="45">
        <v>0</v>
      </c>
      <c r="C19" s="45">
        <v>0</v>
      </c>
      <c r="D19" s="45">
        <v>0</v>
      </c>
      <c r="E19" s="45">
        <v>0</v>
      </c>
      <c r="F19" s="46"/>
    </row>
    <row r="20" spans="1:6" ht="12.75">
      <c r="A20" s="34" t="s">
        <v>65</v>
      </c>
      <c r="B20" s="45">
        <v>0</v>
      </c>
      <c r="C20" s="45">
        <v>0</v>
      </c>
      <c r="D20" s="45">
        <v>0</v>
      </c>
      <c r="E20" s="45">
        <v>0</v>
      </c>
      <c r="F20" s="46"/>
    </row>
    <row r="21" spans="1:6" ht="12.75">
      <c r="A21" s="34" t="s">
        <v>66</v>
      </c>
      <c r="B21" s="45">
        <v>50495436</v>
      </c>
      <c r="C21" s="45">
        <v>87802340</v>
      </c>
      <c r="D21" s="45">
        <v>123050146</v>
      </c>
      <c r="E21" s="45">
        <v>123050146</v>
      </c>
      <c r="F21" s="46">
        <f t="shared" si="0"/>
        <v>1</v>
      </c>
    </row>
    <row r="22" spans="1:6" ht="12.75">
      <c r="A22" s="34" t="s">
        <v>67</v>
      </c>
      <c r="B22" s="45">
        <v>7791854</v>
      </c>
      <c r="C22" s="45">
        <v>0</v>
      </c>
      <c r="D22" s="45">
        <v>7632992</v>
      </c>
      <c r="E22" s="45">
        <v>7632992</v>
      </c>
      <c r="F22" s="46">
        <f t="shared" si="0"/>
        <v>1</v>
      </c>
    </row>
    <row r="23" spans="1:6" ht="12.75">
      <c r="A23" s="34" t="s">
        <v>68</v>
      </c>
      <c r="B23" s="45">
        <v>155681044</v>
      </c>
      <c r="C23" s="45">
        <v>172583760</v>
      </c>
      <c r="D23" s="45">
        <v>169439493</v>
      </c>
      <c r="E23" s="45">
        <v>169439493</v>
      </c>
      <c r="F23" s="46">
        <f t="shared" si="0"/>
        <v>1</v>
      </c>
    </row>
    <row r="24" spans="1:6" ht="12.75">
      <c r="A24" s="5" t="s">
        <v>8</v>
      </c>
      <c r="B24" s="6">
        <f>SUM(B11:B23)</f>
        <v>750851955</v>
      </c>
      <c r="C24" s="6">
        <f>SUM(C11:C23)</f>
        <v>668455960</v>
      </c>
      <c r="D24" s="6">
        <f>SUM(D11:D23)</f>
        <v>784050823</v>
      </c>
      <c r="E24" s="6">
        <f>SUM(E11:E23)</f>
        <v>823041867</v>
      </c>
      <c r="F24" s="46">
        <f>E24/D24</f>
        <v>1.049730250713607</v>
      </c>
    </row>
    <row r="25" ht="12.75">
      <c r="F25" s="47"/>
    </row>
    <row r="26" ht="12.75">
      <c r="F26" s="47"/>
    </row>
    <row r="27" spans="1:6" ht="27.75" customHeight="1">
      <c r="A27" s="3" t="s">
        <v>9</v>
      </c>
      <c r="B27" s="3"/>
      <c r="F27" s="47"/>
    </row>
    <row r="28" spans="1:6" ht="24.75" customHeight="1">
      <c r="A28" s="44" t="s">
        <v>4</v>
      </c>
      <c r="B28" s="205" t="s">
        <v>705</v>
      </c>
      <c r="C28" s="42" t="s">
        <v>10</v>
      </c>
      <c r="D28" s="42" t="s">
        <v>11</v>
      </c>
      <c r="E28" s="178" t="s">
        <v>706</v>
      </c>
      <c r="F28" s="43" t="s">
        <v>7</v>
      </c>
    </row>
    <row r="29" spans="1:6" ht="13.5" customHeight="1">
      <c r="A29" s="34" t="s">
        <v>70</v>
      </c>
      <c r="B29" s="45">
        <v>231623629</v>
      </c>
      <c r="C29" s="45">
        <v>223009300</v>
      </c>
      <c r="D29" s="45">
        <v>217913262</v>
      </c>
      <c r="E29" s="45">
        <v>216796033</v>
      </c>
      <c r="F29" s="46">
        <f aca="true" t="shared" si="1" ref="F29:F38">E29/D29</f>
        <v>0.9948730564182</v>
      </c>
    </row>
    <row r="30" spans="1:6" ht="12.75">
      <c r="A30" s="34" t="s">
        <v>12</v>
      </c>
      <c r="B30" s="45">
        <v>43828157</v>
      </c>
      <c r="C30" s="45">
        <v>38475160</v>
      </c>
      <c r="D30" s="45">
        <v>39267262</v>
      </c>
      <c r="E30" s="45">
        <v>39267262</v>
      </c>
      <c r="F30" s="46">
        <f t="shared" si="1"/>
        <v>1</v>
      </c>
    </row>
    <row r="31" spans="1:6" ht="12.75">
      <c r="A31" s="44" t="s">
        <v>13</v>
      </c>
      <c r="B31" s="45">
        <v>131346858</v>
      </c>
      <c r="C31" s="45">
        <v>130703400</v>
      </c>
      <c r="D31" s="45">
        <v>179080797</v>
      </c>
      <c r="E31" s="45">
        <v>161354385</v>
      </c>
      <c r="F31" s="46">
        <f t="shared" si="1"/>
        <v>0.9010144454516806</v>
      </c>
    </row>
    <row r="32" spans="1:6" ht="12.75">
      <c r="A32" s="71" t="s">
        <v>57</v>
      </c>
      <c r="B32" s="45">
        <v>7643600</v>
      </c>
      <c r="C32" s="45">
        <v>7670000</v>
      </c>
      <c r="D32" s="45">
        <v>6801320</v>
      </c>
      <c r="E32" s="45">
        <v>6801320</v>
      </c>
      <c r="F32" s="46">
        <f t="shared" si="1"/>
        <v>1</v>
      </c>
    </row>
    <row r="33" spans="1:6" ht="12.75">
      <c r="A33" s="34" t="s">
        <v>71</v>
      </c>
      <c r="B33" s="45">
        <v>5901313</v>
      </c>
      <c r="C33" s="45">
        <v>3212000</v>
      </c>
      <c r="D33" s="45">
        <v>5211379</v>
      </c>
      <c r="E33" s="45">
        <v>5211379</v>
      </c>
      <c r="F33" s="46">
        <f t="shared" si="1"/>
        <v>1</v>
      </c>
    </row>
    <row r="34" spans="1:6" ht="12.75">
      <c r="A34" s="44" t="s">
        <v>14</v>
      </c>
      <c r="B34" s="45">
        <v>10241844</v>
      </c>
      <c r="C34" s="45">
        <v>0</v>
      </c>
      <c r="D34" s="45">
        <v>145036446</v>
      </c>
      <c r="E34" s="45">
        <v>72228587</v>
      </c>
      <c r="F34" s="46">
        <f t="shared" si="1"/>
        <v>0.4980030122911313</v>
      </c>
    </row>
    <row r="35" spans="1:6" ht="12.75">
      <c r="A35" s="34" t="s">
        <v>1</v>
      </c>
      <c r="B35" s="45">
        <v>34308626</v>
      </c>
      <c r="C35" s="45">
        <v>92802340</v>
      </c>
      <c r="D35" s="45">
        <v>13509010</v>
      </c>
      <c r="E35" s="45">
        <v>11255937</v>
      </c>
      <c r="F35" s="46">
        <f t="shared" si="1"/>
        <v>0.8332170159027198</v>
      </c>
    </row>
    <row r="36" spans="1:6" ht="12.75">
      <c r="A36" s="34" t="s">
        <v>72</v>
      </c>
      <c r="B36" s="45">
        <v>0</v>
      </c>
      <c r="C36" s="45">
        <v>0</v>
      </c>
      <c r="D36" s="45">
        <v>0</v>
      </c>
      <c r="E36" s="45">
        <v>0</v>
      </c>
      <c r="F36" s="46"/>
    </row>
    <row r="37" spans="1:6" ht="12.75">
      <c r="A37" s="34" t="s">
        <v>51</v>
      </c>
      <c r="B37" s="45">
        <v>155681044</v>
      </c>
      <c r="C37" s="45">
        <v>172583760</v>
      </c>
      <c r="D37" s="45">
        <v>169439493</v>
      </c>
      <c r="E37" s="45">
        <v>169439493</v>
      </c>
      <c r="F37" s="46">
        <f t="shared" si="1"/>
        <v>1</v>
      </c>
    </row>
    <row r="38" spans="1:6" ht="12.75">
      <c r="A38" s="34" t="s">
        <v>67</v>
      </c>
      <c r="B38" s="45">
        <v>7226738</v>
      </c>
      <c r="C38" s="45">
        <v>0</v>
      </c>
      <c r="D38" s="45">
        <v>7791854</v>
      </c>
      <c r="E38" s="45">
        <v>7791854</v>
      </c>
      <c r="F38" s="46">
        <f t="shared" si="1"/>
        <v>1</v>
      </c>
    </row>
    <row r="39" spans="1:6" ht="12.75">
      <c r="A39" s="34" t="s">
        <v>328</v>
      </c>
      <c r="B39" s="45">
        <v>0</v>
      </c>
      <c r="C39" s="45">
        <v>0</v>
      </c>
      <c r="D39" s="45">
        <v>0</v>
      </c>
      <c r="E39" s="45">
        <v>0</v>
      </c>
      <c r="F39" s="46"/>
    </row>
    <row r="40" spans="1:6" ht="12.75">
      <c r="A40" s="5" t="s">
        <v>15</v>
      </c>
      <c r="B40" s="6">
        <f>SUM(B29:B39)</f>
        <v>627801809</v>
      </c>
      <c r="C40" s="6">
        <f>SUM(C29:C39)</f>
        <v>668455960</v>
      </c>
      <c r="D40" s="6">
        <f>SUM(D29:D39)</f>
        <v>784050823</v>
      </c>
      <c r="E40" s="6">
        <f>SUM(E29:E39)</f>
        <v>690146250</v>
      </c>
      <c r="F40" s="46">
        <f>E40/D40</f>
        <v>0.8802315229506493</v>
      </c>
    </row>
    <row r="48" ht="12.75">
      <c r="F48" s="38"/>
    </row>
    <row r="49" ht="12.75">
      <c r="F49" s="38"/>
    </row>
    <row r="50" ht="12.75">
      <c r="F50" s="38"/>
    </row>
    <row r="51" ht="12.75">
      <c r="F51" s="38"/>
    </row>
    <row r="52" ht="12.75">
      <c r="F52" s="38"/>
    </row>
    <row r="53" ht="12.75">
      <c r="F53" s="38"/>
    </row>
    <row r="54" ht="12.75">
      <c r="F54" s="38"/>
    </row>
    <row r="55" ht="12.75">
      <c r="F55" s="38"/>
    </row>
    <row r="56" ht="12.75">
      <c r="F56" s="38"/>
    </row>
    <row r="57" ht="12.75">
      <c r="F57" s="38"/>
    </row>
    <row r="58" ht="12.75">
      <c r="F58" s="38"/>
    </row>
    <row r="59" ht="12.75">
      <c r="F59" s="38"/>
    </row>
    <row r="60" ht="12.75">
      <c r="F60" s="38"/>
    </row>
    <row r="61" ht="12.75">
      <c r="F61" s="38"/>
    </row>
    <row r="62" ht="12.75">
      <c r="F62" s="38"/>
    </row>
    <row r="63" ht="12.75">
      <c r="F63" s="38"/>
    </row>
    <row r="64" ht="12.75">
      <c r="F64" s="38"/>
    </row>
    <row r="65" ht="12.75">
      <c r="F65" s="38"/>
    </row>
    <row r="66" ht="12.75">
      <c r="F66" s="38"/>
    </row>
    <row r="67" ht="12.75">
      <c r="F67" s="38"/>
    </row>
    <row r="68" ht="12.75">
      <c r="F68" s="38"/>
    </row>
    <row r="69" ht="12.75">
      <c r="F69" s="38"/>
    </row>
    <row r="70" ht="12.75">
      <c r="F70" s="38"/>
    </row>
    <row r="71" ht="12.75">
      <c r="F71" s="38"/>
    </row>
    <row r="72" ht="12.75">
      <c r="F72" s="38"/>
    </row>
    <row r="73" ht="12.75">
      <c r="F73" s="38"/>
    </row>
    <row r="74" ht="12.75">
      <c r="F74" s="38"/>
    </row>
    <row r="75" ht="12.75">
      <c r="F75" s="38"/>
    </row>
    <row r="76" ht="12.75">
      <c r="F76" s="38"/>
    </row>
    <row r="77" ht="12.75">
      <c r="F77" s="38"/>
    </row>
    <row r="78" ht="12.75">
      <c r="F78" s="38"/>
    </row>
    <row r="79" ht="12.75">
      <c r="F79" s="38"/>
    </row>
    <row r="80" ht="12.75">
      <c r="F80" s="38"/>
    </row>
    <row r="81" ht="12.75">
      <c r="F81" s="38"/>
    </row>
    <row r="82" ht="12.75">
      <c r="F82" s="38"/>
    </row>
    <row r="83" ht="12.75">
      <c r="F83" s="38"/>
    </row>
    <row r="84" ht="12.75">
      <c r="F84" s="38"/>
    </row>
    <row r="85" ht="12.75">
      <c r="F85" s="38"/>
    </row>
    <row r="86" ht="12.75">
      <c r="F86" s="38"/>
    </row>
    <row r="87" ht="12.75">
      <c r="F87" s="38"/>
    </row>
    <row r="88" ht="12.75">
      <c r="F88" s="38"/>
    </row>
    <row r="89" ht="12.75">
      <c r="F89" s="38"/>
    </row>
    <row r="90" ht="12.75">
      <c r="F90" s="38"/>
    </row>
    <row r="91" ht="12.75">
      <c r="F91" s="38"/>
    </row>
    <row r="92" ht="12.75">
      <c r="F92" s="38"/>
    </row>
    <row r="93" ht="12.75">
      <c r="F93" s="38"/>
    </row>
    <row r="94" ht="12.75">
      <c r="F94" s="38"/>
    </row>
    <row r="95" ht="12.75">
      <c r="F95" s="38"/>
    </row>
    <row r="96" ht="12.75">
      <c r="F96" s="38"/>
    </row>
    <row r="97" ht="12.75">
      <c r="F97" s="38"/>
    </row>
    <row r="98" ht="12.75">
      <c r="F98" s="38"/>
    </row>
    <row r="99" ht="12.75">
      <c r="F99" s="38"/>
    </row>
    <row r="100" ht="12.75">
      <c r="F100" s="38"/>
    </row>
    <row r="101" ht="12.75">
      <c r="F101" s="38"/>
    </row>
    <row r="102" ht="12.75">
      <c r="F102" s="38"/>
    </row>
    <row r="103" ht="12.75">
      <c r="F103" s="38"/>
    </row>
    <row r="104" ht="12.75">
      <c r="F104" s="38"/>
    </row>
    <row r="105" ht="12.75">
      <c r="F105" s="38"/>
    </row>
    <row r="106" ht="12.75">
      <c r="F106" s="38"/>
    </row>
    <row r="107" ht="12.75">
      <c r="F107" s="38"/>
    </row>
    <row r="108" ht="12.75">
      <c r="F108" s="38"/>
    </row>
    <row r="109" ht="12.75">
      <c r="F109" s="38"/>
    </row>
    <row r="110" ht="12.75">
      <c r="F110" s="38"/>
    </row>
    <row r="111" ht="12.75">
      <c r="F111" s="38"/>
    </row>
    <row r="112" ht="12.75">
      <c r="F112" s="38"/>
    </row>
    <row r="113" ht="12.75">
      <c r="F113" s="38"/>
    </row>
    <row r="114" ht="12.75">
      <c r="F114" s="38"/>
    </row>
    <row r="115" ht="12.75">
      <c r="F115" s="38"/>
    </row>
    <row r="116" ht="12.75">
      <c r="F116" s="38"/>
    </row>
    <row r="117" ht="12.75">
      <c r="F117" s="38"/>
    </row>
    <row r="118" ht="12.75">
      <c r="F118" s="38"/>
    </row>
    <row r="119" ht="12.75">
      <c r="F119" s="38"/>
    </row>
    <row r="120" ht="12.75">
      <c r="F120" s="38"/>
    </row>
    <row r="121" ht="12.75">
      <c r="F121" s="38"/>
    </row>
    <row r="122" ht="12.75">
      <c r="F122" s="38"/>
    </row>
    <row r="123" ht="12.75">
      <c r="F123" s="38"/>
    </row>
    <row r="124" ht="12.75">
      <c r="F124" s="38"/>
    </row>
    <row r="125" ht="12.75">
      <c r="F125" s="38"/>
    </row>
    <row r="126" ht="12.75">
      <c r="F126" s="38"/>
    </row>
    <row r="127" ht="12.75">
      <c r="F127" s="38"/>
    </row>
    <row r="128" ht="12.75">
      <c r="F128" s="38"/>
    </row>
    <row r="129" ht="12.75">
      <c r="F129" s="38"/>
    </row>
    <row r="130" ht="12.75">
      <c r="F130" s="38"/>
    </row>
    <row r="131" ht="12.75">
      <c r="F131" s="38"/>
    </row>
    <row r="132" ht="12.75">
      <c r="F132" s="38"/>
    </row>
    <row r="133" ht="12.75">
      <c r="F133" s="38"/>
    </row>
    <row r="134" ht="12.75">
      <c r="F134" s="38"/>
    </row>
    <row r="135" ht="12.75">
      <c r="F135" s="38"/>
    </row>
    <row r="136" ht="12.75">
      <c r="F136" s="38"/>
    </row>
    <row r="137" ht="12.75">
      <c r="F137" s="38"/>
    </row>
    <row r="138" ht="12.75">
      <c r="F138" s="38"/>
    </row>
    <row r="139" ht="12.75">
      <c r="F139" s="38"/>
    </row>
    <row r="140" ht="12.75">
      <c r="F140" s="38"/>
    </row>
    <row r="141" ht="12.75">
      <c r="F141" s="38"/>
    </row>
    <row r="142" ht="12.75">
      <c r="F142" s="38"/>
    </row>
    <row r="143" ht="12.75">
      <c r="F143" s="38"/>
    </row>
    <row r="144" ht="12.75">
      <c r="F144" s="38"/>
    </row>
    <row r="145" ht="12.75">
      <c r="F145" s="38"/>
    </row>
    <row r="146" ht="12.75">
      <c r="F146" s="38"/>
    </row>
    <row r="147" ht="12.75">
      <c r="F147" s="38"/>
    </row>
    <row r="148" ht="12.75">
      <c r="F148" s="38"/>
    </row>
    <row r="149" ht="12.75">
      <c r="F149" s="38"/>
    </row>
    <row r="150" ht="12.75">
      <c r="F150" s="38"/>
    </row>
    <row r="151" ht="12.75">
      <c r="F151" s="38"/>
    </row>
    <row r="152" ht="12.75">
      <c r="F152" s="38"/>
    </row>
    <row r="153" ht="12.75">
      <c r="F153" s="38"/>
    </row>
    <row r="154" ht="12.75">
      <c r="F154" s="38"/>
    </row>
  </sheetData>
  <sheetProtection/>
  <mergeCells count="4">
    <mergeCell ref="A4:F4"/>
    <mergeCell ref="A5:F5"/>
    <mergeCell ref="A6:F6"/>
    <mergeCell ref="A7:F7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Roman,Normál"&amp;12&amp;P&amp;R&amp;"Times New Roman,Normál"&amp;12&amp;F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9.140625" style="33" customWidth="1"/>
    <col min="2" max="2" width="46.140625" style="0" customWidth="1"/>
    <col min="3" max="3" width="14.57421875" style="208" customWidth="1"/>
    <col min="4" max="5" width="8.7109375" style="0" customWidth="1"/>
    <col min="6" max="6" width="14.140625" style="208" customWidth="1"/>
    <col min="7" max="7" width="12.7109375" style="209" customWidth="1"/>
  </cols>
  <sheetData>
    <row r="1" spans="2:5" ht="12.75">
      <c r="B1" t="s">
        <v>855</v>
      </c>
      <c r="C1"/>
      <c r="D1" t="s">
        <v>428</v>
      </c>
      <c r="E1" s="57"/>
    </row>
    <row r="2" spans="3:5" ht="12.75">
      <c r="C2"/>
      <c r="E2" s="57"/>
    </row>
    <row r="3" spans="3:5" ht="12.75">
      <c r="C3"/>
      <c r="E3" s="57"/>
    </row>
    <row r="4" spans="3:5" ht="12.75">
      <c r="C4"/>
      <c r="E4" s="57"/>
    </row>
    <row r="5" spans="2:5" ht="48.75" customHeight="1">
      <c r="B5" s="411" t="s">
        <v>695</v>
      </c>
      <c r="C5" s="411"/>
      <c r="D5" s="411"/>
      <c r="E5" s="411"/>
    </row>
    <row r="6" ht="12.75">
      <c r="C6"/>
    </row>
    <row r="7" spans="1:2" ht="15">
      <c r="A7" s="210" t="s">
        <v>477</v>
      </c>
      <c r="B7" s="211" t="s">
        <v>478</v>
      </c>
    </row>
    <row r="8" spans="1:7" ht="27" customHeight="1">
      <c r="A8" s="210"/>
      <c r="B8" s="394" t="s">
        <v>4</v>
      </c>
      <c r="C8" s="398" t="s">
        <v>479</v>
      </c>
      <c r="D8" s="402" t="s">
        <v>480</v>
      </c>
      <c r="E8" s="394" t="s">
        <v>481</v>
      </c>
      <c r="F8" s="398" t="s">
        <v>331</v>
      </c>
      <c r="G8" s="398" t="s">
        <v>482</v>
      </c>
    </row>
    <row r="9" spans="1:7" ht="15">
      <c r="A9" s="210"/>
      <c r="B9" s="395"/>
      <c r="C9" s="401"/>
      <c r="D9" s="403"/>
      <c r="E9" s="395"/>
      <c r="F9" s="401"/>
      <c r="G9" s="399"/>
    </row>
    <row r="10" spans="2:7" ht="15">
      <c r="B10" s="212" t="s">
        <v>483</v>
      </c>
      <c r="C10" s="213"/>
      <c r="D10" s="52"/>
      <c r="E10" s="52"/>
      <c r="F10" s="214">
        <v>1016000</v>
      </c>
      <c r="G10" s="215">
        <v>470756</v>
      </c>
    </row>
    <row r="11" spans="2:7" ht="15">
      <c r="B11" s="52"/>
      <c r="C11" s="213"/>
      <c r="D11" s="397" t="s">
        <v>36</v>
      </c>
      <c r="E11" s="397"/>
      <c r="F11" s="216">
        <f>SUM(F10)</f>
        <v>1016000</v>
      </c>
      <c r="G11" s="217"/>
    </row>
    <row r="12" spans="3:6" ht="12.75">
      <c r="C12" s="396" t="s">
        <v>484</v>
      </c>
      <c r="D12" s="396"/>
      <c r="E12" s="396"/>
      <c r="F12" s="208">
        <v>1016000</v>
      </c>
    </row>
    <row r="13" ht="12.75"/>
    <row r="14" spans="1:2" ht="15">
      <c r="A14" s="210" t="s">
        <v>485</v>
      </c>
      <c r="B14" s="211" t="s">
        <v>486</v>
      </c>
    </row>
    <row r="15" spans="1:7" ht="27" customHeight="1">
      <c r="A15" s="210"/>
      <c r="B15" s="394" t="s">
        <v>4</v>
      </c>
      <c r="C15" s="398" t="s">
        <v>479</v>
      </c>
      <c r="D15" s="402" t="s">
        <v>480</v>
      </c>
      <c r="E15" s="404" t="s">
        <v>481</v>
      </c>
      <c r="F15" s="400" t="s">
        <v>331</v>
      </c>
      <c r="G15" s="219"/>
    </row>
    <row r="16" spans="1:7" ht="15">
      <c r="A16" s="210"/>
      <c r="B16" s="395"/>
      <c r="C16" s="401"/>
      <c r="D16" s="403"/>
      <c r="E16" s="405"/>
      <c r="F16" s="400"/>
      <c r="G16" s="219"/>
    </row>
    <row r="17" spans="2:7" ht="15">
      <c r="B17" s="212" t="s">
        <v>487</v>
      </c>
      <c r="C17" s="213"/>
      <c r="D17" s="52"/>
      <c r="E17" s="220"/>
      <c r="F17" s="214">
        <v>7192000</v>
      </c>
      <c r="G17" s="219"/>
    </row>
    <row r="18" spans="2:7" ht="15">
      <c r="B18" s="52"/>
      <c r="C18" s="213"/>
      <c r="D18" s="397" t="s">
        <v>36</v>
      </c>
      <c r="E18" s="406"/>
      <c r="F18" s="216">
        <f>SUM(F17)</f>
        <v>7192000</v>
      </c>
      <c r="G18" s="221"/>
    </row>
    <row r="19" spans="3:6" ht="12.75">
      <c r="C19" s="396" t="s">
        <v>484</v>
      </c>
      <c r="D19" s="396"/>
      <c r="E19" s="396"/>
      <c r="F19" s="213">
        <v>7192000</v>
      </c>
    </row>
    <row r="20" spans="2:7" ht="15">
      <c r="B20" s="222"/>
      <c r="C20" s="223"/>
      <c r="D20" s="224"/>
      <c r="E20" s="224"/>
      <c r="F20" s="225"/>
      <c r="G20" s="226"/>
    </row>
    <row r="21" ht="12.75"/>
    <row r="22" spans="1:2" ht="15">
      <c r="A22" s="227">
        <v>1211</v>
      </c>
      <c r="B22" s="228" t="s">
        <v>488</v>
      </c>
    </row>
    <row r="23" spans="1:7" ht="28.5" customHeight="1">
      <c r="A23" s="227"/>
      <c r="B23" s="229" t="s">
        <v>4</v>
      </c>
      <c r="C23" s="230" t="s">
        <v>479</v>
      </c>
      <c r="D23" s="231" t="s">
        <v>480</v>
      </c>
      <c r="E23" s="229" t="s">
        <v>481</v>
      </c>
      <c r="F23" s="230" t="s">
        <v>331</v>
      </c>
      <c r="G23" s="232" t="s">
        <v>489</v>
      </c>
    </row>
    <row r="24" spans="2:7" ht="15">
      <c r="B24" s="233" t="s">
        <v>490</v>
      </c>
      <c r="C24" s="234" t="s">
        <v>491</v>
      </c>
      <c r="D24" s="52"/>
      <c r="E24" s="52"/>
      <c r="F24" s="214">
        <v>282579</v>
      </c>
      <c r="G24" s="235"/>
    </row>
    <row r="25" spans="2:7" ht="12.75">
      <c r="B25" s="233" t="s">
        <v>397</v>
      </c>
      <c r="C25" s="234" t="s">
        <v>492</v>
      </c>
      <c r="D25" s="236" t="s">
        <v>493</v>
      </c>
      <c r="E25" s="237">
        <v>9402</v>
      </c>
      <c r="F25" s="213">
        <v>312000</v>
      </c>
      <c r="G25" s="238"/>
    </row>
    <row r="26" spans="2:7" ht="12.75">
      <c r="B26" s="233" t="s">
        <v>494</v>
      </c>
      <c r="C26" s="239">
        <v>631</v>
      </c>
      <c r="D26" s="236" t="s">
        <v>493</v>
      </c>
      <c r="E26" s="52">
        <v>683</v>
      </c>
      <c r="F26" s="213">
        <v>1839000</v>
      </c>
      <c r="G26" s="238"/>
    </row>
    <row r="27" spans="2:7" ht="12.75">
      <c r="B27" s="233" t="s">
        <v>494</v>
      </c>
      <c r="C27" s="239">
        <v>634</v>
      </c>
      <c r="D27" s="236" t="s">
        <v>493</v>
      </c>
      <c r="E27" s="52">
        <v>356</v>
      </c>
      <c r="F27" s="213">
        <v>1839000</v>
      </c>
      <c r="G27" s="238"/>
    </row>
    <row r="28" spans="2:7" ht="12.75">
      <c r="B28" s="233" t="s">
        <v>494</v>
      </c>
      <c r="C28" s="239">
        <v>636</v>
      </c>
      <c r="D28" s="236" t="s">
        <v>493</v>
      </c>
      <c r="E28" s="52">
        <v>351</v>
      </c>
      <c r="F28" s="213">
        <v>1839000</v>
      </c>
      <c r="G28" s="238"/>
    </row>
    <row r="29" spans="2:7" ht="12.75">
      <c r="B29" s="233" t="s">
        <v>495</v>
      </c>
      <c r="C29" s="239">
        <v>1102</v>
      </c>
      <c r="D29" s="236" t="s">
        <v>493</v>
      </c>
      <c r="E29" s="52">
        <v>3150</v>
      </c>
      <c r="F29" s="213">
        <v>1839000</v>
      </c>
      <c r="G29" s="238"/>
    </row>
    <row r="30" spans="2:7" ht="12.75">
      <c r="B30" s="233" t="s">
        <v>496</v>
      </c>
      <c r="C30" s="239">
        <v>975</v>
      </c>
      <c r="D30" s="236" t="s">
        <v>493</v>
      </c>
      <c r="E30" s="52">
        <v>1624</v>
      </c>
      <c r="F30" s="213">
        <v>1839000</v>
      </c>
      <c r="G30" s="238"/>
    </row>
    <row r="31" spans="2:7" ht="12.75">
      <c r="B31" s="233" t="s">
        <v>494</v>
      </c>
      <c r="C31" s="234" t="s">
        <v>419</v>
      </c>
      <c r="D31" s="236" t="s">
        <v>493</v>
      </c>
      <c r="E31" s="52">
        <v>2575</v>
      </c>
      <c r="F31" s="213">
        <v>1839000</v>
      </c>
      <c r="G31" s="238"/>
    </row>
    <row r="32" spans="2:7" ht="12.75">
      <c r="B32" s="233" t="s">
        <v>497</v>
      </c>
      <c r="C32" s="240" t="s">
        <v>498</v>
      </c>
      <c r="D32" s="241" t="s">
        <v>493</v>
      </c>
      <c r="E32" s="242">
        <v>1001</v>
      </c>
      <c r="F32" s="213">
        <v>1839000</v>
      </c>
      <c r="G32" s="238"/>
    </row>
    <row r="33" spans="2:7" ht="12.75">
      <c r="B33" s="233" t="s">
        <v>497</v>
      </c>
      <c r="C33" s="240" t="s">
        <v>499</v>
      </c>
      <c r="D33" s="241" t="s">
        <v>493</v>
      </c>
      <c r="E33" s="242">
        <v>1109</v>
      </c>
      <c r="F33" s="213">
        <v>1839000</v>
      </c>
      <c r="G33" s="243">
        <v>42705</v>
      </c>
    </row>
    <row r="34" spans="2:7" ht="15">
      <c r="B34" s="52"/>
      <c r="C34" s="213"/>
      <c r="D34" s="397" t="s">
        <v>36</v>
      </c>
      <c r="E34" s="397"/>
      <c r="F34" s="216">
        <f>SUM(F24:F33)</f>
        <v>15306579</v>
      </c>
      <c r="G34" s="217"/>
    </row>
    <row r="35" spans="3:6" ht="12.75">
      <c r="C35" s="396" t="s">
        <v>484</v>
      </c>
      <c r="D35" s="396"/>
      <c r="E35" s="396"/>
      <c r="F35" s="208">
        <v>15306579</v>
      </c>
    </row>
    <row r="36" ht="12.75"/>
    <row r="37" spans="1:2" ht="15">
      <c r="A37" s="227">
        <v>12131</v>
      </c>
      <c r="B37" s="228" t="s">
        <v>500</v>
      </c>
    </row>
    <row r="38" spans="1:2" ht="15">
      <c r="A38" s="227"/>
      <c r="B38" s="228"/>
    </row>
    <row r="39" spans="1:7" ht="38.25">
      <c r="A39" s="227"/>
      <c r="B39" s="229" t="s">
        <v>4</v>
      </c>
      <c r="C39" s="230" t="s">
        <v>479</v>
      </c>
      <c r="D39" s="231" t="s">
        <v>480</v>
      </c>
      <c r="E39" s="229" t="s">
        <v>481</v>
      </c>
      <c r="F39" s="230" t="s">
        <v>331</v>
      </c>
      <c r="G39" s="232" t="s">
        <v>489</v>
      </c>
    </row>
    <row r="40" spans="2:7" ht="12.75">
      <c r="B40" s="233" t="s">
        <v>395</v>
      </c>
      <c r="C40" s="239" t="s">
        <v>396</v>
      </c>
      <c r="D40" s="236" t="s">
        <v>493</v>
      </c>
      <c r="E40" s="52">
        <v>5407</v>
      </c>
      <c r="F40" s="213">
        <v>2103000</v>
      </c>
      <c r="G40" s="238"/>
    </row>
    <row r="41" spans="2:7" ht="12.75">
      <c r="B41" s="233" t="s">
        <v>397</v>
      </c>
      <c r="C41" s="239" t="s">
        <v>398</v>
      </c>
      <c r="D41" s="236" t="s">
        <v>493</v>
      </c>
      <c r="E41" s="52">
        <v>1914</v>
      </c>
      <c r="F41" s="213">
        <v>526000</v>
      </c>
      <c r="G41" s="238"/>
    </row>
    <row r="42" spans="2:7" ht="12.75">
      <c r="B42" s="233" t="s">
        <v>501</v>
      </c>
      <c r="C42" s="239" t="s">
        <v>399</v>
      </c>
      <c r="D42" s="236" t="s">
        <v>493</v>
      </c>
      <c r="E42" s="52">
        <v>17429</v>
      </c>
      <c r="F42" s="213">
        <v>13626918</v>
      </c>
      <c r="G42" s="238"/>
    </row>
    <row r="43" spans="2:7" ht="12.75">
      <c r="B43" s="233" t="s">
        <v>502</v>
      </c>
      <c r="C43" s="239" t="s">
        <v>503</v>
      </c>
      <c r="D43" s="236" t="s">
        <v>493</v>
      </c>
      <c r="E43" s="52">
        <v>4876</v>
      </c>
      <c r="F43" s="213">
        <v>4032000</v>
      </c>
      <c r="G43" s="238"/>
    </row>
    <row r="44" spans="2:7" ht="12.75">
      <c r="B44" s="233" t="s">
        <v>361</v>
      </c>
      <c r="C44" s="240" t="s">
        <v>380</v>
      </c>
      <c r="D44" s="236" t="s">
        <v>493</v>
      </c>
      <c r="E44" s="233">
        <v>900</v>
      </c>
      <c r="F44" s="213">
        <v>65000</v>
      </c>
      <c r="G44" s="238"/>
    </row>
    <row r="45" spans="2:7" ht="12.75">
      <c r="B45" s="233" t="s">
        <v>361</v>
      </c>
      <c r="C45" s="240" t="s">
        <v>381</v>
      </c>
      <c r="D45" s="236" t="s">
        <v>493</v>
      </c>
      <c r="E45" s="233">
        <v>900</v>
      </c>
      <c r="F45" s="213">
        <v>65000</v>
      </c>
      <c r="G45" s="238"/>
    </row>
    <row r="46" spans="2:7" ht="12.75">
      <c r="B46" s="233" t="s">
        <v>361</v>
      </c>
      <c r="C46" s="240" t="s">
        <v>382</v>
      </c>
      <c r="D46" s="236" t="s">
        <v>493</v>
      </c>
      <c r="E46" s="233">
        <v>936</v>
      </c>
      <c r="F46" s="213">
        <v>68000</v>
      </c>
      <c r="G46" s="238"/>
    </row>
    <row r="47" spans="2:7" ht="12.75">
      <c r="B47" s="233" t="s">
        <v>361</v>
      </c>
      <c r="C47" s="240" t="s">
        <v>383</v>
      </c>
      <c r="D47" s="236" t="s">
        <v>493</v>
      </c>
      <c r="E47" s="233">
        <v>936</v>
      </c>
      <c r="F47" s="213">
        <v>68000</v>
      </c>
      <c r="G47" s="238"/>
    </row>
    <row r="48" spans="2:7" ht="12.75">
      <c r="B48" s="233" t="s">
        <v>361</v>
      </c>
      <c r="C48" s="240" t="s">
        <v>384</v>
      </c>
      <c r="D48" s="236" t="s">
        <v>493</v>
      </c>
      <c r="E48" s="233">
        <v>902</v>
      </c>
      <c r="F48" s="213">
        <v>68000</v>
      </c>
      <c r="G48" s="238"/>
    </row>
    <row r="49" spans="2:7" ht="12.75">
      <c r="B49" s="233" t="s">
        <v>361</v>
      </c>
      <c r="C49" s="240" t="s">
        <v>385</v>
      </c>
      <c r="D49" s="236" t="s">
        <v>493</v>
      </c>
      <c r="E49" s="233">
        <v>902</v>
      </c>
      <c r="F49" s="213">
        <v>68000</v>
      </c>
      <c r="G49" s="238"/>
    </row>
    <row r="50" spans="2:7" ht="12.75">
      <c r="B50" s="233" t="s">
        <v>361</v>
      </c>
      <c r="C50" s="240" t="s">
        <v>386</v>
      </c>
      <c r="D50" s="236" t="s">
        <v>493</v>
      </c>
      <c r="E50" s="233">
        <v>902</v>
      </c>
      <c r="F50" s="213">
        <v>68000</v>
      </c>
      <c r="G50" s="238"/>
    </row>
    <row r="51" spans="2:7" ht="12.75">
      <c r="B51" s="233" t="s">
        <v>361</v>
      </c>
      <c r="C51" s="240" t="s">
        <v>387</v>
      </c>
      <c r="D51" s="236" t="s">
        <v>493</v>
      </c>
      <c r="E51" s="233">
        <v>902</v>
      </c>
      <c r="F51" s="213">
        <v>68000</v>
      </c>
      <c r="G51" s="238"/>
    </row>
    <row r="52" spans="2:7" ht="12.75">
      <c r="B52" s="233" t="s">
        <v>361</v>
      </c>
      <c r="C52" s="240" t="s">
        <v>388</v>
      </c>
      <c r="D52" s="236" t="s">
        <v>493</v>
      </c>
      <c r="E52" s="233">
        <v>902</v>
      </c>
      <c r="F52" s="213">
        <v>68000</v>
      </c>
      <c r="G52" s="238"/>
    </row>
    <row r="53" spans="2:7" ht="12.75">
      <c r="B53" s="233" t="s">
        <v>361</v>
      </c>
      <c r="C53" s="240" t="s">
        <v>389</v>
      </c>
      <c r="D53" s="236" t="s">
        <v>493</v>
      </c>
      <c r="E53" s="233">
        <v>902</v>
      </c>
      <c r="F53" s="213">
        <v>68000</v>
      </c>
      <c r="G53" s="238"/>
    </row>
    <row r="54" spans="2:7" ht="12.75">
      <c r="B54" s="233" t="s">
        <v>361</v>
      </c>
      <c r="C54" s="240" t="s">
        <v>390</v>
      </c>
      <c r="D54" s="236" t="s">
        <v>493</v>
      </c>
      <c r="E54" s="233">
        <v>902</v>
      </c>
      <c r="F54" s="213">
        <v>68000</v>
      </c>
      <c r="G54" s="238"/>
    </row>
    <row r="55" spans="2:7" ht="12.75">
      <c r="B55" s="233" t="s">
        <v>361</v>
      </c>
      <c r="C55" s="240" t="s">
        <v>391</v>
      </c>
      <c r="D55" s="236" t="s">
        <v>493</v>
      </c>
      <c r="E55" s="233">
        <v>1364</v>
      </c>
      <c r="F55" s="213">
        <v>102829</v>
      </c>
      <c r="G55" s="238"/>
    </row>
    <row r="56" spans="2:7" ht="12.75">
      <c r="B56" s="233" t="s">
        <v>361</v>
      </c>
      <c r="C56" s="240" t="s">
        <v>362</v>
      </c>
      <c r="D56" s="236" t="s">
        <v>493</v>
      </c>
      <c r="E56" s="233">
        <v>900</v>
      </c>
      <c r="F56" s="213">
        <v>65000</v>
      </c>
      <c r="G56" s="238"/>
    </row>
    <row r="57" spans="2:7" ht="12.75">
      <c r="B57" s="233" t="s">
        <v>361</v>
      </c>
      <c r="C57" s="240" t="s">
        <v>363</v>
      </c>
      <c r="D57" s="236" t="s">
        <v>493</v>
      </c>
      <c r="E57" s="233">
        <v>900</v>
      </c>
      <c r="F57" s="213">
        <v>65000</v>
      </c>
      <c r="G57" s="238"/>
    </row>
    <row r="58" spans="2:7" ht="12.75">
      <c r="B58" s="233" t="s">
        <v>361</v>
      </c>
      <c r="C58" s="240" t="s">
        <v>364</v>
      </c>
      <c r="D58" s="236" t="s">
        <v>493</v>
      </c>
      <c r="E58" s="233">
        <v>900</v>
      </c>
      <c r="F58" s="213">
        <v>65000</v>
      </c>
      <c r="G58" s="238"/>
    </row>
    <row r="59" spans="2:7" ht="12.75">
      <c r="B59" s="233" t="s">
        <v>361</v>
      </c>
      <c r="C59" s="240" t="s">
        <v>365</v>
      </c>
      <c r="D59" s="236" t="s">
        <v>493</v>
      </c>
      <c r="E59" s="233">
        <v>900</v>
      </c>
      <c r="F59" s="213">
        <v>65000</v>
      </c>
      <c r="G59" s="238"/>
    </row>
    <row r="60" spans="2:7" ht="12.75">
      <c r="B60" s="233" t="s">
        <v>361</v>
      </c>
      <c r="C60" s="240" t="s">
        <v>366</v>
      </c>
      <c r="D60" s="236" t="s">
        <v>493</v>
      </c>
      <c r="E60" s="233">
        <v>900</v>
      </c>
      <c r="F60" s="213">
        <v>65000</v>
      </c>
      <c r="G60" s="238"/>
    </row>
    <row r="61" spans="2:7" ht="12.75">
      <c r="B61" s="233" t="s">
        <v>361</v>
      </c>
      <c r="C61" s="240" t="s">
        <v>367</v>
      </c>
      <c r="D61" s="236" t="s">
        <v>493</v>
      </c>
      <c r="E61" s="233">
        <v>900</v>
      </c>
      <c r="F61" s="213">
        <v>65000</v>
      </c>
      <c r="G61" s="238"/>
    </row>
    <row r="62" spans="2:7" ht="12.75">
      <c r="B62" s="233" t="s">
        <v>361</v>
      </c>
      <c r="C62" s="240" t="s">
        <v>368</v>
      </c>
      <c r="D62" s="236" t="s">
        <v>493</v>
      </c>
      <c r="E62" s="233">
        <v>900</v>
      </c>
      <c r="F62" s="213">
        <v>65000</v>
      </c>
      <c r="G62" s="238"/>
    </row>
    <row r="63" spans="2:7" ht="12.75">
      <c r="B63" s="233" t="s">
        <v>361</v>
      </c>
      <c r="C63" s="240" t="s">
        <v>369</v>
      </c>
      <c r="D63" s="236" t="s">
        <v>493</v>
      </c>
      <c r="E63" s="233">
        <v>900</v>
      </c>
      <c r="F63" s="213">
        <v>65000</v>
      </c>
      <c r="G63" s="238"/>
    </row>
    <row r="64" spans="2:7" ht="12.75">
      <c r="B64" s="233" t="s">
        <v>361</v>
      </c>
      <c r="C64" s="240" t="s">
        <v>370</v>
      </c>
      <c r="D64" s="236" t="s">
        <v>493</v>
      </c>
      <c r="E64" s="233">
        <v>1109</v>
      </c>
      <c r="F64" s="213">
        <v>80095</v>
      </c>
      <c r="G64" s="238"/>
    </row>
    <row r="65" spans="2:7" ht="12.75">
      <c r="B65" s="233" t="s">
        <v>361</v>
      </c>
      <c r="C65" s="240" t="s">
        <v>371</v>
      </c>
      <c r="D65" s="236" t="s">
        <v>493</v>
      </c>
      <c r="E65" s="233">
        <v>1182</v>
      </c>
      <c r="F65" s="213">
        <v>73016</v>
      </c>
      <c r="G65" s="238"/>
    </row>
    <row r="66" spans="2:7" ht="12.75">
      <c r="B66" s="233" t="s">
        <v>361</v>
      </c>
      <c r="C66" s="240" t="s">
        <v>372</v>
      </c>
      <c r="D66" s="236" t="s">
        <v>493</v>
      </c>
      <c r="E66" s="233">
        <v>1011</v>
      </c>
      <c r="F66" s="213">
        <v>52000</v>
      </c>
      <c r="G66" s="238"/>
    </row>
    <row r="67" spans="2:7" ht="12.75">
      <c r="B67" s="233" t="s">
        <v>361</v>
      </c>
      <c r="C67" s="240" t="s">
        <v>373</v>
      </c>
      <c r="D67" s="236" t="s">
        <v>493</v>
      </c>
      <c r="E67" s="233">
        <v>900</v>
      </c>
      <c r="F67" s="213">
        <v>65000</v>
      </c>
      <c r="G67" s="238"/>
    </row>
    <row r="68" spans="2:7" ht="12.75">
      <c r="B68" s="233" t="s">
        <v>361</v>
      </c>
      <c r="C68" s="240" t="s">
        <v>374</v>
      </c>
      <c r="D68" s="236" t="s">
        <v>493</v>
      </c>
      <c r="E68" s="233">
        <v>900</v>
      </c>
      <c r="F68" s="213">
        <v>65000</v>
      </c>
      <c r="G68" s="238"/>
    </row>
    <row r="69" spans="2:7" ht="12.75">
      <c r="B69" s="233" t="s">
        <v>361</v>
      </c>
      <c r="C69" s="240" t="s">
        <v>375</v>
      </c>
      <c r="D69" s="236" t="s">
        <v>493</v>
      </c>
      <c r="E69" s="233">
        <v>900</v>
      </c>
      <c r="F69" s="213">
        <v>65000</v>
      </c>
      <c r="G69" s="238"/>
    </row>
    <row r="70" spans="2:7" ht="12.75">
      <c r="B70" s="233" t="s">
        <v>361</v>
      </c>
      <c r="C70" s="240" t="s">
        <v>376</v>
      </c>
      <c r="D70" s="236" t="s">
        <v>493</v>
      </c>
      <c r="E70" s="233">
        <v>900</v>
      </c>
      <c r="F70" s="213">
        <v>65000</v>
      </c>
      <c r="G70" s="238"/>
    </row>
    <row r="71" spans="2:7" ht="12.75">
      <c r="B71" s="233" t="s">
        <v>361</v>
      </c>
      <c r="C71" s="240" t="s">
        <v>377</v>
      </c>
      <c r="D71" s="236" t="s">
        <v>493</v>
      </c>
      <c r="E71" s="233">
        <v>900</v>
      </c>
      <c r="F71" s="213">
        <v>65000</v>
      </c>
      <c r="G71" s="238"/>
    </row>
    <row r="72" spans="2:7" ht="12.75">
      <c r="B72" s="233" t="s">
        <v>361</v>
      </c>
      <c r="C72" s="240" t="s">
        <v>378</v>
      </c>
      <c r="D72" s="236" t="s">
        <v>493</v>
      </c>
      <c r="E72" s="233">
        <v>900</v>
      </c>
      <c r="F72" s="213">
        <v>65000</v>
      </c>
      <c r="G72" s="243">
        <v>42705</v>
      </c>
    </row>
    <row r="73" spans="2:7" ht="12.75">
      <c r="B73" s="233" t="s">
        <v>361</v>
      </c>
      <c r="C73" s="240" t="s">
        <v>379</v>
      </c>
      <c r="D73" s="236" t="s">
        <v>493</v>
      </c>
      <c r="E73" s="233">
        <v>900</v>
      </c>
      <c r="F73" s="213">
        <v>65000</v>
      </c>
      <c r="G73" s="238"/>
    </row>
    <row r="74" spans="2:7" ht="12.75">
      <c r="B74" s="233" t="s">
        <v>504</v>
      </c>
      <c r="C74" s="240" t="s">
        <v>357</v>
      </c>
      <c r="D74" s="236" t="s">
        <v>493</v>
      </c>
      <c r="E74" s="233"/>
      <c r="F74" s="213">
        <v>114254</v>
      </c>
      <c r="G74" s="238"/>
    </row>
    <row r="75" spans="2:7" ht="12.75">
      <c r="B75" s="233" t="s">
        <v>505</v>
      </c>
      <c r="C75" s="240" t="s">
        <v>358</v>
      </c>
      <c r="D75" s="241" t="s">
        <v>493</v>
      </c>
      <c r="E75" s="233">
        <v>3815</v>
      </c>
      <c r="F75" s="244">
        <v>118915.95474486263</v>
      </c>
      <c r="G75" s="245"/>
    </row>
    <row r="76" spans="2:7" ht="12.75">
      <c r="B76" s="233" t="s">
        <v>506</v>
      </c>
      <c r="C76" s="240" t="s">
        <v>358</v>
      </c>
      <c r="D76" s="241" t="s">
        <v>493</v>
      </c>
      <c r="E76" s="233">
        <v>5562</v>
      </c>
      <c r="F76" s="244">
        <v>173371.04594781806</v>
      </c>
      <c r="G76" s="245"/>
    </row>
    <row r="77" spans="2:7" ht="12.75">
      <c r="B77" s="233" t="s">
        <v>392</v>
      </c>
      <c r="C77" s="240" t="s">
        <v>393</v>
      </c>
      <c r="D77" s="241" t="s">
        <v>493</v>
      </c>
      <c r="E77" s="233">
        <v>8545</v>
      </c>
      <c r="F77" s="213">
        <v>297000</v>
      </c>
      <c r="G77" s="238"/>
    </row>
    <row r="78" spans="2:7" ht="12.75">
      <c r="B78" s="233" t="s">
        <v>392</v>
      </c>
      <c r="C78" s="240" t="s">
        <v>394</v>
      </c>
      <c r="D78" s="241" t="s">
        <v>507</v>
      </c>
      <c r="E78" s="246">
        <v>1751.0755395683454</v>
      </c>
      <c r="F78" s="213">
        <v>61000</v>
      </c>
      <c r="G78" s="238"/>
    </row>
    <row r="79" spans="2:7" ht="15">
      <c r="B79" s="52"/>
      <c r="C79" s="213"/>
      <c r="D79" s="397" t="s">
        <v>36</v>
      </c>
      <c r="E79" s="397"/>
      <c r="F79" s="216">
        <f>SUM(F40:F78)</f>
        <v>23077399.00069268</v>
      </c>
      <c r="G79" s="217"/>
    </row>
    <row r="80" spans="3:6" ht="12.75">
      <c r="C80" s="396" t="s">
        <v>484</v>
      </c>
      <c r="D80" s="396"/>
      <c r="E80" s="396"/>
      <c r="F80" s="208">
        <v>23077399</v>
      </c>
    </row>
    <row r="81" spans="2:7" ht="12.75">
      <c r="B81" s="247"/>
      <c r="C81" s="248"/>
      <c r="D81" s="249"/>
      <c r="E81" s="250"/>
      <c r="F81" s="223"/>
      <c r="G81" s="251"/>
    </row>
    <row r="82" spans="2:7" ht="12.75">
      <c r="B82" s="247"/>
      <c r="C82" s="248"/>
      <c r="D82" s="252"/>
      <c r="E82" s="247"/>
      <c r="F82" s="223"/>
      <c r="G82" s="251"/>
    </row>
    <row r="83" spans="1:2" ht="15">
      <c r="A83" s="227">
        <v>12132</v>
      </c>
      <c r="B83" s="228" t="s">
        <v>508</v>
      </c>
    </row>
    <row r="84" spans="2:7" ht="15.75" customHeight="1">
      <c r="B84" s="253" t="s">
        <v>509</v>
      </c>
      <c r="C84" s="234" t="s">
        <v>360</v>
      </c>
      <c r="D84" s="52"/>
      <c r="E84" s="52"/>
      <c r="F84" s="214">
        <v>24512440</v>
      </c>
      <c r="G84" s="226"/>
    </row>
    <row r="85" spans="2:7" ht="15">
      <c r="B85" s="52"/>
      <c r="C85" s="213"/>
      <c r="D85" s="397" t="s">
        <v>36</v>
      </c>
      <c r="E85" s="397"/>
      <c r="F85" s="216">
        <f>SUM(F84:F84)</f>
        <v>24512440</v>
      </c>
      <c r="G85" s="221"/>
    </row>
    <row r="86" spans="3:6" ht="12.75">
      <c r="C86" s="396" t="s">
        <v>484</v>
      </c>
      <c r="D86" s="396"/>
      <c r="E86" s="396"/>
      <c r="F86" s="208">
        <v>24512440</v>
      </c>
    </row>
    <row r="87" spans="2:7" ht="15">
      <c r="B87" s="222"/>
      <c r="C87" s="223"/>
      <c r="D87" s="224"/>
      <c r="E87" s="224"/>
      <c r="F87" s="225"/>
      <c r="G87" s="226"/>
    </row>
    <row r="88" ht="12.75"/>
    <row r="89" spans="1:2" ht="15">
      <c r="A89" s="227">
        <v>1214</v>
      </c>
      <c r="B89" s="228" t="s">
        <v>510</v>
      </c>
    </row>
    <row r="90" spans="1:7" ht="16.5" customHeight="1">
      <c r="A90" s="227"/>
      <c r="B90" s="394" t="s">
        <v>4</v>
      </c>
      <c r="C90" s="398" t="s">
        <v>479</v>
      </c>
      <c r="D90" s="402" t="s">
        <v>480</v>
      </c>
      <c r="E90" s="394" t="s">
        <v>481</v>
      </c>
      <c r="F90" s="398" t="s">
        <v>331</v>
      </c>
      <c r="G90" s="398" t="s">
        <v>482</v>
      </c>
    </row>
    <row r="91" spans="1:7" ht="15">
      <c r="A91" s="227"/>
      <c r="B91" s="395"/>
      <c r="C91" s="401"/>
      <c r="D91" s="403"/>
      <c r="E91" s="395"/>
      <c r="F91" s="401"/>
      <c r="G91" s="401"/>
    </row>
    <row r="92" spans="2:7" ht="12.75">
      <c r="B92" s="233" t="s">
        <v>511</v>
      </c>
      <c r="C92" s="239">
        <v>321</v>
      </c>
      <c r="D92" s="236" t="s">
        <v>493</v>
      </c>
      <c r="E92" s="254">
        <v>16966</v>
      </c>
      <c r="F92" s="213">
        <v>110542844</v>
      </c>
      <c r="G92" s="238">
        <v>9200617</v>
      </c>
    </row>
    <row r="93" spans="2:7" ht="15">
      <c r="B93" s="52"/>
      <c r="C93" s="213"/>
      <c r="D93" s="397" t="s">
        <v>36</v>
      </c>
      <c r="E93" s="397"/>
      <c r="F93" s="216">
        <f>SUM(F92)</f>
        <v>110542844</v>
      </c>
      <c r="G93" s="217"/>
    </row>
    <row r="94" spans="3:7" ht="12.75">
      <c r="C94" s="396" t="s">
        <v>484</v>
      </c>
      <c r="D94" s="396"/>
      <c r="E94" s="396"/>
      <c r="F94" s="208">
        <v>110542844</v>
      </c>
      <c r="G94" s="209">
        <v>9200617</v>
      </c>
    </row>
    <row r="95" spans="2:7" ht="12.75">
      <c r="B95" s="247"/>
      <c r="C95" s="255"/>
      <c r="D95" s="252"/>
      <c r="E95" s="256"/>
      <c r="F95" s="223"/>
      <c r="G95" s="251"/>
    </row>
    <row r="96" spans="1:2" ht="15">
      <c r="A96" s="227">
        <v>12141</v>
      </c>
      <c r="B96" s="228" t="s">
        <v>512</v>
      </c>
    </row>
    <row r="97" spans="1:7" ht="16.5" customHeight="1">
      <c r="A97" s="227"/>
      <c r="B97" s="394" t="s">
        <v>4</v>
      </c>
      <c r="C97" s="398" t="s">
        <v>479</v>
      </c>
      <c r="D97" s="402" t="s">
        <v>480</v>
      </c>
      <c r="E97" s="394" t="s">
        <v>481</v>
      </c>
      <c r="F97" s="398" t="s">
        <v>331</v>
      </c>
      <c r="G97" s="398" t="s">
        <v>482</v>
      </c>
    </row>
    <row r="98" spans="1:7" ht="15">
      <c r="A98" s="227"/>
      <c r="B98" s="395"/>
      <c r="C98" s="401"/>
      <c r="D98" s="403"/>
      <c r="E98" s="395"/>
      <c r="F98" s="401"/>
      <c r="G98" s="401"/>
    </row>
    <row r="99" spans="2:7" ht="15">
      <c r="B99" s="257" t="s">
        <v>513</v>
      </c>
      <c r="C99" s="234" t="s">
        <v>411</v>
      </c>
      <c r="D99" s="236" t="s">
        <v>493</v>
      </c>
      <c r="E99" s="237">
        <v>1347</v>
      </c>
      <c r="F99" s="258">
        <v>12513000</v>
      </c>
      <c r="G99" s="259">
        <v>682050</v>
      </c>
    </row>
    <row r="100" spans="2:7" ht="15">
      <c r="B100" s="257" t="s">
        <v>514</v>
      </c>
      <c r="C100" s="240" t="s">
        <v>338</v>
      </c>
      <c r="D100" s="241" t="s">
        <v>493</v>
      </c>
      <c r="E100" s="242">
        <v>13723</v>
      </c>
      <c r="F100" s="258">
        <v>20717000</v>
      </c>
      <c r="G100" s="259">
        <f>1937235+322134</f>
        <v>2259369</v>
      </c>
    </row>
    <row r="101" spans="2:7" ht="15">
      <c r="B101" s="260" t="s">
        <v>515</v>
      </c>
      <c r="C101" s="234" t="s">
        <v>516</v>
      </c>
      <c r="D101" s="236" t="s">
        <v>493</v>
      </c>
      <c r="E101" s="237">
        <v>7181</v>
      </c>
      <c r="F101" s="261">
        <v>22009982</v>
      </c>
      <c r="G101" s="259">
        <v>1857310</v>
      </c>
    </row>
    <row r="102" spans="2:7" ht="15">
      <c r="B102" s="262" t="s">
        <v>517</v>
      </c>
      <c r="C102" s="240"/>
      <c r="D102" s="241"/>
      <c r="E102" s="242"/>
      <c r="F102" s="263">
        <v>1932840</v>
      </c>
      <c r="G102" s="259">
        <v>187000</v>
      </c>
    </row>
    <row r="103" spans="2:7" ht="15">
      <c r="B103" s="264" t="s">
        <v>518</v>
      </c>
      <c r="C103" s="239" t="s">
        <v>418</v>
      </c>
      <c r="D103" s="236" t="s">
        <v>493</v>
      </c>
      <c r="E103" s="254"/>
      <c r="F103" s="258">
        <v>20196328</v>
      </c>
      <c r="G103" s="259">
        <v>857979</v>
      </c>
    </row>
    <row r="104" spans="2:7" ht="15">
      <c r="B104" s="265" t="s">
        <v>519</v>
      </c>
      <c r="C104" s="179">
        <v>384</v>
      </c>
      <c r="D104" s="266" t="s">
        <v>493</v>
      </c>
      <c r="E104" s="267">
        <v>248424</v>
      </c>
      <c r="F104" s="268">
        <f>F115+F128</f>
        <v>171751012</v>
      </c>
      <c r="G104" s="217" t="e">
        <f>G115+G128</f>
        <v>#REF!</v>
      </c>
    </row>
    <row r="105" spans="1:7" ht="15">
      <c r="A105" s="33">
        <v>1219</v>
      </c>
      <c r="B105" s="269" t="s">
        <v>520</v>
      </c>
      <c r="C105" s="270">
        <v>384</v>
      </c>
      <c r="D105" s="266" t="s">
        <v>493</v>
      </c>
      <c r="E105" s="267">
        <v>248424</v>
      </c>
      <c r="F105" s="271">
        <v>100</v>
      </c>
      <c r="G105" s="272">
        <v>100</v>
      </c>
    </row>
    <row r="106" spans="1:7" ht="15">
      <c r="A106" s="33">
        <v>1220</v>
      </c>
      <c r="B106" s="273" t="s">
        <v>521</v>
      </c>
      <c r="C106" s="179">
        <v>384</v>
      </c>
      <c r="D106" s="266"/>
      <c r="E106" s="267"/>
      <c r="F106" s="214">
        <v>132226180</v>
      </c>
      <c r="G106" s="272" t="e">
        <f>F106*#REF!*4</f>
        <v>#REF!</v>
      </c>
    </row>
    <row r="107" spans="1:7" ht="15">
      <c r="A107" s="33">
        <v>1221</v>
      </c>
      <c r="B107" s="274" t="s">
        <v>522</v>
      </c>
      <c r="C107" s="179">
        <v>384</v>
      </c>
      <c r="D107" s="266"/>
      <c r="E107" s="267"/>
      <c r="F107" s="214">
        <v>4489758</v>
      </c>
      <c r="G107" s="272" t="e">
        <f>F107*#REF!*4</f>
        <v>#REF!</v>
      </c>
    </row>
    <row r="108" spans="1:7" ht="15">
      <c r="A108" s="33">
        <v>1222</v>
      </c>
      <c r="B108" s="274" t="s">
        <v>523</v>
      </c>
      <c r="C108" s="179">
        <v>384</v>
      </c>
      <c r="D108" s="266"/>
      <c r="E108" s="267"/>
      <c r="F108" s="214">
        <v>3794814</v>
      </c>
      <c r="G108" s="272" t="e">
        <f>F108*#REF!*4</f>
        <v>#REF!</v>
      </c>
    </row>
    <row r="109" spans="1:7" ht="15">
      <c r="A109" s="33">
        <v>1223</v>
      </c>
      <c r="B109" s="274" t="s">
        <v>524</v>
      </c>
      <c r="C109" s="179">
        <v>384</v>
      </c>
      <c r="D109" s="266"/>
      <c r="E109" s="267"/>
      <c r="F109" s="214">
        <v>3712490</v>
      </c>
      <c r="G109" s="272" t="e">
        <f>F109*#REF!*4</f>
        <v>#REF!</v>
      </c>
    </row>
    <row r="110" spans="1:7" ht="15">
      <c r="A110" s="33">
        <v>1224</v>
      </c>
      <c r="B110" s="273" t="s">
        <v>525</v>
      </c>
      <c r="C110" s="179">
        <v>384</v>
      </c>
      <c r="D110" s="266"/>
      <c r="E110" s="267"/>
      <c r="F110" s="214">
        <v>26392506</v>
      </c>
      <c r="G110" s="272" t="e">
        <f>F110*#REF!*4</f>
        <v>#REF!</v>
      </c>
    </row>
    <row r="111" spans="1:7" ht="15">
      <c r="A111" s="33">
        <v>1225</v>
      </c>
      <c r="B111" s="273" t="s">
        <v>526</v>
      </c>
      <c r="C111" s="179">
        <v>384</v>
      </c>
      <c r="D111" s="266"/>
      <c r="E111" s="267"/>
      <c r="F111" s="214">
        <v>85</v>
      </c>
      <c r="G111" s="272">
        <v>85</v>
      </c>
    </row>
    <row r="112" spans="1:7" ht="15">
      <c r="A112" s="33">
        <v>1226</v>
      </c>
      <c r="B112" s="273" t="s">
        <v>527</v>
      </c>
      <c r="C112" s="179">
        <v>384</v>
      </c>
      <c r="D112" s="266"/>
      <c r="E112" s="267"/>
      <c r="F112" s="214">
        <v>67388</v>
      </c>
      <c r="G112" s="272">
        <f>F112*0.005*4</f>
        <v>1347.76</v>
      </c>
    </row>
    <row r="113" spans="1:7" ht="15">
      <c r="A113" s="33">
        <v>1227</v>
      </c>
      <c r="B113" s="273" t="s">
        <v>528</v>
      </c>
      <c r="C113" s="179">
        <v>384</v>
      </c>
      <c r="D113" s="266"/>
      <c r="E113" s="267"/>
      <c r="F113" s="214">
        <v>4784</v>
      </c>
      <c r="G113" s="272">
        <v>4784</v>
      </c>
    </row>
    <row r="114" spans="1:7" ht="15">
      <c r="A114" s="33">
        <v>1228</v>
      </c>
      <c r="B114" s="275" t="s">
        <v>529</v>
      </c>
      <c r="C114" s="276">
        <v>384</v>
      </c>
      <c r="D114" s="277"/>
      <c r="E114" s="278"/>
      <c r="F114" s="279">
        <v>85</v>
      </c>
      <c r="G114" s="272">
        <v>85</v>
      </c>
    </row>
    <row r="115" spans="2:7" ht="15">
      <c r="B115" s="280" t="s">
        <v>530</v>
      </c>
      <c r="C115" s="179"/>
      <c r="D115" s="266"/>
      <c r="E115" s="267"/>
      <c r="F115" s="281">
        <f>SUM(F105:F114)</f>
        <v>170688190</v>
      </c>
      <c r="G115" s="282" t="e">
        <f>SUM(G105:G114)</f>
        <v>#REF!</v>
      </c>
    </row>
    <row r="116" spans="1:7" ht="15">
      <c r="A116" s="33">
        <v>1229</v>
      </c>
      <c r="B116" s="269" t="s">
        <v>531</v>
      </c>
      <c r="C116" s="270">
        <v>384</v>
      </c>
      <c r="D116" s="283"/>
      <c r="E116" s="283"/>
      <c r="F116" s="271">
        <v>910109</v>
      </c>
      <c r="G116" s="284">
        <v>18202</v>
      </c>
    </row>
    <row r="117" spans="1:7" ht="15">
      <c r="A117" s="33">
        <v>1230</v>
      </c>
      <c r="B117" s="212" t="s">
        <v>532</v>
      </c>
      <c r="C117" s="179">
        <v>384</v>
      </c>
      <c r="D117" s="52"/>
      <c r="E117" s="52"/>
      <c r="F117" s="214">
        <v>146370</v>
      </c>
      <c r="G117" s="284">
        <v>2927</v>
      </c>
    </row>
    <row r="118" spans="1:7" ht="15">
      <c r="A118" s="33">
        <v>1231</v>
      </c>
      <c r="B118" s="212" t="s">
        <v>533</v>
      </c>
      <c r="C118" s="179">
        <v>384</v>
      </c>
      <c r="D118" s="52"/>
      <c r="E118" s="52"/>
      <c r="F118" s="214">
        <v>5727</v>
      </c>
      <c r="G118" s="284">
        <v>5727</v>
      </c>
    </row>
    <row r="119" spans="1:7" ht="15">
      <c r="A119" s="33">
        <v>1232</v>
      </c>
      <c r="B119" s="212" t="s">
        <v>534</v>
      </c>
      <c r="C119" s="179">
        <v>384</v>
      </c>
      <c r="D119" s="52"/>
      <c r="E119" s="52"/>
      <c r="F119" s="214">
        <v>77</v>
      </c>
      <c r="G119" s="284">
        <v>77</v>
      </c>
    </row>
    <row r="120" spans="1:7" ht="15">
      <c r="A120" s="33">
        <v>1233</v>
      </c>
      <c r="B120" s="212" t="s">
        <v>534</v>
      </c>
      <c r="C120" s="179">
        <v>384</v>
      </c>
      <c r="D120" s="52"/>
      <c r="E120" s="52"/>
      <c r="F120" s="214">
        <v>77</v>
      </c>
      <c r="G120" s="284">
        <v>77</v>
      </c>
    </row>
    <row r="121" spans="1:7" ht="15">
      <c r="A121" s="33">
        <v>1234</v>
      </c>
      <c r="B121" s="212" t="s">
        <v>535</v>
      </c>
      <c r="C121" s="179">
        <v>384</v>
      </c>
      <c r="D121" s="52"/>
      <c r="E121" s="52"/>
      <c r="F121" s="214">
        <v>77</v>
      </c>
      <c r="G121" s="284">
        <v>77</v>
      </c>
    </row>
    <row r="122" spans="1:7" ht="15">
      <c r="A122" s="33">
        <v>1235</v>
      </c>
      <c r="B122" s="253" t="s">
        <v>536</v>
      </c>
      <c r="C122" s="179">
        <v>384</v>
      </c>
      <c r="D122" s="52"/>
      <c r="E122" s="52"/>
      <c r="F122" s="214">
        <v>0</v>
      </c>
      <c r="G122" s="284">
        <v>0</v>
      </c>
    </row>
    <row r="123" spans="1:7" ht="15">
      <c r="A123" s="33">
        <v>1236</v>
      </c>
      <c r="B123" s="212" t="s">
        <v>537</v>
      </c>
      <c r="C123" s="179">
        <v>384</v>
      </c>
      <c r="D123" s="52"/>
      <c r="E123" s="52"/>
      <c r="F123" s="214">
        <v>77</v>
      </c>
      <c r="G123" s="284">
        <v>77</v>
      </c>
    </row>
    <row r="124" spans="1:7" ht="15">
      <c r="A124" s="33">
        <v>1237</v>
      </c>
      <c r="B124" s="212" t="s">
        <v>538</v>
      </c>
      <c r="C124" s="179">
        <v>384</v>
      </c>
      <c r="D124" s="52"/>
      <c r="E124" s="52"/>
      <c r="F124" s="214">
        <v>77</v>
      </c>
      <c r="G124" s="284">
        <v>77</v>
      </c>
    </row>
    <row r="125" spans="1:7" ht="15">
      <c r="A125" s="33">
        <v>1238</v>
      </c>
      <c r="B125" s="212" t="s">
        <v>539</v>
      </c>
      <c r="C125" s="179">
        <v>384</v>
      </c>
      <c r="D125" s="52"/>
      <c r="E125" s="52"/>
      <c r="F125" s="214">
        <v>77</v>
      </c>
      <c r="G125" s="284">
        <v>77</v>
      </c>
    </row>
    <row r="126" spans="1:7" ht="15">
      <c r="A126" s="33">
        <v>1239</v>
      </c>
      <c r="B126" s="212" t="s">
        <v>539</v>
      </c>
      <c r="C126" s="179">
        <v>384</v>
      </c>
      <c r="D126" s="52"/>
      <c r="E126" s="52"/>
      <c r="F126" s="214">
        <v>77</v>
      </c>
      <c r="G126" s="284">
        <v>77</v>
      </c>
    </row>
    <row r="127" spans="1:7" ht="15">
      <c r="A127" s="33">
        <v>1240</v>
      </c>
      <c r="B127" s="285" t="s">
        <v>539</v>
      </c>
      <c r="C127" s="276">
        <v>384</v>
      </c>
      <c r="D127" s="286"/>
      <c r="E127" s="286"/>
      <c r="F127" s="279">
        <v>77</v>
      </c>
      <c r="G127" s="284">
        <v>77</v>
      </c>
    </row>
    <row r="128" spans="2:7" ht="15">
      <c r="B128" s="280" t="s">
        <v>540</v>
      </c>
      <c r="C128" s="287"/>
      <c r="D128" s="266"/>
      <c r="E128" s="267"/>
      <c r="F128" s="281">
        <f>SUM(F116:F127)</f>
        <v>1062822</v>
      </c>
      <c r="G128" s="282">
        <f>SUM(G116:G127)</f>
        <v>27472</v>
      </c>
    </row>
    <row r="129" spans="2:7" ht="15">
      <c r="B129" s="52"/>
      <c r="C129" s="213"/>
      <c r="D129" s="397" t="s">
        <v>36</v>
      </c>
      <c r="E129" s="397"/>
      <c r="F129" s="216">
        <f>SUM(F99:F104)</f>
        <v>249120162</v>
      </c>
      <c r="G129" s="217" t="e">
        <f>SUM(G99:G104)</f>
        <v>#REF!</v>
      </c>
    </row>
    <row r="130" spans="3:7" ht="12.75">
      <c r="C130" s="407" t="s">
        <v>484</v>
      </c>
      <c r="D130" s="407"/>
      <c r="E130" s="407"/>
      <c r="F130" s="213">
        <v>249120162</v>
      </c>
      <c r="G130" s="245">
        <v>9289897</v>
      </c>
    </row>
    <row r="131" spans="2:7" ht="12.75">
      <c r="B131" s="289"/>
      <c r="C131" s="290"/>
      <c r="D131" s="291"/>
      <c r="E131" s="292"/>
      <c r="F131" s="293"/>
      <c r="G131" s="294"/>
    </row>
    <row r="132" spans="2:7" ht="12.75">
      <c r="B132" s="289"/>
      <c r="C132" s="290"/>
      <c r="D132" s="291"/>
      <c r="E132" s="292"/>
      <c r="F132" s="293"/>
      <c r="G132" s="294"/>
    </row>
    <row r="133" spans="1:7" ht="15">
      <c r="A133" s="227">
        <v>1215</v>
      </c>
      <c r="B133" s="228" t="s">
        <v>541</v>
      </c>
      <c r="G133" s="295"/>
    </row>
    <row r="134" spans="1:7" ht="16.5" customHeight="1">
      <c r="A134" s="227"/>
      <c r="B134" s="394" t="s">
        <v>4</v>
      </c>
      <c r="C134" s="398" t="s">
        <v>479</v>
      </c>
      <c r="D134" s="408" t="s">
        <v>480</v>
      </c>
      <c r="E134" s="394" t="s">
        <v>481</v>
      </c>
      <c r="F134" s="398" t="s">
        <v>331</v>
      </c>
      <c r="G134" s="398" t="s">
        <v>482</v>
      </c>
    </row>
    <row r="135" spans="1:7" ht="15">
      <c r="A135" s="227"/>
      <c r="B135" s="395"/>
      <c r="C135" s="401"/>
      <c r="D135" s="409"/>
      <c r="E135" s="395"/>
      <c r="F135" s="401"/>
      <c r="G135" s="401"/>
    </row>
    <row r="136" spans="2:7" ht="15">
      <c r="B136" s="233" t="s">
        <v>344</v>
      </c>
      <c r="C136" s="234" t="s">
        <v>345</v>
      </c>
      <c r="D136" s="236" t="s">
        <v>493</v>
      </c>
      <c r="E136" s="254">
        <v>28128</v>
      </c>
      <c r="F136" s="258">
        <v>18242092</v>
      </c>
      <c r="G136" s="217">
        <v>2365272</v>
      </c>
    </row>
    <row r="137" spans="2:7" ht="15">
      <c r="B137" s="233" t="s">
        <v>350</v>
      </c>
      <c r="C137" s="239">
        <v>320</v>
      </c>
      <c r="D137" s="236" t="s">
        <v>493</v>
      </c>
      <c r="E137" s="254">
        <v>4384</v>
      </c>
      <c r="F137" s="258">
        <v>25474837</v>
      </c>
      <c r="G137" s="217">
        <v>6108249</v>
      </c>
    </row>
    <row r="138" spans="2:7" ht="15">
      <c r="B138" s="233" t="s">
        <v>341</v>
      </c>
      <c r="C138" s="240" t="s">
        <v>342</v>
      </c>
      <c r="D138" s="241" t="s">
        <v>493</v>
      </c>
      <c r="E138" s="296">
        <v>640</v>
      </c>
      <c r="F138" s="297">
        <v>2632125</v>
      </c>
      <c r="G138" s="217">
        <v>1077754</v>
      </c>
    </row>
    <row r="139" spans="2:7" ht="15">
      <c r="B139" s="212" t="s">
        <v>542</v>
      </c>
      <c r="C139" s="213"/>
      <c r="D139" s="52"/>
      <c r="E139" s="52"/>
      <c r="F139" s="263">
        <v>80639928</v>
      </c>
      <c r="G139" s="217">
        <v>22312104</v>
      </c>
    </row>
    <row r="140" spans="2:7" ht="15">
      <c r="B140" s="298" t="s">
        <v>543</v>
      </c>
      <c r="C140" s="240" t="s">
        <v>544</v>
      </c>
      <c r="D140" s="241" t="s">
        <v>493</v>
      </c>
      <c r="E140" s="296">
        <v>45</v>
      </c>
      <c r="F140" s="299"/>
      <c r="G140" s="235"/>
    </row>
    <row r="141" spans="2:7" ht="15">
      <c r="B141" s="298" t="s">
        <v>543</v>
      </c>
      <c r="C141" s="240" t="s">
        <v>545</v>
      </c>
      <c r="D141" s="241" t="s">
        <v>493</v>
      </c>
      <c r="E141" s="296">
        <v>36</v>
      </c>
      <c r="F141" s="299"/>
      <c r="G141" s="235"/>
    </row>
    <row r="142" spans="2:7" ht="15">
      <c r="B142" s="298" t="s">
        <v>543</v>
      </c>
      <c r="C142" s="240" t="s">
        <v>546</v>
      </c>
      <c r="D142" s="241" t="s">
        <v>493</v>
      </c>
      <c r="E142" s="296">
        <v>28</v>
      </c>
      <c r="F142" s="299"/>
      <c r="G142" s="235"/>
    </row>
    <row r="143" spans="2:7" ht="15">
      <c r="B143" s="298" t="s">
        <v>543</v>
      </c>
      <c r="C143" s="240" t="s">
        <v>547</v>
      </c>
      <c r="D143" s="241" t="s">
        <v>493</v>
      </c>
      <c r="E143" s="296">
        <v>45</v>
      </c>
      <c r="F143" s="299"/>
      <c r="G143" s="235"/>
    </row>
    <row r="144" spans="2:7" ht="15">
      <c r="B144" s="298" t="s">
        <v>543</v>
      </c>
      <c r="C144" s="240" t="s">
        <v>548</v>
      </c>
      <c r="D144" s="241" t="s">
        <v>493</v>
      </c>
      <c r="E144" s="296">
        <v>36</v>
      </c>
      <c r="F144" s="299"/>
      <c r="G144" s="235"/>
    </row>
    <row r="145" spans="2:7" ht="15">
      <c r="B145" s="298" t="s">
        <v>543</v>
      </c>
      <c r="C145" s="240" t="s">
        <v>549</v>
      </c>
      <c r="D145" s="241" t="s">
        <v>493</v>
      </c>
      <c r="E145" s="296">
        <v>28</v>
      </c>
      <c r="F145" s="299"/>
      <c r="G145" s="235"/>
    </row>
    <row r="146" spans="2:7" ht="15">
      <c r="B146" s="298" t="s">
        <v>543</v>
      </c>
      <c r="C146" s="240" t="s">
        <v>550</v>
      </c>
      <c r="D146" s="241" t="s">
        <v>493</v>
      </c>
      <c r="E146" s="296">
        <v>47</v>
      </c>
      <c r="F146" s="299"/>
      <c r="G146" s="235"/>
    </row>
    <row r="147" spans="2:7" ht="15">
      <c r="B147" s="298" t="s">
        <v>543</v>
      </c>
      <c r="C147" s="240" t="s">
        <v>551</v>
      </c>
      <c r="D147" s="241" t="s">
        <v>493</v>
      </c>
      <c r="E147" s="296">
        <v>45</v>
      </c>
      <c r="F147" s="299"/>
      <c r="G147" s="235"/>
    </row>
    <row r="148" spans="2:7" ht="15">
      <c r="B148" s="298" t="s">
        <v>543</v>
      </c>
      <c r="C148" s="240" t="s">
        <v>552</v>
      </c>
      <c r="D148" s="241" t="s">
        <v>493</v>
      </c>
      <c r="E148" s="296">
        <v>38</v>
      </c>
      <c r="F148" s="299"/>
      <c r="G148" s="235"/>
    </row>
    <row r="149" spans="2:7" ht="15">
      <c r="B149" s="298" t="s">
        <v>543</v>
      </c>
      <c r="C149" s="240" t="s">
        <v>553</v>
      </c>
      <c r="D149" s="241" t="s">
        <v>493</v>
      </c>
      <c r="E149" s="296">
        <v>35</v>
      </c>
      <c r="F149" s="299"/>
      <c r="G149" s="235"/>
    </row>
    <row r="150" spans="2:7" ht="15">
      <c r="B150" s="298" t="s">
        <v>543</v>
      </c>
      <c r="C150" s="240" t="s">
        <v>554</v>
      </c>
      <c r="D150" s="241" t="s">
        <v>493</v>
      </c>
      <c r="E150" s="296">
        <v>35</v>
      </c>
      <c r="F150" s="299"/>
      <c r="G150" s="235"/>
    </row>
    <row r="151" spans="2:7" ht="15">
      <c r="B151" s="298" t="s">
        <v>543</v>
      </c>
      <c r="C151" s="240" t="s">
        <v>555</v>
      </c>
      <c r="D151" s="241" t="s">
        <v>493</v>
      </c>
      <c r="E151" s="296">
        <v>38</v>
      </c>
      <c r="F151" s="299"/>
      <c r="G151" s="235"/>
    </row>
    <row r="152" spans="2:7" ht="15">
      <c r="B152" s="298" t="s">
        <v>543</v>
      </c>
      <c r="C152" s="240" t="s">
        <v>556</v>
      </c>
      <c r="D152" s="241" t="s">
        <v>493</v>
      </c>
      <c r="E152" s="296">
        <v>45</v>
      </c>
      <c r="F152" s="299"/>
      <c r="G152" s="235"/>
    </row>
    <row r="153" spans="2:7" ht="15">
      <c r="B153" s="298" t="s">
        <v>543</v>
      </c>
      <c r="C153" s="240" t="s">
        <v>557</v>
      </c>
      <c r="D153" s="241" t="s">
        <v>493</v>
      </c>
      <c r="E153" s="296">
        <v>47</v>
      </c>
      <c r="F153" s="299"/>
      <c r="G153" s="235"/>
    </row>
    <row r="154" spans="2:7" ht="15">
      <c r="B154" s="300" t="s">
        <v>324</v>
      </c>
      <c r="C154" s="239" t="s">
        <v>418</v>
      </c>
      <c r="D154" s="241" t="s">
        <v>493</v>
      </c>
      <c r="E154" s="52"/>
      <c r="F154" s="258">
        <v>4561724</v>
      </c>
      <c r="G154" s="301">
        <v>2778945</v>
      </c>
    </row>
    <row r="155" spans="2:7" ht="15">
      <c r="B155" s="300" t="s">
        <v>558</v>
      </c>
      <c r="C155" s="239" t="s">
        <v>418</v>
      </c>
      <c r="D155" s="241" t="s">
        <v>493</v>
      </c>
      <c r="E155" s="52"/>
      <c r="F155" s="258">
        <v>924847</v>
      </c>
      <c r="G155" s="301">
        <v>496711</v>
      </c>
    </row>
    <row r="156" spans="2:7" ht="15">
      <c r="B156" s="253" t="s">
        <v>559</v>
      </c>
      <c r="C156" s="239">
        <v>321</v>
      </c>
      <c r="D156" s="241" t="s">
        <v>493</v>
      </c>
      <c r="E156" s="52"/>
      <c r="F156" s="258">
        <v>2000000</v>
      </c>
      <c r="G156" s="301">
        <v>519780</v>
      </c>
    </row>
    <row r="157" spans="2:7" ht="15">
      <c r="B157" s="300" t="s">
        <v>560</v>
      </c>
      <c r="C157" s="239">
        <v>321</v>
      </c>
      <c r="D157" s="241" t="s">
        <v>493</v>
      </c>
      <c r="E157" s="52"/>
      <c r="F157" s="258">
        <v>2213358</v>
      </c>
      <c r="G157" s="301">
        <v>1360313</v>
      </c>
    </row>
    <row r="158" spans="2:7" ht="15">
      <c r="B158" s="233" t="s">
        <v>348</v>
      </c>
      <c r="C158" s="239" t="s">
        <v>349</v>
      </c>
      <c r="D158" s="236" t="s">
        <v>493</v>
      </c>
      <c r="E158" s="254">
        <v>4250</v>
      </c>
      <c r="F158" s="258">
        <v>67183572</v>
      </c>
      <c r="G158" s="301">
        <v>16927122</v>
      </c>
    </row>
    <row r="159" spans="2:7" ht="15">
      <c r="B159" s="233" t="s">
        <v>561</v>
      </c>
      <c r="C159" s="240">
        <v>862</v>
      </c>
      <c r="D159" s="241" t="s">
        <v>493</v>
      </c>
      <c r="E159" s="242">
        <v>210</v>
      </c>
      <c r="F159" s="258">
        <v>438432</v>
      </c>
      <c r="G159" s="301">
        <v>256842</v>
      </c>
    </row>
    <row r="160" spans="2:7" ht="15">
      <c r="B160" s="233" t="s">
        <v>562</v>
      </c>
      <c r="C160" s="288" t="s">
        <v>563</v>
      </c>
      <c r="D160" s="241" t="s">
        <v>564</v>
      </c>
      <c r="E160" s="242">
        <f>2237*(170/10000)</f>
        <v>38.029</v>
      </c>
      <c r="F160" s="258">
        <v>79335</v>
      </c>
      <c r="G160" s="301">
        <v>26545</v>
      </c>
    </row>
    <row r="161" spans="2:7" ht="15">
      <c r="B161" s="302" t="s">
        <v>565</v>
      </c>
      <c r="C161" s="234">
        <v>427</v>
      </c>
      <c r="D161" s="236" t="s">
        <v>493</v>
      </c>
      <c r="E161" s="237">
        <v>17033</v>
      </c>
      <c r="F161" s="258">
        <v>35350183</v>
      </c>
      <c r="G161" s="301">
        <v>202018</v>
      </c>
    </row>
    <row r="162" spans="2:7" ht="15">
      <c r="B162" s="302" t="s">
        <v>566</v>
      </c>
      <c r="C162" s="234">
        <v>428</v>
      </c>
      <c r="D162" s="236" t="s">
        <v>493</v>
      </c>
      <c r="E162" s="237">
        <v>17715</v>
      </c>
      <c r="F162" s="258">
        <v>37195817</v>
      </c>
      <c r="G162" s="301">
        <v>245687</v>
      </c>
    </row>
    <row r="163" spans="2:7" ht="15">
      <c r="B163" s="52"/>
      <c r="C163" s="213"/>
      <c r="D163" s="397" t="s">
        <v>36</v>
      </c>
      <c r="E163" s="397"/>
      <c r="F163" s="216">
        <f>SUM(F136:F162)</f>
        <v>276936250</v>
      </c>
      <c r="G163" s="217">
        <f>SUM(G136:G162)</f>
        <v>54677342</v>
      </c>
    </row>
    <row r="164" spans="3:7" ht="12.75">
      <c r="C164" s="407" t="s">
        <v>484</v>
      </c>
      <c r="D164" s="407"/>
      <c r="E164" s="407"/>
      <c r="F164" s="213">
        <v>276936250</v>
      </c>
      <c r="G164" s="238">
        <v>54677342</v>
      </c>
    </row>
    <row r="165" spans="2:7" ht="12.75">
      <c r="B165" s="247"/>
      <c r="C165" s="218"/>
      <c r="D165" s="249"/>
      <c r="E165" s="303"/>
      <c r="F165" s="223"/>
      <c r="G165" s="251"/>
    </row>
    <row r="166" spans="2:7" ht="12.75">
      <c r="B166" s="304"/>
      <c r="C166" s="255"/>
      <c r="D166" s="224"/>
      <c r="E166" s="224"/>
      <c r="F166" s="223"/>
      <c r="G166" s="251"/>
    </row>
    <row r="167" spans="1:2" ht="15">
      <c r="A167" s="227">
        <v>12151</v>
      </c>
      <c r="B167" s="228" t="s">
        <v>567</v>
      </c>
    </row>
    <row r="168" spans="1:7" ht="16.5" customHeight="1">
      <c r="A168" s="227"/>
      <c r="B168" s="394" t="s">
        <v>4</v>
      </c>
      <c r="C168" s="398" t="s">
        <v>479</v>
      </c>
      <c r="D168" s="402" t="s">
        <v>480</v>
      </c>
      <c r="E168" s="394" t="s">
        <v>481</v>
      </c>
      <c r="F168" s="398" t="s">
        <v>331</v>
      </c>
      <c r="G168" s="305"/>
    </row>
    <row r="169" spans="1:7" ht="15">
      <c r="A169" s="227"/>
      <c r="B169" s="395"/>
      <c r="C169" s="401"/>
      <c r="D169" s="403"/>
      <c r="E169" s="395"/>
      <c r="F169" s="401"/>
      <c r="G169" s="305"/>
    </row>
    <row r="170" spans="1:7" ht="15">
      <c r="A170" s="227"/>
      <c r="B170" s="212" t="s">
        <v>568</v>
      </c>
      <c r="C170" s="234" t="s">
        <v>418</v>
      </c>
      <c r="D170" s="52"/>
      <c r="E170" s="52"/>
      <c r="F170" s="214">
        <v>83256</v>
      </c>
      <c r="G170" s="251"/>
    </row>
    <row r="171" spans="1:7" ht="15">
      <c r="A171" s="227"/>
      <c r="B171" s="52"/>
      <c r="C171" s="213"/>
      <c r="D171" s="397" t="s">
        <v>36</v>
      </c>
      <c r="E171" s="397"/>
      <c r="F171" s="216">
        <f>SUM(F170)</f>
        <v>83256</v>
      </c>
      <c r="G171" s="221"/>
    </row>
    <row r="172" spans="1:6" ht="15">
      <c r="A172" s="227"/>
      <c r="C172" s="407" t="s">
        <v>484</v>
      </c>
      <c r="D172" s="407"/>
      <c r="E172" s="407"/>
      <c r="F172" s="213">
        <v>83256</v>
      </c>
    </row>
    <row r="173" spans="1:2" ht="15">
      <c r="A173" s="227"/>
      <c r="B173" s="228"/>
    </row>
    <row r="175" spans="1:2" ht="15">
      <c r="A175" s="227">
        <v>12152</v>
      </c>
      <c r="B175" s="228" t="s">
        <v>569</v>
      </c>
    </row>
    <row r="176" spans="1:7" ht="16.5" customHeight="1">
      <c r="A176" s="227"/>
      <c r="B176" s="394" t="s">
        <v>4</v>
      </c>
      <c r="C176" s="398" t="s">
        <v>479</v>
      </c>
      <c r="D176" s="402" t="s">
        <v>480</v>
      </c>
      <c r="E176" s="394" t="s">
        <v>481</v>
      </c>
      <c r="F176" s="398" t="s">
        <v>331</v>
      </c>
      <c r="G176" s="398" t="s">
        <v>482</v>
      </c>
    </row>
    <row r="177" spans="1:7" ht="15">
      <c r="A177" s="227"/>
      <c r="B177" s="395"/>
      <c r="C177" s="401"/>
      <c r="D177" s="403"/>
      <c r="E177" s="395"/>
      <c r="F177" s="401"/>
      <c r="G177" s="401"/>
    </row>
    <row r="178" spans="2:7" ht="15.75" customHeight="1">
      <c r="B178" s="306" t="s">
        <v>355</v>
      </c>
      <c r="C178" s="288" t="s">
        <v>356</v>
      </c>
      <c r="D178" s="241" t="s">
        <v>493</v>
      </c>
      <c r="E178" s="233">
        <v>11688</v>
      </c>
      <c r="F178" s="214">
        <v>53000495</v>
      </c>
      <c r="G178" s="235">
        <v>13605775</v>
      </c>
    </row>
    <row r="179" spans="2:7" ht="15.75" customHeight="1">
      <c r="B179" s="233" t="s">
        <v>570</v>
      </c>
      <c r="C179" s="288" t="s">
        <v>400</v>
      </c>
      <c r="D179" s="241" t="s">
        <v>493</v>
      </c>
      <c r="E179" s="242">
        <v>2353</v>
      </c>
      <c r="F179" s="214">
        <v>9200000</v>
      </c>
      <c r="G179" s="235">
        <v>1475534</v>
      </c>
    </row>
    <row r="180" spans="2:7" ht="15.75" customHeight="1">
      <c r="B180" s="253" t="s">
        <v>571</v>
      </c>
      <c r="C180" s="288" t="s">
        <v>572</v>
      </c>
      <c r="D180" s="241"/>
      <c r="E180" s="242"/>
      <c r="F180" s="214">
        <v>3928722</v>
      </c>
      <c r="G180" s="235">
        <v>1087032</v>
      </c>
    </row>
    <row r="181" spans="2:7" ht="15.75" customHeight="1">
      <c r="B181" s="52"/>
      <c r="C181" s="213"/>
      <c r="D181" s="397" t="s">
        <v>36</v>
      </c>
      <c r="E181" s="397"/>
      <c r="F181" s="216">
        <f>SUM(F178:F180)</f>
        <v>66129217</v>
      </c>
      <c r="G181" s="235">
        <f>SUM(G178:G180)</f>
        <v>16168341</v>
      </c>
    </row>
    <row r="182" spans="3:7" ht="15.75" customHeight="1">
      <c r="C182" s="407" t="s">
        <v>484</v>
      </c>
      <c r="D182" s="407"/>
      <c r="E182" s="407"/>
      <c r="F182" s="213">
        <v>66129217</v>
      </c>
      <c r="G182" s="238">
        <v>16168341</v>
      </c>
    </row>
    <row r="183" spans="2:7" ht="15.75" customHeight="1">
      <c r="B183" s="307"/>
      <c r="C183" s="218"/>
      <c r="D183" s="249"/>
      <c r="E183" s="303"/>
      <c r="F183" s="225"/>
      <c r="G183" s="226"/>
    </row>
    <row r="184" spans="2:7" ht="15.75" customHeight="1">
      <c r="B184" s="247"/>
      <c r="C184" s="218"/>
      <c r="D184" s="249"/>
      <c r="E184" s="303"/>
      <c r="F184" s="225"/>
      <c r="G184" s="226"/>
    </row>
    <row r="186" spans="1:2" ht="15">
      <c r="A186" s="227">
        <v>12153</v>
      </c>
      <c r="B186" s="228" t="s">
        <v>573</v>
      </c>
    </row>
    <row r="187" spans="1:7" ht="16.5" customHeight="1">
      <c r="A187" s="227"/>
      <c r="B187" s="394" t="s">
        <v>4</v>
      </c>
      <c r="C187" s="398" t="s">
        <v>479</v>
      </c>
      <c r="D187" s="402" t="s">
        <v>480</v>
      </c>
      <c r="E187" s="394" t="s">
        <v>481</v>
      </c>
      <c r="F187" s="398" t="s">
        <v>331</v>
      </c>
      <c r="G187" s="398" t="s">
        <v>482</v>
      </c>
    </row>
    <row r="188" spans="1:7" ht="15">
      <c r="A188" s="227"/>
      <c r="B188" s="395"/>
      <c r="C188" s="401"/>
      <c r="D188" s="403"/>
      <c r="E188" s="395"/>
      <c r="F188" s="401"/>
      <c r="G188" s="401"/>
    </row>
    <row r="189" spans="2:7" ht="15">
      <c r="B189" s="233" t="s">
        <v>574</v>
      </c>
      <c r="C189" s="240" t="s">
        <v>352</v>
      </c>
      <c r="D189" s="241" t="s">
        <v>493</v>
      </c>
      <c r="E189" s="242">
        <v>9332</v>
      </c>
      <c r="F189" s="214">
        <v>44505168</v>
      </c>
      <c r="G189" s="235">
        <v>3311417</v>
      </c>
    </row>
    <row r="190" spans="2:7" ht="12.75">
      <c r="B190" s="233" t="s">
        <v>359</v>
      </c>
      <c r="C190" s="240" t="s">
        <v>352</v>
      </c>
      <c r="D190" s="236" t="s">
        <v>493</v>
      </c>
      <c r="E190" s="233">
        <v>21360</v>
      </c>
      <c r="F190" s="213">
        <v>3500000</v>
      </c>
      <c r="G190" s="238">
        <v>891781</v>
      </c>
    </row>
    <row r="191" spans="2:7" ht="15">
      <c r="B191" s="212" t="s">
        <v>575</v>
      </c>
      <c r="C191" s="240" t="s">
        <v>352</v>
      </c>
      <c r="D191" s="236" t="s">
        <v>493</v>
      </c>
      <c r="E191" s="233"/>
      <c r="F191" s="213">
        <v>284100</v>
      </c>
      <c r="G191" s="238">
        <v>18538</v>
      </c>
    </row>
    <row r="192" spans="2:7" ht="15">
      <c r="B192" s="52"/>
      <c r="C192" s="213"/>
      <c r="D192" s="397" t="s">
        <v>36</v>
      </c>
      <c r="E192" s="397"/>
      <c r="F192" s="216">
        <f>SUM(F189:F191)</f>
        <v>48289268</v>
      </c>
      <c r="G192" s="308">
        <f>SUM(G189:G191)</f>
        <v>4221736</v>
      </c>
    </row>
    <row r="193" spans="3:7" ht="12.75">
      <c r="C193" s="407" t="s">
        <v>484</v>
      </c>
      <c r="D193" s="407"/>
      <c r="E193" s="407"/>
      <c r="F193" s="213">
        <v>48289268</v>
      </c>
      <c r="G193" s="238">
        <v>4221736</v>
      </c>
    </row>
    <row r="194" spans="2:7" ht="15">
      <c r="B194" s="222"/>
      <c r="C194" s="248"/>
      <c r="D194" s="252"/>
      <c r="E194" s="247"/>
      <c r="F194" s="223"/>
      <c r="G194" s="251"/>
    </row>
    <row r="195" spans="2:7" ht="15">
      <c r="B195" s="222"/>
      <c r="C195" s="248"/>
      <c r="D195" s="252"/>
      <c r="E195" s="247"/>
      <c r="F195" s="223"/>
      <c r="G195" s="251"/>
    </row>
    <row r="197" spans="1:2" ht="15">
      <c r="A197" s="227">
        <v>1216</v>
      </c>
      <c r="B197" s="228" t="s">
        <v>576</v>
      </c>
    </row>
    <row r="198" spans="1:7" ht="15.75" customHeight="1">
      <c r="A198" s="227"/>
      <c r="B198" s="394" t="s">
        <v>4</v>
      </c>
      <c r="C198" s="398" t="s">
        <v>479</v>
      </c>
      <c r="D198" s="402" t="s">
        <v>480</v>
      </c>
      <c r="E198" s="394" t="s">
        <v>481</v>
      </c>
      <c r="F198" s="398" t="s">
        <v>331</v>
      </c>
      <c r="G198" s="398" t="s">
        <v>482</v>
      </c>
    </row>
    <row r="199" spans="1:7" ht="15">
      <c r="A199" s="227"/>
      <c r="B199" s="395"/>
      <c r="C199" s="401"/>
      <c r="D199" s="403"/>
      <c r="E199" s="395"/>
      <c r="F199" s="401"/>
      <c r="G199" s="401"/>
    </row>
    <row r="200" spans="2:7" ht="15">
      <c r="B200" s="260" t="s">
        <v>353</v>
      </c>
      <c r="C200" s="234" t="s">
        <v>354</v>
      </c>
      <c r="D200" s="236" t="s">
        <v>493</v>
      </c>
      <c r="E200" s="52">
        <v>41405</v>
      </c>
      <c r="F200" s="261">
        <f>26506705+2121416</f>
        <v>28628121</v>
      </c>
      <c r="G200" s="235">
        <f>4905060+1509402</f>
        <v>6414462</v>
      </c>
    </row>
    <row r="201" spans="2:7" ht="15">
      <c r="B201" s="260" t="s">
        <v>406</v>
      </c>
      <c r="C201" s="234">
        <v>1031</v>
      </c>
      <c r="D201" s="236" t="s">
        <v>493</v>
      </c>
      <c r="E201" s="237">
        <v>5195</v>
      </c>
      <c r="F201" s="309">
        <v>251000</v>
      </c>
      <c r="G201" s="235">
        <v>69283</v>
      </c>
    </row>
    <row r="202" spans="2:7" ht="15">
      <c r="B202" s="310" t="s">
        <v>577</v>
      </c>
      <c r="C202" s="234"/>
      <c r="D202" s="236"/>
      <c r="E202" s="237"/>
      <c r="F202" s="261">
        <v>147000</v>
      </c>
      <c r="G202" s="235">
        <v>57304</v>
      </c>
    </row>
    <row r="203" spans="2:7" ht="15">
      <c r="B203" s="260" t="s">
        <v>578</v>
      </c>
      <c r="C203" s="234">
        <v>112</v>
      </c>
      <c r="D203" s="236" t="s">
        <v>493</v>
      </c>
      <c r="E203" s="237">
        <v>3340</v>
      </c>
      <c r="F203" s="309">
        <v>227000</v>
      </c>
      <c r="G203" s="235">
        <v>61403</v>
      </c>
    </row>
    <row r="204" spans="2:7" ht="15">
      <c r="B204" s="310" t="s">
        <v>579</v>
      </c>
      <c r="C204" s="234" t="s">
        <v>580</v>
      </c>
      <c r="D204" s="236" t="s">
        <v>493</v>
      </c>
      <c r="E204" s="237"/>
      <c r="F204" s="309">
        <v>160000</v>
      </c>
      <c r="G204" s="235">
        <v>62381</v>
      </c>
    </row>
    <row r="205" spans="2:7" ht="15">
      <c r="B205" s="260" t="s">
        <v>405</v>
      </c>
      <c r="C205" s="234">
        <v>959</v>
      </c>
      <c r="D205" s="236" t="s">
        <v>493</v>
      </c>
      <c r="E205" s="237">
        <v>4088</v>
      </c>
      <c r="F205" s="309">
        <v>169867</v>
      </c>
      <c r="G205" s="235">
        <v>57612</v>
      </c>
    </row>
    <row r="206" spans="2:7" ht="15">
      <c r="B206" s="260" t="s">
        <v>405</v>
      </c>
      <c r="C206" s="234">
        <v>1006</v>
      </c>
      <c r="D206" s="236" t="s">
        <v>493</v>
      </c>
      <c r="E206" s="237">
        <v>7056</v>
      </c>
      <c r="F206" s="309">
        <v>628000</v>
      </c>
      <c r="G206" s="235">
        <v>412566</v>
      </c>
    </row>
    <row r="207" spans="2:7" ht="15">
      <c r="B207" s="311" t="s">
        <v>581</v>
      </c>
      <c r="C207" s="234"/>
      <c r="D207" s="236"/>
      <c r="E207" s="237"/>
      <c r="F207" s="261">
        <v>487000</v>
      </c>
      <c r="G207" s="235">
        <v>189852</v>
      </c>
    </row>
    <row r="208" spans="2:7" ht="15">
      <c r="B208" s="311" t="s">
        <v>582</v>
      </c>
      <c r="C208" s="234"/>
      <c r="D208" s="236"/>
      <c r="E208" s="237"/>
      <c r="F208" s="261">
        <v>506000</v>
      </c>
      <c r="G208" s="235">
        <v>197256</v>
      </c>
    </row>
    <row r="209" spans="2:7" ht="15">
      <c r="B209" s="260" t="s">
        <v>332</v>
      </c>
      <c r="C209" s="234">
        <v>93</v>
      </c>
      <c r="D209" s="236" t="s">
        <v>493</v>
      </c>
      <c r="E209" s="237">
        <v>4015</v>
      </c>
      <c r="F209" s="309">
        <v>240000</v>
      </c>
      <c r="G209" s="235">
        <v>125643</v>
      </c>
    </row>
    <row r="210" spans="2:7" ht="15">
      <c r="B210" s="311" t="s">
        <v>583</v>
      </c>
      <c r="C210" s="234" t="s">
        <v>584</v>
      </c>
      <c r="D210" s="236" t="s">
        <v>493</v>
      </c>
      <c r="E210" s="237"/>
      <c r="F210" s="261">
        <v>160000</v>
      </c>
      <c r="G210" s="235">
        <v>67593</v>
      </c>
    </row>
    <row r="211" spans="2:7" ht="15">
      <c r="B211" s="260" t="s">
        <v>585</v>
      </c>
      <c r="C211" s="234">
        <v>716</v>
      </c>
      <c r="D211" s="236" t="s">
        <v>493</v>
      </c>
      <c r="E211" s="237">
        <v>2206</v>
      </c>
      <c r="F211" s="309">
        <v>1147000</v>
      </c>
      <c r="G211" s="235">
        <v>186523</v>
      </c>
    </row>
    <row r="212" spans="2:7" ht="15">
      <c r="B212" s="310" t="s">
        <v>586</v>
      </c>
      <c r="C212" s="234"/>
      <c r="D212" s="236"/>
      <c r="E212" s="237"/>
      <c r="F212" s="261">
        <v>369000</v>
      </c>
      <c r="G212" s="235">
        <v>236544</v>
      </c>
    </row>
    <row r="213" spans="2:7" ht="15">
      <c r="B213" s="311" t="s">
        <v>587</v>
      </c>
      <c r="C213" s="234"/>
      <c r="D213" s="236"/>
      <c r="E213" s="237"/>
      <c r="F213" s="261">
        <v>658000</v>
      </c>
      <c r="G213" s="235">
        <v>256512</v>
      </c>
    </row>
    <row r="214" spans="2:7" ht="15">
      <c r="B214" s="311" t="s">
        <v>588</v>
      </c>
      <c r="C214" s="234"/>
      <c r="D214" s="236"/>
      <c r="E214" s="237"/>
      <c r="F214" s="261">
        <v>420000</v>
      </c>
      <c r="G214" s="235">
        <v>163732</v>
      </c>
    </row>
    <row r="215" spans="2:7" ht="15">
      <c r="B215" s="311" t="s">
        <v>589</v>
      </c>
      <c r="C215" s="234"/>
      <c r="D215" s="236"/>
      <c r="E215" s="237"/>
      <c r="F215" s="261">
        <v>1290000</v>
      </c>
      <c r="G215" s="235">
        <v>502888</v>
      </c>
    </row>
    <row r="216" spans="2:7" ht="15">
      <c r="B216" s="311" t="s">
        <v>590</v>
      </c>
      <c r="C216" s="234"/>
      <c r="D216" s="236"/>
      <c r="E216" s="237"/>
      <c r="F216" s="261">
        <v>1701000</v>
      </c>
      <c r="G216" s="235">
        <v>686165</v>
      </c>
    </row>
    <row r="217" spans="2:7" ht="15">
      <c r="B217" s="260" t="s">
        <v>337</v>
      </c>
      <c r="C217" s="234">
        <v>309</v>
      </c>
      <c r="D217" s="236" t="s">
        <v>493</v>
      </c>
      <c r="E217" s="237">
        <v>4326</v>
      </c>
      <c r="F217" s="309">
        <v>602000</v>
      </c>
      <c r="G217" s="235">
        <v>546075</v>
      </c>
    </row>
    <row r="218" spans="2:7" ht="15">
      <c r="B218" s="311" t="s">
        <v>591</v>
      </c>
      <c r="C218" s="234"/>
      <c r="D218" s="236"/>
      <c r="E218" s="237"/>
      <c r="F218" s="261">
        <v>2208000</v>
      </c>
      <c r="G218" s="235">
        <v>397101</v>
      </c>
    </row>
    <row r="219" spans="2:7" ht="15">
      <c r="B219" s="260" t="s">
        <v>340</v>
      </c>
      <c r="C219" s="234">
        <v>481</v>
      </c>
      <c r="D219" s="236" t="s">
        <v>493</v>
      </c>
      <c r="E219" s="237">
        <v>18566</v>
      </c>
      <c r="F219" s="309">
        <v>857000</v>
      </c>
      <c r="G219" s="235">
        <v>465231</v>
      </c>
    </row>
    <row r="220" spans="2:7" ht="15">
      <c r="B220" s="260" t="s">
        <v>592</v>
      </c>
      <c r="C220" s="234">
        <v>423</v>
      </c>
      <c r="D220" s="236" t="s">
        <v>493</v>
      </c>
      <c r="E220" s="237">
        <v>2116</v>
      </c>
      <c r="F220" s="261">
        <v>1820000</v>
      </c>
      <c r="G220" s="235">
        <v>709500</v>
      </c>
    </row>
    <row r="221" spans="2:7" ht="15">
      <c r="B221" s="312" t="s">
        <v>593</v>
      </c>
      <c r="C221" s="213"/>
      <c r="D221" s="52"/>
      <c r="E221" s="52"/>
      <c r="F221" s="261">
        <v>125000</v>
      </c>
      <c r="G221" s="235">
        <v>48728</v>
      </c>
    </row>
    <row r="222" spans="2:7" ht="15">
      <c r="B222" s="260" t="s">
        <v>336</v>
      </c>
      <c r="C222" s="234">
        <v>222</v>
      </c>
      <c r="D222" s="236" t="s">
        <v>493</v>
      </c>
      <c r="E222" s="237">
        <v>3491</v>
      </c>
      <c r="F222" s="261">
        <v>1982663</v>
      </c>
      <c r="G222" s="235">
        <v>195343</v>
      </c>
    </row>
    <row r="223" spans="2:7" ht="15">
      <c r="B223" s="260" t="s">
        <v>335</v>
      </c>
      <c r="C223" s="234">
        <v>211</v>
      </c>
      <c r="D223" s="236" t="s">
        <v>493</v>
      </c>
      <c r="E223" s="237">
        <v>2281</v>
      </c>
      <c r="F223" s="261">
        <v>1407555</v>
      </c>
      <c r="G223" s="235">
        <v>154920</v>
      </c>
    </row>
    <row r="224" spans="2:7" ht="15">
      <c r="B224" s="260" t="s">
        <v>594</v>
      </c>
      <c r="C224" s="234">
        <v>133</v>
      </c>
      <c r="D224" s="236" t="s">
        <v>493</v>
      </c>
      <c r="E224" s="237">
        <v>4773</v>
      </c>
      <c r="F224" s="261">
        <v>4892394</v>
      </c>
      <c r="G224" s="235">
        <v>1004842</v>
      </c>
    </row>
    <row r="225" spans="2:7" ht="15">
      <c r="B225" s="312" t="s">
        <v>595</v>
      </c>
      <c r="C225" s="234">
        <v>133</v>
      </c>
      <c r="D225" s="236" t="s">
        <v>493</v>
      </c>
      <c r="E225" s="237">
        <v>4773</v>
      </c>
      <c r="F225" s="261">
        <v>20530824</v>
      </c>
      <c r="G225" s="235">
        <v>8883066</v>
      </c>
    </row>
    <row r="226" spans="2:7" ht="15">
      <c r="B226" s="260" t="s">
        <v>334</v>
      </c>
      <c r="C226" s="234">
        <v>199</v>
      </c>
      <c r="D226" s="236" t="s">
        <v>493</v>
      </c>
      <c r="E226" s="237">
        <v>6855</v>
      </c>
      <c r="F226" s="261">
        <v>200000</v>
      </c>
      <c r="G226" s="235">
        <v>77959</v>
      </c>
    </row>
    <row r="227" spans="2:7" ht="15">
      <c r="B227" s="260" t="s">
        <v>333</v>
      </c>
      <c r="C227" s="313">
        <v>184</v>
      </c>
      <c r="D227" s="314" t="s">
        <v>493</v>
      </c>
      <c r="E227" s="315">
        <v>4807</v>
      </c>
      <c r="F227" s="309">
        <v>504000</v>
      </c>
      <c r="G227" s="235">
        <v>196476</v>
      </c>
    </row>
    <row r="228" spans="2:7" ht="15">
      <c r="B228" s="260" t="s">
        <v>596</v>
      </c>
      <c r="C228" s="313"/>
      <c r="D228" s="314"/>
      <c r="E228" s="315"/>
      <c r="F228" s="309">
        <v>13110132</v>
      </c>
      <c r="G228" s="235">
        <v>711342</v>
      </c>
    </row>
    <row r="229" spans="2:7" ht="15">
      <c r="B229" s="312" t="s">
        <v>597</v>
      </c>
      <c r="C229" s="313">
        <v>257</v>
      </c>
      <c r="D229" s="314" t="s">
        <v>493</v>
      </c>
      <c r="E229" s="237">
        <v>4355</v>
      </c>
      <c r="F229" s="261">
        <v>400000</v>
      </c>
      <c r="G229" s="235">
        <v>155945</v>
      </c>
    </row>
    <row r="230" spans="2:7" ht="15">
      <c r="B230" s="312" t="s">
        <v>598</v>
      </c>
      <c r="C230" s="234"/>
      <c r="D230" s="236"/>
      <c r="E230" s="237"/>
      <c r="F230" s="261">
        <v>1192880</v>
      </c>
      <c r="G230" s="235">
        <v>787096</v>
      </c>
    </row>
    <row r="231" spans="2:7" ht="15">
      <c r="B231" s="312" t="s">
        <v>599</v>
      </c>
      <c r="C231" s="313">
        <v>283</v>
      </c>
      <c r="D231" s="314" t="s">
        <v>493</v>
      </c>
      <c r="E231" s="315">
        <v>4312</v>
      </c>
      <c r="F231" s="261">
        <v>560000</v>
      </c>
      <c r="G231" s="235">
        <v>218308</v>
      </c>
    </row>
    <row r="232" spans="2:7" ht="15">
      <c r="B232" s="312" t="s">
        <v>600</v>
      </c>
      <c r="C232" s="213"/>
      <c r="D232" s="52"/>
      <c r="E232" s="52"/>
      <c r="F232" s="261">
        <v>202000</v>
      </c>
      <c r="G232" s="235">
        <v>78739</v>
      </c>
    </row>
    <row r="233" spans="2:7" ht="15">
      <c r="B233" s="312" t="s">
        <v>601</v>
      </c>
      <c r="C233" s="313">
        <v>719</v>
      </c>
      <c r="D233" s="314" t="s">
        <v>493</v>
      </c>
      <c r="E233" s="315">
        <v>7241</v>
      </c>
      <c r="F233" s="261">
        <v>1036000</v>
      </c>
      <c r="G233" s="235">
        <v>403881</v>
      </c>
    </row>
    <row r="234" spans="2:7" ht="15">
      <c r="B234" s="312" t="s">
        <v>602</v>
      </c>
      <c r="C234" s="213"/>
      <c r="D234" s="52"/>
      <c r="E234" s="52"/>
      <c r="F234" s="261">
        <v>1813189</v>
      </c>
      <c r="G234" s="235">
        <v>1305213</v>
      </c>
    </row>
    <row r="235" spans="2:7" ht="15">
      <c r="B235" s="312" t="s">
        <v>603</v>
      </c>
      <c r="C235" s="316">
        <v>332</v>
      </c>
      <c r="D235" s="317" t="s">
        <v>493</v>
      </c>
      <c r="E235" s="318">
        <v>4296</v>
      </c>
      <c r="F235" s="261">
        <v>504000</v>
      </c>
      <c r="G235" s="235">
        <v>196476</v>
      </c>
    </row>
    <row r="236" spans="2:7" ht="15">
      <c r="B236" s="312" t="s">
        <v>604</v>
      </c>
      <c r="C236" s="319"/>
      <c r="D236" s="320"/>
      <c r="E236" s="52"/>
      <c r="F236" s="261">
        <v>3938000</v>
      </c>
      <c r="G236" s="235">
        <v>1535176</v>
      </c>
    </row>
    <row r="237" spans="2:7" ht="15">
      <c r="B237" s="312" t="s">
        <v>605</v>
      </c>
      <c r="C237" s="319"/>
      <c r="D237" s="320"/>
      <c r="E237" s="52"/>
      <c r="F237" s="261">
        <v>2940000</v>
      </c>
      <c r="G237" s="235">
        <v>1146120</v>
      </c>
    </row>
    <row r="238" spans="2:7" ht="15">
      <c r="B238" s="312" t="s">
        <v>603</v>
      </c>
      <c r="C238" s="319"/>
      <c r="D238" s="320"/>
      <c r="E238" s="52"/>
      <c r="F238" s="261">
        <v>470000</v>
      </c>
      <c r="G238" s="235">
        <v>183224</v>
      </c>
    </row>
    <row r="239" spans="2:7" ht="15">
      <c r="B239" s="312" t="s">
        <v>606</v>
      </c>
      <c r="C239" s="319"/>
      <c r="D239" s="320"/>
      <c r="E239" s="52"/>
      <c r="F239" s="261">
        <v>536280</v>
      </c>
      <c r="G239" s="235">
        <v>353848</v>
      </c>
    </row>
    <row r="240" spans="2:7" ht="15">
      <c r="B240" s="312" t="s">
        <v>607</v>
      </c>
      <c r="C240" s="313">
        <v>383</v>
      </c>
      <c r="D240" s="314" t="s">
        <v>493</v>
      </c>
      <c r="E240" s="315">
        <v>8284</v>
      </c>
      <c r="F240" s="261">
        <v>100000</v>
      </c>
      <c r="G240" s="235">
        <v>48563</v>
      </c>
    </row>
    <row r="241" spans="2:7" ht="15">
      <c r="B241" s="311" t="s">
        <v>608</v>
      </c>
      <c r="C241" s="319"/>
      <c r="D241" s="320"/>
      <c r="E241" s="52"/>
      <c r="F241" s="321">
        <v>480000</v>
      </c>
      <c r="G241" s="235">
        <v>187129</v>
      </c>
    </row>
    <row r="242" spans="2:7" ht="15">
      <c r="B242" s="312" t="s">
        <v>609</v>
      </c>
      <c r="C242" s="319"/>
      <c r="D242" s="320"/>
      <c r="E242" s="52"/>
      <c r="F242" s="261">
        <v>2000000</v>
      </c>
      <c r="G242" s="235">
        <v>779672</v>
      </c>
    </row>
    <row r="243" spans="2:7" ht="15">
      <c r="B243" s="312" t="s">
        <v>609</v>
      </c>
      <c r="C243" s="319"/>
      <c r="D243" s="320"/>
      <c r="E243" s="52"/>
      <c r="F243" s="261">
        <v>6299001</v>
      </c>
      <c r="G243" s="235">
        <v>1804540</v>
      </c>
    </row>
    <row r="244" spans="2:7" ht="15">
      <c r="B244" s="260" t="s">
        <v>404</v>
      </c>
      <c r="C244" s="234">
        <v>762</v>
      </c>
      <c r="D244" s="236" t="s">
        <v>493</v>
      </c>
      <c r="E244" s="237">
        <v>7093</v>
      </c>
      <c r="F244" s="261">
        <v>5670000</v>
      </c>
      <c r="G244" s="235">
        <v>1210372</v>
      </c>
    </row>
    <row r="245" spans="2:7" ht="15">
      <c r="B245" s="310" t="s">
        <v>610</v>
      </c>
      <c r="C245" s="319"/>
      <c r="D245" s="320"/>
      <c r="E245" s="52"/>
      <c r="F245" s="261">
        <v>741000</v>
      </c>
      <c r="G245" s="235">
        <v>288859</v>
      </c>
    </row>
    <row r="246" spans="2:7" ht="15">
      <c r="B246" s="260" t="s">
        <v>611</v>
      </c>
      <c r="C246" s="288">
        <v>681</v>
      </c>
      <c r="D246" s="241" t="s">
        <v>493</v>
      </c>
      <c r="E246" s="242">
        <v>1815</v>
      </c>
      <c r="F246" s="322">
        <v>157000</v>
      </c>
      <c r="G246" s="235">
        <v>61159</v>
      </c>
    </row>
    <row r="247" spans="2:7" ht="15">
      <c r="B247" s="260" t="s">
        <v>612</v>
      </c>
      <c r="C247" s="288">
        <v>671</v>
      </c>
      <c r="D247" s="241" t="s">
        <v>493</v>
      </c>
      <c r="E247" s="242">
        <v>7479</v>
      </c>
      <c r="F247" s="261">
        <v>724000</v>
      </c>
      <c r="G247" s="235">
        <v>282249</v>
      </c>
    </row>
    <row r="248" spans="2:7" ht="15">
      <c r="B248" s="311" t="s">
        <v>613</v>
      </c>
      <c r="C248" s="213"/>
      <c r="D248" s="52"/>
      <c r="E248" s="52"/>
      <c r="F248" s="261">
        <v>1968057</v>
      </c>
      <c r="G248" s="235">
        <v>686165</v>
      </c>
    </row>
    <row r="249" spans="2:7" ht="15">
      <c r="B249" s="312" t="s">
        <v>614</v>
      </c>
      <c r="C249" s="313">
        <v>623</v>
      </c>
      <c r="D249" s="314" t="s">
        <v>493</v>
      </c>
      <c r="E249" s="315">
        <v>7155</v>
      </c>
      <c r="F249" s="261">
        <v>520000</v>
      </c>
      <c r="G249" s="235">
        <v>217284</v>
      </c>
    </row>
    <row r="250" spans="2:7" ht="15">
      <c r="B250" s="312" t="s">
        <v>615</v>
      </c>
      <c r="C250" s="213"/>
      <c r="D250" s="52"/>
      <c r="E250" s="52"/>
      <c r="F250" s="261">
        <v>2244800</v>
      </c>
      <c r="G250" s="235">
        <v>1481191</v>
      </c>
    </row>
    <row r="251" spans="2:7" ht="15">
      <c r="B251" s="260" t="s">
        <v>616</v>
      </c>
      <c r="C251" s="316">
        <v>622</v>
      </c>
      <c r="D251" s="317" t="s">
        <v>493</v>
      </c>
      <c r="E251" s="318">
        <v>40928</v>
      </c>
      <c r="F251" s="322">
        <v>9742509</v>
      </c>
      <c r="G251" s="235">
        <v>2523633</v>
      </c>
    </row>
    <row r="252" spans="2:7" ht="15">
      <c r="B252" s="311" t="s">
        <v>617</v>
      </c>
      <c r="C252" s="316"/>
      <c r="D252" s="317"/>
      <c r="E252" s="318"/>
      <c r="F252" s="261">
        <v>30109934</v>
      </c>
      <c r="G252" s="235">
        <v>6898991</v>
      </c>
    </row>
    <row r="253" spans="2:7" ht="15">
      <c r="B253" s="311" t="s">
        <v>618</v>
      </c>
      <c r="C253" s="316"/>
      <c r="D253" s="317"/>
      <c r="E253" s="318"/>
      <c r="F253" s="261">
        <v>1127000</v>
      </c>
      <c r="G253" s="235">
        <v>467705</v>
      </c>
    </row>
    <row r="254" spans="2:7" ht="15">
      <c r="B254" s="260" t="s">
        <v>619</v>
      </c>
      <c r="C254" s="313">
        <v>609</v>
      </c>
      <c r="D254" s="314" t="s">
        <v>493</v>
      </c>
      <c r="E254" s="315">
        <v>2865</v>
      </c>
      <c r="F254" s="261">
        <v>1835540</v>
      </c>
      <c r="G254" s="235">
        <v>239049</v>
      </c>
    </row>
    <row r="255" spans="2:7" ht="15">
      <c r="B255" s="260" t="s">
        <v>620</v>
      </c>
      <c r="C255" s="316">
        <v>799</v>
      </c>
      <c r="D255" s="317" t="s">
        <v>493</v>
      </c>
      <c r="E255" s="318">
        <v>7107</v>
      </c>
      <c r="F255" s="261">
        <v>6697977</v>
      </c>
      <c r="G255" s="235">
        <v>313116</v>
      </c>
    </row>
    <row r="256" spans="2:7" ht="15">
      <c r="B256" s="260" t="s">
        <v>621</v>
      </c>
      <c r="C256" s="316">
        <v>508</v>
      </c>
      <c r="D256" s="317" t="s">
        <v>493</v>
      </c>
      <c r="E256" s="318">
        <v>3057</v>
      </c>
      <c r="F256" s="261">
        <v>6992036</v>
      </c>
      <c r="G256" s="235">
        <v>417012</v>
      </c>
    </row>
    <row r="257" spans="2:7" ht="15">
      <c r="B257" s="260" t="s">
        <v>621</v>
      </c>
      <c r="C257" s="316">
        <v>558</v>
      </c>
      <c r="D257" s="317" t="s">
        <v>493</v>
      </c>
      <c r="E257" s="318">
        <v>3603</v>
      </c>
      <c r="F257" s="261">
        <v>228000</v>
      </c>
      <c r="G257" s="235">
        <v>88884</v>
      </c>
    </row>
    <row r="258" spans="2:7" ht="15">
      <c r="B258" s="260" t="s">
        <v>622</v>
      </c>
      <c r="C258" s="313">
        <v>482</v>
      </c>
      <c r="D258" s="314" t="s">
        <v>493</v>
      </c>
      <c r="E258" s="315">
        <v>2898</v>
      </c>
      <c r="F258" s="261">
        <v>6491941</v>
      </c>
      <c r="G258" s="235">
        <v>393032</v>
      </c>
    </row>
    <row r="259" spans="2:7" ht="15">
      <c r="B259" s="260" t="s">
        <v>622</v>
      </c>
      <c r="C259" s="313">
        <v>585</v>
      </c>
      <c r="D259" s="314" t="s">
        <v>493</v>
      </c>
      <c r="E259" s="315">
        <v>3555</v>
      </c>
      <c r="F259" s="261">
        <v>217000</v>
      </c>
      <c r="G259" s="235">
        <v>84596</v>
      </c>
    </row>
    <row r="260" spans="2:7" ht="15">
      <c r="B260" s="312" t="s">
        <v>623</v>
      </c>
      <c r="C260" s="316">
        <v>958</v>
      </c>
      <c r="D260" s="317" t="s">
        <v>493</v>
      </c>
      <c r="E260" s="318">
        <v>4664</v>
      </c>
      <c r="F260" s="261">
        <v>312000</v>
      </c>
      <c r="G260" s="235">
        <v>121628</v>
      </c>
    </row>
    <row r="261" spans="2:7" ht="15">
      <c r="B261" s="312" t="s">
        <v>624</v>
      </c>
      <c r="C261" s="316">
        <v>958</v>
      </c>
      <c r="D261" s="317" t="s">
        <v>493</v>
      </c>
      <c r="E261" s="318">
        <v>4664</v>
      </c>
      <c r="F261" s="261">
        <v>7392000</v>
      </c>
      <c r="G261" s="235">
        <v>1881677</v>
      </c>
    </row>
    <row r="262" spans="2:7" ht="15">
      <c r="B262" s="312" t="s">
        <v>625</v>
      </c>
      <c r="C262" s="323">
        <v>919</v>
      </c>
      <c r="D262" s="324" t="s">
        <v>493</v>
      </c>
      <c r="E262" s="325">
        <v>7407</v>
      </c>
      <c r="F262" s="261">
        <v>245000</v>
      </c>
      <c r="G262" s="235">
        <v>149492</v>
      </c>
    </row>
    <row r="263" spans="2:7" ht="15">
      <c r="B263" s="312" t="s">
        <v>626</v>
      </c>
      <c r="C263" s="288"/>
      <c r="D263" s="241"/>
      <c r="E263" s="242"/>
      <c r="F263" s="261">
        <v>4649364</v>
      </c>
      <c r="G263" s="235">
        <v>3053915</v>
      </c>
    </row>
    <row r="264" spans="2:7" ht="15">
      <c r="B264" s="312" t="s">
        <v>625</v>
      </c>
      <c r="C264" s="288"/>
      <c r="D264" s="241"/>
      <c r="E264" s="242"/>
      <c r="F264" s="261">
        <v>692000</v>
      </c>
      <c r="G264" s="235">
        <v>269777</v>
      </c>
    </row>
    <row r="265" spans="2:7" ht="15">
      <c r="B265" s="311" t="s">
        <v>627</v>
      </c>
      <c r="C265" s="326">
        <v>879</v>
      </c>
      <c r="D265" s="327" t="s">
        <v>493</v>
      </c>
      <c r="E265" s="328">
        <v>7184</v>
      </c>
      <c r="F265" s="261">
        <v>2172925</v>
      </c>
      <c r="G265" s="235">
        <v>1495110</v>
      </c>
    </row>
    <row r="266" spans="2:7" ht="15">
      <c r="B266" s="311" t="s">
        <v>628</v>
      </c>
      <c r="C266" s="288"/>
      <c r="D266" s="241"/>
      <c r="E266" s="242"/>
      <c r="F266" s="261">
        <v>692000</v>
      </c>
      <c r="G266" s="235">
        <v>269777</v>
      </c>
    </row>
    <row r="267" spans="2:7" ht="15">
      <c r="B267" s="311" t="s">
        <v>629</v>
      </c>
      <c r="C267" s="326">
        <v>841</v>
      </c>
      <c r="D267" s="327" t="s">
        <v>493</v>
      </c>
      <c r="E267" s="328">
        <v>7034</v>
      </c>
      <c r="F267" s="261">
        <v>688000</v>
      </c>
      <c r="G267" s="235">
        <v>268199</v>
      </c>
    </row>
    <row r="268" spans="2:7" ht="15">
      <c r="B268" s="311" t="s">
        <v>630</v>
      </c>
      <c r="C268" s="234"/>
      <c r="D268" s="236"/>
      <c r="E268" s="237"/>
      <c r="F268" s="261">
        <v>1535107</v>
      </c>
      <c r="G268" s="235">
        <v>705025</v>
      </c>
    </row>
    <row r="269" spans="2:7" ht="15">
      <c r="B269" s="260" t="s">
        <v>585</v>
      </c>
      <c r="C269" s="234">
        <v>717</v>
      </c>
      <c r="D269" s="236" t="s">
        <v>493</v>
      </c>
      <c r="E269" s="237">
        <v>2404</v>
      </c>
      <c r="F269" s="261">
        <v>4107024</v>
      </c>
      <c r="G269" s="235">
        <v>646436</v>
      </c>
    </row>
    <row r="270" spans="2:7" ht="15">
      <c r="B270" s="311" t="s">
        <v>631</v>
      </c>
      <c r="C270" s="234"/>
      <c r="D270" s="236"/>
      <c r="E270" s="237"/>
      <c r="F270" s="261">
        <v>882348</v>
      </c>
      <c r="G270" s="235">
        <v>33232</v>
      </c>
    </row>
    <row r="271" spans="2:7" ht="15">
      <c r="B271" s="311" t="s">
        <v>632</v>
      </c>
      <c r="C271" s="234"/>
      <c r="D271" s="236"/>
      <c r="E271" s="237"/>
      <c r="F271" s="261">
        <v>247388</v>
      </c>
      <c r="G271" s="235">
        <v>9318</v>
      </c>
    </row>
    <row r="272" spans="2:7" ht="15">
      <c r="B272" s="311" t="s">
        <v>633</v>
      </c>
      <c r="C272" s="234"/>
      <c r="D272" s="236"/>
      <c r="E272" s="237"/>
      <c r="F272" s="261">
        <f>2985141+272666</f>
        <v>3257807</v>
      </c>
      <c r="G272" s="235">
        <v>112431</v>
      </c>
    </row>
    <row r="273" spans="2:7" ht="15">
      <c r="B273" s="311" t="s">
        <v>634</v>
      </c>
      <c r="C273" s="234"/>
      <c r="D273" s="236"/>
      <c r="E273" s="237"/>
      <c r="F273" s="261">
        <v>2697480</v>
      </c>
      <c r="G273" s="235">
        <v>90345</v>
      </c>
    </row>
    <row r="274" spans="2:7" ht="15">
      <c r="B274" s="311" t="s">
        <v>635</v>
      </c>
      <c r="C274" s="234"/>
      <c r="D274" s="236"/>
      <c r="E274" s="237"/>
      <c r="F274" s="261">
        <v>9091</v>
      </c>
      <c r="G274" s="235">
        <v>8342</v>
      </c>
    </row>
    <row r="275" spans="2:7" ht="15">
      <c r="B275" s="311" t="s">
        <v>635</v>
      </c>
      <c r="C275" s="234"/>
      <c r="D275" s="236"/>
      <c r="E275" s="237"/>
      <c r="F275" s="261">
        <v>25000</v>
      </c>
      <c r="G275" s="235">
        <v>19492</v>
      </c>
    </row>
    <row r="276" spans="2:7" ht="15">
      <c r="B276" s="311" t="s">
        <v>635</v>
      </c>
      <c r="C276" s="234"/>
      <c r="D276" s="236"/>
      <c r="E276" s="237"/>
      <c r="F276" s="261">
        <v>54000</v>
      </c>
      <c r="G276" s="235">
        <v>41023</v>
      </c>
    </row>
    <row r="277" spans="2:7" ht="15">
      <c r="B277" s="311" t="s">
        <v>636</v>
      </c>
      <c r="C277" s="234"/>
      <c r="D277" s="236"/>
      <c r="E277" s="237"/>
      <c r="F277" s="261">
        <v>7050000</v>
      </c>
      <c r="G277" s="235">
        <v>3103103</v>
      </c>
    </row>
    <row r="278" spans="2:7" ht="15">
      <c r="B278" s="311" t="s">
        <v>637</v>
      </c>
      <c r="C278" s="234"/>
      <c r="D278" s="236"/>
      <c r="E278" s="237"/>
      <c r="F278" s="261">
        <v>2420852</v>
      </c>
      <c r="G278" s="235">
        <v>1742533</v>
      </c>
    </row>
    <row r="279" spans="2:7" ht="15">
      <c r="B279" s="311" t="s">
        <v>638</v>
      </c>
      <c r="C279" s="234"/>
      <c r="D279" s="236"/>
      <c r="E279" s="237"/>
      <c r="F279" s="261">
        <f>664917+418133</f>
        <v>1083050</v>
      </c>
      <c r="G279" s="235">
        <v>478644</v>
      </c>
    </row>
    <row r="280" spans="2:7" ht="15">
      <c r="B280" s="311" t="s">
        <v>639</v>
      </c>
      <c r="C280" s="234"/>
      <c r="D280" s="236"/>
      <c r="E280" s="237"/>
      <c r="F280" s="261">
        <v>24838000</v>
      </c>
      <c r="G280" s="235">
        <f>9918168+408373</f>
        <v>10326541</v>
      </c>
    </row>
    <row r="281" spans="2:7" ht="15">
      <c r="B281" s="311" t="s">
        <v>640</v>
      </c>
      <c r="C281" s="234"/>
      <c r="D281" s="236"/>
      <c r="E281" s="237"/>
      <c r="F281" s="261">
        <v>3000</v>
      </c>
      <c r="G281" s="235">
        <v>3000</v>
      </c>
    </row>
    <row r="282" spans="2:7" ht="15">
      <c r="B282" s="329" t="s">
        <v>641</v>
      </c>
      <c r="C282" s="330" t="s">
        <v>642</v>
      </c>
      <c r="D282" s="331" t="s">
        <v>493</v>
      </c>
      <c r="E282" s="332">
        <v>3136</v>
      </c>
      <c r="F282" s="261">
        <v>1200000</v>
      </c>
      <c r="G282" s="235">
        <v>467705</v>
      </c>
    </row>
    <row r="283" spans="2:7" ht="15">
      <c r="B283" s="260" t="s">
        <v>641</v>
      </c>
      <c r="C283" s="288" t="s">
        <v>643</v>
      </c>
      <c r="D283" s="241" t="s">
        <v>493</v>
      </c>
      <c r="E283" s="242">
        <v>6312</v>
      </c>
      <c r="F283" s="261">
        <f>750000+272672</f>
        <v>1022672</v>
      </c>
      <c r="G283" s="235">
        <v>292315</v>
      </c>
    </row>
    <row r="284" spans="2:7" ht="15">
      <c r="B284" s="311" t="s">
        <v>644</v>
      </c>
      <c r="C284" s="288" t="s">
        <v>643</v>
      </c>
      <c r="D284" s="236"/>
      <c r="E284" s="237"/>
      <c r="F284" s="261">
        <v>80000</v>
      </c>
      <c r="G284" s="235">
        <v>31181</v>
      </c>
    </row>
    <row r="285" spans="2:7" ht="15">
      <c r="B285" s="260" t="s">
        <v>645</v>
      </c>
      <c r="C285" s="234">
        <v>1</v>
      </c>
      <c r="D285" s="236" t="s">
        <v>493</v>
      </c>
      <c r="E285" s="237">
        <v>20182</v>
      </c>
      <c r="F285" s="261">
        <v>931594</v>
      </c>
      <c r="G285" s="235">
        <v>263000</v>
      </c>
    </row>
    <row r="286" spans="2:7" ht="15">
      <c r="B286" s="260" t="s">
        <v>646</v>
      </c>
      <c r="C286" s="234" t="s">
        <v>647</v>
      </c>
      <c r="D286" s="236" t="s">
        <v>493</v>
      </c>
      <c r="E286" s="237">
        <v>865</v>
      </c>
      <c r="F286" s="261">
        <v>124560</v>
      </c>
      <c r="G286" s="235">
        <v>22562</v>
      </c>
    </row>
    <row r="287" spans="2:7" ht="15">
      <c r="B287" s="260" t="s">
        <v>339</v>
      </c>
      <c r="C287" s="234">
        <v>430</v>
      </c>
      <c r="D287" s="236" t="s">
        <v>493</v>
      </c>
      <c r="E287" s="237">
        <v>19100</v>
      </c>
      <c r="F287" s="309">
        <v>1141718</v>
      </c>
      <c r="G287" s="235">
        <v>686165</v>
      </c>
    </row>
    <row r="288" spans="2:7" ht="15">
      <c r="B288" s="260" t="s">
        <v>339</v>
      </c>
      <c r="C288" s="234">
        <v>432</v>
      </c>
      <c r="D288" s="236" t="s">
        <v>493</v>
      </c>
      <c r="E288" s="237">
        <v>16473</v>
      </c>
      <c r="F288" s="309">
        <v>984687</v>
      </c>
      <c r="G288" s="235">
        <v>45231</v>
      </c>
    </row>
    <row r="289" spans="2:7" ht="15">
      <c r="B289" s="260" t="s">
        <v>402</v>
      </c>
      <c r="C289" s="234">
        <v>670</v>
      </c>
      <c r="D289" s="236" t="s">
        <v>493</v>
      </c>
      <c r="E289" s="237">
        <v>2009</v>
      </c>
      <c r="F289" s="309">
        <f>E289*520</f>
        <v>1044680</v>
      </c>
      <c r="G289" s="235">
        <v>36524</v>
      </c>
    </row>
    <row r="290" spans="2:7" ht="15">
      <c r="B290" s="260" t="s">
        <v>403</v>
      </c>
      <c r="C290" s="234">
        <v>672</v>
      </c>
      <c r="D290" s="236" t="s">
        <v>493</v>
      </c>
      <c r="E290" s="237">
        <v>2074</v>
      </c>
      <c r="F290" s="309">
        <f>E290*520</f>
        <v>1078480</v>
      </c>
      <c r="G290" s="235">
        <v>33246</v>
      </c>
    </row>
    <row r="291" spans="2:7" ht="15">
      <c r="B291" s="260" t="s">
        <v>407</v>
      </c>
      <c r="C291" s="234">
        <v>1049</v>
      </c>
      <c r="D291" s="236" t="s">
        <v>493</v>
      </c>
      <c r="E291" s="237">
        <v>7027</v>
      </c>
      <c r="F291" s="309">
        <v>1011888</v>
      </c>
      <c r="G291" s="235">
        <v>25461</v>
      </c>
    </row>
    <row r="292" spans="2:7" ht="15">
      <c r="B292" s="260" t="s">
        <v>407</v>
      </c>
      <c r="C292" s="234">
        <v>1050</v>
      </c>
      <c r="D292" s="236" t="s">
        <v>493</v>
      </c>
      <c r="E292" s="237">
        <v>5503</v>
      </c>
      <c r="F292" s="309">
        <v>792432</v>
      </c>
      <c r="G292" s="235">
        <v>156231</v>
      </c>
    </row>
    <row r="293" spans="2:7" ht="15">
      <c r="B293" s="260" t="s">
        <v>408</v>
      </c>
      <c r="C293" s="234" t="s">
        <v>648</v>
      </c>
      <c r="D293" s="236" t="s">
        <v>493</v>
      </c>
      <c r="E293" s="237">
        <v>6658</v>
      </c>
      <c r="F293" s="309">
        <f>E293*275</f>
        <v>1830950</v>
      </c>
      <c r="G293" s="235">
        <v>12362</v>
      </c>
    </row>
    <row r="294" spans="2:7" ht="15">
      <c r="B294" s="260" t="s">
        <v>649</v>
      </c>
      <c r="C294" s="234" t="s">
        <v>650</v>
      </c>
      <c r="D294" s="236" t="s">
        <v>493</v>
      </c>
      <c r="E294" s="237">
        <v>3527</v>
      </c>
      <c r="F294" s="309">
        <f>E294*520</f>
        <v>1834040</v>
      </c>
      <c r="G294" s="235">
        <v>686165</v>
      </c>
    </row>
    <row r="295" spans="2:7" ht="15">
      <c r="B295" s="260" t="s">
        <v>649</v>
      </c>
      <c r="C295" s="234" t="s">
        <v>410</v>
      </c>
      <c r="D295" s="236" t="s">
        <v>493</v>
      </c>
      <c r="E295" s="237">
        <v>1686</v>
      </c>
      <c r="F295" s="309">
        <f>E295*520</f>
        <v>876720</v>
      </c>
      <c r="G295" s="235">
        <v>686165</v>
      </c>
    </row>
    <row r="296" spans="2:7" ht="15">
      <c r="B296" s="260" t="s">
        <v>651</v>
      </c>
      <c r="C296" s="234" t="s">
        <v>413</v>
      </c>
      <c r="D296" s="236" t="s">
        <v>493</v>
      </c>
      <c r="E296" s="237">
        <v>942</v>
      </c>
      <c r="F296" s="309">
        <f>E296*375</f>
        <v>353250</v>
      </c>
      <c r="G296" s="235">
        <v>62345</v>
      </c>
    </row>
    <row r="297" spans="2:7" ht="15">
      <c r="B297" s="260" t="s">
        <v>414</v>
      </c>
      <c r="C297" s="288" t="s">
        <v>415</v>
      </c>
      <c r="D297" s="241" t="s">
        <v>493</v>
      </c>
      <c r="E297" s="242">
        <v>11631</v>
      </c>
      <c r="F297" s="322">
        <f>E297*275</f>
        <v>3198525</v>
      </c>
      <c r="G297" s="235">
        <v>58942</v>
      </c>
    </row>
    <row r="298" spans="2:7" ht="15">
      <c r="B298" s="260" t="s">
        <v>412</v>
      </c>
      <c r="C298" s="288" t="s">
        <v>416</v>
      </c>
      <c r="D298" s="241" t="s">
        <v>493</v>
      </c>
      <c r="E298" s="242">
        <v>10039</v>
      </c>
      <c r="F298" s="322">
        <f>E298*275</f>
        <v>2760725</v>
      </c>
      <c r="G298" s="235">
        <v>48235</v>
      </c>
    </row>
    <row r="299" spans="2:7" ht="15">
      <c r="B299" s="260" t="s">
        <v>412</v>
      </c>
      <c r="C299" s="288" t="s">
        <v>417</v>
      </c>
      <c r="D299" s="241" t="s">
        <v>493</v>
      </c>
      <c r="E299" s="242">
        <v>4164</v>
      </c>
      <c r="F299" s="322">
        <f>E299*275</f>
        <v>1145100</v>
      </c>
      <c r="G299" s="235">
        <v>25462</v>
      </c>
    </row>
    <row r="300" spans="2:7" ht="15">
      <c r="B300" s="329" t="s">
        <v>641</v>
      </c>
      <c r="C300" s="330">
        <v>1161</v>
      </c>
      <c r="D300" s="331" t="s">
        <v>493</v>
      </c>
      <c r="E300" s="332">
        <v>3084</v>
      </c>
      <c r="F300" s="333">
        <f aca="true" t="shared" si="0" ref="F300:F306">E300*383+272672</f>
        <v>1453844</v>
      </c>
      <c r="G300" s="235">
        <v>465000</v>
      </c>
    </row>
    <row r="301" spans="2:7" ht="15">
      <c r="B301" s="329" t="s">
        <v>641</v>
      </c>
      <c r="C301" s="330">
        <v>1163</v>
      </c>
      <c r="D301" s="331" t="s">
        <v>493</v>
      </c>
      <c r="E301" s="332">
        <v>498</v>
      </c>
      <c r="F301" s="333">
        <f t="shared" si="0"/>
        <v>463406</v>
      </c>
      <c r="G301" s="235">
        <v>256000</v>
      </c>
    </row>
    <row r="302" spans="2:7" ht="15">
      <c r="B302" s="329" t="s">
        <v>641</v>
      </c>
      <c r="C302" s="330" t="s">
        <v>652</v>
      </c>
      <c r="D302" s="331" t="s">
        <v>493</v>
      </c>
      <c r="E302" s="332">
        <v>10627</v>
      </c>
      <c r="F302" s="333">
        <f t="shared" si="0"/>
        <v>4342813</v>
      </c>
      <c r="G302" s="235">
        <v>256000</v>
      </c>
    </row>
    <row r="303" spans="2:7" ht="15">
      <c r="B303" s="329" t="s">
        <v>641</v>
      </c>
      <c r="C303" s="330" t="s">
        <v>653</v>
      </c>
      <c r="D303" s="331" t="s">
        <v>493</v>
      </c>
      <c r="E303" s="332">
        <v>11498</v>
      </c>
      <c r="F303" s="333">
        <f t="shared" si="0"/>
        <v>4676406</v>
      </c>
      <c r="G303" s="235">
        <v>125600</v>
      </c>
    </row>
    <row r="304" spans="2:7" ht="15">
      <c r="B304" s="329" t="s">
        <v>641</v>
      </c>
      <c r="C304" s="330" t="s">
        <v>654</v>
      </c>
      <c r="D304" s="331" t="s">
        <v>493</v>
      </c>
      <c r="E304" s="332">
        <v>13831</v>
      </c>
      <c r="F304" s="333">
        <f t="shared" si="0"/>
        <v>5569945</v>
      </c>
      <c r="G304" s="235">
        <v>123000</v>
      </c>
    </row>
    <row r="305" spans="2:7" ht="15">
      <c r="B305" s="329" t="s">
        <v>641</v>
      </c>
      <c r="C305" s="330" t="s">
        <v>655</v>
      </c>
      <c r="D305" s="331" t="s">
        <v>493</v>
      </c>
      <c r="E305" s="332">
        <v>1824</v>
      </c>
      <c r="F305" s="333">
        <f t="shared" si="0"/>
        <v>971264</v>
      </c>
      <c r="G305" s="235">
        <v>78900</v>
      </c>
    </row>
    <row r="306" spans="2:7" ht="15">
      <c r="B306" s="329" t="s">
        <v>641</v>
      </c>
      <c r="C306" s="330" t="s">
        <v>656</v>
      </c>
      <c r="D306" s="331" t="s">
        <v>493</v>
      </c>
      <c r="E306" s="332">
        <v>3082</v>
      </c>
      <c r="F306" s="333">
        <f t="shared" si="0"/>
        <v>1453078</v>
      </c>
      <c r="G306" s="235">
        <v>65222</v>
      </c>
    </row>
    <row r="307" spans="2:7" ht="15">
      <c r="B307" s="329" t="s">
        <v>657</v>
      </c>
      <c r="C307" s="330" t="s">
        <v>658</v>
      </c>
      <c r="D307" s="331" t="s">
        <v>493</v>
      </c>
      <c r="E307" s="332">
        <v>8018</v>
      </c>
      <c r="F307" s="333">
        <f>E307*275+272672</f>
        <v>2477622</v>
      </c>
      <c r="G307" s="235">
        <v>45623</v>
      </c>
    </row>
    <row r="308" spans="2:7" ht="15">
      <c r="B308" s="329" t="s">
        <v>641</v>
      </c>
      <c r="C308" s="330" t="s">
        <v>659</v>
      </c>
      <c r="D308" s="331" t="s">
        <v>493</v>
      </c>
      <c r="E308" s="332">
        <v>4108</v>
      </c>
      <c r="F308" s="333">
        <f>E308*383</f>
        <v>1573364</v>
      </c>
      <c r="G308" s="235">
        <v>56213</v>
      </c>
    </row>
    <row r="309" spans="2:7" ht="15">
      <c r="B309" s="329" t="s">
        <v>660</v>
      </c>
      <c r="C309" s="330" t="s">
        <v>661</v>
      </c>
      <c r="D309" s="331" t="s">
        <v>493</v>
      </c>
      <c r="E309" s="332">
        <v>1588</v>
      </c>
      <c r="F309" s="333">
        <v>228684</v>
      </c>
      <c r="G309" s="235">
        <v>98000</v>
      </c>
    </row>
    <row r="310" spans="2:7" ht="15">
      <c r="B310" s="260" t="s">
        <v>641</v>
      </c>
      <c r="C310" s="288" t="s">
        <v>662</v>
      </c>
      <c r="D310" s="241" t="s">
        <v>493</v>
      </c>
      <c r="E310" s="242">
        <v>4547</v>
      </c>
      <c r="F310" s="322">
        <f>E310*383</f>
        <v>1741501</v>
      </c>
      <c r="G310" s="235">
        <v>686165</v>
      </c>
    </row>
    <row r="311" spans="2:7" ht="15">
      <c r="B311" s="260" t="s">
        <v>346</v>
      </c>
      <c r="C311" s="239" t="s">
        <v>347</v>
      </c>
      <c r="D311" s="236" t="s">
        <v>493</v>
      </c>
      <c r="E311" s="254">
        <v>1162</v>
      </c>
      <c r="F311" s="309">
        <v>116000</v>
      </c>
      <c r="G311" s="235">
        <v>48256</v>
      </c>
    </row>
    <row r="312" spans="2:7" ht="15">
      <c r="B312" s="260" t="s">
        <v>343</v>
      </c>
      <c r="C312" s="239">
        <v>718</v>
      </c>
      <c r="D312" s="236" t="s">
        <v>493</v>
      </c>
      <c r="E312" s="254">
        <v>2406</v>
      </c>
      <c r="F312" s="309">
        <v>128000</v>
      </c>
      <c r="G312" s="235">
        <v>45682</v>
      </c>
    </row>
    <row r="313" spans="2:7" ht="15">
      <c r="B313" s="260" t="s">
        <v>346</v>
      </c>
      <c r="C313" s="239" t="s">
        <v>347</v>
      </c>
      <c r="D313" s="236" t="s">
        <v>493</v>
      </c>
      <c r="E313" s="254">
        <v>1162</v>
      </c>
      <c r="F313" s="309">
        <v>116000</v>
      </c>
      <c r="G313" s="235">
        <v>59236</v>
      </c>
    </row>
    <row r="314" spans="2:7" ht="15">
      <c r="B314" s="260" t="s">
        <v>409</v>
      </c>
      <c r="C314" s="239" t="s">
        <v>663</v>
      </c>
      <c r="D314" s="236" t="s">
        <v>493</v>
      </c>
      <c r="E314" s="52">
        <v>3482</v>
      </c>
      <c r="F314" s="309">
        <v>3417000</v>
      </c>
      <c r="G314" s="235">
        <v>56231</v>
      </c>
    </row>
    <row r="315" spans="2:7" ht="15">
      <c r="B315" s="260" t="s">
        <v>664</v>
      </c>
      <c r="C315" s="239">
        <v>12</v>
      </c>
      <c r="D315" s="236" t="s">
        <v>493</v>
      </c>
      <c r="E315" s="52"/>
      <c r="F315" s="309">
        <v>0</v>
      </c>
      <c r="G315" s="334"/>
    </row>
    <row r="316" spans="2:7" ht="15">
      <c r="B316" s="260" t="s">
        <v>665</v>
      </c>
      <c r="C316" s="239">
        <v>38</v>
      </c>
      <c r="D316" s="236" t="s">
        <v>493</v>
      </c>
      <c r="E316" s="52"/>
      <c r="F316" s="309">
        <v>0</v>
      </c>
      <c r="G316" s="334"/>
    </row>
    <row r="317" spans="2:7" ht="15">
      <c r="B317" s="260" t="s">
        <v>666</v>
      </c>
      <c r="C317" s="239">
        <v>69</v>
      </c>
      <c r="D317" s="236" t="s">
        <v>493</v>
      </c>
      <c r="E317" s="52"/>
      <c r="F317" s="309">
        <v>0</v>
      </c>
      <c r="G317" s="334"/>
    </row>
    <row r="318" spans="2:7" ht="15">
      <c r="B318" s="260" t="s">
        <v>667</v>
      </c>
      <c r="C318" s="239">
        <v>93</v>
      </c>
      <c r="D318" s="236" t="s">
        <v>493</v>
      </c>
      <c r="E318" s="52"/>
      <c r="F318" s="309">
        <v>0</v>
      </c>
      <c r="G318" s="334"/>
    </row>
    <row r="319" spans="2:7" ht="15">
      <c r="B319" s="260" t="s">
        <v>668</v>
      </c>
      <c r="C319" s="239">
        <v>112</v>
      </c>
      <c r="D319" s="236" t="s">
        <v>493</v>
      </c>
      <c r="E319" s="52"/>
      <c r="F319" s="309">
        <v>0</v>
      </c>
      <c r="G319" s="334"/>
    </row>
    <row r="320" spans="2:7" ht="15">
      <c r="B320" s="260" t="s">
        <v>669</v>
      </c>
      <c r="C320" s="239">
        <v>133</v>
      </c>
      <c r="D320" s="236" t="s">
        <v>493</v>
      </c>
      <c r="E320" s="52"/>
      <c r="F320" s="309">
        <v>0</v>
      </c>
      <c r="G320" s="334"/>
    </row>
    <row r="321" spans="2:7" ht="15">
      <c r="B321" s="260" t="s">
        <v>670</v>
      </c>
      <c r="C321" s="239">
        <v>157</v>
      </c>
      <c r="D321" s="236" t="s">
        <v>493</v>
      </c>
      <c r="E321" s="52"/>
      <c r="F321" s="309">
        <v>0</v>
      </c>
      <c r="G321" s="334"/>
    </row>
    <row r="322" spans="2:7" ht="15">
      <c r="B322" s="260" t="s">
        <v>671</v>
      </c>
      <c r="C322" s="239">
        <v>184</v>
      </c>
      <c r="D322" s="236" t="s">
        <v>493</v>
      </c>
      <c r="E322" s="52"/>
      <c r="F322" s="309">
        <v>0</v>
      </c>
      <c r="G322" s="334"/>
    </row>
    <row r="323" spans="2:7" ht="15">
      <c r="B323" s="260" t="s">
        <v>669</v>
      </c>
      <c r="C323" s="239">
        <v>200</v>
      </c>
      <c r="D323" s="236" t="s">
        <v>493</v>
      </c>
      <c r="E323" s="52"/>
      <c r="F323" s="309">
        <v>0</v>
      </c>
      <c r="G323" s="334"/>
    </row>
    <row r="324" spans="2:7" ht="15">
      <c r="B324" s="260" t="s">
        <v>672</v>
      </c>
      <c r="C324" s="239">
        <v>211</v>
      </c>
      <c r="D324" s="236" t="s">
        <v>493</v>
      </c>
      <c r="E324" s="52"/>
      <c r="F324" s="309">
        <v>0</v>
      </c>
      <c r="G324" s="334"/>
    </row>
    <row r="325" spans="2:7" ht="15">
      <c r="B325" s="260" t="s">
        <v>673</v>
      </c>
      <c r="C325" s="239">
        <v>222</v>
      </c>
      <c r="D325" s="236" t="s">
        <v>493</v>
      </c>
      <c r="E325" s="52"/>
      <c r="F325" s="309">
        <v>0</v>
      </c>
      <c r="G325" s="334"/>
    </row>
    <row r="326" spans="2:7" ht="15">
      <c r="B326" s="260" t="s">
        <v>671</v>
      </c>
      <c r="C326" s="239">
        <v>234</v>
      </c>
      <c r="D326" s="236" t="s">
        <v>493</v>
      </c>
      <c r="E326" s="52"/>
      <c r="F326" s="309">
        <v>0</v>
      </c>
      <c r="G326" s="334"/>
    </row>
    <row r="327" spans="2:7" ht="15">
      <c r="B327" s="260" t="s">
        <v>674</v>
      </c>
      <c r="C327" s="239">
        <v>283</v>
      </c>
      <c r="D327" s="236" t="s">
        <v>493</v>
      </c>
      <c r="E327" s="52"/>
      <c r="F327" s="309">
        <v>0</v>
      </c>
      <c r="G327" s="334"/>
    </row>
    <row r="328" spans="2:7" ht="15">
      <c r="B328" s="260" t="s">
        <v>670</v>
      </c>
      <c r="C328" s="239">
        <v>257</v>
      </c>
      <c r="D328" s="236" t="s">
        <v>493</v>
      </c>
      <c r="E328" s="52"/>
      <c r="F328" s="309">
        <v>0</v>
      </c>
      <c r="G328" s="334"/>
    </row>
    <row r="329" spans="2:7" ht="15">
      <c r="B329" s="260" t="s">
        <v>675</v>
      </c>
      <c r="C329" s="239">
        <v>309</v>
      </c>
      <c r="D329" s="236" t="s">
        <v>493</v>
      </c>
      <c r="E329" s="52"/>
      <c r="F329" s="309">
        <v>0</v>
      </c>
      <c r="G329" s="334"/>
    </row>
    <row r="330" spans="2:7" ht="15">
      <c r="B330" s="260" t="s">
        <v>666</v>
      </c>
      <c r="C330" s="239">
        <v>332</v>
      </c>
      <c r="D330" s="236" t="s">
        <v>493</v>
      </c>
      <c r="E330" s="52"/>
      <c r="F330" s="309">
        <v>0</v>
      </c>
      <c r="G330" s="334"/>
    </row>
    <row r="331" spans="2:7" ht="15">
      <c r="B331" s="260" t="s">
        <v>665</v>
      </c>
      <c r="C331" s="239">
        <v>360</v>
      </c>
      <c r="D331" s="236" t="s">
        <v>493</v>
      </c>
      <c r="E331" s="52"/>
      <c r="F331" s="309">
        <v>0</v>
      </c>
      <c r="G331" s="334"/>
    </row>
    <row r="332" spans="2:7" ht="15">
      <c r="B332" s="260" t="s">
        <v>664</v>
      </c>
      <c r="C332" s="239">
        <v>383</v>
      </c>
      <c r="D332" s="236" t="s">
        <v>493</v>
      </c>
      <c r="E332" s="52"/>
      <c r="F332" s="309">
        <v>0</v>
      </c>
      <c r="G332" s="334"/>
    </row>
    <row r="333" spans="2:7" ht="15">
      <c r="B333" s="260" t="s">
        <v>664</v>
      </c>
      <c r="C333" s="239">
        <v>1007</v>
      </c>
      <c r="D333" s="236" t="s">
        <v>493</v>
      </c>
      <c r="E333" s="52"/>
      <c r="F333" s="309">
        <v>0</v>
      </c>
      <c r="G333" s="334"/>
    </row>
    <row r="334" spans="2:7" ht="15">
      <c r="B334" s="260" t="s">
        <v>664</v>
      </c>
      <c r="C334" s="239">
        <v>1031</v>
      </c>
      <c r="D334" s="236" t="s">
        <v>493</v>
      </c>
      <c r="E334" s="52"/>
      <c r="F334" s="309">
        <v>0</v>
      </c>
      <c r="G334" s="334"/>
    </row>
    <row r="335" spans="2:7" ht="15">
      <c r="B335" s="52"/>
      <c r="C335" s="213"/>
      <c r="D335" s="397" t="s">
        <v>36</v>
      </c>
      <c r="E335" s="397"/>
      <c r="F335" s="216">
        <f>SUM(F200:F334)</f>
        <v>298561084</v>
      </c>
      <c r="G335" s="217">
        <f>SUM(G200:G334)</f>
        <v>78908994</v>
      </c>
    </row>
    <row r="336" spans="3:7" ht="12.75">
      <c r="C336" s="407" t="s">
        <v>484</v>
      </c>
      <c r="D336" s="407"/>
      <c r="E336" s="407"/>
      <c r="F336" s="213">
        <v>296439668</v>
      </c>
      <c r="G336" s="245">
        <v>78908994</v>
      </c>
    </row>
    <row r="337" spans="2:7" ht="15">
      <c r="B337" s="335"/>
      <c r="C337" s="239"/>
      <c r="D337" s="410" t="s">
        <v>353</v>
      </c>
      <c r="E337" s="410"/>
      <c r="F337" s="213">
        <v>2121416</v>
      </c>
      <c r="G337" s="251"/>
    </row>
    <row r="338" spans="2:7" ht="15">
      <c r="B338" s="335"/>
      <c r="C338" s="239"/>
      <c r="D338" s="236"/>
      <c r="E338" s="52"/>
      <c r="F338" s="213">
        <f>SUM(F336:F337)</f>
        <v>298561084</v>
      </c>
      <c r="G338" s="251"/>
    </row>
    <row r="340" spans="1:2" ht="15">
      <c r="A340" s="227">
        <v>12161</v>
      </c>
      <c r="B340" s="228" t="s">
        <v>676</v>
      </c>
    </row>
    <row r="341" spans="1:7" ht="15">
      <c r="A341" s="227"/>
      <c r="B341" s="336" t="s">
        <v>635</v>
      </c>
      <c r="C341" s="213"/>
      <c r="D341" s="52"/>
      <c r="E341" s="52"/>
      <c r="F341" s="214">
        <v>12751</v>
      </c>
      <c r="G341" s="226"/>
    </row>
    <row r="342" spans="1:7" ht="15">
      <c r="A342" s="227"/>
      <c r="B342" s="336" t="s">
        <v>635</v>
      </c>
      <c r="C342" s="213"/>
      <c r="D342" s="52"/>
      <c r="E342" s="52"/>
      <c r="F342" s="214">
        <v>12751</v>
      </c>
      <c r="G342" s="226"/>
    </row>
    <row r="343" spans="1:7" ht="15">
      <c r="A343" s="227"/>
      <c r="B343" s="336" t="s">
        <v>635</v>
      </c>
      <c r="C343" s="213"/>
      <c r="D343" s="52"/>
      <c r="E343" s="52"/>
      <c r="F343" s="214">
        <v>12751</v>
      </c>
      <c r="G343" s="226"/>
    </row>
    <row r="344" spans="1:7" ht="15">
      <c r="A344" s="227"/>
      <c r="B344" s="336" t="s">
        <v>635</v>
      </c>
      <c r="C344" s="213"/>
      <c r="D344" s="52"/>
      <c r="E344" s="52"/>
      <c r="F344" s="214">
        <v>12751</v>
      </c>
      <c r="G344" s="226"/>
    </row>
    <row r="345" spans="2:7" ht="15">
      <c r="B345" s="52"/>
      <c r="C345" s="213"/>
      <c r="D345" s="397" t="s">
        <v>36</v>
      </c>
      <c r="E345" s="397"/>
      <c r="F345" s="337">
        <f>SUM(F341:F344)</f>
        <v>51004</v>
      </c>
      <c r="G345" s="221"/>
    </row>
    <row r="346" spans="3:6" ht="12.75">
      <c r="C346" s="407" t="s">
        <v>484</v>
      </c>
      <c r="D346" s="407"/>
      <c r="E346" s="407"/>
      <c r="F346" s="338">
        <v>51004</v>
      </c>
    </row>
    <row r="349" spans="1:2" ht="15">
      <c r="A349" s="227">
        <v>12162</v>
      </c>
      <c r="B349" s="228" t="s">
        <v>677</v>
      </c>
    </row>
    <row r="350" spans="1:7" ht="16.5" customHeight="1">
      <c r="A350" s="227"/>
      <c r="B350" s="394" t="s">
        <v>4</v>
      </c>
      <c r="C350" s="398" t="s">
        <v>479</v>
      </c>
      <c r="D350" s="402" t="s">
        <v>480</v>
      </c>
      <c r="E350" s="394" t="s">
        <v>481</v>
      </c>
      <c r="F350" s="398" t="s">
        <v>331</v>
      </c>
      <c r="G350" s="398" t="s">
        <v>482</v>
      </c>
    </row>
    <row r="351" spans="1:7" ht="15">
      <c r="A351" s="227"/>
      <c r="B351" s="395"/>
      <c r="C351" s="401"/>
      <c r="D351" s="403"/>
      <c r="E351" s="395"/>
      <c r="F351" s="401"/>
      <c r="G351" s="401"/>
    </row>
    <row r="352" spans="2:7" ht="15">
      <c r="B352" s="212" t="s">
        <v>678</v>
      </c>
      <c r="C352" s="179"/>
      <c r="D352" s="236" t="s">
        <v>493</v>
      </c>
      <c r="E352" s="52"/>
      <c r="F352" s="320">
        <v>4176398</v>
      </c>
      <c r="G352" s="235">
        <v>375906</v>
      </c>
    </row>
    <row r="353" spans="2:7" ht="15">
      <c r="B353" s="52"/>
      <c r="C353" s="213"/>
      <c r="D353" s="339" t="s">
        <v>36</v>
      </c>
      <c r="E353" s="339"/>
      <c r="F353" s="337">
        <f>SUM(F352:F352)</f>
        <v>4176398</v>
      </c>
      <c r="G353" s="217">
        <f>SUM(G352)</f>
        <v>375906</v>
      </c>
    </row>
    <row r="354" spans="3:7" ht="12.75">
      <c r="C354" s="407" t="s">
        <v>484</v>
      </c>
      <c r="D354" s="407"/>
      <c r="E354" s="407"/>
      <c r="F354" s="338">
        <v>4176398</v>
      </c>
      <c r="G354" s="238">
        <v>375906</v>
      </c>
    </row>
    <row r="355" spans="2:7" ht="15">
      <c r="B355" s="222"/>
      <c r="C355" s="340"/>
      <c r="D355" s="224"/>
      <c r="E355" s="224"/>
      <c r="F355" s="225"/>
      <c r="G355" s="226"/>
    </row>
    <row r="357" spans="1:2" ht="15">
      <c r="A357" s="227">
        <v>121621</v>
      </c>
      <c r="B357" s="228" t="s">
        <v>679</v>
      </c>
    </row>
    <row r="358" spans="2:7" ht="15">
      <c r="B358" s="212" t="s">
        <v>680</v>
      </c>
      <c r="C358" s="213"/>
      <c r="D358" s="52"/>
      <c r="E358" s="52"/>
      <c r="F358" s="214">
        <v>3</v>
      </c>
      <c r="G358" s="226"/>
    </row>
    <row r="359" spans="2:7" ht="15">
      <c r="B359" s="52"/>
      <c r="C359" s="213"/>
      <c r="D359" s="397" t="s">
        <v>36</v>
      </c>
      <c r="E359" s="397"/>
      <c r="F359" s="216">
        <v>3</v>
      </c>
      <c r="G359" s="221"/>
    </row>
    <row r="360" spans="3:6" ht="12.75">
      <c r="C360" s="407" t="s">
        <v>484</v>
      </c>
      <c r="D360" s="407"/>
      <c r="E360" s="407"/>
      <c r="F360" s="213">
        <v>3</v>
      </c>
    </row>
    <row r="362" spans="1:2" ht="15">
      <c r="A362" s="227">
        <v>12171</v>
      </c>
      <c r="B362" s="228" t="s">
        <v>681</v>
      </c>
    </row>
    <row r="363" spans="1:7" ht="16.5" customHeight="1">
      <c r="A363" s="227"/>
      <c r="B363" s="394" t="s">
        <v>4</v>
      </c>
      <c r="C363" s="398" t="s">
        <v>479</v>
      </c>
      <c r="D363" s="402" t="s">
        <v>480</v>
      </c>
      <c r="E363" s="394" t="s">
        <v>481</v>
      </c>
      <c r="F363" s="398" t="s">
        <v>331</v>
      </c>
      <c r="G363" s="398" t="s">
        <v>482</v>
      </c>
    </row>
    <row r="364" spans="1:7" ht="15">
      <c r="A364" s="227"/>
      <c r="B364" s="395"/>
      <c r="C364" s="401"/>
      <c r="D364" s="403"/>
      <c r="E364" s="395"/>
      <c r="F364" s="401"/>
      <c r="G364" s="401"/>
    </row>
    <row r="365" spans="2:7" ht="15">
      <c r="B365" s="212" t="s">
        <v>682</v>
      </c>
      <c r="C365" s="179">
        <v>320</v>
      </c>
      <c r="D365" s="236" t="s">
        <v>493</v>
      </c>
      <c r="E365" s="52"/>
      <c r="F365" s="341">
        <v>573000</v>
      </c>
      <c r="G365" s="235">
        <v>466277</v>
      </c>
    </row>
    <row r="366" spans="2:7" ht="15">
      <c r="B366" s="212" t="s">
        <v>683</v>
      </c>
      <c r="C366" s="179">
        <v>321</v>
      </c>
      <c r="D366" s="236" t="s">
        <v>493</v>
      </c>
      <c r="E366" s="52"/>
      <c r="F366" s="341">
        <v>1260000</v>
      </c>
      <c r="G366" s="235">
        <f>566277+38192</f>
        <v>604469</v>
      </c>
    </row>
    <row r="367" spans="2:7" ht="15">
      <c r="B367" s="212" t="s">
        <v>684</v>
      </c>
      <c r="C367" s="179">
        <v>223</v>
      </c>
      <c r="D367" s="236" t="s">
        <v>493</v>
      </c>
      <c r="E367" s="52"/>
      <c r="F367" s="341">
        <v>519000</v>
      </c>
      <c r="G367" s="235">
        <v>466277</v>
      </c>
    </row>
    <row r="368" spans="2:7" ht="15">
      <c r="B368" s="212" t="s">
        <v>685</v>
      </c>
      <c r="C368" s="179"/>
      <c r="D368" s="236" t="s">
        <v>493</v>
      </c>
      <c r="E368" s="52"/>
      <c r="F368" s="341">
        <v>43000</v>
      </c>
      <c r="G368" s="235">
        <v>15623</v>
      </c>
    </row>
    <row r="369" spans="2:7" ht="15">
      <c r="B369" s="212" t="s">
        <v>686</v>
      </c>
      <c r="C369" s="179"/>
      <c r="D369" s="236" t="s">
        <v>493</v>
      </c>
      <c r="E369" s="52"/>
      <c r="F369" s="341">
        <v>80000</v>
      </c>
      <c r="G369" s="235">
        <v>45622</v>
      </c>
    </row>
    <row r="370" spans="2:7" ht="15">
      <c r="B370" s="212" t="s">
        <v>687</v>
      </c>
      <c r="C370" s="179"/>
      <c r="D370" s="236" t="s">
        <v>493</v>
      </c>
      <c r="E370" s="52"/>
      <c r="F370" s="341">
        <v>840000</v>
      </c>
      <c r="G370" s="235">
        <v>125600</v>
      </c>
    </row>
    <row r="371" spans="2:7" ht="15">
      <c r="B371" s="212" t="s">
        <v>688</v>
      </c>
      <c r="C371" s="179"/>
      <c r="D371" s="236" t="s">
        <v>493</v>
      </c>
      <c r="E371" s="52"/>
      <c r="F371" s="341">
        <v>3695000</v>
      </c>
      <c r="G371" s="235">
        <v>1253623</v>
      </c>
    </row>
    <row r="372" spans="2:7" ht="15">
      <c r="B372" s="212" t="s">
        <v>689</v>
      </c>
      <c r="C372" s="179"/>
      <c r="D372" s="236" t="s">
        <v>493</v>
      </c>
      <c r="E372" s="52"/>
      <c r="F372" s="341">
        <v>3010800</v>
      </c>
      <c r="G372" s="235">
        <v>762321</v>
      </c>
    </row>
    <row r="373" spans="2:7" ht="15">
      <c r="B373" s="212" t="s">
        <v>690</v>
      </c>
      <c r="C373" s="179"/>
      <c r="D373" s="236" t="s">
        <v>493</v>
      </c>
      <c r="E373" s="52"/>
      <c r="F373" s="341">
        <v>5172000</v>
      </c>
      <c r="G373" s="235">
        <v>456231</v>
      </c>
    </row>
    <row r="374" spans="2:7" ht="15">
      <c r="B374" s="52"/>
      <c r="C374" s="213"/>
      <c r="D374" s="397" t="s">
        <v>36</v>
      </c>
      <c r="E374" s="397"/>
      <c r="F374" s="342">
        <f>SUM(F365:F373)</f>
        <v>15192800</v>
      </c>
      <c r="G374" s="217">
        <f>SUM(G365:G373)</f>
        <v>4196043</v>
      </c>
    </row>
    <row r="375" spans="3:7" ht="12.75">
      <c r="C375" s="407" t="s">
        <v>484</v>
      </c>
      <c r="D375" s="407"/>
      <c r="E375" s="407"/>
      <c r="F375" s="213">
        <v>15192800</v>
      </c>
      <c r="G375" s="238">
        <v>4196043</v>
      </c>
    </row>
    <row r="376" ht="12.75">
      <c r="G376" s="251"/>
    </row>
    <row r="377" ht="12.75">
      <c r="G377" s="251"/>
    </row>
  </sheetData>
  <sheetProtection/>
  <mergeCells count="97">
    <mergeCell ref="B5:E5"/>
    <mergeCell ref="D374:E374"/>
    <mergeCell ref="C375:E375"/>
    <mergeCell ref="G350:G351"/>
    <mergeCell ref="C354:E354"/>
    <mergeCell ref="D359:E359"/>
    <mergeCell ref="C360:E360"/>
    <mergeCell ref="B363:B364"/>
    <mergeCell ref="C363:C364"/>
    <mergeCell ref="D363:D364"/>
    <mergeCell ref="E363:E364"/>
    <mergeCell ref="F363:F364"/>
    <mergeCell ref="G363:G364"/>
    <mergeCell ref="C346:E346"/>
    <mergeCell ref="B350:B351"/>
    <mergeCell ref="C350:C351"/>
    <mergeCell ref="D350:D351"/>
    <mergeCell ref="E350:E351"/>
    <mergeCell ref="F350:F351"/>
    <mergeCell ref="F198:F199"/>
    <mergeCell ref="G198:G199"/>
    <mergeCell ref="D335:E335"/>
    <mergeCell ref="C336:E336"/>
    <mergeCell ref="D337:E337"/>
    <mergeCell ref="D345:E345"/>
    <mergeCell ref="D192:E192"/>
    <mergeCell ref="C193:E193"/>
    <mergeCell ref="B198:B199"/>
    <mergeCell ref="C198:C199"/>
    <mergeCell ref="D198:D199"/>
    <mergeCell ref="E198:E199"/>
    <mergeCell ref="F176:F177"/>
    <mergeCell ref="G176:G177"/>
    <mergeCell ref="D181:E181"/>
    <mergeCell ref="C182:E182"/>
    <mergeCell ref="B187:B188"/>
    <mergeCell ref="C187:C188"/>
    <mergeCell ref="D187:D188"/>
    <mergeCell ref="E187:E188"/>
    <mergeCell ref="F187:F188"/>
    <mergeCell ref="G187:G188"/>
    <mergeCell ref="D171:E171"/>
    <mergeCell ref="C172:E172"/>
    <mergeCell ref="B176:B177"/>
    <mergeCell ref="C176:C177"/>
    <mergeCell ref="D176:D177"/>
    <mergeCell ref="E176:E177"/>
    <mergeCell ref="F134:F135"/>
    <mergeCell ref="G134:G135"/>
    <mergeCell ref="D163:E163"/>
    <mergeCell ref="C164:E164"/>
    <mergeCell ref="B168:B169"/>
    <mergeCell ref="C168:C169"/>
    <mergeCell ref="D168:D169"/>
    <mergeCell ref="E168:E169"/>
    <mergeCell ref="F168:F169"/>
    <mergeCell ref="D129:E129"/>
    <mergeCell ref="C130:E130"/>
    <mergeCell ref="B134:B135"/>
    <mergeCell ref="C134:C135"/>
    <mergeCell ref="D134:D135"/>
    <mergeCell ref="E134:E135"/>
    <mergeCell ref="F90:F91"/>
    <mergeCell ref="G90:G91"/>
    <mergeCell ref="D93:E93"/>
    <mergeCell ref="C94:E94"/>
    <mergeCell ref="B97:B98"/>
    <mergeCell ref="C97:C98"/>
    <mergeCell ref="D97:D98"/>
    <mergeCell ref="E97:E98"/>
    <mergeCell ref="F97:F98"/>
    <mergeCell ref="G97:G98"/>
    <mergeCell ref="D85:E85"/>
    <mergeCell ref="C86:E86"/>
    <mergeCell ref="B90:B91"/>
    <mergeCell ref="C90:C91"/>
    <mergeCell ref="D90:D91"/>
    <mergeCell ref="E90:E91"/>
    <mergeCell ref="F8:F9"/>
    <mergeCell ref="D79:E79"/>
    <mergeCell ref="C80:E80"/>
    <mergeCell ref="B15:B16"/>
    <mergeCell ref="C15:C16"/>
    <mergeCell ref="D15:D16"/>
    <mergeCell ref="E15:E16"/>
    <mergeCell ref="D18:E18"/>
    <mergeCell ref="C35:E35"/>
    <mergeCell ref="B8:B9"/>
    <mergeCell ref="C19:E19"/>
    <mergeCell ref="D34:E34"/>
    <mergeCell ref="G8:G9"/>
    <mergeCell ref="C12:E12"/>
    <mergeCell ref="F15:F16"/>
    <mergeCell ref="D11:E11"/>
    <mergeCell ref="C8:C9"/>
    <mergeCell ref="D8:D9"/>
    <mergeCell ref="E8:E9"/>
  </mergeCells>
  <printOptions/>
  <pageMargins left="0.35433070866141736" right="0.35433070866141736" top="0.984251968503937" bottom="1.141732283464567" header="0.5118110236220472" footer="0.984251968503937"/>
  <pageSetup horizontalDpi="300" verticalDpi="300" orientation="portrait" paperSize="9" scale="85" r:id="rId3"/>
  <headerFooter alignWithMargins="0">
    <oddFooter>&amp;C&amp;"Times New Roman,Normál"&amp;12&amp;P&amp;R&amp;"Times New Roman,Normál"&amp;12&amp;F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79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5.421875" style="0" customWidth="1"/>
    <col min="2" max="2" width="31.28125" style="0" customWidth="1"/>
    <col min="3" max="3" width="14.421875" style="0" customWidth="1"/>
    <col min="4" max="4" width="15.00390625" style="0" customWidth="1"/>
    <col min="5" max="5" width="12.140625" style="0" customWidth="1"/>
    <col min="6" max="6" width="15.421875" style="0" customWidth="1"/>
    <col min="7" max="7" width="11.140625" style="0" customWidth="1"/>
  </cols>
  <sheetData>
    <row r="1" ht="12.75">
      <c r="D1" t="s">
        <v>854</v>
      </c>
    </row>
    <row r="2" spans="1:16" ht="18.75">
      <c r="A2" s="415" t="s">
        <v>733</v>
      </c>
      <c r="B2" s="415"/>
      <c r="C2" s="415"/>
      <c r="D2" s="415"/>
      <c r="E2" s="415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1:16" ht="15.75">
      <c r="A3" s="348"/>
      <c r="B3" s="348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</row>
    <row r="4" spans="1:16" ht="15.75">
      <c r="A4" s="349" t="s">
        <v>734</v>
      </c>
      <c r="B4" s="349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16" ht="15.75">
      <c r="A5" s="348"/>
      <c r="B5" s="348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2:16" ht="15.75">
      <c r="B6" s="350" t="s">
        <v>4</v>
      </c>
      <c r="C6" s="351" t="s">
        <v>735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2:16" ht="15.75">
      <c r="B7" s="352" t="s">
        <v>736</v>
      </c>
      <c r="C7" s="353" t="s">
        <v>737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2:16" ht="15.75">
      <c r="B8" s="352" t="s">
        <v>738</v>
      </c>
      <c r="C8" s="353" t="s">
        <v>739</v>
      </c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2:16" ht="15.75">
      <c r="B9" s="352" t="s">
        <v>740</v>
      </c>
      <c r="C9" s="353" t="s">
        <v>741</v>
      </c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</row>
    <row r="10" spans="2:16" ht="15.75">
      <c r="B10" s="352" t="s">
        <v>742</v>
      </c>
      <c r="C10" s="353" t="s">
        <v>743</v>
      </c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</row>
    <row r="11" spans="2:16" ht="15.75">
      <c r="B11" s="352" t="s">
        <v>744</v>
      </c>
      <c r="C11" s="353" t="s">
        <v>745</v>
      </c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</row>
    <row r="12" spans="2:16" ht="15.75">
      <c r="B12" s="352" t="s">
        <v>746</v>
      </c>
      <c r="C12" s="353" t="s">
        <v>747</v>
      </c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</row>
    <row r="13" spans="2:16" ht="15.75">
      <c r="B13" s="352" t="s">
        <v>748</v>
      </c>
      <c r="C13" s="353" t="s">
        <v>749</v>
      </c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</row>
    <row r="14" spans="2:16" ht="15.75">
      <c r="B14" s="350" t="s">
        <v>750</v>
      </c>
      <c r="C14" s="354" t="s">
        <v>751</v>
      </c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</row>
    <row r="15" spans="1:16" ht="15.75">
      <c r="A15" s="347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</row>
    <row r="16" spans="1:16" ht="10.5" customHeight="1">
      <c r="A16" s="347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</row>
    <row r="17" spans="1:16" ht="15.75">
      <c r="A17" s="349" t="s">
        <v>752</v>
      </c>
      <c r="B17" s="348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</row>
    <row r="18" spans="1:16" ht="15.75">
      <c r="A18" s="348"/>
      <c r="B18" s="348"/>
      <c r="C18" s="355">
        <v>43373</v>
      </c>
      <c r="D18" s="355">
        <v>43465</v>
      </c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</row>
    <row r="19" spans="2:16" ht="15.75">
      <c r="B19" s="350" t="s">
        <v>4</v>
      </c>
      <c r="C19" s="356" t="s">
        <v>753</v>
      </c>
      <c r="D19" s="357" t="s">
        <v>753</v>
      </c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2:16" ht="15.75">
      <c r="B20" s="352" t="s">
        <v>754</v>
      </c>
      <c r="C20" s="358">
        <v>2270636</v>
      </c>
      <c r="D20" s="359">
        <v>3510196</v>
      </c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</row>
    <row r="21" spans="2:16" ht="48" customHeight="1">
      <c r="B21" s="360" t="s">
        <v>755</v>
      </c>
      <c r="C21" s="358">
        <v>1432388</v>
      </c>
      <c r="D21" s="359">
        <v>1650077</v>
      </c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</row>
    <row r="22" spans="2:16" ht="15.75">
      <c r="B22" s="352" t="s">
        <v>756</v>
      </c>
      <c r="C22" s="358">
        <v>362077</v>
      </c>
      <c r="D22" s="359">
        <v>362077</v>
      </c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</row>
    <row r="23" spans="2:16" ht="49.5" customHeight="1">
      <c r="B23" s="360" t="s">
        <v>757</v>
      </c>
      <c r="C23" s="358">
        <v>2471566</v>
      </c>
      <c r="D23" s="359">
        <v>3275218</v>
      </c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</row>
    <row r="24" spans="2:16" ht="15.75">
      <c r="B24" s="352" t="s">
        <v>758</v>
      </c>
      <c r="C24" s="358">
        <v>1951690</v>
      </c>
      <c r="D24" s="359">
        <v>2641050</v>
      </c>
      <c r="E24" s="361"/>
      <c r="F24" s="361"/>
      <c r="G24" s="347"/>
      <c r="H24" s="347"/>
      <c r="I24" s="347"/>
      <c r="J24" s="347"/>
      <c r="K24" s="347"/>
      <c r="L24" s="347"/>
      <c r="M24" s="347"/>
      <c r="N24" s="347"/>
      <c r="O24" s="347"/>
      <c r="P24" s="347"/>
    </row>
    <row r="25" spans="2:16" ht="15.75">
      <c r="B25" s="352" t="s">
        <v>759</v>
      </c>
      <c r="C25" s="358">
        <v>150500</v>
      </c>
      <c r="D25" s="359">
        <v>345978</v>
      </c>
      <c r="E25" s="361"/>
      <c r="F25" s="361"/>
      <c r="G25" s="347"/>
      <c r="H25" s="347"/>
      <c r="I25" s="347"/>
      <c r="J25" s="347"/>
      <c r="K25" s="347"/>
      <c r="L25" s="347"/>
      <c r="M25" s="347"/>
      <c r="N25" s="347"/>
      <c r="O25" s="347"/>
      <c r="P25" s="347"/>
    </row>
    <row r="26" spans="2:16" ht="15.75">
      <c r="B26" s="352" t="s">
        <v>760</v>
      </c>
      <c r="C26" s="358">
        <v>1173910</v>
      </c>
      <c r="D26" s="359">
        <v>1250167</v>
      </c>
      <c r="E26" s="361"/>
      <c r="F26" s="361"/>
      <c r="G26" s="347"/>
      <c r="H26" s="347"/>
      <c r="I26" s="347"/>
      <c r="J26" s="347"/>
      <c r="K26" s="347"/>
      <c r="L26" s="347"/>
      <c r="M26" s="347"/>
      <c r="N26" s="347"/>
      <c r="O26" s="347"/>
      <c r="P26" s="347"/>
    </row>
    <row r="27" spans="2:16" ht="15.75">
      <c r="B27" s="352" t="s">
        <v>761</v>
      </c>
      <c r="C27" s="358">
        <v>711988</v>
      </c>
      <c r="D27" s="359">
        <v>1402979</v>
      </c>
      <c r="E27" s="361"/>
      <c r="F27" s="361"/>
      <c r="G27" s="347"/>
      <c r="H27" s="347"/>
      <c r="I27" s="347"/>
      <c r="J27" s="347"/>
      <c r="K27" s="347"/>
      <c r="L27" s="347"/>
      <c r="M27" s="347"/>
      <c r="N27" s="347"/>
      <c r="O27" s="347"/>
      <c r="P27" s="347"/>
    </row>
    <row r="28" spans="2:16" ht="15.75">
      <c r="B28" s="352" t="s">
        <v>762</v>
      </c>
      <c r="C28" s="358">
        <v>14976076</v>
      </c>
      <c r="D28" s="362">
        <v>21565887</v>
      </c>
      <c r="E28" s="361"/>
      <c r="F28" s="361"/>
      <c r="G28" s="347"/>
      <c r="H28" s="347"/>
      <c r="I28" s="347"/>
      <c r="J28" s="347"/>
      <c r="K28" s="347"/>
      <c r="L28" s="347"/>
      <c r="M28" s="347"/>
      <c r="N28" s="347"/>
      <c r="O28" s="347"/>
      <c r="P28" s="347"/>
    </row>
    <row r="29" spans="2:16" ht="15.75">
      <c r="B29" s="352" t="s">
        <v>763</v>
      </c>
      <c r="C29" s="358">
        <v>406633</v>
      </c>
      <c r="D29" s="359">
        <v>746357</v>
      </c>
      <c r="E29" s="361"/>
      <c r="F29" s="361"/>
      <c r="G29" s="347"/>
      <c r="H29" s="347"/>
      <c r="I29" s="347"/>
      <c r="J29" s="347"/>
      <c r="K29" s="347"/>
      <c r="L29" s="347"/>
      <c r="M29" s="347"/>
      <c r="N29" s="347"/>
      <c r="O29" s="347"/>
      <c r="P29" s="347"/>
    </row>
    <row r="30" spans="2:16" ht="15.75">
      <c r="B30" s="352" t="s">
        <v>764</v>
      </c>
      <c r="C30" s="358">
        <v>2801830</v>
      </c>
      <c r="D30" s="359">
        <v>2801830</v>
      </c>
      <c r="E30" s="361"/>
      <c r="F30" s="361"/>
      <c r="G30" s="347"/>
      <c r="H30" s="347"/>
      <c r="I30" s="347"/>
      <c r="J30" s="347"/>
      <c r="K30" s="347"/>
      <c r="L30" s="347"/>
      <c r="M30" s="347"/>
      <c r="N30" s="347"/>
      <c r="O30" s="347"/>
      <c r="P30" s="347"/>
    </row>
    <row r="31" spans="2:16" ht="15.75">
      <c r="B31" s="352" t="s">
        <v>729</v>
      </c>
      <c r="C31" s="358">
        <v>476250</v>
      </c>
      <c r="D31" s="363">
        <v>476250</v>
      </c>
      <c r="E31" s="361"/>
      <c r="F31" s="361"/>
      <c r="G31" s="347"/>
      <c r="H31" s="347"/>
      <c r="I31" s="347"/>
      <c r="J31" s="347"/>
      <c r="K31" s="347"/>
      <c r="L31" s="347"/>
      <c r="M31" s="347"/>
      <c r="N31" s="347"/>
      <c r="O31" s="347"/>
      <c r="P31" s="347"/>
    </row>
    <row r="32" spans="2:16" ht="15.75">
      <c r="B32" s="352" t="s">
        <v>728</v>
      </c>
      <c r="C32" s="358">
        <v>892500</v>
      </c>
      <c r="D32" s="363">
        <v>892500</v>
      </c>
      <c r="E32" s="361"/>
      <c r="F32" s="361"/>
      <c r="G32" s="347"/>
      <c r="H32" s="347"/>
      <c r="I32" s="347"/>
      <c r="J32" s="347"/>
      <c r="K32" s="347"/>
      <c r="L32" s="347"/>
      <c r="M32" s="347"/>
      <c r="N32" s="347"/>
      <c r="O32" s="347"/>
      <c r="P32" s="347"/>
    </row>
    <row r="33" spans="2:16" ht="15.75">
      <c r="B33" s="352" t="s">
        <v>765</v>
      </c>
      <c r="C33" s="358">
        <v>857250</v>
      </c>
      <c r="D33" s="363">
        <v>2789250</v>
      </c>
      <c r="E33" s="361"/>
      <c r="F33" s="361"/>
      <c r="G33" s="347"/>
      <c r="H33" s="347"/>
      <c r="I33" s="347"/>
      <c r="J33" s="347"/>
      <c r="K33" s="347"/>
      <c r="L33" s="347"/>
      <c r="M33" s="347"/>
      <c r="N33" s="347"/>
      <c r="O33" s="347"/>
      <c r="P33" s="347"/>
    </row>
    <row r="34" spans="2:16" ht="15.75">
      <c r="B34" s="350" t="s">
        <v>36</v>
      </c>
      <c r="C34" s="364">
        <f>SUM(C20:C33)</f>
        <v>30935294</v>
      </c>
      <c r="D34" s="365">
        <f>SUM(D20:D33)</f>
        <v>43709816</v>
      </c>
      <c r="E34" s="361"/>
      <c r="F34" s="361"/>
      <c r="G34" s="347"/>
      <c r="H34" s="347"/>
      <c r="I34" s="347"/>
      <c r="J34" s="347"/>
      <c r="K34" s="347"/>
      <c r="L34" s="347"/>
      <c r="M34" s="347"/>
      <c r="N34" s="347"/>
      <c r="O34" s="347"/>
      <c r="P34" s="347"/>
    </row>
    <row r="35" spans="1:16" ht="15.75">
      <c r="A35" s="347"/>
      <c r="B35" s="347"/>
      <c r="C35" s="347"/>
      <c r="D35" s="361"/>
      <c r="E35" s="361"/>
      <c r="F35" s="361"/>
      <c r="G35" s="347"/>
      <c r="H35" s="347"/>
      <c r="I35" s="347"/>
      <c r="J35" s="347"/>
      <c r="K35" s="347"/>
      <c r="L35" s="347"/>
      <c r="M35" s="347"/>
      <c r="N35" s="347"/>
      <c r="O35" s="347"/>
      <c r="P35" s="347"/>
    </row>
    <row r="36" spans="1:16" ht="15.75">
      <c r="A36" s="349" t="s">
        <v>766</v>
      </c>
      <c r="B36" s="347"/>
      <c r="C36" s="347"/>
      <c r="D36" s="361"/>
      <c r="E36" s="361"/>
      <c r="F36" s="361"/>
      <c r="G36" s="347"/>
      <c r="H36" s="347"/>
      <c r="I36" s="347"/>
      <c r="J36" s="347"/>
      <c r="K36" s="347"/>
      <c r="L36" s="347"/>
      <c r="M36" s="347"/>
      <c r="N36" s="347"/>
      <c r="O36" s="347"/>
      <c r="P36" s="347"/>
    </row>
    <row r="37" spans="1:16" ht="15.75">
      <c r="A37" s="347"/>
      <c r="B37" s="347"/>
      <c r="C37" s="355">
        <v>43373</v>
      </c>
      <c r="D37" s="366">
        <v>43465</v>
      </c>
      <c r="E37" s="361"/>
      <c r="F37" s="361"/>
      <c r="G37" s="347"/>
      <c r="H37" s="347"/>
      <c r="I37" s="347"/>
      <c r="J37" s="347"/>
      <c r="K37" s="347"/>
      <c r="L37" s="347"/>
      <c r="M37" s="347"/>
      <c r="N37" s="347"/>
      <c r="O37" s="347"/>
      <c r="P37" s="347"/>
    </row>
    <row r="38" spans="1:16" ht="15.75">
      <c r="A38" s="347"/>
      <c r="B38" s="350" t="s">
        <v>4</v>
      </c>
      <c r="C38" s="350" t="s">
        <v>753</v>
      </c>
      <c r="D38" s="350" t="s">
        <v>753</v>
      </c>
      <c r="E38" s="361"/>
      <c r="F38" s="361"/>
      <c r="G38" s="347"/>
      <c r="H38" s="347"/>
      <c r="I38" s="347"/>
      <c r="J38" s="347"/>
      <c r="K38" s="347"/>
      <c r="L38" s="347"/>
      <c r="M38" s="347"/>
      <c r="N38" s="347"/>
      <c r="O38" s="347"/>
      <c r="P38" s="347"/>
    </row>
    <row r="39" spans="1:16" ht="15.75">
      <c r="A39" s="347"/>
      <c r="B39" s="352" t="s">
        <v>767</v>
      </c>
      <c r="C39" s="359">
        <v>5250000</v>
      </c>
      <c r="D39" s="359">
        <v>6850000</v>
      </c>
      <c r="E39" s="361"/>
      <c r="F39" s="361"/>
      <c r="G39" s="347"/>
      <c r="H39" s="347"/>
      <c r="I39" s="347"/>
      <c r="J39" s="347"/>
      <c r="K39" s="347"/>
      <c r="L39" s="347"/>
      <c r="M39" s="347"/>
      <c r="N39" s="347"/>
      <c r="O39" s="347"/>
      <c r="P39" s="347"/>
    </row>
    <row r="40" spans="1:16" ht="15.75">
      <c r="A40" s="347"/>
      <c r="B40" s="352" t="s">
        <v>768</v>
      </c>
      <c r="C40" s="359">
        <v>3252700</v>
      </c>
      <c r="D40" s="359">
        <v>3872700</v>
      </c>
      <c r="E40" s="361"/>
      <c r="F40" s="361"/>
      <c r="G40" s="347"/>
      <c r="H40" s="347"/>
      <c r="I40" s="347"/>
      <c r="J40" s="347"/>
      <c r="K40" s="347"/>
      <c r="L40" s="347"/>
      <c r="M40" s="347"/>
      <c r="N40" s="347"/>
      <c r="O40" s="347"/>
      <c r="P40" s="347"/>
    </row>
    <row r="41" spans="1:16" ht="15.75">
      <c r="A41" s="347"/>
      <c r="B41" s="352" t="s">
        <v>769</v>
      </c>
      <c r="C41" s="359">
        <v>5876462</v>
      </c>
      <c r="D41" s="359">
        <v>11575902</v>
      </c>
      <c r="E41" s="361"/>
      <c r="F41" s="361"/>
      <c r="G41" s="347"/>
      <c r="H41" s="347"/>
      <c r="I41" s="347"/>
      <c r="J41" s="347"/>
      <c r="K41" s="347"/>
      <c r="L41" s="347"/>
      <c r="M41" s="347"/>
      <c r="N41" s="347"/>
      <c r="O41" s="347"/>
      <c r="P41" s="347"/>
    </row>
    <row r="42" spans="1:16" ht="15.75">
      <c r="A42" s="347"/>
      <c r="B42" s="352" t="s">
        <v>770</v>
      </c>
      <c r="C42" s="359">
        <v>571500</v>
      </c>
      <c r="D42" s="359">
        <v>762000</v>
      </c>
      <c r="E42" s="361"/>
      <c r="F42" s="361"/>
      <c r="G42" s="347"/>
      <c r="H42" s="347"/>
      <c r="I42" s="347"/>
      <c r="J42" s="347"/>
      <c r="K42" s="347"/>
      <c r="L42" s="347"/>
      <c r="M42" s="347"/>
      <c r="N42" s="347"/>
      <c r="O42" s="347"/>
      <c r="P42" s="347"/>
    </row>
    <row r="43" spans="1:16" ht="15.75">
      <c r="A43" s="347"/>
      <c r="B43" s="352" t="s">
        <v>771</v>
      </c>
      <c r="C43" s="359">
        <v>155000</v>
      </c>
      <c r="D43" s="359">
        <v>155000</v>
      </c>
      <c r="E43" s="361"/>
      <c r="F43" s="361"/>
      <c r="G43" s="347"/>
      <c r="H43" s="347"/>
      <c r="I43" s="347"/>
      <c r="J43" s="347"/>
      <c r="K43" s="347"/>
      <c r="L43" s="347"/>
      <c r="M43" s="347"/>
      <c r="N43" s="347"/>
      <c r="O43" s="347"/>
      <c r="P43" s="347"/>
    </row>
    <row r="44" spans="1:16" ht="15.75">
      <c r="A44" s="347"/>
      <c r="B44" s="352" t="s">
        <v>772</v>
      </c>
      <c r="C44" s="359"/>
      <c r="D44" s="359">
        <v>305686</v>
      </c>
      <c r="E44" s="361"/>
      <c r="F44" s="361"/>
      <c r="G44" s="347"/>
      <c r="H44" s="347"/>
      <c r="I44" s="347"/>
      <c r="J44" s="347"/>
      <c r="K44" s="347"/>
      <c r="L44" s="347"/>
      <c r="M44" s="347"/>
      <c r="N44" s="347"/>
      <c r="O44" s="347"/>
      <c r="P44" s="347"/>
    </row>
    <row r="45" spans="1:16" ht="15.75">
      <c r="A45" s="347"/>
      <c r="B45" s="350" t="s">
        <v>36</v>
      </c>
      <c r="C45" s="365">
        <f>SUM(C39:C43)</f>
        <v>15105662</v>
      </c>
      <c r="D45" s="365">
        <f>SUM(D39:D44)</f>
        <v>23521288</v>
      </c>
      <c r="E45" s="361"/>
      <c r="F45" s="361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16" ht="15.75">
      <c r="A46" s="347"/>
      <c r="B46" s="347"/>
      <c r="C46" s="347"/>
      <c r="D46" s="361"/>
      <c r="E46" s="361"/>
      <c r="F46" s="361"/>
      <c r="G46" s="347"/>
      <c r="H46" s="347"/>
      <c r="I46" s="347"/>
      <c r="J46" s="347"/>
      <c r="K46" s="347"/>
      <c r="L46" s="347"/>
      <c r="M46" s="347"/>
      <c r="N46" s="347"/>
      <c r="O46" s="347"/>
      <c r="P46" s="347"/>
    </row>
    <row r="47" spans="1:16" ht="15.75">
      <c r="A47" s="349" t="s">
        <v>773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</row>
    <row r="48" spans="1:16" ht="15.75">
      <c r="A48" s="347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</row>
    <row r="49" spans="1:16" ht="15.75">
      <c r="A49" s="350" t="s">
        <v>4</v>
      </c>
      <c r="B49" s="367">
        <v>43101</v>
      </c>
      <c r="C49" s="367">
        <v>43281</v>
      </c>
      <c r="D49" s="367">
        <v>43373</v>
      </c>
      <c r="E49" s="366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</row>
    <row r="50" spans="1:16" ht="15.75">
      <c r="A50" s="352" t="s">
        <v>774</v>
      </c>
      <c r="B50" s="353" t="s">
        <v>775</v>
      </c>
      <c r="C50" s="353" t="s">
        <v>776</v>
      </c>
      <c r="D50" s="353" t="s">
        <v>777</v>
      </c>
      <c r="E50" s="368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1:16" ht="15.75">
      <c r="A51" s="352" t="s">
        <v>736</v>
      </c>
      <c r="B51" s="353" t="s">
        <v>775</v>
      </c>
      <c r="C51" s="353" t="s">
        <v>778</v>
      </c>
      <c r="D51" s="353" t="s">
        <v>779</v>
      </c>
      <c r="E51" s="368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spans="1:16" ht="15.75">
      <c r="A52" s="352" t="s">
        <v>780</v>
      </c>
      <c r="B52" s="353" t="s">
        <v>781</v>
      </c>
      <c r="C52" s="353" t="s">
        <v>782</v>
      </c>
      <c r="D52" s="353" t="s">
        <v>783</v>
      </c>
      <c r="E52" s="368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</row>
    <row r="53" spans="1:16" ht="15.75">
      <c r="A53" s="352" t="s">
        <v>784</v>
      </c>
      <c r="B53" s="353" t="s">
        <v>785</v>
      </c>
      <c r="C53" s="353" t="s">
        <v>786</v>
      </c>
      <c r="D53" s="353" t="s">
        <v>787</v>
      </c>
      <c r="E53" s="368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</row>
    <row r="54" spans="1:16" ht="15.75">
      <c r="A54" s="352" t="s">
        <v>788</v>
      </c>
      <c r="B54" s="353" t="s">
        <v>789</v>
      </c>
      <c r="C54" s="353" t="s">
        <v>790</v>
      </c>
      <c r="D54" s="353" t="s">
        <v>791</v>
      </c>
      <c r="E54" s="368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</row>
    <row r="55" spans="1:16" ht="15.75">
      <c r="A55" s="352" t="s">
        <v>792</v>
      </c>
      <c r="B55" s="353" t="s">
        <v>793</v>
      </c>
      <c r="C55" s="353" t="s">
        <v>794</v>
      </c>
      <c r="D55" s="353" t="s">
        <v>795</v>
      </c>
      <c r="E55" s="368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</row>
    <row r="56" spans="1:16" ht="15.75">
      <c r="A56" s="347"/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</row>
    <row r="57" spans="1:16" ht="15.75">
      <c r="A57" s="347"/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</row>
    <row r="58" spans="1:16" ht="15.75">
      <c r="A58" s="349" t="s">
        <v>796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</row>
    <row r="59" spans="1:16" ht="16.5" thickBot="1">
      <c r="A59" s="347"/>
      <c r="B59" s="347"/>
      <c r="C59" s="355">
        <v>43373</v>
      </c>
      <c r="D59" s="355">
        <v>43465</v>
      </c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</row>
    <row r="60" spans="1:16" ht="15.75">
      <c r="A60" s="416" t="s">
        <v>797</v>
      </c>
      <c r="B60" s="369" t="s">
        <v>798</v>
      </c>
      <c r="C60" s="370">
        <v>66</v>
      </c>
      <c r="D60" s="371">
        <v>66</v>
      </c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</row>
    <row r="61" spans="1:16" ht="15.75">
      <c r="A61" s="417"/>
      <c r="B61" s="352" t="s">
        <v>799</v>
      </c>
      <c r="C61" s="372">
        <v>1</v>
      </c>
      <c r="D61" s="373">
        <v>1</v>
      </c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</row>
    <row r="62" spans="1:16" ht="15.75">
      <c r="A62" s="418"/>
      <c r="B62" s="374" t="s">
        <v>800</v>
      </c>
      <c r="C62" s="375">
        <v>17</v>
      </c>
      <c r="D62" s="373">
        <v>30</v>
      </c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</row>
    <row r="63" spans="1:16" ht="15.75">
      <c r="A63" s="418"/>
      <c r="B63" s="374" t="s">
        <v>801</v>
      </c>
      <c r="C63" s="375">
        <v>6</v>
      </c>
      <c r="D63" s="373">
        <v>10</v>
      </c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</row>
    <row r="64" spans="1:16" ht="15.75">
      <c r="A64" s="418"/>
      <c r="B64" s="374" t="s">
        <v>802</v>
      </c>
      <c r="C64" s="375">
        <v>16</v>
      </c>
      <c r="D64" s="373">
        <v>4</v>
      </c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</row>
    <row r="65" spans="1:16" ht="15.75">
      <c r="A65" s="418"/>
      <c r="B65" s="374" t="s">
        <v>803</v>
      </c>
      <c r="C65" s="375">
        <v>8</v>
      </c>
      <c r="D65" s="373">
        <v>4</v>
      </c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</row>
    <row r="66" spans="1:16" ht="16.5" thickBot="1">
      <c r="A66" s="419"/>
      <c r="B66" s="376" t="s">
        <v>36</v>
      </c>
      <c r="C66" s="377">
        <f>SUM(C60:C65)</f>
        <v>114</v>
      </c>
      <c r="D66" s="378">
        <f>SUM(D60:D65)</f>
        <v>115</v>
      </c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</row>
    <row r="67" spans="1:16" ht="15.75">
      <c r="A67" s="416" t="s">
        <v>804</v>
      </c>
      <c r="B67" s="369" t="s">
        <v>805</v>
      </c>
      <c r="C67" s="370">
        <v>24</v>
      </c>
      <c r="D67" s="379">
        <v>24</v>
      </c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</row>
    <row r="68" spans="1:16" ht="15.75">
      <c r="A68" s="417"/>
      <c r="B68" s="352" t="s">
        <v>806</v>
      </c>
      <c r="C68" s="372">
        <v>1</v>
      </c>
      <c r="D68" s="373">
        <v>1</v>
      </c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</row>
    <row r="69" spans="1:16" ht="15.75">
      <c r="A69" s="417"/>
      <c r="B69" s="352" t="s">
        <v>807</v>
      </c>
      <c r="C69" s="372">
        <v>0</v>
      </c>
      <c r="D69" s="373">
        <v>0</v>
      </c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</row>
    <row r="70" spans="1:16" ht="15.75">
      <c r="A70" s="417"/>
      <c r="B70" s="352" t="s">
        <v>808</v>
      </c>
      <c r="C70" s="372">
        <v>8</v>
      </c>
      <c r="D70" s="373">
        <v>8</v>
      </c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</row>
    <row r="71" spans="1:16" ht="15.75">
      <c r="A71" s="417"/>
      <c r="B71" s="352" t="s">
        <v>809</v>
      </c>
      <c r="C71" s="372">
        <v>4</v>
      </c>
      <c r="D71" s="373">
        <v>4</v>
      </c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</row>
    <row r="72" spans="1:16" ht="16.5" thickBot="1">
      <c r="A72" s="419"/>
      <c r="B72" s="376" t="s">
        <v>36</v>
      </c>
      <c r="C72" s="377">
        <f>SUM(C67:C71)</f>
        <v>37</v>
      </c>
      <c r="D72" s="378">
        <f>SUM(D67:D71)</f>
        <v>37</v>
      </c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</row>
    <row r="73" spans="1:16" ht="15.75">
      <c r="A73" s="347"/>
      <c r="B73" s="347"/>
      <c r="C73" s="347"/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347"/>
    </row>
    <row r="74" spans="1:16" ht="15.75">
      <c r="A74" s="347"/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</row>
    <row r="75" spans="1:16" ht="15.75">
      <c r="A75" s="349" t="s">
        <v>810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</row>
    <row r="76" spans="1:16" ht="15.75">
      <c r="A76" s="347"/>
      <c r="B76" s="347"/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</row>
    <row r="77" spans="1:16" ht="15.75">
      <c r="A77" s="420" t="s">
        <v>4</v>
      </c>
      <c r="B77" s="412">
        <v>43100</v>
      </c>
      <c r="C77" s="422" t="s">
        <v>811</v>
      </c>
      <c r="D77" s="422"/>
      <c r="E77" s="423" t="s">
        <v>812</v>
      </c>
      <c r="F77" s="423"/>
      <c r="G77" s="412">
        <v>43465</v>
      </c>
      <c r="H77" s="347"/>
      <c r="I77" s="347"/>
      <c r="J77" s="347"/>
      <c r="K77" s="347"/>
      <c r="L77" s="347"/>
      <c r="M77" s="347"/>
      <c r="N77" s="347"/>
      <c r="O77" s="347"/>
      <c r="P77" s="347"/>
    </row>
    <row r="78" spans="1:16" ht="35.25" customHeight="1">
      <c r="A78" s="421"/>
      <c r="B78" s="413"/>
      <c r="C78" s="357" t="s">
        <v>813</v>
      </c>
      <c r="D78" s="357" t="s">
        <v>814</v>
      </c>
      <c r="E78" s="350" t="s">
        <v>815</v>
      </c>
      <c r="F78" s="380" t="s">
        <v>816</v>
      </c>
      <c r="G78" s="413"/>
      <c r="H78" s="347"/>
      <c r="I78" s="347"/>
      <c r="J78" s="347"/>
      <c r="K78" s="347"/>
      <c r="L78" s="347"/>
      <c r="M78" s="347"/>
      <c r="N78" s="347"/>
      <c r="O78" s="347"/>
      <c r="P78" s="347"/>
    </row>
    <row r="79" spans="1:16" ht="15.75">
      <c r="A79" s="352" t="s">
        <v>817</v>
      </c>
      <c r="B79" s="353" t="s">
        <v>818</v>
      </c>
      <c r="C79" s="353" t="s">
        <v>819</v>
      </c>
      <c r="D79" s="353" t="s">
        <v>820</v>
      </c>
      <c r="E79" s="353" t="s">
        <v>821</v>
      </c>
      <c r="F79" s="353" t="s">
        <v>820</v>
      </c>
      <c r="G79" s="353" t="s">
        <v>822</v>
      </c>
      <c r="H79" s="347"/>
      <c r="I79" s="347"/>
      <c r="J79" s="347"/>
      <c r="K79" s="347"/>
      <c r="L79" s="347"/>
      <c r="M79" s="347"/>
      <c r="N79" s="347"/>
      <c r="O79" s="347"/>
      <c r="P79" s="347"/>
    </row>
    <row r="80" spans="1:16" ht="15.75">
      <c r="A80" s="352" t="s">
        <v>823</v>
      </c>
      <c r="B80" s="353" t="s">
        <v>824</v>
      </c>
      <c r="C80" s="353" t="s">
        <v>825</v>
      </c>
      <c r="D80" s="353"/>
      <c r="E80" s="353" t="s">
        <v>826</v>
      </c>
      <c r="F80" s="353" t="s">
        <v>827</v>
      </c>
      <c r="G80" s="353" t="s">
        <v>828</v>
      </c>
      <c r="H80" s="347"/>
      <c r="I80" s="347"/>
      <c r="J80" s="347"/>
      <c r="K80" s="347"/>
      <c r="L80" s="347"/>
      <c r="M80" s="347"/>
      <c r="N80" s="347"/>
      <c r="O80" s="347"/>
      <c r="P80" s="347"/>
    </row>
    <row r="81" spans="1:16" ht="15.75">
      <c r="A81" s="352" t="s">
        <v>829</v>
      </c>
      <c r="B81" s="353" t="s">
        <v>830</v>
      </c>
      <c r="C81" s="353"/>
      <c r="D81" s="353"/>
      <c r="E81" s="353"/>
      <c r="F81" s="353" t="s">
        <v>830</v>
      </c>
      <c r="G81" s="353" t="s">
        <v>831</v>
      </c>
      <c r="H81" s="347"/>
      <c r="I81" s="347"/>
      <c r="J81" s="347"/>
      <c r="K81" s="347"/>
      <c r="L81" s="347"/>
      <c r="M81" s="347"/>
      <c r="N81" s="347"/>
      <c r="O81" s="347"/>
      <c r="P81" s="347"/>
    </row>
    <row r="82" spans="1:16" ht="15.75">
      <c r="A82" s="347"/>
      <c r="B82" s="347"/>
      <c r="C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</row>
    <row r="83" spans="1:16" ht="15.75">
      <c r="A83" s="347"/>
      <c r="B83" s="347"/>
      <c r="C83" s="347"/>
      <c r="D83" s="347"/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347"/>
    </row>
    <row r="84" spans="1:16" ht="15.75">
      <c r="A84" s="349" t="s">
        <v>832</v>
      </c>
      <c r="B84" s="347"/>
      <c r="C84" s="347"/>
      <c r="D84" s="347"/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</row>
    <row r="85" spans="1:16" ht="15.75">
      <c r="A85" s="347"/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</row>
    <row r="86" spans="1:16" ht="15.75">
      <c r="A86" s="414" t="s">
        <v>797</v>
      </c>
      <c r="B86" s="352" t="s">
        <v>833</v>
      </c>
      <c r="C86" s="352" t="s">
        <v>834</v>
      </c>
      <c r="D86" s="352" t="s">
        <v>835</v>
      </c>
      <c r="E86" s="347"/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347"/>
    </row>
    <row r="87" spans="1:16" ht="15.75">
      <c r="A87" s="414"/>
      <c r="B87" s="352" t="s">
        <v>836</v>
      </c>
      <c r="C87" s="352" t="s">
        <v>837</v>
      </c>
      <c r="D87" s="352" t="s">
        <v>838</v>
      </c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</row>
    <row r="88" spans="1:16" ht="15.75">
      <c r="A88" s="414"/>
      <c r="B88" s="352" t="s">
        <v>839</v>
      </c>
      <c r="C88" s="352" t="s">
        <v>837</v>
      </c>
      <c r="D88" s="352" t="s">
        <v>840</v>
      </c>
      <c r="E88" s="34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</row>
    <row r="89" spans="1:16" ht="15.75">
      <c r="A89" s="347"/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</row>
    <row r="90" spans="1:16" ht="15.75">
      <c r="A90" s="349" t="s">
        <v>841</v>
      </c>
      <c r="B90" s="347"/>
      <c r="C90" s="347"/>
      <c r="D90" s="347"/>
      <c r="E90" s="347"/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347"/>
    </row>
    <row r="91" spans="1:16" ht="15.75">
      <c r="A91" s="347"/>
      <c r="B91" s="347"/>
      <c r="C91" s="347"/>
      <c r="D91" s="347"/>
      <c r="E91" s="347"/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347"/>
    </row>
    <row r="92" spans="1:16" ht="15.75">
      <c r="A92" s="350"/>
      <c r="B92" s="350" t="s">
        <v>823</v>
      </c>
      <c r="C92" s="350" t="s">
        <v>817</v>
      </c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</row>
    <row r="93" spans="1:16" ht="15.75">
      <c r="A93" s="350" t="s">
        <v>736</v>
      </c>
      <c r="B93" s="353" t="s">
        <v>842</v>
      </c>
      <c r="C93" s="353" t="s">
        <v>843</v>
      </c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</row>
    <row r="94" spans="1:16" ht="15.75">
      <c r="A94" s="350" t="s">
        <v>780</v>
      </c>
      <c r="B94" s="353" t="s">
        <v>844</v>
      </c>
      <c r="C94" s="353" t="s">
        <v>845</v>
      </c>
      <c r="D94" s="347"/>
      <c r="E94" s="347"/>
      <c r="F94" s="347"/>
      <c r="G94" s="347"/>
      <c r="H94" s="347"/>
      <c r="I94" s="347"/>
      <c r="J94" s="347"/>
      <c r="K94" s="347"/>
      <c r="L94" s="347"/>
      <c r="M94" s="347"/>
      <c r="N94" s="347"/>
      <c r="O94" s="347"/>
      <c r="P94" s="347"/>
    </row>
    <row r="95" spans="1:16" ht="15.75">
      <c r="A95" s="350" t="s">
        <v>784</v>
      </c>
      <c r="B95" s="353" t="s">
        <v>846</v>
      </c>
      <c r="C95" s="353" t="s">
        <v>847</v>
      </c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</row>
    <row r="96" spans="1:16" ht="15.75">
      <c r="A96" s="350" t="s">
        <v>848</v>
      </c>
      <c r="B96" s="353" t="s">
        <v>849</v>
      </c>
      <c r="C96" s="353" t="s">
        <v>850</v>
      </c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47"/>
      <c r="O96" s="347"/>
      <c r="P96" s="347"/>
    </row>
    <row r="97" spans="1:16" ht="15.75">
      <c r="A97" s="350" t="s">
        <v>851</v>
      </c>
      <c r="B97" s="353" t="s">
        <v>852</v>
      </c>
      <c r="C97" s="353" t="s">
        <v>853</v>
      </c>
      <c r="D97" s="347"/>
      <c r="E97" s="347"/>
      <c r="F97" s="347"/>
      <c r="G97" s="347"/>
      <c r="H97" s="347"/>
      <c r="I97" s="347"/>
      <c r="J97" s="347"/>
      <c r="K97" s="347"/>
      <c r="L97" s="347"/>
      <c r="M97" s="347"/>
      <c r="N97" s="347"/>
      <c r="O97" s="347"/>
      <c r="P97" s="347"/>
    </row>
    <row r="98" spans="1:16" ht="15.75">
      <c r="A98" s="347"/>
      <c r="B98" s="347"/>
      <c r="C98" s="347"/>
      <c r="D98" s="347"/>
      <c r="E98" s="347"/>
      <c r="F98" s="347"/>
      <c r="G98" s="347"/>
      <c r="H98" s="347"/>
      <c r="I98" s="347"/>
      <c r="J98" s="347"/>
      <c r="K98" s="347"/>
      <c r="L98" s="347"/>
      <c r="M98" s="347"/>
      <c r="N98" s="347"/>
      <c r="O98" s="347"/>
      <c r="P98" s="347"/>
    </row>
    <row r="99" spans="1:16" ht="15.75">
      <c r="A99" s="347"/>
      <c r="B99" s="347"/>
      <c r="C99" s="347"/>
      <c r="D99" s="347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  <c r="P99" s="347"/>
    </row>
    <row r="100" spans="1:16" ht="15.75">
      <c r="A100" s="347"/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</row>
    <row r="101" spans="1:16" ht="15.75">
      <c r="A101" s="347"/>
      <c r="B101" s="347"/>
      <c r="C101" s="347"/>
      <c r="D101" s="347"/>
      <c r="E101" s="347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</row>
    <row r="102" spans="1:16" ht="15.75">
      <c r="A102" s="347"/>
      <c r="B102" s="347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</row>
    <row r="103" spans="1:16" ht="15.75">
      <c r="A103" s="347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</row>
    <row r="104" spans="1:16" ht="15.75">
      <c r="A104" s="347"/>
      <c r="B104" s="347"/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</row>
    <row r="105" spans="1:16" ht="15.75">
      <c r="A105" s="347"/>
      <c r="B105" s="347"/>
      <c r="C105" s="347"/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</row>
    <row r="106" spans="1:16" ht="15.75">
      <c r="A106" s="347"/>
      <c r="B106" s="347"/>
      <c r="C106" s="347"/>
      <c r="D106" s="347"/>
      <c r="E106" s="347"/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</row>
    <row r="107" spans="1:16" ht="15.75">
      <c r="A107" s="347"/>
      <c r="B107" s="347"/>
      <c r="C107" s="347"/>
      <c r="D107" s="347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</row>
    <row r="108" spans="1:16" ht="15.75">
      <c r="A108" s="347"/>
      <c r="B108" s="347"/>
      <c r="C108" s="347"/>
      <c r="D108" s="347"/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</row>
    <row r="109" spans="1:16" ht="15.75">
      <c r="A109" s="347"/>
      <c r="B109" s="347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</row>
    <row r="110" spans="1:16" ht="15.75">
      <c r="A110" s="347"/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</row>
    <row r="111" spans="1:16" ht="15.75">
      <c r="A111" s="347"/>
      <c r="B111" s="347"/>
      <c r="C111" s="347"/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</row>
    <row r="112" spans="1:16" ht="15.75">
      <c r="A112" s="347"/>
      <c r="B112" s="347"/>
      <c r="C112" s="347"/>
      <c r="D112" s="347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</row>
    <row r="113" spans="1:16" ht="15.75">
      <c r="A113" s="347"/>
      <c r="B113" s="347"/>
      <c r="C113" s="347"/>
      <c r="D113" s="347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</row>
    <row r="114" spans="1:16" ht="15.75">
      <c r="A114" s="347"/>
      <c r="B114" s="347"/>
      <c r="C114" s="347"/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</row>
    <row r="115" spans="1:16" ht="15.75">
      <c r="A115" s="347"/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</row>
    <row r="116" spans="1:16" ht="15.75">
      <c r="A116" s="347"/>
      <c r="B116" s="347"/>
      <c r="C116" s="347"/>
      <c r="D116" s="347"/>
      <c r="E116" s="347"/>
      <c r="F116" s="347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</row>
    <row r="117" spans="1:16" ht="15.75">
      <c r="A117" s="347"/>
      <c r="B117" s="347"/>
      <c r="C117" s="347"/>
      <c r="D117" s="347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</row>
    <row r="118" spans="1:16" ht="15.75">
      <c r="A118" s="347"/>
      <c r="B118" s="347"/>
      <c r="C118" s="347"/>
      <c r="D118" s="347"/>
      <c r="E118" s="347"/>
      <c r="F118" s="347"/>
      <c r="G118" s="347"/>
      <c r="H118" s="347"/>
      <c r="I118" s="347"/>
      <c r="J118" s="347"/>
      <c r="K118" s="347"/>
      <c r="L118" s="347"/>
      <c r="M118" s="347"/>
      <c r="N118" s="347"/>
      <c r="O118" s="347"/>
      <c r="P118" s="347"/>
    </row>
    <row r="119" spans="1:16" ht="15.75">
      <c r="A119" s="347"/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</row>
    <row r="120" spans="1:16" ht="15.75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</row>
    <row r="121" spans="1:16" ht="15.75">
      <c r="A121" s="347"/>
      <c r="B121" s="347"/>
      <c r="C121" s="347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</row>
    <row r="122" spans="1:16" ht="15.75">
      <c r="A122" s="347"/>
      <c r="B122" s="347"/>
      <c r="C122" s="347"/>
      <c r="D122" s="347"/>
      <c r="E122" s="347"/>
      <c r="F122" s="347"/>
      <c r="G122" s="347"/>
      <c r="H122" s="347"/>
      <c r="I122" s="347"/>
      <c r="J122" s="347"/>
      <c r="K122" s="347"/>
      <c r="L122" s="347"/>
      <c r="M122" s="347"/>
      <c r="N122" s="347"/>
      <c r="O122" s="347"/>
      <c r="P122" s="347"/>
    </row>
    <row r="123" spans="1:16" ht="15.75">
      <c r="A123" s="347"/>
      <c r="B123" s="347"/>
      <c r="C123" s="347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</row>
    <row r="124" spans="1:16" ht="15.75">
      <c r="A124" s="347"/>
      <c r="B124" s="347"/>
      <c r="C124" s="347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</row>
    <row r="125" spans="1:16" ht="15.75">
      <c r="A125" s="347"/>
      <c r="B125" s="347"/>
      <c r="C125" s="347"/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</row>
    <row r="126" spans="1:16" ht="15.75">
      <c r="A126" s="347"/>
      <c r="B126" s="347"/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</row>
    <row r="127" spans="1:16" ht="15.75">
      <c r="A127" s="347"/>
      <c r="B127" s="347"/>
      <c r="C127" s="347"/>
      <c r="D127" s="347"/>
      <c r="E127" s="347"/>
      <c r="F127" s="347"/>
      <c r="G127" s="347"/>
      <c r="H127" s="347"/>
      <c r="I127" s="347"/>
      <c r="J127" s="347"/>
      <c r="K127" s="347"/>
      <c r="L127" s="347"/>
      <c r="M127" s="347"/>
      <c r="N127" s="347"/>
      <c r="O127" s="347"/>
      <c r="P127" s="347"/>
    </row>
    <row r="128" spans="1:16" ht="15.75">
      <c r="A128" s="347"/>
      <c r="B128" s="347"/>
      <c r="C128" s="347"/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</row>
    <row r="129" spans="1:16" ht="15.75">
      <c r="A129" s="347"/>
      <c r="B129" s="347"/>
      <c r="C129" s="347"/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</row>
    <row r="130" spans="1:16" ht="15.75">
      <c r="A130" s="347"/>
      <c r="B130" s="347"/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</row>
    <row r="131" spans="1:16" ht="15.75">
      <c r="A131" s="347"/>
      <c r="B131" s="347"/>
      <c r="C131" s="347"/>
      <c r="D131" s="347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347"/>
    </row>
    <row r="132" spans="1:16" ht="15.75">
      <c r="A132" s="347"/>
      <c r="B132" s="347"/>
      <c r="C132" s="347"/>
      <c r="D132" s="347"/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</row>
    <row r="133" spans="1:16" ht="15.75">
      <c r="A133" s="347"/>
      <c r="B133" s="347"/>
      <c r="C133" s="347"/>
      <c r="D133" s="347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</row>
    <row r="134" spans="1:16" ht="15.75">
      <c r="A134" s="347"/>
      <c r="B134" s="347"/>
      <c r="C134" s="347"/>
      <c r="D134" s="347"/>
      <c r="E134" s="347"/>
      <c r="F134" s="347"/>
      <c r="G134" s="347"/>
      <c r="H134" s="347"/>
      <c r="I134" s="347"/>
      <c r="J134" s="347"/>
      <c r="K134" s="347"/>
      <c r="L134" s="347"/>
      <c r="M134" s="347"/>
      <c r="N134" s="347"/>
      <c r="O134" s="347"/>
      <c r="P134" s="347"/>
    </row>
    <row r="135" spans="1:16" ht="15.75">
      <c r="A135" s="347"/>
      <c r="B135" s="347"/>
      <c r="C135" s="347"/>
      <c r="D135" s="347"/>
      <c r="E135" s="347"/>
      <c r="F135" s="347"/>
      <c r="G135" s="347"/>
      <c r="H135" s="347"/>
      <c r="I135" s="347"/>
      <c r="J135" s="347"/>
      <c r="K135" s="347"/>
      <c r="L135" s="347"/>
      <c r="M135" s="347"/>
      <c r="N135" s="347"/>
      <c r="O135" s="347"/>
      <c r="P135" s="347"/>
    </row>
    <row r="136" spans="1:16" ht="15.75">
      <c r="A136" s="347"/>
      <c r="B136" s="347"/>
      <c r="C136" s="347"/>
      <c r="D136" s="347"/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</row>
    <row r="137" spans="1:16" ht="15.75">
      <c r="A137" s="347"/>
      <c r="B137" s="347"/>
      <c r="C137" s="347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</row>
    <row r="138" spans="1:16" ht="15.75">
      <c r="A138" s="347"/>
      <c r="B138" s="347"/>
      <c r="C138" s="347"/>
      <c r="D138" s="347"/>
      <c r="E138" s="347"/>
      <c r="F138" s="347"/>
      <c r="G138" s="347"/>
      <c r="H138" s="347"/>
      <c r="I138" s="347"/>
      <c r="J138" s="347"/>
      <c r="K138" s="347"/>
      <c r="L138" s="347"/>
      <c r="M138" s="347"/>
      <c r="N138" s="347"/>
      <c r="O138" s="347"/>
      <c r="P138" s="347"/>
    </row>
    <row r="139" spans="1:16" ht="15.75">
      <c r="A139" s="347"/>
      <c r="B139" s="347"/>
      <c r="C139" s="347"/>
      <c r="D139" s="347"/>
      <c r="E139" s="347"/>
      <c r="F139" s="347"/>
      <c r="G139" s="347"/>
      <c r="H139" s="347"/>
      <c r="I139" s="347"/>
      <c r="J139" s="347"/>
      <c r="K139" s="347"/>
      <c r="L139" s="347"/>
      <c r="M139" s="347"/>
      <c r="N139" s="347"/>
      <c r="O139" s="347"/>
      <c r="P139" s="347"/>
    </row>
    <row r="140" spans="1:16" ht="15.75">
      <c r="A140" s="347"/>
      <c r="B140" s="347"/>
      <c r="C140" s="347"/>
      <c r="D140" s="347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</row>
    <row r="141" spans="1:16" ht="15.75">
      <c r="A141" s="347"/>
      <c r="B141" s="347"/>
      <c r="C141" s="347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</row>
    <row r="142" spans="1:16" ht="15.75">
      <c r="A142" s="347"/>
      <c r="B142" s="347"/>
      <c r="C142" s="347"/>
      <c r="D142" s="347"/>
      <c r="E142" s="347"/>
      <c r="F142" s="347"/>
      <c r="G142" s="347"/>
      <c r="H142" s="347"/>
      <c r="I142" s="347"/>
      <c r="J142" s="347"/>
      <c r="K142" s="347"/>
      <c r="L142" s="347"/>
      <c r="M142" s="347"/>
      <c r="N142" s="347"/>
      <c r="O142" s="347"/>
      <c r="P142" s="347"/>
    </row>
    <row r="143" spans="1:16" ht="15.75">
      <c r="A143" s="347"/>
      <c r="B143" s="347"/>
      <c r="C143" s="347"/>
      <c r="D143" s="347"/>
      <c r="E143" s="347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</row>
    <row r="144" spans="1:16" ht="15.75">
      <c r="A144" s="347"/>
      <c r="B144" s="347"/>
      <c r="C144" s="347"/>
      <c r="D144" s="347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7"/>
      <c r="P144" s="347"/>
    </row>
    <row r="145" spans="1:16" ht="15.75">
      <c r="A145" s="347"/>
      <c r="B145" s="347"/>
      <c r="C145" s="347"/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</row>
    <row r="146" spans="1:16" ht="15.75">
      <c r="A146" s="347"/>
      <c r="B146" s="347"/>
      <c r="C146" s="347"/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</row>
    <row r="147" spans="1:16" ht="15.75">
      <c r="A147" s="347"/>
      <c r="B147" s="347"/>
      <c r="C147" s="347"/>
      <c r="D147" s="347"/>
      <c r="E147" s="347"/>
      <c r="F147" s="347"/>
      <c r="G147" s="347"/>
      <c r="H147" s="347"/>
      <c r="I147" s="347"/>
      <c r="J147" s="347"/>
      <c r="K147" s="347"/>
      <c r="L147" s="347"/>
      <c r="M147" s="347"/>
      <c r="N147" s="347"/>
      <c r="O147" s="347"/>
      <c r="P147" s="347"/>
    </row>
    <row r="148" spans="1:16" ht="15.75">
      <c r="A148" s="347"/>
      <c r="B148" s="347"/>
      <c r="C148" s="347"/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347"/>
      <c r="O148" s="347"/>
      <c r="P148" s="347"/>
    </row>
    <row r="149" spans="1:16" ht="15.75">
      <c r="A149" s="347"/>
      <c r="B149" s="347"/>
      <c r="C149" s="347"/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347"/>
      <c r="O149" s="347"/>
      <c r="P149" s="347"/>
    </row>
    <row r="150" spans="1:16" ht="15.75">
      <c r="A150" s="347"/>
      <c r="B150" s="347"/>
      <c r="C150" s="347"/>
      <c r="D150" s="347"/>
      <c r="E150" s="347"/>
      <c r="F150" s="347"/>
      <c r="G150" s="347"/>
      <c r="H150" s="347"/>
      <c r="I150" s="347"/>
      <c r="J150" s="347"/>
      <c r="K150" s="347"/>
      <c r="L150" s="347"/>
      <c r="M150" s="347"/>
      <c r="N150" s="347"/>
      <c r="O150" s="347"/>
      <c r="P150" s="347"/>
    </row>
    <row r="151" spans="1:16" ht="15.75">
      <c r="A151" s="347"/>
      <c r="B151" s="347"/>
      <c r="C151" s="347"/>
      <c r="D151" s="347"/>
      <c r="E151" s="347"/>
      <c r="F151" s="347"/>
      <c r="G151" s="347"/>
      <c r="H151" s="347"/>
      <c r="I151" s="347"/>
      <c r="J151" s="347"/>
      <c r="K151" s="347"/>
      <c r="L151" s="347"/>
      <c r="M151" s="347"/>
      <c r="N151" s="347"/>
      <c r="O151" s="347"/>
      <c r="P151" s="347"/>
    </row>
    <row r="152" spans="1:16" ht="15.75">
      <c r="A152" s="347"/>
      <c r="B152" s="347"/>
      <c r="C152" s="347"/>
      <c r="D152" s="347"/>
      <c r="E152" s="347"/>
      <c r="F152" s="347"/>
      <c r="G152" s="347"/>
      <c r="H152" s="347"/>
      <c r="I152" s="347"/>
      <c r="J152" s="347"/>
      <c r="K152" s="347"/>
      <c r="L152" s="347"/>
      <c r="M152" s="347"/>
      <c r="N152" s="347"/>
      <c r="O152" s="347"/>
      <c r="P152" s="347"/>
    </row>
    <row r="153" spans="1:16" ht="15.75">
      <c r="A153" s="347"/>
      <c r="B153" s="347"/>
      <c r="C153" s="347"/>
      <c r="D153" s="347"/>
      <c r="E153" s="347"/>
      <c r="F153" s="347"/>
      <c r="G153" s="347"/>
      <c r="H153" s="347"/>
      <c r="I153" s="347"/>
      <c r="J153" s="347"/>
      <c r="K153" s="347"/>
      <c r="L153" s="347"/>
      <c r="M153" s="347"/>
      <c r="N153" s="347"/>
      <c r="O153" s="347"/>
      <c r="P153" s="347"/>
    </row>
    <row r="154" spans="1:16" ht="15.75">
      <c r="A154" s="347"/>
      <c r="B154" s="347"/>
      <c r="C154" s="347"/>
      <c r="D154" s="347"/>
      <c r="E154" s="347"/>
      <c r="F154" s="347"/>
      <c r="G154" s="347"/>
      <c r="H154" s="347"/>
      <c r="I154" s="347"/>
      <c r="J154" s="347"/>
      <c r="K154" s="347"/>
      <c r="L154" s="347"/>
      <c r="M154" s="347"/>
      <c r="N154" s="347"/>
      <c r="O154" s="347"/>
      <c r="P154" s="347"/>
    </row>
    <row r="155" spans="1:16" ht="15.75">
      <c r="A155" s="347"/>
      <c r="B155" s="347"/>
      <c r="C155" s="347"/>
      <c r="D155" s="347"/>
      <c r="E155" s="347"/>
      <c r="F155" s="347"/>
      <c r="G155" s="347"/>
      <c r="H155" s="347"/>
      <c r="I155" s="347"/>
      <c r="J155" s="347"/>
      <c r="K155" s="347"/>
      <c r="L155" s="347"/>
      <c r="M155" s="347"/>
      <c r="N155" s="347"/>
      <c r="O155" s="347"/>
      <c r="P155" s="347"/>
    </row>
    <row r="156" spans="1:16" ht="15.75">
      <c r="A156" s="347"/>
      <c r="B156" s="347"/>
      <c r="C156" s="347"/>
      <c r="D156" s="347"/>
      <c r="E156" s="347"/>
      <c r="F156" s="347"/>
      <c r="G156" s="347"/>
      <c r="H156" s="347"/>
      <c r="I156" s="347"/>
      <c r="J156" s="347"/>
      <c r="K156" s="347"/>
      <c r="L156" s="347"/>
      <c r="M156" s="347"/>
      <c r="N156" s="347"/>
      <c r="O156" s="347"/>
      <c r="P156" s="347"/>
    </row>
    <row r="157" spans="1:16" ht="15.75">
      <c r="A157" s="347"/>
      <c r="B157" s="347"/>
      <c r="C157" s="347"/>
      <c r="D157" s="347"/>
      <c r="E157" s="347"/>
      <c r="F157" s="347"/>
      <c r="G157" s="347"/>
      <c r="H157" s="347"/>
      <c r="I157" s="347"/>
      <c r="J157" s="347"/>
      <c r="K157" s="347"/>
      <c r="L157" s="347"/>
      <c r="M157" s="347"/>
      <c r="N157" s="347"/>
      <c r="O157" s="347"/>
      <c r="P157" s="347"/>
    </row>
    <row r="158" spans="1:16" ht="15.75">
      <c r="A158" s="347"/>
      <c r="B158" s="347"/>
      <c r="C158" s="347"/>
      <c r="D158" s="347"/>
      <c r="E158" s="347"/>
      <c r="F158" s="347"/>
      <c r="G158" s="347"/>
      <c r="H158" s="347"/>
      <c r="I158" s="347"/>
      <c r="J158" s="347"/>
      <c r="K158" s="347"/>
      <c r="L158" s="347"/>
      <c r="M158" s="347"/>
      <c r="N158" s="347"/>
      <c r="O158" s="347"/>
      <c r="P158" s="347"/>
    </row>
    <row r="159" spans="1:16" ht="15.75">
      <c r="A159" s="347"/>
      <c r="B159" s="347"/>
      <c r="C159" s="347"/>
      <c r="D159" s="347"/>
      <c r="E159" s="347"/>
      <c r="F159" s="347"/>
      <c r="G159" s="347"/>
      <c r="H159" s="347"/>
      <c r="I159" s="347"/>
      <c r="J159" s="347"/>
      <c r="K159" s="347"/>
      <c r="L159" s="347"/>
      <c r="M159" s="347"/>
      <c r="N159" s="347"/>
      <c r="O159" s="347"/>
      <c r="P159" s="347"/>
    </row>
    <row r="160" spans="1:16" ht="15.75">
      <c r="A160" s="347"/>
      <c r="B160" s="347"/>
      <c r="C160" s="347"/>
      <c r="D160" s="347"/>
      <c r="E160" s="347"/>
      <c r="F160" s="347"/>
      <c r="G160" s="347"/>
      <c r="H160" s="347"/>
      <c r="I160" s="347"/>
      <c r="J160" s="347"/>
      <c r="K160" s="347"/>
      <c r="L160" s="347"/>
      <c r="M160" s="347"/>
      <c r="N160" s="347"/>
      <c r="O160" s="347"/>
      <c r="P160" s="347"/>
    </row>
    <row r="161" spans="1:16" ht="15.75">
      <c r="A161" s="347"/>
      <c r="B161" s="347"/>
      <c r="C161" s="347"/>
      <c r="D161" s="347"/>
      <c r="E161" s="347"/>
      <c r="F161" s="347"/>
      <c r="G161" s="347"/>
      <c r="H161" s="347"/>
      <c r="I161" s="347"/>
      <c r="J161" s="347"/>
      <c r="K161" s="347"/>
      <c r="L161" s="347"/>
      <c r="M161" s="347"/>
      <c r="N161" s="347"/>
      <c r="O161" s="347"/>
      <c r="P161" s="347"/>
    </row>
    <row r="162" spans="1:16" ht="15.75">
      <c r="A162" s="347"/>
      <c r="B162" s="347"/>
      <c r="C162" s="347"/>
      <c r="D162" s="347"/>
      <c r="E162" s="347"/>
      <c r="F162" s="347"/>
      <c r="G162" s="347"/>
      <c r="H162" s="347"/>
      <c r="I162" s="347"/>
      <c r="J162" s="347"/>
      <c r="K162" s="347"/>
      <c r="L162" s="347"/>
      <c r="M162" s="347"/>
      <c r="N162" s="347"/>
      <c r="O162" s="347"/>
      <c r="P162" s="347"/>
    </row>
    <row r="163" spans="1:16" ht="15.75">
      <c r="A163" s="347"/>
      <c r="B163" s="347"/>
      <c r="C163" s="347"/>
      <c r="D163" s="347"/>
      <c r="E163" s="347"/>
      <c r="F163" s="347"/>
      <c r="G163" s="347"/>
      <c r="H163" s="347"/>
      <c r="I163" s="347"/>
      <c r="J163" s="347"/>
      <c r="K163" s="347"/>
      <c r="L163" s="347"/>
      <c r="M163" s="347"/>
      <c r="N163" s="347"/>
      <c r="O163" s="347"/>
      <c r="P163" s="347"/>
    </row>
    <row r="164" spans="1:16" ht="15.75">
      <c r="A164" s="347"/>
      <c r="B164" s="347"/>
      <c r="C164" s="347"/>
      <c r="D164" s="347"/>
      <c r="E164" s="347"/>
      <c r="F164" s="347"/>
      <c r="G164" s="347"/>
      <c r="H164" s="347"/>
      <c r="I164" s="347"/>
      <c r="J164" s="347"/>
      <c r="K164" s="347"/>
      <c r="L164" s="347"/>
      <c r="M164" s="347"/>
      <c r="N164" s="347"/>
      <c r="O164" s="347"/>
      <c r="P164" s="347"/>
    </row>
    <row r="165" spans="1:16" ht="15.75">
      <c r="A165" s="347"/>
      <c r="B165" s="347"/>
      <c r="C165" s="347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7"/>
      <c r="P165" s="347"/>
    </row>
    <row r="166" spans="1:16" ht="15.75">
      <c r="A166" s="347"/>
      <c r="B166" s="347"/>
      <c r="C166" s="347"/>
      <c r="D166" s="347"/>
      <c r="E166" s="347"/>
      <c r="F166" s="347"/>
      <c r="G166" s="347"/>
      <c r="H166" s="347"/>
      <c r="I166" s="347"/>
      <c r="J166" s="347"/>
      <c r="K166" s="347"/>
      <c r="L166" s="347"/>
      <c r="M166" s="347"/>
      <c r="N166" s="347"/>
      <c r="O166" s="347"/>
      <c r="P166" s="347"/>
    </row>
    <row r="167" spans="1:16" ht="15.75">
      <c r="A167" s="347"/>
      <c r="B167" s="347"/>
      <c r="C167" s="347"/>
      <c r="D167" s="347"/>
      <c r="E167" s="347"/>
      <c r="F167" s="347"/>
      <c r="G167" s="347"/>
      <c r="H167" s="347"/>
      <c r="I167" s="347"/>
      <c r="J167" s="347"/>
      <c r="K167" s="347"/>
      <c r="L167" s="347"/>
      <c r="M167" s="347"/>
      <c r="N167" s="347"/>
      <c r="O167" s="347"/>
      <c r="P167" s="347"/>
    </row>
    <row r="168" spans="1:16" ht="15.75">
      <c r="A168" s="347"/>
      <c r="B168" s="347"/>
      <c r="C168" s="347"/>
      <c r="D168" s="347"/>
      <c r="E168" s="347"/>
      <c r="F168" s="347"/>
      <c r="G168" s="347"/>
      <c r="H168" s="347"/>
      <c r="I168" s="347"/>
      <c r="J168" s="347"/>
      <c r="K168" s="347"/>
      <c r="L168" s="347"/>
      <c r="M168" s="347"/>
      <c r="N168" s="347"/>
      <c r="O168" s="347"/>
      <c r="P168" s="347"/>
    </row>
    <row r="169" spans="1:16" ht="15.75">
      <c r="A169" s="347"/>
      <c r="B169" s="347"/>
      <c r="C169" s="347"/>
      <c r="D169" s="347"/>
      <c r="E169" s="347"/>
      <c r="F169" s="347"/>
      <c r="G169" s="347"/>
      <c r="H169" s="347"/>
      <c r="I169" s="347"/>
      <c r="J169" s="347"/>
      <c r="K169" s="347"/>
      <c r="L169" s="347"/>
      <c r="M169" s="347"/>
      <c r="N169" s="347"/>
      <c r="O169" s="347"/>
      <c r="P169" s="347"/>
    </row>
    <row r="170" spans="1:16" ht="15.75">
      <c r="A170" s="347"/>
      <c r="B170" s="347"/>
      <c r="C170" s="347"/>
      <c r="D170" s="347"/>
      <c r="E170" s="347"/>
      <c r="F170" s="347"/>
      <c r="G170" s="347"/>
      <c r="H170" s="347"/>
      <c r="I170" s="347"/>
      <c r="J170" s="347"/>
      <c r="K170" s="347"/>
      <c r="L170" s="347"/>
      <c r="M170" s="347"/>
      <c r="N170" s="347"/>
      <c r="O170" s="347"/>
      <c r="P170" s="347"/>
    </row>
    <row r="171" spans="1:16" ht="15.75">
      <c r="A171" s="347"/>
      <c r="B171" s="347"/>
      <c r="C171" s="347"/>
      <c r="D171" s="347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  <c r="P171" s="347"/>
    </row>
    <row r="172" spans="1:16" ht="15.75">
      <c r="A172" s="347"/>
      <c r="B172" s="347"/>
      <c r="C172" s="347"/>
      <c r="D172" s="347"/>
      <c r="E172" s="347"/>
      <c r="F172" s="347"/>
      <c r="G172" s="347"/>
      <c r="H172" s="347"/>
      <c r="I172" s="347"/>
      <c r="J172" s="347"/>
      <c r="K172" s="347"/>
      <c r="L172" s="347"/>
      <c r="M172" s="347"/>
      <c r="N172" s="347"/>
      <c r="O172" s="347"/>
      <c r="P172" s="347"/>
    </row>
    <row r="173" spans="1:16" ht="15.75">
      <c r="A173" s="347"/>
      <c r="B173" s="347"/>
      <c r="C173" s="347"/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347"/>
      <c r="O173" s="347"/>
      <c r="P173" s="347"/>
    </row>
    <row r="174" spans="1:16" ht="15.75">
      <c r="A174" s="347"/>
      <c r="B174" s="347"/>
      <c r="C174" s="347"/>
      <c r="D174" s="347"/>
      <c r="E174" s="347"/>
      <c r="F174" s="347"/>
      <c r="G174" s="347"/>
      <c r="H174" s="347"/>
      <c r="I174" s="347"/>
      <c r="J174" s="347"/>
      <c r="K174" s="347"/>
      <c r="L174" s="347"/>
      <c r="M174" s="347"/>
      <c r="N174" s="347"/>
      <c r="O174" s="347"/>
      <c r="P174" s="347"/>
    </row>
    <row r="175" spans="1:16" ht="15.75">
      <c r="A175" s="347"/>
      <c r="B175" s="347"/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</row>
    <row r="176" spans="1:16" ht="15.75">
      <c r="A176" s="347"/>
      <c r="B176" s="347"/>
      <c r="C176" s="347"/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7"/>
      <c r="O176" s="347"/>
      <c r="P176" s="347"/>
    </row>
    <row r="177" spans="1:16" ht="15.75">
      <c r="A177" s="347"/>
      <c r="B177" s="347"/>
      <c r="C177" s="347"/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347"/>
      <c r="P177" s="347"/>
    </row>
    <row r="178" spans="1:16" ht="15.75">
      <c r="A178" s="347"/>
      <c r="B178" s="347"/>
      <c r="C178" s="347"/>
      <c r="D178" s="347"/>
      <c r="E178" s="347"/>
      <c r="F178" s="347"/>
      <c r="G178" s="347"/>
      <c r="H178" s="347"/>
      <c r="I178" s="347"/>
      <c r="J178" s="347"/>
      <c r="K178" s="347"/>
      <c r="L178" s="347"/>
      <c r="M178" s="347"/>
      <c r="N178" s="347"/>
      <c r="O178" s="347"/>
      <c r="P178" s="347"/>
    </row>
    <row r="179" spans="1:16" ht="15.75">
      <c r="A179" s="347"/>
      <c r="B179" s="347"/>
      <c r="C179" s="347"/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347"/>
      <c r="O179" s="347"/>
      <c r="P179" s="347"/>
    </row>
    <row r="180" spans="1:16" ht="15.75">
      <c r="A180" s="347"/>
      <c r="B180" s="347"/>
      <c r="C180" s="347"/>
      <c r="D180" s="347"/>
      <c r="E180" s="347"/>
      <c r="F180" s="347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</row>
    <row r="181" spans="1:16" ht="15.75">
      <c r="A181" s="347"/>
      <c r="B181" s="347"/>
      <c r="C181" s="347"/>
      <c r="D181" s="347"/>
      <c r="E181" s="347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</row>
    <row r="182" spans="1:16" ht="15.75">
      <c r="A182" s="347"/>
      <c r="B182" s="347"/>
      <c r="C182" s="347"/>
      <c r="D182" s="347"/>
      <c r="E182" s="347"/>
      <c r="F182" s="347"/>
      <c r="G182" s="347"/>
      <c r="H182" s="347"/>
      <c r="I182" s="347"/>
      <c r="J182" s="347"/>
      <c r="K182" s="347"/>
      <c r="L182" s="347"/>
      <c r="M182" s="347"/>
      <c r="N182" s="347"/>
      <c r="O182" s="347"/>
      <c r="P182" s="347"/>
    </row>
    <row r="183" spans="1:16" ht="15.75">
      <c r="A183" s="347"/>
      <c r="B183" s="347"/>
      <c r="C183" s="347"/>
      <c r="D183" s="347"/>
      <c r="E183" s="347"/>
      <c r="F183" s="347"/>
      <c r="G183" s="347"/>
      <c r="H183" s="347"/>
      <c r="I183" s="347"/>
      <c r="J183" s="347"/>
      <c r="K183" s="347"/>
      <c r="L183" s="347"/>
      <c r="M183" s="347"/>
      <c r="N183" s="347"/>
      <c r="O183" s="347"/>
      <c r="P183" s="347"/>
    </row>
    <row r="184" spans="1:16" ht="15.75">
      <c r="A184" s="347"/>
      <c r="B184" s="347"/>
      <c r="C184" s="347"/>
      <c r="D184" s="347"/>
      <c r="E184" s="347"/>
      <c r="F184" s="347"/>
      <c r="G184" s="347"/>
      <c r="H184" s="347"/>
      <c r="I184" s="347"/>
      <c r="J184" s="347"/>
      <c r="K184" s="347"/>
      <c r="L184" s="347"/>
      <c r="M184" s="347"/>
      <c r="N184" s="347"/>
      <c r="O184" s="347"/>
      <c r="P184" s="347"/>
    </row>
    <row r="185" spans="1:16" ht="15.75">
      <c r="A185" s="347"/>
      <c r="B185" s="347"/>
      <c r="C185" s="347"/>
      <c r="D185" s="347"/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</row>
    <row r="186" spans="1:16" ht="15.75">
      <c r="A186" s="347"/>
      <c r="B186" s="347"/>
      <c r="C186" s="347"/>
      <c r="D186" s="347"/>
      <c r="E186" s="347"/>
      <c r="F186" s="347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</row>
    <row r="187" spans="1:16" ht="15.75">
      <c r="A187" s="347"/>
      <c r="B187" s="347"/>
      <c r="C187" s="347"/>
      <c r="D187" s="347"/>
      <c r="E187" s="347"/>
      <c r="F187" s="347"/>
      <c r="G187" s="347"/>
      <c r="H187" s="347"/>
      <c r="I187" s="347"/>
      <c r="J187" s="347"/>
      <c r="K187" s="347"/>
      <c r="L187" s="347"/>
      <c r="M187" s="347"/>
      <c r="N187" s="347"/>
      <c r="O187" s="347"/>
      <c r="P187" s="347"/>
    </row>
    <row r="188" spans="1:16" ht="15.75">
      <c r="A188" s="347"/>
      <c r="B188" s="347"/>
      <c r="C188" s="347"/>
      <c r="D188" s="347"/>
      <c r="E188" s="347"/>
      <c r="F188" s="347"/>
      <c r="G188" s="347"/>
      <c r="H188" s="347"/>
      <c r="I188" s="347"/>
      <c r="J188" s="347"/>
      <c r="K188" s="347"/>
      <c r="L188" s="347"/>
      <c r="M188" s="347"/>
      <c r="N188" s="347"/>
      <c r="O188" s="347"/>
      <c r="P188" s="347"/>
    </row>
    <row r="189" spans="1:16" ht="15.75">
      <c r="A189" s="347"/>
      <c r="B189" s="347"/>
      <c r="C189" s="347"/>
      <c r="D189" s="347"/>
      <c r="E189" s="347"/>
      <c r="F189" s="347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</row>
    <row r="190" spans="1:16" ht="15.75">
      <c r="A190" s="347"/>
      <c r="B190" s="347"/>
      <c r="C190" s="347"/>
      <c r="D190" s="347"/>
      <c r="E190" s="347"/>
      <c r="F190" s="347"/>
      <c r="G190" s="347"/>
      <c r="H190" s="347"/>
      <c r="I190" s="347"/>
      <c r="J190" s="347"/>
      <c r="K190" s="347"/>
      <c r="L190" s="347"/>
      <c r="M190" s="347"/>
      <c r="N190" s="347"/>
      <c r="O190" s="347"/>
      <c r="P190" s="347"/>
    </row>
    <row r="191" spans="1:16" ht="15.75">
      <c r="A191" s="347"/>
      <c r="B191" s="347"/>
      <c r="C191" s="347"/>
      <c r="D191" s="347"/>
      <c r="E191" s="347"/>
      <c r="F191" s="347"/>
      <c r="G191" s="347"/>
      <c r="H191" s="347"/>
      <c r="I191" s="347"/>
      <c r="J191" s="347"/>
      <c r="K191" s="347"/>
      <c r="L191" s="347"/>
      <c r="M191" s="347"/>
      <c r="N191" s="347"/>
      <c r="O191" s="347"/>
      <c r="P191" s="347"/>
    </row>
    <row r="192" spans="1:16" ht="15.75">
      <c r="A192" s="347"/>
      <c r="B192" s="347"/>
      <c r="C192" s="347"/>
      <c r="D192" s="347"/>
      <c r="E192" s="347"/>
      <c r="F192" s="347"/>
      <c r="G192" s="347"/>
      <c r="H192" s="347"/>
      <c r="I192" s="347"/>
      <c r="J192" s="347"/>
      <c r="K192" s="347"/>
      <c r="L192" s="347"/>
      <c r="M192" s="347"/>
      <c r="N192" s="347"/>
      <c r="O192" s="347"/>
      <c r="P192" s="347"/>
    </row>
    <row r="193" spans="1:16" ht="15.75">
      <c r="A193" s="347"/>
      <c r="B193" s="347"/>
      <c r="C193" s="347"/>
      <c r="D193" s="347"/>
      <c r="E193" s="347"/>
      <c r="F193" s="347"/>
      <c r="G193" s="347"/>
      <c r="H193" s="347"/>
      <c r="I193" s="347"/>
      <c r="J193" s="347"/>
      <c r="K193" s="347"/>
      <c r="L193" s="347"/>
      <c r="M193" s="347"/>
      <c r="N193" s="347"/>
      <c r="O193" s="347"/>
      <c r="P193" s="347"/>
    </row>
    <row r="194" spans="1:16" ht="15.75">
      <c r="A194" s="347"/>
      <c r="B194" s="347"/>
      <c r="C194" s="347"/>
      <c r="D194" s="347"/>
      <c r="E194" s="347"/>
      <c r="F194" s="347"/>
      <c r="G194" s="347"/>
      <c r="H194" s="347"/>
      <c r="I194" s="347"/>
      <c r="J194" s="347"/>
      <c r="K194" s="347"/>
      <c r="L194" s="347"/>
      <c r="M194" s="347"/>
      <c r="N194" s="347"/>
      <c r="O194" s="347"/>
      <c r="P194" s="347"/>
    </row>
    <row r="195" spans="1:16" ht="15.75">
      <c r="A195" s="347"/>
      <c r="B195" s="347"/>
      <c r="C195" s="347"/>
      <c r="D195" s="347"/>
      <c r="E195" s="347"/>
      <c r="F195" s="347"/>
      <c r="G195" s="347"/>
      <c r="H195" s="347"/>
      <c r="I195" s="347"/>
      <c r="J195" s="347"/>
      <c r="K195" s="347"/>
      <c r="L195" s="347"/>
      <c r="M195" s="347"/>
      <c r="N195" s="347"/>
      <c r="O195" s="347"/>
      <c r="P195" s="347"/>
    </row>
    <row r="196" spans="1:16" ht="15.75">
      <c r="A196" s="347"/>
      <c r="B196" s="347"/>
      <c r="C196" s="347"/>
      <c r="D196" s="347"/>
      <c r="E196" s="347"/>
      <c r="F196" s="347"/>
      <c r="G196" s="347"/>
      <c r="H196" s="347"/>
      <c r="I196" s="347"/>
      <c r="J196" s="347"/>
      <c r="K196" s="347"/>
      <c r="L196" s="347"/>
      <c r="M196" s="347"/>
      <c r="N196" s="347"/>
      <c r="O196" s="347"/>
      <c r="P196" s="347"/>
    </row>
    <row r="197" spans="1:16" ht="15.75">
      <c r="A197" s="347"/>
      <c r="B197" s="347"/>
      <c r="C197" s="347"/>
      <c r="D197" s="347"/>
      <c r="E197" s="347"/>
      <c r="F197" s="347"/>
      <c r="G197" s="347"/>
      <c r="H197" s="347"/>
      <c r="I197" s="347"/>
      <c r="J197" s="347"/>
      <c r="K197" s="347"/>
      <c r="L197" s="347"/>
      <c r="M197" s="347"/>
      <c r="N197" s="347"/>
      <c r="O197" s="347"/>
      <c r="P197" s="347"/>
    </row>
    <row r="198" spans="1:16" ht="15.75">
      <c r="A198" s="347"/>
      <c r="B198" s="347"/>
      <c r="C198" s="347"/>
      <c r="D198" s="347"/>
      <c r="E198" s="347"/>
      <c r="F198" s="347"/>
      <c r="G198" s="347"/>
      <c r="H198" s="347"/>
      <c r="I198" s="347"/>
      <c r="J198" s="347"/>
      <c r="K198" s="347"/>
      <c r="L198" s="347"/>
      <c r="M198" s="347"/>
      <c r="N198" s="347"/>
      <c r="O198" s="347"/>
      <c r="P198" s="347"/>
    </row>
    <row r="199" spans="1:16" ht="15.75">
      <c r="A199" s="347"/>
      <c r="B199" s="347"/>
      <c r="C199" s="347"/>
      <c r="D199" s="347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  <c r="O199" s="347"/>
      <c r="P199" s="347"/>
    </row>
    <row r="200" spans="1:16" ht="15.75">
      <c r="A200" s="347"/>
      <c r="B200" s="347"/>
      <c r="C200" s="347"/>
      <c r="D200" s="347"/>
      <c r="E200" s="347"/>
      <c r="F200" s="347"/>
      <c r="G200" s="347"/>
      <c r="H200" s="347"/>
      <c r="I200" s="347"/>
      <c r="J200" s="347"/>
      <c r="K200" s="347"/>
      <c r="L200" s="347"/>
      <c r="M200" s="347"/>
      <c r="N200" s="347"/>
      <c r="O200" s="347"/>
      <c r="P200" s="347"/>
    </row>
    <row r="201" spans="1:16" ht="15.75">
      <c r="A201" s="347"/>
      <c r="B201" s="347"/>
      <c r="C201" s="347"/>
      <c r="D201" s="347"/>
      <c r="E201" s="347"/>
      <c r="F201" s="347"/>
      <c r="G201" s="347"/>
      <c r="H201" s="347"/>
      <c r="I201" s="347"/>
      <c r="J201" s="347"/>
      <c r="K201" s="347"/>
      <c r="L201" s="347"/>
      <c r="M201" s="347"/>
      <c r="N201" s="347"/>
      <c r="O201" s="347"/>
      <c r="P201" s="347"/>
    </row>
    <row r="202" spans="1:16" ht="15.75">
      <c r="A202" s="347"/>
      <c r="B202" s="347"/>
      <c r="C202" s="347"/>
      <c r="D202" s="347"/>
      <c r="E202" s="347"/>
      <c r="F202" s="347"/>
      <c r="G202" s="347"/>
      <c r="H202" s="347"/>
      <c r="I202" s="347"/>
      <c r="J202" s="347"/>
      <c r="K202" s="347"/>
      <c r="L202" s="347"/>
      <c r="M202" s="347"/>
      <c r="N202" s="347"/>
      <c r="O202" s="347"/>
      <c r="P202" s="347"/>
    </row>
    <row r="203" spans="1:16" ht="15.75">
      <c r="A203" s="347"/>
      <c r="B203" s="347"/>
      <c r="C203" s="347"/>
      <c r="D203" s="347"/>
      <c r="E203" s="347"/>
      <c r="F203" s="347"/>
      <c r="G203" s="347"/>
      <c r="H203" s="347"/>
      <c r="I203" s="347"/>
      <c r="J203" s="347"/>
      <c r="K203" s="347"/>
      <c r="L203" s="347"/>
      <c r="M203" s="347"/>
      <c r="N203" s="347"/>
      <c r="O203" s="347"/>
      <c r="P203" s="347"/>
    </row>
    <row r="204" spans="1:16" ht="15.75">
      <c r="A204" s="347"/>
      <c r="B204" s="347"/>
      <c r="C204" s="347"/>
      <c r="D204" s="347"/>
      <c r="E204" s="347"/>
      <c r="F204" s="347"/>
      <c r="G204" s="347"/>
      <c r="H204" s="347"/>
      <c r="I204" s="347"/>
      <c r="J204" s="347"/>
      <c r="K204" s="347"/>
      <c r="L204" s="347"/>
      <c r="M204" s="347"/>
      <c r="N204" s="347"/>
      <c r="O204" s="347"/>
      <c r="P204" s="347"/>
    </row>
    <row r="205" spans="1:16" ht="15.75">
      <c r="A205" s="347"/>
      <c r="B205" s="347"/>
      <c r="C205" s="347"/>
      <c r="D205" s="347"/>
      <c r="E205" s="347"/>
      <c r="F205" s="347"/>
      <c r="G205" s="347"/>
      <c r="H205" s="347"/>
      <c r="I205" s="347"/>
      <c r="J205" s="347"/>
      <c r="K205" s="347"/>
      <c r="L205" s="347"/>
      <c r="M205" s="347"/>
      <c r="N205" s="347"/>
      <c r="O205" s="347"/>
      <c r="P205" s="347"/>
    </row>
    <row r="206" spans="1:16" ht="15.75">
      <c r="A206" s="347"/>
      <c r="B206" s="347"/>
      <c r="C206" s="347"/>
      <c r="D206" s="347"/>
      <c r="E206" s="347"/>
      <c r="F206" s="347"/>
      <c r="G206" s="347"/>
      <c r="H206" s="347"/>
      <c r="I206" s="347"/>
      <c r="J206" s="347"/>
      <c r="K206" s="347"/>
      <c r="L206" s="347"/>
      <c r="M206" s="347"/>
      <c r="N206" s="347"/>
      <c r="O206" s="347"/>
      <c r="P206" s="347"/>
    </row>
    <row r="207" spans="1:16" ht="15.75">
      <c r="A207" s="347"/>
      <c r="B207" s="347"/>
      <c r="C207" s="347"/>
      <c r="D207" s="347"/>
      <c r="E207" s="347"/>
      <c r="F207" s="347"/>
      <c r="G207" s="347"/>
      <c r="H207" s="347"/>
      <c r="I207" s="347"/>
      <c r="J207" s="347"/>
      <c r="K207" s="347"/>
      <c r="L207" s="347"/>
      <c r="M207" s="347"/>
      <c r="N207" s="347"/>
      <c r="O207" s="347"/>
      <c r="P207" s="347"/>
    </row>
    <row r="208" spans="1:16" ht="15.75">
      <c r="A208" s="347"/>
      <c r="B208" s="347"/>
      <c r="C208" s="347"/>
      <c r="D208" s="347"/>
      <c r="E208" s="347"/>
      <c r="F208" s="347"/>
      <c r="G208" s="347"/>
      <c r="H208" s="347"/>
      <c r="I208" s="347"/>
      <c r="J208" s="347"/>
      <c r="K208" s="347"/>
      <c r="L208" s="347"/>
      <c r="M208" s="347"/>
      <c r="N208" s="347"/>
      <c r="O208" s="347"/>
      <c r="P208" s="347"/>
    </row>
    <row r="209" spans="1:16" ht="15.75">
      <c r="A209" s="347"/>
      <c r="B209" s="347"/>
      <c r="C209" s="347"/>
      <c r="D209" s="347"/>
      <c r="E209" s="347"/>
      <c r="F209" s="347"/>
      <c r="G209" s="347"/>
      <c r="H209" s="347"/>
      <c r="I209" s="347"/>
      <c r="J209" s="347"/>
      <c r="K209" s="347"/>
      <c r="L209" s="347"/>
      <c r="M209" s="347"/>
      <c r="N209" s="347"/>
      <c r="O209" s="347"/>
      <c r="P209" s="347"/>
    </row>
    <row r="210" spans="1:16" ht="15.75">
      <c r="A210" s="347"/>
      <c r="B210" s="347"/>
      <c r="C210" s="347"/>
      <c r="D210" s="347"/>
      <c r="E210" s="347"/>
      <c r="F210" s="347"/>
      <c r="G210" s="347"/>
      <c r="H210" s="347"/>
      <c r="I210" s="347"/>
      <c r="J210" s="347"/>
      <c r="K210" s="347"/>
      <c r="L210" s="347"/>
      <c r="M210" s="347"/>
      <c r="N210" s="347"/>
      <c r="O210" s="347"/>
      <c r="P210" s="347"/>
    </row>
    <row r="211" spans="1:16" ht="15.75">
      <c r="A211" s="347"/>
      <c r="B211" s="347"/>
      <c r="C211" s="347"/>
      <c r="D211" s="347"/>
      <c r="E211" s="347"/>
      <c r="F211" s="347"/>
      <c r="G211" s="347"/>
      <c r="H211" s="347"/>
      <c r="I211" s="347"/>
      <c r="J211" s="347"/>
      <c r="K211" s="347"/>
      <c r="L211" s="347"/>
      <c r="M211" s="347"/>
      <c r="N211" s="347"/>
      <c r="O211" s="347"/>
      <c r="P211" s="347"/>
    </row>
    <row r="212" spans="1:16" ht="15.75">
      <c r="A212" s="347"/>
      <c r="B212" s="347"/>
      <c r="C212" s="347"/>
      <c r="D212" s="347"/>
      <c r="E212" s="347"/>
      <c r="F212" s="347"/>
      <c r="G212" s="347"/>
      <c r="H212" s="347"/>
      <c r="I212" s="347"/>
      <c r="J212" s="347"/>
      <c r="K212" s="347"/>
      <c r="L212" s="347"/>
      <c r="M212" s="347"/>
      <c r="N212" s="347"/>
      <c r="O212" s="347"/>
      <c r="P212" s="347"/>
    </row>
    <row r="213" spans="1:16" ht="15.75">
      <c r="A213" s="347"/>
      <c r="B213" s="347"/>
      <c r="C213" s="347"/>
      <c r="D213" s="347"/>
      <c r="E213" s="347"/>
      <c r="F213" s="347"/>
      <c r="G213" s="347"/>
      <c r="H213" s="347"/>
      <c r="I213" s="347"/>
      <c r="J213" s="347"/>
      <c r="K213" s="347"/>
      <c r="L213" s="347"/>
      <c r="M213" s="347"/>
      <c r="N213" s="347"/>
      <c r="O213" s="347"/>
      <c r="P213" s="347"/>
    </row>
    <row r="214" spans="1:16" ht="15.75">
      <c r="A214" s="347"/>
      <c r="B214" s="347"/>
      <c r="C214" s="347"/>
      <c r="D214" s="347"/>
      <c r="E214" s="347"/>
      <c r="F214" s="347"/>
      <c r="G214" s="347"/>
      <c r="H214" s="347"/>
      <c r="I214" s="347"/>
      <c r="J214" s="347"/>
      <c r="K214" s="347"/>
      <c r="L214" s="347"/>
      <c r="M214" s="347"/>
      <c r="N214" s="347"/>
      <c r="O214" s="347"/>
      <c r="P214" s="347"/>
    </row>
    <row r="215" spans="1:16" ht="15.75">
      <c r="A215" s="347"/>
      <c r="B215" s="347"/>
      <c r="C215" s="347"/>
      <c r="D215" s="347"/>
      <c r="E215" s="347"/>
      <c r="F215" s="347"/>
      <c r="G215" s="347"/>
      <c r="H215" s="347"/>
      <c r="I215" s="347"/>
      <c r="J215" s="347"/>
      <c r="K215" s="347"/>
      <c r="L215" s="347"/>
      <c r="M215" s="347"/>
      <c r="N215" s="347"/>
      <c r="O215" s="347"/>
      <c r="P215" s="347"/>
    </row>
    <row r="216" spans="1:16" ht="15.75">
      <c r="A216" s="347"/>
      <c r="B216" s="347"/>
      <c r="C216" s="347"/>
      <c r="D216" s="347"/>
      <c r="E216" s="347"/>
      <c r="F216" s="347"/>
      <c r="G216" s="347"/>
      <c r="H216" s="347"/>
      <c r="I216" s="347"/>
      <c r="J216" s="347"/>
      <c r="K216" s="347"/>
      <c r="L216" s="347"/>
      <c r="M216" s="347"/>
      <c r="N216" s="347"/>
      <c r="O216" s="347"/>
      <c r="P216" s="347"/>
    </row>
    <row r="217" spans="1:16" ht="15.75">
      <c r="A217" s="347"/>
      <c r="B217" s="347"/>
      <c r="C217" s="347"/>
      <c r="D217" s="347"/>
      <c r="E217" s="347"/>
      <c r="F217" s="347"/>
      <c r="G217" s="347"/>
      <c r="H217" s="347"/>
      <c r="I217" s="347"/>
      <c r="J217" s="347"/>
      <c r="K217" s="347"/>
      <c r="L217" s="347"/>
      <c r="M217" s="347"/>
      <c r="N217" s="347"/>
      <c r="O217" s="347"/>
      <c r="P217" s="347"/>
    </row>
    <row r="218" spans="1:16" ht="15.75">
      <c r="A218" s="347"/>
      <c r="B218" s="347"/>
      <c r="C218" s="347"/>
      <c r="D218" s="347"/>
      <c r="E218" s="347"/>
      <c r="F218" s="347"/>
      <c r="G218" s="347"/>
      <c r="H218" s="347"/>
      <c r="I218" s="347"/>
      <c r="J218" s="347"/>
      <c r="K218" s="347"/>
      <c r="L218" s="347"/>
      <c r="M218" s="347"/>
      <c r="N218" s="347"/>
      <c r="O218" s="347"/>
      <c r="P218" s="347"/>
    </row>
    <row r="219" spans="1:16" ht="15.75">
      <c r="A219" s="347"/>
      <c r="B219" s="347"/>
      <c r="C219" s="347"/>
      <c r="D219" s="347"/>
      <c r="E219" s="347"/>
      <c r="F219" s="347"/>
      <c r="G219" s="347"/>
      <c r="H219" s="347"/>
      <c r="I219" s="347"/>
      <c r="J219" s="347"/>
      <c r="K219" s="347"/>
      <c r="L219" s="347"/>
      <c r="M219" s="347"/>
      <c r="N219" s="347"/>
      <c r="O219" s="347"/>
      <c r="P219" s="347"/>
    </row>
    <row r="220" spans="1:16" ht="15.75">
      <c r="A220" s="347"/>
      <c r="B220" s="347"/>
      <c r="C220" s="347"/>
      <c r="D220" s="347"/>
      <c r="E220" s="347"/>
      <c r="F220" s="347"/>
      <c r="G220" s="347"/>
      <c r="H220" s="347"/>
      <c r="I220" s="347"/>
      <c r="J220" s="347"/>
      <c r="K220" s="347"/>
      <c r="L220" s="347"/>
      <c r="M220" s="347"/>
      <c r="N220" s="347"/>
      <c r="O220" s="347"/>
      <c r="P220" s="347"/>
    </row>
    <row r="221" spans="1:16" ht="15.75">
      <c r="A221" s="347"/>
      <c r="B221" s="347"/>
      <c r="C221" s="347"/>
      <c r="D221" s="347"/>
      <c r="E221" s="347"/>
      <c r="F221" s="347"/>
      <c r="G221" s="347"/>
      <c r="H221" s="347"/>
      <c r="I221" s="347"/>
      <c r="J221" s="347"/>
      <c r="K221" s="347"/>
      <c r="L221" s="347"/>
      <c r="M221" s="347"/>
      <c r="N221" s="347"/>
      <c r="O221" s="347"/>
      <c r="P221" s="347"/>
    </row>
    <row r="222" spans="1:16" ht="15.75">
      <c r="A222" s="347"/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  <c r="L222" s="347"/>
      <c r="M222" s="347"/>
      <c r="N222" s="347"/>
      <c r="O222" s="347"/>
      <c r="P222" s="347"/>
    </row>
    <row r="223" spans="1:16" ht="15.75">
      <c r="A223" s="347"/>
      <c r="B223" s="347"/>
      <c r="C223" s="347"/>
      <c r="D223" s="347"/>
      <c r="E223" s="347"/>
      <c r="F223" s="347"/>
      <c r="G223" s="347"/>
      <c r="H223" s="347"/>
      <c r="I223" s="347"/>
      <c r="J223" s="347"/>
      <c r="K223" s="347"/>
      <c r="L223" s="347"/>
      <c r="M223" s="347"/>
      <c r="N223" s="347"/>
      <c r="O223" s="347"/>
      <c r="P223" s="347"/>
    </row>
    <row r="224" spans="1:16" ht="15.75">
      <c r="A224" s="347"/>
      <c r="B224" s="347"/>
      <c r="C224" s="347"/>
      <c r="D224" s="347"/>
      <c r="E224" s="347"/>
      <c r="F224" s="347"/>
      <c r="G224" s="347"/>
      <c r="H224" s="347"/>
      <c r="I224" s="347"/>
      <c r="J224" s="347"/>
      <c r="K224" s="347"/>
      <c r="L224" s="347"/>
      <c r="M224" s="347"/>
      <c r="N224" s="347"/>
      <c r="O224" s="347"/>
      <c r="P224" s="347"/>
    </row>
    <row r="225" spans="1:16" ht="15.75">
      <c r="A225" s="347"/>
      <c r="B225" s="347"/>
      <c r="C225" s="347"/>
      <c r="D225" s="347"/>
      <c r="E225" s="347"/>
      <c r="F225" s="347"/>
      <c r="G225" s="347"/>
      <c r="H225" s="347"/>
      <c r="I225" s="347"/>
      <c r="J225" s="347"/>
      <c r="K225" s="347"/>
      <c r="L225" s="347"/>
      <c r="M225" s="347"/>
      <c r="N225" s="347"/>
      <c r="O225" s="347"/>
      <c r="P225" s="347"/>
    </row>
    <row r="226" spans="1:16" ht="15.75">
      <c r="A226" s="347"/>
      <c r="B226" s="347"/>
      <c r="C226" s="347"/>
      <c r="D226" s="347"/>
      <c r="E226" s="347"/>
      <c r="F226" s="347"/>
      <c r="G226" s="347"/>
      <c r="H226" s="347"/>
      <c r="I226" s="347"/>
      <c r="J226" s="347"/>
      <c r="K226" s="347"/>
      <c r="L226" s="347"/>
      <c r="M226" s="347"/>
      <c r="N226" s="347"/>
      <c r="O226" s="347"/>
      <c r="P226" s="347"/>
    </row>
    <row r="227" spans="1:16" ht="15.75">
      <c r="A227" s="347"/>
      <c r="B227" s="347"/>
      <c r="C227" s="347"/>
      <c r="D227" s="347"/>
      <c r="E227" s="347"/>
      <c r="F227" s="347"/>
      <c r="G227" s="347"/>
      <c r="H227" s="347"/>
      <c r="I227" s="347"/>
      <c r="J227" s="347"/>
      <c r="K227" s="347"/>
      <c r="L227" s="347"/>
      <c r="M227" s="347"/>
      <c r="N227" s="347"/>
      <c r="O227" s="347"/>
      <c r="P227" s="347"/>
    </row>
    <row r="228" spans="1:16" ht="15.75">
      <c r="A228" s="347"/>
      <c r="B228" s="347"/>
      <c r="C228" s="347"/>
      <c r="D228" s="347"/>
      <c r="E228" s="347"/>
      <c r="F228" s="347"/>
      <c r="G228" s="347"/>
      <c r="H228" s="347"/>
      <c r="I228" s="347"/>
      <c r="J228" s="347"/>
      <c r="K228" s="347"/>
      <c r="L228" s="347"/>
      <c r="M228" s="347"/>
      <c r="N228" s="347"/>
      <c r="O228" s="347"/>
      <c r="P228" s="347"/>
    </row>
    <row r="229" spans="1:16" ht="15.75">
      <c r="A229" s="347"/>
      <c r="B229" s="347"/>
      <c r="C229" s="347"/>
      <c r="D229" s="347"/>
      <c r="E229" s="347"/>
      <c r="F229" s="347"/>
      <c r="G229" s="347"/>
      <c r="H229" s="347"/>
      <c r="I229" s="347"/>
      <c r="J229" s="347"/>
      <c r="K229" s="347"/>
      <c r="L229" s="347"/>
      <c r="M229" s="347"/>
      <c r="N229" s="347"/>
      <c r="O229" s="347"/>
      <c r="P229" s="347"/>
    </row>
    <row r="230" spans="1:16" ht="15.75">
      <c r="A230" s="347"/>
      <c r="B230" s="347"/>
      <c r="C230" s="347"/>
      <c r="D230" s="347"/>
      <c r="E230" s="347"/>
      <c r="F230" s="347"/>
      <c r="G230" s="347"/>
      <c r="H230" s="347"/>
      <c r="I230" s="347"/>
      <c r="J230" s="347"/>
      <c r="K230" s="347"/>
      <c r="L230" s="347"/>
      <c r="M230" s="347"/>
      <c r="N230" s="347"/>
      <c r="O230" s="347"/>
      <c r="P230" s="347"/>
    </row>
    <row r="231" spans="1:16" ht="15.75">
      <c r="A231" s="347"/>
      <c r="B231" s="347"/>
      <c r="C231" s="347"/>
      <c r="D231" s="347"/>
      <c r="E231" s="347"/>
      <c r="F231" s="347"/>
      <c r="G231" s="347"/>
      <c r="H231" s="347"/>
      <c r="I231" s="347"/>
      <c r="J231" s="347"/>
      <c r="K231" s="347"/>
      <c r="L231" s="347"/>
      <c r="M231" s="347"/>
      <c r="N231" s="347"/>
      <c r="O231" s="347"/>
      <c r="P231" s="347"/>
    </row>
    <row r="232" spans="1:16" ht="15.75">
      <c r="A232" s="347"/>
      <c r="B232" s="347"/>
      <c r="C232" s="347"/>
      <c r="D232" s="347"/>
      <c r="E232" s="347"/>
      <c r="F232" s="347"/>
      <c r="G232" s="347"/>
      <c r="H232" s="347"/>
      <c r="I232" s="347"/>
      <c r="J232" s="347"/>
      <c r="K232" s="347"/>
      <c r="L232" s="347"/>
      <c r="M232" s="347"/>
      <c r="N232" s="347"/>
      <c r="O232" s="347"/>
      <c r="P232" s="347"/>
    </row>
    <row r="233" spans="1:16" ht="15.75">
      <c r="A233" s="347"/>
      <c r="B233" s="347"/>
      <c r="C233" s="347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  <c r="O233" s="347"/>
      <c r="P233" s="347"/>
    </row>
    <row r="234" spans="1:16" ht="15.75">
      <c r="A234" s="347"/>
      <c r="B234" s="347"/>
      <c r="C234" s="347"/>
      <c r="D234" s="347"/>
      <c r="E234" s="347"/>
      <c r="F234" s="347"/>
      <c r="G234" s="347"/>
      <c r="H234" s="347"/>
      <c r="I234" s="347"/>
      <c r="J234" s="347"/>
      <c r="K234" s="347"/>
      <c r="L234" s="347"/>
      <c r="M234" s="347"/>
      <c r="N234" s="347"/>
      <c r="O234" s="347"/>
      <c r="P234" s="347"/>
    </row>
    <row r="235" spans="1:16" ht="15.75">
      <c r="A235" s="347"/>
      <c r="B235" s="347"/>
      <c r="C235" s="347"/>
      <c r="D235" s="347"/>
      <c r="E235" s="347"/>
      <c r="F235" s="347"/>
      <c r="G235" s="347"/>
      <c r="H235" s="347"/>
      <c r="I235" s="347"/>
      <c r="J235" s="347"/>
      <c r="K235" s="347"/>
      <c r="L235" s="347"/>
      <c r="M235" s="347"/>
      <c r="N235" s="347"/>
      <c r="O235" s="347"/>
      <c r="P235" s="347"/>
    </row>
    <row r="236" spans="1:16" ht="15.75">
      <c r="A236" s="347"/>
      <c r="B236" s="347"/>
      <c r="C236" s="347"/>
      <c r="D236" s="347"/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</row>
    <row r="237" spans="1:16" ht="15.75">
      <c r="A237" s="347"/>
      <c r="B237" s="347"/>
      <c r="C237" s="347"/>
      <c r="D237" s="347"/>
      <c r="E237" s="347"/>
      <c r="F237" s="347"/>
      <c r="G237" s="347"/>
      <c r="H237" s="347"/>
      <c r="I237" s="347"/>
      <c r="J237" s="347"/>
      <c r="K237" s="347"/>
      <c r="L237" s="347"/>
      <c r="M237" s="347"/>
      <c r="N237" s="347"/>
      <c r="O237" s="347"/>
      <c r="P237" s="347"/>
    </row>
    <row r="238" spans="1:16" ht="15.75">
      <c r="A238" s="347"/>
      <c r="B238" s="347"/>
      <c r="C238" s="347"/>
      <c r="D238" s="347"/>
      <c r="E238" s="347"/>
      <c r="F238" s="347"/>
      <c r="G238" s="347"/>
      <c r="H238" s="347"/>
      <c r="I238" s="347"/>
      <c r="J238" s="347"/>
      <c r="K238" s="347"/>
      <c r="L238" s="347"/>
      <c r="M238" s="347"/>
      <c r="N238" s="347"/>
      <c r="O238" s="347"/>
      <c r="P238" s="347"/>
    </row>
    <row r="239" spans="1:16" ht="15.75">
      <c r="A239" s="347"/>
      <c r="B239" s="347"/>
      <c r="C239" s="347"/>
      <c r="D239" s="347"/>
      <c r="E239" s="347"/>
      <c r="F239" s="347"/>
      <c r="G239" s="347"/>
      <c r="H239" s="347"/>
      <c r="I239" s="347"/>
      <c r="J239" s="347"/>
      <c r="K239" s="347"/>
      <c r="L239" s="347"/>
      <c r="M239" s="347"/>
      <c r="N239" s="347"/>
      <c r="O239" s="347"/>
      <c r="P239" s="347"/>
    </row>
    <row r="240" spans="1:16" ht="15.75">
      <c r="A240" s="347"/>
      <c r="B240" s="347"/>
      <c r="C240" s="347"/>
      <c r="D240" s="347"/>
      <c r="E240" s="347"/>
      <c r="F240" s="347"/>
      <c r="G240" s="347"/>
      <c r="H240" s="347"/>
      <c r="I240" s="347"/>
      <c r="J240" s="347"/>
      <c r="K240" s="347"/>
      <c r="L240" s="347"/>
      <c r="M240" s="347"/>
      <c r="N240" s="347"/>
      <c r="O240" s="347"/>
      <c r="P240" s="347"/>
    </row>
    <row r="241" spans="1:16" ht="15.75">
      <c r="A241" s="347"/>
      <c r="B241" s="347"/>
      <c r="C241" s="347"/>
      <c r="D241" s="347"/>
      <c r="E241" s="347"/>
      <c r="F241" s="347"/>
      <c r="G241" s="347"/>
      <c r="H241" s="347"/>
      <c r="I241" s="347"/>
      <c r="J241" s="347"/>
      <c r="K241" s="347"/>
      <c r="L241" s="347"/>
      <c r="M241" s="347"/>
      <c r="N241" s="347"/>
      <c r="O241" s="347"/>
      <c r="P241" s="347"/>
    </row>
    <row r="242" spans="1:16" ht="15.75">
      <c r="A242" s="347"/>
      <c r="B242" s="347"/>
      <c r="C242" s="347"/>
      <c r="D242" s="347"/>
      <c r="E242" s="347"/>
      <c r="F242" s="347"/>
      <c r="G242" s="347"/>
      <c r="H242" s="347"/>
      <c r="I242" s="347"/>
      <c r="J242" s="347"/>
      <c r="K242" s="347"/>
      <c r="L242" s="347"/>
      <c r="M242" s="347"/>
      <c r="N242" s="347"/>
      <c r="O242" s="347"/>
      <c r="P242" s="347"/>
    </row>
    <row r="243" spans="1:16" ht="15.75">
      <c r="A243" s="347"/>
      <c r="B243" s="347"/>
      <c r="C243" s="347"/>
      <c r="D243" s="347"/>
      <c r="E243" s="347"/>
      <c r="F243" s="347"/>
      <c r="G243" s="347"/>
      <c r="H243" s="347"/>
      <c r="I243" s="347"/>
      <c r="J243" s="347"/>
      <c r="K243" s="347"/>
      <c r="L243" s="347"/>
      <c r="M243" s="347"/>
      <c r="N243" s="347"/>
      <c r="O243" s="347"/>
      <c r="P243" s="347"/>
    </row>
    <row r="244" spans="1:16" ht="15.75">
      <c r="A244" s="347"/>
      <c r="B244" s="347"/>
      <c r="C244" s="347"/>
      <c r="D244" s="347"/>
      <c r="E244" s="347"/>
      <c r="F244" s="347"/>
      <c r="G244" s="347"/>
      <c r="H244" s="347"/>
      <c r="I244" s="347"/>
      <c r="J244" s="347"/>
      <c r="K244" s="347"/>
      <c r="L244" s="347"/>
      <c r="M244" s="347"/>
      <c r="N244" s="347"/>
      <c r="O244" s="347"/>
      <c r="P244" s="347"/>
    </row>
    <row r="245" spans="1:16" ht="15.75">
      <c r="A245" s="347"/>
      <c r="B245" s="347"/>
      <c r="C245" s="347"/>
      <c r="D245" s="347"/>
      <c r="E245" s="347"/>
      <c r="F245" s="347"/>
      <c r="G245" s="347"/>
      <c r="H245" s="347"/>
      <c r="I245" s="347"/>
      <c r="J245" s="347"/>
      <c r="K245" s="347"/>
      <c r="L245" s="347"/>
      <c r="M245" s="347"/>
      <c r="N245" s="347"/>
      <c r="O245" s="347"/>
      <c r="P245" s="347"/>
    </row>
    <row r="246" spans="1:16" ht="15.75">
      <c r="A246" s="347"/>
      <c r="B246" s="347"/>
      <c r="C246" s="347"/>
      <c r="D246" s="347"/>
      <c r="E246" s="347"/>
      <c r="F246" s="347"/>
      <c r="G246" s="347"/>
      <c r="H246" s="347"/>
      <c r="I246" s="347"/>
      <c r="J246" s="347"/>
      <c r="K246" s="347"/>
      <c r="L246" s="347"/>
      <c r="M246" s="347"/>
      <c r="N246" s="347"/>
      <c r="O246" s="347"/>
      <c r="P246" s="347"/>
    </row>
    <row r="247" spans="1:16" ht="15.75">
      <c r="A247" s="347"/>
      <c r="B247" s="347"/>
      <c r="C247" s="347"/>
      <c r="D247" s="347"/>
      <c r="E247" s="347"/>
      <c r="F247" s="347"/>
      <c r="G247" s="347"/>
      <c r="H247" s="347"/>
      <c r="I247" s="347"/>
      <c r="J247" s="347"/>
      <c r="K247" s="347"/>
      <c r="L247" s="347"/>
      <c r="M247" s="347"/>
      <c r="N247" s="347"/>
      <c r="O247" s="347"/>
      <c r="P247" s="347"/>
    </row>
    <row r="248" spans="1:16" ht="15.75">
      <c r="A248" s="347"/>
      <c r="B248" s="347"/>
      <c r="C248" s="347"/>
      <c r="D248" s="347"/>
      <c r="E248" s="347"/>
      <c r="F248" s="347"/>
      <c r="G248" s="347"/>
      <c r="H248" s="347"/>
      <c r="I248" s="347"/>
      <c r="J248" s="347"/>
      <c r="K248" s="347"/>
      <c r="L248" s="347"/>
      <c r="M248" s="347"/>
      <c r="N248" s="347"/>
      <c r="O248" s="347"/>
      <c r="P248" s="347"/>
    </row>
    <row r="249" spans="1:16" ht="15.75">
      <c r="A249" s="347"/>
      <c r="B249" s="347"/>
      <c r="C249" s="347"/>
      <c r="D249" s="347"/>
      <c r="E249" s="347"/>
      <c r="F249" s="347"/>
      <c r="G249" s="347"/>
      <c r="H249" s="347"/>
      <c r="I249" s="347"/>
      <c r="J249" s="347"/>
      <c r="K249" s="347"/>
      <c r="L249" s="347"/>
      <c r="M249" s="347"/>
      <c r="N249" s="347"/>
      <c r="O249" s="347"/>
      <c r="P249" s="347"/>
    </row>
    <row r="250" spans="1:16" ht="15.75">
      <c r="A250" s="347"/>
      <c r="B250" s="347"/>
      <c r="C250" s="347"/>
      <c r="D250" s="347"/>
      <c r="E250" s="347"/>
      <c r="F250" s="347"/>
      <c r="G250" s="347"/>
      <c r="H250" s="347"/>
      <c r="I250" s="347"/>
      <c r="J250" s="347"/>
      <c r="K250" s="347"/>
      <c r="L250" s="347"/>
      <c r="M250" s="347"/>
      <c r="N250" s="347"/>
      <c r="O250" s="347"/>
      <c r="P250" s="347"/>
    </row>
    <row r="251" spans="1:16" ht="15.75">
      <c r="A251" s="347"/>
      <c r="B251" s="347"/>
      <c r="C251" s="347"/>
      <c r="D251" s="347"/>
      <c r="E251" s="347"/>
      <c r="F251" s="347"/>
      <c r="G251" s="347"/>
      <c r="H251" s="347"/>
      <c r="I251" s="347"/>
      <c r="J251" s="347"/>
      <c r="K251" s="347"/>
      <c r="L251" s="347"/>
      <c r="M251" s="347"/>
      <c r="N251" s="347"/>
      <c r="O251" s="347"/>
      <c r="P251" s="347"/>
    </row>
    <row r="252" spans="1:16" ht="15.75">
      <c r="A252" s="347"/>
      <c r="B252" s="347"/>
      <c r="C252" s="347"/>
      <c r="D252" s="347"/>
      <c r="E252" s="347"/>
      <c r="F252" s="347"/>
      <c r="G252" s="347"/>
      <c r="H252" s="347"/>
      <c r="I252" s="347"/>
      <c r="J252" s="347"/>
      <c r="K252" s="347"/>
      <c r="L252" s="347"/>
      <c r="M252" s="347"/>
      <c r="N252" s="347"/>
      <c r="O252" s="347"/>
      <c r="P252" s="347"/>
    </row>
    <row r="253" spans="1:16" ht="15.75">
      <c r="A253" s="347"/>
      <c r="B253" s="347"/>
      <c r="C253" s="347"/>
      <c r="D253" s="347"/>
      <c r="E253" s="347"/>
      <c r="F253" s="347"/>
      <c r="G253" s="347"/>
      <c r="H253" s="347"/>
      <c r="I253" s="347"/>
      <c r="J253" s="347"/>
      <c r="K253" s="347"/>
      <c r="L253" s="347"/>
      <c r="M253" s="347"/>
      <c r="N253" s="347"/>
      <c r="O253" s="347"/>
      <c r="P253" s="347"/>
    </row>
    <row r="254" spans="1:16" ht="15.75">
      <c r="A254" s="347"/>
      <c r="B254" s="347"/>
      <c r="C254" s="347"/>
      <c r="D254" s="347"/>
      <c r="E254" s="347"/>
      <c r="F254" s="347"/>
      <c r="G254" s="347"/>
      <c r="H254" s="347"/>
      <c r="I254" s="347"/>
      <c r="J254" s="347"/>
      <c r="K254" s="347"/>
      <c r="L254" s="347"/>
      <c r="M254" s="347"/>
      <c r="N254" s="347"/>
      <c r="O254" s="347"/>
      <c r="P254" s="347"/>
    </row>
    <row r="255" spans="1:16" ht="15.75">
      <c r="A255" s="347"/>
      <c r="B255" s="347"/>
      <c r="C255" s="347"/>
      <c r="D255" s="347"/>
      <c r="E255" s="347"/>
      <c r="F255" s="347"/>
      <c r="G255" s="347"/>
      <c r="H255" s="347"/>
      <c r="I255" s="347"/>
      <c r="J255" s="347"/>
      <c r="K255" s="347"/>
      <c r="L255" s="347"/>
      <c r="M255" s="347"/>
      <c r="N255" s="347"/>
      <c r="O255" s="347"/>
      <c r="P255" s="347"/>
    </row>
    <row r="256" spans="1:16" ht="15.75">
      <c r="A256" s="347"/>
      <c r="B256" s="347"/>
      <c r="C256" s="347"/>
      <c r="D256" s="347"/>
      <c r="E256" s="347"/>
      <c r="F256" s="347"/>
      <c r="G256" s="347"/>
      <c r="H256" s="347"/>
      <c r="I256" s="347"/>
      <c r="J256" s="347"/>
      <c r="K256" s="347"/>
      <c r="L256" s="347"/>
      <c r="M256" s="347"/>
      <c r="N256" s="347"/>
      <c r="O256" s="347"/>
      <c r="P256" s="347"/>
    </row>
    <row r="257" spans="1:16" ht="15.75">
      <c r="A257" s="347"/>
      <c r="B257" s="347"/>
      <c r="C257" s="347"/>
      <c r="D257" s="347"/>
      <c r="E257" s="347"/>
      <c r="F257" s="347"/>
      <c r="G257" s="347"/>
      <c r="H257" s="347"/>
      <c r="I257" s="347"/>
      <c r="J257" s="347"/>
      <c r="K257" s="347"/>
      <c r="L257" s="347"/>
      <c r="M257" s="347"/>
      <c r="N257" s="347"/>
      <c r="O257" s="347"/>
      <c r="P257" s="347"/>
    </row>
    <row r="258" spans="1:16" ht="15.75">
      <c r="A258" s="347"/>
      <c r="B258" s="347"/>
      <c r="C258" s="347"/>
      <c r="D258" s="347"/>
      <c r="E258" s="347"/>
      <c r="F258" s="347"/>
      <c r="G258" s="347"/>
      <c r="H258" s="347"/>
      <c r="I258" s="347"/>
      <c r="J258" s="347"/>
      <c r="K258" s="347"/>
      <c r="L258" s="347"/>
      <c r="M258" s="347"/>
      <c r="N258" s="347"/>
      <c r="O258" s="347"/>
      <c r="P258" s="347"/>
    </row>
    <row r="259" spans="1:16" ht="15.75">
      <c r="A259" s="347"/>
      <c r="B259" s="347"/>
      <c r="C259" s="347"/>
      <c r="D259" s="347"/>
      <c r="E259" s="347"/>
      <c r="F259" s="347"/>
      <c r="G259" s="347"/>
      <c r="H259" s="347"/>
      <c r="I259" s="347"/>
      <c r="J259" s="347"/>
      <c r="K259" s="347"/>
      <c r="L259" s="347"/>
      <c r="M259" s="347"/>
      <c r="N259" s="347"/>
      <c r="O259" s="347"/>
      <c r="P259" s="347"/>
    </row>
    <row r="260" spans="1:16" ht="15.75">
      <c r="A260" s="347"/>
      <c r="B260" s="347"/>
      <c r="C260" s="347"/>
      <c r="D260" s="347"/>
      <c r="E260" s="347"/>
      <c r="F260" s="347"/>
      <c r="G260" s="347"/>
      <c r="H260" s="347"/>
      <c r="I260" s="347"/>
      <c r="J260" s="347"/>
      <c r="K260" s="347"/>
      <c r="L260" s="347"/>
      <c r="M260" s="347"/>
      <c r="N260" s="347"/>
      <c r="O260" s="347"/>
      <c r="P260" s="347"/>
    </row>
    <row r="261" spans="1:16" ht="15.75">
      <c r="A261" s="347"/>
      <c r="B261" s="347"/>
      <c r="C261" s="347"/>
      <c r="D261" s="347"/>
      <c r="E261" s="347"/>
      <c r="F261" s="347"/>
      <c r="G261" s="347"/>
      <c r="H261" s="347"/>
      <c r="I261" s="347"/>
      <c r="J261" s="347"/>
      <c r="K261" s="347"/>
      <c r="L261" s="347"/>
      <c r="M261" s="347"/>
      <c r="N261" s="347"/>
      <c r="O261" s="347"/>
      <c r="P261" s="347"/>
    </row>
    <row r="262" spans="1:16" ht="15.75">
      <c r="A262" s="347"/>
      <c r="B262" s="347"/>
      <c r="C262" s="347"/>
      <c r="D262" s="347"/>
      <c r="E262" s="347"/>
      <c r="F262" s="347"/>
      <c r="G262" s="347"/>
      <c r="H262" s="347"/>
      <c r="I262" s="347"/>
      <c r="J262" s="347"/>
      <c r="K262" s="347"/>
      <c r="L262" s="347"/>
      <c r="M262" s="347"/>
      <c r="N262" s="347"/>
      <c r="O262" s="347"/>
      <c r="P262" s="347"/>
    </row>
    <row r="263" spans="1:16" ht="15.75">
      <c r="A263" s="347"/>
      <c r="B263" s="347"/>
      <c r="C263" s="347"/>
      <c r="D263" s="347"/>
      <c r="E263" s="347"/>
      <c r="F263" s="347"/>
      <c r="G263" s="347"/>
      <c r="H263" s="347"/>
      <c r="I263" s="347"/>
      <c r="J263" s="347"/>
      <c r="K263" s="347"/>
      <c r="L263" s="347"/>
      <c r="M263" s="347"/>
      <c r="N263" s="347"/>
      <c r="O263" s="347"/>
      <c r="P263" s="347"/>
    </row>
    <row r="264" spans="1:16" ht="15.75">
      <c r="A264" s="347"/>
      <c r="B264" s="347"/>
      <c r="C264" s="347"/>
      <c r="D264" s="347"/>
      <c r="E264" s="347"/>
      <c r="F264" s="347"/>
      <c r="G264" s="347"/>
      <c r="H264" s="347"/>
      <c r="I264" s="347"/>
      <c r="J264" s="347"/>
      <c r="K264" s="347"/>
      <c r="L264" s="347"/>
      <c r="M264" s="347"/>
      <c r="N264" s="347"/>
      <c r="O264" s="347"/>
      <c r="P264" s="347"/>
    </row>
    <row r="265" spans="1:16" ht="15.75">
      <c r="A265" s="347"/>
      <c r="B265" s="347"/>
      <c r="C265" s="347"/>
      <c r="D265" s="347"/>
      <c r="E265" s="347"/>
      <c r="F265" s="347"/>
      <c r="G265" s="347"/>
      <c r="H265" s="347"/>
      <c r="I265" s="347"/>
      <c r="J265" s="347"/>
      <c r="K265" s="347"/>
      <c r="L265" s="347"/>
      <c r="M265" s="347"/>
      <c r="N265" s="347"/>
      <c r="O265" s="347"/>
      <c r="P265" s="347"/>
    </row>
    <row r="266" spans="1:16" ht="15.75">
      <c r="A266" s="347"/>
      <c r="B266" s="347"/>
      <c r="C266" s="347"/>
      <c r="D266" s="347"/>
      <c r="E266" s="347"/>
      <c r="F266" s="347"/>
      <c r="G266" s="347"/>
      <c r="H266" s="347"/>
      <c r="I266" s="347"/>
      <c r="J266" s="347"/>
      <c r="K266" s="347"/>
      <c r="L266" s="347"/>
      <c r="M266" s="347"/>
      <c r="N266" s="347"/>
      <c r="O266" s="347"/>
      <c r="P266" s="347"/>
    </row>
    <row r="267" spans="1:16" ht="15.75">
      <c r="A267" s="347"/>
      <c r="B267" s="347"/>
      <c r="C267" s="347"/>
      <c r="D267" s="347"/>
      <c r="E267" s="347"/>
      <c r="F267" s="347"/>
      <c r="G267" s="347"/>
      <c r="H267" s="347"/>
      <c r="I267" s="347"/>
      <c r="J267" s="347"/>
      <c r="K267" s="347"/>
      <c r="L267" s="347"/>
      <c r="M267" s="347"/>
      <c r="N267" s="347"/>
      <c r="O267" s="347"/>
      <c r="P267" s="347"/>
    </row>
    <row r="268" spans="1:16" ht="15.75">
      <c r="A268" s="347"/>
      <c r="B268" s="347"/>
      <c r="C268" s="347"/>
      <c r="D268" s="347"/>
      <c r="E268" s="347"/>
      <c r="F268" s="347"/>
      <c r="G268" s="347"/>
      <c r="H268" s="347"/>
      <c r="I268" s="347"/>
      <c r="J268" s="347"/>
      <c r="K268" s="347"/>
      <c r="L268" s="347"/>
      <c r="M268" s="347"/>
      <c r="N268" s="347"/>
      <c r="O268" s="347"/>
      <c r="P268" s="347"/>
    </row>
    <row r="269" spans="1:16" ht="15.75">
      <c r="A269" s="347"/>
      <c r="B269" s="347"/>
      <c r="C269" s="347"/>
      <c r="D269" s="347"/>
      <c r="E269" s="347"/>
      <c r="F269" s="347"/>
      <c r="G269" s="347"/>
      <c r="H269" s="347"/>
      <c r="I269" s="347"/>
      <c r="J269" s="347"/>
      <c r="K269" s="347"/>
      <c r="L269" s="347"/>
      <c r="M269" s="347"/>
      <c r="N269" s="347"/>
      <c r="O269" s="347"/>
      <c r="P269" s="347"/>
    </row>
    <row r="270" spans="1:16" ht="15.75">
      <c r="A270" s="347"/>
      <c r="B270" s="347"/>
      <c r="C270" s="347"/>
      <c r="D270" s="347"/>
      <c r="E270" s="347"/>
      <c r="F270" s="347"/>
      <c r="G270" s="347"/>
      <c r="H270" s="347"/>
      <c r="I270" s="347"/>
      <c r="J270" s="347"/>
      <c r="K270" s="347"/>
      <c r="L270" s="347"/>
      <c r="M270" s="347"/>
      <c r="N270" s="347"/>
      <c r="O270" s="347"/>
      <c r="P270" s="347"/>
    </row>
    <row r="271" spans="1:16" ht="15.75">
      <c r="A271" s="347"/>
      <c r="B271" s="347"/>
      <c r="C271" s="347"/>
      <c r="D271" s="347"/>
      <c r="E271" s="347"/>
      <c r="F271" s="347"/>
      <c r="G271" s="347"/>
      <c r="H271" s="347"/>
      <c r="I271" s="347"/>
      <c r="J271" s="347"/>
      <c r="K271" s="347"/>
      <c r="L271" s="347"/>
      <c r="M271" s="347"/>
      <c r="N271" s="347"/>
      <c r="O271" s="347"/>
      <c r="P271" s="347"/>
    </row>
    <row r="272" spans="1:16" ht="15.75">
      <c r="A272" s="347"/>
      <c r="B272" s="347"/>
      <c r="C272" s="347"/>
      <c r="D272" s="347"/>
      <c r="E272" s="347"/>
      <c r="F272" s="347"/>
      <c r="G272" s="347"/>
      <c r="H272" s="347"/>
      <c r="I272" s="347"/>
      <c r="J272" s="347"/>
      <c r="K272" s="347"/>
      <c r="L272" s="347"/>
      <c r="M272" s="347"/>
      <c r="N272" s="347"/>
      <c r="O272" s="347"/>
      <c r="P272" s="347"/>
    </row>
    <row r="273" spans="1:16" ht="15.75">
      <c r="A273" s="347"/>
      <c r="B273" s="347"/>
      <c r="C273" s="347"/>
      <c r="D273" s="347"/>
      <c r="E273" s="347"/>
      <c r="F273" s="347"/>
      <c r="G273" s="347"/>
      <c r="H273" s="347"/>
      <c r="I273" s="347"/>
      <c r="J273" s="347"/>
      <c r="K273" s="347"/>
      <c r="L273" s="347"/>
      <c r="M273" s="347"/>
      <c r="N273" s="347"/>
      <c r="O273" s="347"/>
      <c r="P273" s="347"/>
    </row>
    <row r="274" spans="1:16" ht="15.75">
      <c r="A274" s="347"/>
      <c r="B274" s="347"/>
      <c r="C274" s="347"/>
      <c r="D274" s="347"/>
      <c r="E274" s="347"/>
      <c r="F274" s="347"/>
      <c r="G274" s="347"/>
      <c r="H274" s="347"/>
      <c r="I274" s="347"/>
      <c r="J274" s="347"/>
      <c r="K274" s="347"/>
      <c r="L274" s="347"/>
      <c r="M274" s="347"/>
      <c r="N274" s="347"/>
      <c r="O274" s="347"/>
      <c r="P274" s="347"/>
    </row>
    <row r="275" spans="1:16" ht="15.75">
      <c r="A275" s="347"/>
      <c r="B275" s="347"/>
      <c r="C275" s="347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</row>
    <row r="276" spans="1:16" ht="15.75">
      <c r="A276" s="347"/>
      <c r="B276" s="347"/>
      <c r="C276" s="347"/>
      <c r="D276" s="347"/>
      <c r="E276" s="347"/>
      <c r="F276" s="347"/>
      <c r="G276" s="347"/>
      <c r="H276" s="347"/>
      <c r="I276" s="347"/>
      <c r="J276" s="347"/>
      <c r="K276" s="347"/>
      <c r="L276" s="347"/>
      <c r="M276" s="347"/>
      <c r="N276" s="347"/>
      <c r="O276" s="347"/>
      <c r="P276" s="347"/>
    </row>
    <row r="277" spans="1:16" ht="15.75">
      <c r="A277" s="347"/>
      <c r="B277" s="347"/>
      <c r="C277" s="347"/>
      <c r="D277" s="347"/>
      <c r="E277" s="347"/>
      <c r="F277" s="347"/>
      <c r="G277" s="347"/>
      <c r="H277" s="347"/>
      <c r="I277" s="347"/>
      <c r="J277" s="347"/>
      <c r="K277" s="347"/>
      <c r="L277" s="347"/>
      <c r="M277" s="347"/>
      <c r="N277" s="347"/>
      <c r="O277" s="347"/>
      <c r="P277" s="347"/>
    </row>
    <row r="278" spans="1:16" ht="15.75">
      <c r="A278" s="347"/>
      <c r="B278" s="347"/>
      <c r="C278" s="347"/>
      <c r="D278" s="347"/>
      <c r="E278" s="347"/>
      <c r="F278" s="347"/>
      <c r="G278" s="347"/>
      <c r="H278" s="347"/>
      <c r="I278" s="347"/>
      <c r="J278" s="347"/>
      <c r="K278" s="347"/>
      <c r="L278" s="347"/>
      <c r="M278" s="347"/>
      <c r="N278" s="347"/>
      <c r="O278" s="347"/>
      <c r="P278" s="347"/>
    </row>
    <row r="279" spans="1:16" ht="15.75">
      <c r="A279" s="347"/>
      <c r="B279" s="347"/>
      <c r="C279" s="347"/>
      <c r="D279" s="347"/>
      <c r="E279" s="347"/>
      <c r="F279" s="347"/>
      <c r="G279" s="347"/>
      <c r="H279" s="347"/>
      <c r="I279" s="347"/>
      <c r="J279" s="347"/>
      <c r="K279" s="347"/>
      <c r="L279" s="347"/>
      <c r="M279" s="347"/>
      <c r="N279" s="347"/>
      <c r="O279" s="347"/>
      <c r="P279" s="347"/>
    </row>
    <row r="280" spans="1:16" ht="15.75">
      <c r="A280" s="347"/>
      <c r="B280" s="347"/>
      <c r="C280" s="347"/>
      <c r="D280" s="347"/>
      <c r="E280" s="347"/>
      <c r="F280" s="347"/>
      <c r="G280" s="347"/>
      <c r="H280" s="347"/>
      <c r="I280" s="347"/>
      <c r="J280" s="347"/>
      <c r="K280" s="347"/>
      <c r="L280" s="347"/>
      <c r="M280" s="347"/>
      <c r="N280" s="347"/>
      <c r="O280" s="347"/>
      <c r="P280" s="347"/>
    </row>
    <row r="281" spans="1:16" ht="15.75">
      <c r="A281" s="347"/>
      <c r="B281" s="347"/>
      <c r="C281" s="347"/>
      <c r="D281" s="347"/>
      <c r="E281" s="347"/>
      <c r="F281" s="347"/>
      <c r="G281" s="347"/>
      <c r="H281" s="347"/>
      <c r="I281" s="347"/>
      <c r="J281" s="347"/>
      <c r="K281" s="347"/>
      <c r="L281" s="347"/>
      <c r="M281" s="347"/>
      <c r="N281" s="347"/>
      <c r="O281" s="347"/>
      <c r="P281" s="347"/>
    </row>
    <row r="282" spans="1:16" ht="15.75">
      <c r="A282" s="347"/>
      <c r="B282" s="347"/>
      <c r="C282" s="347"/>
      <c r="D282" s="347"/>
      <c r="E282" s="347"/>
      <c r="F282" s="347"/>
      <c r="G282" s="347"/>
      <c r="H282" s="347"/>
      <c r="I282" s="347"/>
      <c r="J282" s="347"/>
      <c r="K282" s="347"/>
      <c r="L282" s="347"/>
      <c r="M282" s="347"/>
      <c r="N282" s="347"/>
      <c r="O282" s="347"/>
      <c r="P282" s="347"/>
    </row>
    <row r="283" spans="1:16" ht="15.75">
      <c r="A283" s="347"/>
      <c r="B283" s="347"/>
      <c r="C283" s="347"/>
      <c r="D283" s="347"/>
      <c r="E283" s="347"/>
      <c r="F283" s="347"/>
      <c r="G283" s="347"/>
      <c r="H283" s="347"/>
      <c r="I283" s="347"/>
      <c r="J283" s="347"/>
      <c r="K283" s="347"/>
      <c r="L283" s="347"/>
      <c r="M283" s="347"/>
      <c r="N283" s="347"/>
      <c r="O283" s="347"/>
      <c r="P283" s="347"/>
    </row>
    <row r="284" spans="1:16" ht="15.75">
      <c r="A284" s="347"/>
      <c r="B284" s="347"/>
      <c r="C284" s="347"/>
      <c r="D284" s="347"/>
      <c r="E284" s="347"/>
      <c r="F284" s="347"/>
      <c r="G284" s="347"/>
      <c r="H284" s="347"/>
      <c r="I284" s="347"/>
      <c r="J284" s="347"/>
      <c r="K284" s="347"/>
      <c r="L284" s="347"/>
      <c r="M284" s="347"/>
      <c r="N284" s="347"/>
      <c r="O284" s="347"/>
      <c r="P284" s="347"/>
    </row>
    <row r="285" spans="1:16" ht="15.75">
      <c r="A285" s="347"/>
      <c r="B285" s="347"/>
      <c r="C285" s="347"/>
      <c r="D285" s="347"/>
      <c r="E285" s="347"/>
      <c r="F285" s="347"/>
      <c r="G285" s="347"/>
      <c r="H285" s="347"/>
      <c r="I285" s="347"/>
      <c r="J285" s="347"/>
      <c r="K285" s="347"/>
      <c r="L285" s="347"/>
      <c r="M285" s="347"/>
      <c r="N285" s="347"/>
      <c r="O285" s="347"/>
      <c r="P285" s="347"/>
    </row>
    <row r="286" spans="1:16" ht="15.75">
      <c r="A286" s="347"/>
      <c r="B286" s="347"/>
      <c r="C286" s="347"/>
      <c r="D286" s="347"/>
      <c r="E286" s="347"/>
      <c r="F286" s="347"/>
      <c r="G286" s="347"/>
      <c r="H286" s="347"/>
      <c r="I286" s="347"/>
      <c r="J286" s="347"/>
      <c r="K286" s="347"/>
      <c r="L286" s="347"/>
      <c r="M286" s="347"/>
      <c r="N286" s="347"/>
      <c r="O286" s="347"/>
      <c r="P286" s="347"/>
    </row>
    <row r="287" spans="1:16" ht="15.75">
      <c r="A287" s="347"/>
      <c r="B287" s="347"/>
      <c r="C287" s="347"/>
      <c r="D287" s="347"/>
      <c r="E287" s="347"/>
      <c r="F287" s="347"/>
      <c r="G287" s="347"/>
      <c r="H287" s="347"/>
      <c r="I287" s="347"/>
      <c r="J287" s="347"/>
      <c r="K287" s="347"/>
      <c r="L287" s="347"/>
      <c r="M287" s="347"/>
      <c r="N287" s="347"/>
      <c r="O287" s="347"/>
      <c r="P287" s="347"/>
    </row>
    <row r="288" spans="1:16" ht="15.75">
      <c r="A288" s="347"/>
      <c r="B288" s="347"/>
      <c r="C288" s="347"/>
      <c r="D288" s="347"/>
      <c r="E288" s="347"/>
      <c r="F288" s="347"/>
      <c r="G288" s="347"/>
      <c r="H288" s="347"/>
      <c r="I288" s="347"/>
      <c r="J288" s="347"/>
      <c r="K288" s="347"/>
      <c r="L288" s="347"/>
      <c r="M288" s="347"/>
      <c r="N288" s="347"/>
      <c r="O288" s="347"/>
      <c r="P288" s="347"/>
    </row>
    <row r="289" spans="1:16" ht="15.75">
      <c r="A289" s="347"/>
      <c r="B289" s="347"/>
      <c r="C289" s="347"/>
      <c r="D289" s="347"/>
      <c r="E289" s="347"/>
      <c r="F289" s="347"/>
      <c r="G289" s="347"/>
      <c r="H289" s="347"/>
      <c r="I289" s="347"/>
      <c r="J289" s="347"/>
      <c r="K289" s="347"/>
      <c r="L289" s="347"/>
      <c r="M289" s="347"/>
      <c r="N289" s="347"/>
      <c r="O289" s="347"/>
      <c r="P289" s="347"/>
    </row>
    <row r="290" spans="1:16" ht="15.75">
      <c r="A290" s="347"/>
      <c r="B290" s="347"/>
      <c r="C290" s="347"/>
      <c r="D290" s="347"/>
      <c r="E290" s="347"/>
      <c r="F290" s="347"/>
      <c r="G290" s="347"/>
      <c r="H290" s="347"/>
      <c r="I290" s="347"/>
      <c r="J290" s="347"/>
      <c r="K290" s="347"/>
      <c r="L290" s="347"/>
      <c r="M290" s="347"/>
      <c r="N290" s="347"/>
      <c r="O290" s="347"/>
      <c r="P290" s="347"/>
    </row>
    <row r="291" spans="1:16" ht="15.75">
      <c r="A291" s="347"/>
      <c r="B291" s="347"/>
      <c r="C291" s="347"/>
      <c r="D291" s="347"/>
      <c r="E291" s="347"/>
      <c r="F291" s="347"/>
      <c r="G291" s="347"/>
      <c r="H291" s="347"/>
      <c r="I291" s="347"/>
      <c r="J291" s="347"/>
      <c r="K291" s="347"/>
      <c r="L291" s="347"/>
      <c r="M291" s="347"/>
      <c r="N291" s="347"/>
      <c r="O291" s="347"/>
      <c r="P291" s="347"/>
    </row>
    <row r="292" spans="1:16" ht="15.75">
      <c r="A292" s="347"/>
      <c r="B292" s="347"/>
      <c r="C292" s="347"/>
      <c r="D292" s="347"/>
      <c r="E292" s="347"/>
      <c r="F292" s="347"/>
      <c r="G292" s="347"/>
      <c r="H292" s="347"/>
      <c r="I292" s="347"/>
      <c r="J292" s="347"/>
      <c r="K292" s="347"/>
      <c r="L292" s="347"/>
      <c r="M292" s="347"/>
      <c r="N292" s="347"/>
      <c r="O292" s="347"/>
      <c r="P292" s="347"/>
    </row>
    <row r="293" spans="1:16" ht="15.75">
      <c r="A293" s="347"/>
      <c r="B293" s="347"/>
      <c r="C293" s="347"/>
      <c r="D293" s="347"/>
      <c r="E293" s="347"/>
      <c r="F293" s="347"/>
      <c r="G293" s="347"/>
      <c r="H293" s="347"/>
      <c r="I293" s="347"/>
      <c r="J293" s="347"/>
      <c r="K293" s="347"/>
      <c r="L293" s="347"/>
      <c r="M293" s="347"/>
      <c r="N293" s="347"/>
      <c r="O293" s="347"/>
      <c r="P293" s="347"/>
    </row>
    <row r="294" spans="1:16" ht="15.75">
      <c r="A294" s="347"/>
      <c r="B294" s="347"/>
      <c r="C294" s="347"/>
      <c r="D294" s="347"/>
      <c r="E294" s="347"/>
      <c r="F294" s="347"/>
      <c r="G294" s="347"/>
      <c r="H294" s="347"/>
      <c r="I294" s="347"/>
      <c r="J294" s="347"/>
      <c r="K294" s="347"/>
      <c r="L294" s="347"/>
      <c r="M294" s="347"/>
      <c r="N294" s="347"/>
      <c r="O294" s="347"/>
      <c r="P294" s="347"/>
    </row>
    <row r="295" spans="1:16" ht="15.75">
      <c r="A295" s="347"/>
      <c r="B295" s="347"/>
      <c r="C295" s="347"/>
      <c r="D295" s="347"/>
      <c r="E295" s="347"/>
      <c r="F295" s="347"/>
      <c r="G295" s="347"/>
      <c r="H295" s="347"/>
      <c r="I295" s="347"/>
      <c r="J295" s="347"/>
      <c r="K295" s="347"/>
      <c r="L295" s="347"/>
      <c r="M295" s="347"/>
      <c r="N295" s="347"/>
      <c r="O295" s="347"/>
      <c r="P295" s="347"/>
    </row>
    <row r="296" spans="1:16" ht="15.75">
      <c r="A296" s="347"/>
      <c r="B296" s="347"/>
      <c r="C296" s="347"/>
      <c r="D296" s="347"/>
      <c r="E296" s="347"/>
      <c r="F296" s="347"/>
      <c r="G296" s="347"/>
      <c r="H296" s="347"/>
      <c r="I296" s="347"/>
      <c r="J296" s="347"/>
      <c r="K296" s="347"/>
      <c r="L296" s="347"/>
      <c r="M296" s="347"/>
      <c r="N296" s="347"/>
      <c r="O296" s="347"/>
      <c r="P296" s="347"/>
    </row>
    <row r="297" spans="1:16" ht="15.75">
      <c r="A297" s="347"/>
      <c r="B297" s="347"/>
      <c r="C297" s="347"/>
      <c r="D297" s="347"/>
      <c r="E297" s="347"/>
      <c r="F297" s="347"/>
      <c r="G297" s="347"/>
      <c r="H297" s="347"/>
      <c r="I297" s="347"/>
      <c r="J297" s="347"/>
      <c r="K297" s="347"/>
      <c r="L297" s="347"/>
      <c r="M297" s="347"/>
      <c r="N297" s="347"/>
      <c r="O297" s="347"/>
      <c r="P297" s="347"/>
    </row>
    <row r="298" spans="1:16" ht="15.75">
      <c r="A298" s="347"/>
      <c r="B298" s="347"/>
      <c r="C298" s="347"/>
      <c r="D298" s="347"/>
      <c r="E298" s="347"/>
      <c r="F298" s="347"/>
      <c r="G298" s="347"/>
      <c r="H298" s="347"/>
      <c r="I298" s="347"/>
      <c r="J298" s="347"/>
      <c r="K298" s="347"/>
      <c r="L298" s="347"/>
      <c r="M298" s="347"/>
      <c r="N298" s="347"/>
      <c r="O298" s="347"/>
      <c r="P298" s="347"/>
    </row>
    <row r="299" spans="1:16" ht="15.75">
      <c r="A299" s="347"/>
      <c r="B299" s="347"/>
      <c r="C299" s="347"/>
      <c r="D299" s="347"/>
      <c r="E299" s="347"/>
      <c r="F299" s="347"/>
      <c r="G299" s="347"/>
      <c r="H299" s="347"/>
      <c r="I299" s="347"/>
      <c r="J299" s="347"/>
      <c r="K299" s="347"/>
      <c r="L299" s="347"/>
      <c r="M299" s="347"/>
      <c r="N299" s="347"/>
      <c r="O299" s="347"/>
      <c r="P299" s="347"/>
    </row>
    <row r="300" spans="1:16" ht="15.75">
      <c r="A300" s="347"/>
      <c r="B300" s="347"/>
      <c r="C300" s="347"/>
      <c r="D300" s="347"/>
      <c r="E300" s="347"/>
      <c r="F300" s="347"/>
      <c r="G300" s="347"/>
      <c r="H300" s="347"/>
      <c r="I300" s="347"/>
      <c r="J300" s="347"/>
      <c r="K300" s="347"/>
      <c r="L300" s="347"/>
      <c r="M300" s="347"/>
      <c r="N300" s="347"/>
      <c r="O300" s="347"/>
      <c r="P300" s="347"/>
    </row>
    <row r="301" spans="1:16" ht="15.75">
      <c r="A301" s="347"/>
      <c r="B301" s="347"/>
      <c r="C301" s="347"/>
      <c r="D301" s="347"/>
      <c r="E301" s="347"/>
      <c r="F301" s="347"/>
      <c r="G301" s="347"/>
      <c r="H301" s="347"/>
      <c r="I301" s="347"/>
      <c r="J301" s="347"/>
      <c r="K301" s="347"/>
      <c r="L301" s="347"/>
      <c r="M301" s="347"/>
      <c r="N301" s="347"/>
      <c r="O301" s="347"/>
      <c r="P301" s="347"/>
    </row>
    <row r="302" spans="1:16" ht="15.75">
      <c r="A302" s="347"/>
      <c r="B302" s="347"/>
      <c r="C302" s="347"/>
      <c r="D302" s="347"/>
      <c r="E302" s="347"/>
      <c r="F302" s="347"/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</row>
    <row r="303" spans="1:16" ht="15.75">
      <c r="A303" s="347"/>
      <c r="B303" s="347"/>
      <c r="C303" s="347"/>
      <c r="D303" s="347"/>
      <c r="E303" s="347"/>
      <c r="F303" s="347"/>
      <c r="G303" s="347"/>
      <c r="H303" s="347"/>
      <c r="I303" s="347"/>
      <c r="J303" s="347"/>
      <c r="K303" s="347"/>
      <c r="L303" s="347"/>
      <c r="M303" s="347"/>
      <c r="N303" s="347"/>
      <c r="O303" s="347"/>
      <c r="P303" s="347"/>
    </row>
    <row r="304" spans="1:16" ht="15.75">
      <c r="A304" s="347"/>
      <c r="B304" s="347"/>
      <c r="C304" s="347"/>
      <c r="D304" s="347"/>
      <c r="E304" s="347"/>
      <c r="F304" s="347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</row>
    <row r="305" spans="1:16" ht="15.75">
      <c r="A305" s="347"/>
      <c r="B305" s="347"/>
      <c r="C305" s="347"/>
      <c r="D305" s="347"/>
      <c r="E305" s="347"/>
      <c r="F305" s="347"/>
      <c r="G305" s="347"/>
      <c r="H305" s="347"/>
      <c r="I305" s="347"/>
      <c r="J305" s="347"/>
      <c r="K305" s="347"/>
      <c r="L305" s="347"/>
      <c r="M305" s="347"/>
      <c r="N305" s="347"/>
      <c r="O305" s="347"/>
      <c r="P305" s="347"/>
    </row>
    <row r="306" spans="1:16" ht="15.75">
      <c r="A306" s="347"/>
      <c r="B306" s="347"/>
      <c r="C306" s="347"/>
      <c r="D306" s="347"/>
      <c r="E306" s="347"/>
      <c r="F306" s="347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</row>
    <row r="307" spans="1:16" ht="15.75">
      <c r="A307" s="347"/>
      <c r="B307" s="347"/>
      <c r="C307" s="347"/>
      <c r="D307" s="347"/>
      <c r="E307" s="347"/>
      <c r="F307" s="347"/>
      <c r="G307" s="347"/>
      <c r="H307" s="347"/>
      <c r="I307" s="347"/>
      <c r="J307" s="347"/>
      <c r="K307" s="347"/>
      <c r="L307" s="347"/>
      <c r="M307" s="347"/>
      <c r="N307" s="347"/>
      <c r="O307" s="347"/>
      <c r="P307" s="347"/>
    </row>
    <row r="308" spans="1:16" ht="15.75">
      <c r="A308" s="347"/>
      <c r="B308" s="347"/>
      <c r="C308" s="347"/>
      <c r="D308" s="347"/>
      <c r="E308" s="347"/>
      <c r="F308" s="347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</row>
    <row r="309" spans="1:16" ht="15.75">
      <c r="A309" s="347"/>
      <c r="B309" s="347"/>
      <c r="C309" s="347"/>
      <c r="D309" s="347"/>
      <c r="E309" s="347"/>
      <c r="F309" s="347"/>
      <c r="G309" s="347"/>
      <c r="H309" s="347"/>
      <c r="I309" s="347"/>
      <c r="J309" s="347"/>
      <c r="K309" s="347"/>
      <c r="L309" s="347"/>
      <c r="M309" s="347"/>
      <c r="N309" s="347"/>
      <c r="O309" s="347"/>
      <c r="P309" s="347"/>
    </row>
    <row r="310" spans="1:16" ht="15.75">
      <c r="A310" s="347"/>
      <c r="B310" s="347"/>
      <c r="C310" s="347"/>
      <c r="D310" s="347"/>
      <c r="E310" s="347"/>
      <c r="F310" s="347"/>
      <c r="G310" s="347"/>
      <c r="H310" s="347"/>
      <c r="I310" s="347"/>
      <c r="J310" s="347"/>
      <c r="K310" s="347"/>
      <c r="L310" s="347"/>
      <c r="M310" s="347"/>
      <c r="N310" s="347"/>
      <c r="O310" s="347"/>
      <c r="P310" s="347"/>
    </row>
    <row r="311" spans="1:16" ht="15.75">
      <c r="A311" s="347"/>
      <c r="B311" s="347"/>
      <c r="C311" s="347"/>
      <c r="D311" s="347"/>
      <c r="E311" s="347"/>
      <c r="F311" s="347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</row>
    <row r="312" spans="1:16" ht="15.75">
      <c r="A312" s="347"/>
      <c r="B312" s="347"/>
      <c r="C312" s="347"/>
      <c r="D312" s="347"/>
      <c r="E312" s="347"/>
      <c r="F312" s="347"/>
      <c r="G312" s="347"/>
      <c r="H312" s="347"/>
      <c r="I312" s="347"/>
      <c r="J312" s="347"/>
      <c r="K312" s="347"/>
      <c r="L312" s="347"/>
      <c r="M312" s="347"/>
      <c r="N312" s="347"/>
      <c r="O312" s="347"/>
      <c r="P312" s="347"/>
    </row>
    <row r="313" spans="1:16" ht="15.75">
      <c r="A313" s="347"/>
      <c r="B313" s="347"/>
      <c r="C313" s="347"/>
      <c r="D313" s="347"/>
      <c r="E313" s="347"/>
      <c r="F313" s="347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</row>
    <row r="314" spans="1:16" ht="15.75">
      <c r="A314" s="347"/>
      <c r="B314" s="347"/>
      <c r="C314" s="347"/>
      <c r="D314" s="347"/>
      <c r="E314" s="347"/>
      <c r="F314" s="347"/>
      <c r="G314" s="347"/>
      <c r="H314" s="347"/>
      <c r="I314" s="347"/>
      <c r="J314" s="347"/>
      <c r="K314" s="347"/>
      <c r="L314" s="347"/>
      <c r="M314" s="347"/>
      <c r="N314" s="347"/>
      <c r="O314" s="347"/>
      <c r="P314" s="347"/>
    </row>
    <row r="315" spans="1:16" ht="15.75">
      <c r="A315" s="347"/>
      <c r="B315" s="347"/>
      <c r="C315" s="347"/>
      <c r="D315" s="347"/>
      <c r="E315" s="347"/>
      <c r="F315" s="347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</row>
    <row r="316" spans="1:16" ht="15.75">
      <c r="A316" s="347"/>
      <c r="B316" s="347"/>
      <c r="C316" s="347"/>
      <c r="D316" s="347"/>
      <c r="E316" s="347"/>
      <c r="F316" s="347"/>
      <c r="G316" s="347"/>
      <c r="H316" s="347"/>
      <c r="I316" s="347"/>
      <c r="J316" s="347"/>
      <c r="K316" s="347"/>
      <c r="L316" s="347"/>
      <c r="M316" s="347"/>
      <c r="N316" s="347"/>
      <c r="O316" s="347"/>
      <c r="P316" s="347"/>
    </row>
    <row r="317" spans="1:16" ht="15.75">
      <c r="A317" s="347"/>
      <c r="B317" s="347"/>
      <c r="C317" s="347"/>
      <c r="D317" s="347"/>
      <c r="E317" s="347"/>
      <c r="F317" s="347"/>
      <c r="G317" s="347"/>
      <c r="H317" s="347"/>
      <c r="I317" s="347"/>
      <c r="J317" s="347"/>
      <c r="K317" s="347"/>
      <c r="L317" s="347"/>
      <c r="M317" s="347"/>
      <c r="N317" s="347"/>
      <c r="O317" s="347"/>
      <c r="P317" s="347"/>
    </row>
    <row r="318" spans="1:16" ht="15.75">
      <c r="A318" s="347"/>
      <c r="B318" s="347"/>
      <c r="C318" s="347"/>
      <c r="D318" s="347"/>
      <c r="E318" s="347"/>
      <c r="F318" s="347"/>
      <c r="G318" s="347"/>
      <c r="H318" s="347"/>
      <c r="I318" s="347"/>
      <c r="J318" s="347"/>
      <c r="K318" s="347"/>
      <c r="L318" s="347"/>
      <c r="M318" s="347"/>
      <c r="N318" s="347"/>
      <c r="O318" s="347"/>
      <c r="P318" s="347"/>
    </row>
    <row r="319" spans="1:16" ht="15.75">
      <c r="A319" s="347"/>
      <c r="B319" s="347"/>
      <c r="C319" s="347"/>
      <c r="D319" s="347"/>
      <c r="E319" s="347"/>
      <c r="F319" s="347"/>
      <c r="G319" s="347"/>
      <c r="H319" s="347"/>
      <c r="I319" s="347"/>
      <c r="J319" s="347"/>
      <c r="K319" s="347"/>
      <c r="L319" s="347"/>
      <c r="M319" s="347"/>
      <c r="N319" s="347"/>
      <c r="O319" s="347"/>
      <c r="P319" s="347"/>
    </row>
    <row r="320" spans="1:16" ht="15.75">
      <c r="A320" s="347"/>
      <c r="B320" s="347"/>
      <c r="C320" s="347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</row>
    <row r="321" spans="1:16" ht="15.75">
      <c r="A321" s="347"/>
      <c r="B321" s="347"/>
      <c r="C321" s="347"/>
      <c r="D321" s="347"/>
      <c r="E321" s="347"/>
      <c r="F321" s="347"/>
      <c r="G321" s="347"/>
      <c r="H321" s="347"/>
      <c r="I321" s="347"/>
      <c r="J321" s="347"/>
      <c r="K321" s="347"/>
      <c r="L321" s="347"/>
      <c r="M321" s="347"/>
      <c r="N321" s="347"/>
      <c r="O321" s="347"/>
      <c r="P321" s="347"/>
    </row>
    <row r="322" spans="1:16" ht="15.75">
      <c r="A322" s="347"/>
      <c r="B322" s="347"/>
      <c r="C322" s="347"/>
      <c r="D322" s="347"/>
      <c r="E322" s="347"/>
      <c r="F322" s="347"/>
      <c r="G322" s="347"/>
      <c r="H322" s="347"/>
      <c r="I322" s="347"/>
      <c r="J322" s="347"/>
      <c r="K322" s="347"/>
      <c r="L322" s="347"/>
      <c r="M322" s="347"/>
      <c r="N322" s="347"/>
      <c r="O322" s="347"/>
      <c r="P322" s="347"/>
    </row>
    <row r="323" spans="1:16" ht="15.75">
      <c r="A323" s="347"/>
      <c r="B323" s="347"/>
      <c r="C323" s="347"/>
      <c r="D323" s="347"/>
      <c r="E323" s="347"/>
      <c r="F323" s="347"/>
      <c r="G323" s="347"/>
      <c r="H323" s="347"/>
      <c r="I323" s="347"/>
      <c r="J323" s="347"/>
      <c r="K323" s="347"/>
      <c r="L323" s="347"/>
      <c r="M323" s="347"/>
      <c r="N323" s="347"/>
      <c r="O323" s="347"/>
      <c r="P323" s="347"/>
    </row>
    <row r="324" spans="1:16" ht="15.75">
      <c r="A324" s="347"/>
      <c r="B324" s="347"/>
      <c r="C324" s="347"/>
      <c r="D324" s="347"/>
      <c r="E324" s="347"/>
      <c r="F324" s="347"/>
      <c r="G324" s="347"/>
      <c r="H324" s="347"/>
      <c r="I324" s="347"/>
      <c r="J324" s="347"/>
      <c r="K324" s="347"/>
      <c r="L324" s="347"/>
      <c r="M324" s="347"/>
      <c r="N324" s="347"/>
      <c r="O324" s="347"/>
      <c r="P324" s="347"/>
    </row>
    <row r="325" spans="1:16" ht="15.75">
      <c r="A325" s="347"/>
      <c r="B325" s="347"/>
      <c r="C325" s="347"/>
      <c r="D325" s="347"/>
      <c r="E325" s="347"/>
      <c r="F325" s="347"/>
      <c r="G325" s="347"/>
      <c r="H325" s="347"/>
      <c r="I325" s="347"/>
      <c r="J325" s="347"/>
      <c r="K325" s="347"/>
      <c r="L325" s="347"/>
      <c r="M325" s="347"/>
      <c r="N325" s="347"/>
      <c r="O325" s="347"/>
      <c r="P325" s="347"/>
    </row>
    <row r="326" spans="1:16" ht="15.75">
      <c r="A326" s="347"/>
      <c r="B326" s="347"/>
      <c r="C326" s="347"/>
      <c r="D326" s="347"/>
      <c r="E326" s="347"/>
      <c r="F326" s="347"/>
      <c r="G326" s="347"/>
      <c r="H326" s="347"/>
      <c r="I326" s="347"/>
      <c r="J326" s="347"/>
      <c r="K326" s="347"/>
      <c r="L326" s="347"/>
      <c r="M326" s="347"/>
      <c r="N326" s="347"/>
      <c r="O326" s="347"/>
      <c r="P326" s="347"/>
    </row>
    <row r="327" spans="1:16" ht="15.75">
      <c r="A327" s="347"/>
      <c r="B327" s="347"/>
      <c r="C327" s="347"/>
      <c r="D327" s="347"/>
      <c r="E327" s="347"/>
      <c r="F327" s="347"/>
      <c r="G327" s="347"/>
      <c r="H327" s="347"/>
      <c r="I327" s="347"/>
      <c r="J327" s="347"/>
      <c r="K327" s="347"/>
      <c r="L327" s="347"/>
      <c r="M327" s="347"/>
      <c r="N327" s="347"/>
      <c r="O327" s="347"/>
      <c r="P327" s="347"/>
    </row>
    <row r="328" spans="1:16" ht="15.75">
      <c r="A328" s="347"/>
      <c r="B328" s="347"/>
      <c r="C328" s="347"/>
      <c r="D328" s="347"/>
      <c r="E328" s="347"/>
      <c r="F328" s="347"/>
      <c r="G328" s="347"/>
      <c r="H328" s="347"/>
      <c r="I328" s="347"/>
      <c r="J328" s="347"/>
      <c r="K328" s="347"/>
      <c r="L328" s="347"/>
      <c r="M328" s="347"/>
      <c r="N328" s="347"/>
      <c r="O328" s="347"/>
      <c r="P328" s="347"/>
    </row>
    <row r="329" spans="1:16" ht="15.75">
      <c r="A329" s="347"/>
      <c r="B329" s="347"/>
      <c r="C329" s="347"/>
      <c r="D329" s="347"/>
      <c r="E329" s="347"/>
      <c r="F329" s="347"/>
      <c r="G329" s="347"/>
      <c r="H329" s="347"/>
      <c r="I329" s="347"/>
      <c r="J329" s="347"/>
      <c r="K329" s="347"/>
      <c r="L329" s="347"/>
      <c r="M329" s="347"/>
      <c r="N329" s="347"/>
      <c r="O329" s="347"/>
      <c r="P329" s="347"/>
    </row>
    <row r="330" spans="1:16" ht="15.75">
      <c r="A330" s="347"/>
      <c r="B330" s="347"/>
      <c r="C330" s="347"/>
      <c r="D330" s="347"/>
      <c r="E330" s="347"/>
      <c r="F330" s="347"/>
      <c r="G330" s="347"/>
      <c r="H330" s="347"/>
      <c r="I330" s="347"/>
      <c r="J330" s="347"/>
      <c r="K330" s="347"/>
      <c r="L330" s="347"/>
      <c r="M330" s="347"/>
      <c r="N330" s="347"/>
      <c r="O330" s="347"/>
      <c r="P330" s="347"/>
    </row>
    <row r="331" spans="1:16" ht="15.75">
      <c r="A331" s="347"/>
      <c r="B331" s="347"/>
      <c r="C331" s="347"/>
      <c r="D331" s="347"/>
      <c r="E331" s="347"/>
      <c r="F331" s="347"/>
      <c r="G331" s="347"/>
      <c r="H331" s="347"/>
      <c r="I331" s="347"/>
      <c r="J331" s="347"/>
      <c r="K331" s="347"/>
      <c r="L331" s="347"/>
      <c r="M331" s="347"/>
      <c r="N331" s="347"/>
      <c r="O331" s="347"/>
      <c r="P331" s="347"/>
    </row>
    <row r="332" spans="1:16" ht="15.75">
      <c r="A332" s="347"/>
      <c r="B332" s="347"/>
      <c r="C332" s="347"/>
      <c r="D332" s="347"/>
      <c r="E332" s="347"/>
      <c r="F332" s="347"/>
      <c r="G332" s="347"/>
      <c r="H332" s="347"/>
      <c r="I332" s="347"/>
      <c r="J332" s="347"/>
      <c r="K332" s="347"/>
      <c r="L332" s="347"/>
      <c r="M332" s="347"/>
      <c r="N332" s="347"/>
      <c r="O332" s="347"/>
      <c r="P332" s="347"/>
    </row>
    <row r="333" spans="1:16" ht="15.75">
      <c r="A333" s="347"/>
      <c r="B333" s="347"/>
      <c r="C333" s="347"/>
      <c r="D333" s="347"/>
      <c r="E333" s="347"/>
      <c r="F333" s="347"/>
      <c r="G333" s="347"/>
      <c r="H333" s="347"/>
      <c r="I333" s="347"/>
      <c r="J333" s="347"/>
      <c r="K333" s="347"/>
      <c r="L333" s="347"/>
      <c r="M333" s="347"/>
      <c r="N333" s="347"/>
      <c r="O333" s="347"/>
      <c r="P333" s="347"/>
    </row>
    <row r="334" spans="1:16" ht="15.75">
      <c r="A334" s="347"/>
      <c r="B334" s="347"/>
      <c r="C334" s="347"/>
      <c r="D334" s="347"/>
      <c r="E334" s="347"/>
      <c r="F334" s="347"/>
      <c r="G334" s="347"/>
      <c r="H334" s="347"/>
      <c r="I334" s="347"/>
      <c r="J334" s="347"/>
      <c r="K334" s="347"/>
      <c r="L334" s="347"/>
      <c r="M334" s="347"/>
      <c r="N334" s="347"/>
      <c r="O334" s="347"/>
      <c r="P334" s="347"/>
    </row>
    <row r="335" spans="1:16" ht="15.75">
      <c r="A335" s="347"/>
      <c r="B335" s="347"/>
      <c r="C335" s="347"/>
      <c r="D335" s="347"/>
      <c r="E335" s="347"/>
      <c r="F335" s="347"/>
      <c r="G335" s="347"/>
      <c r="H335" s="347"/>
      <c r="I335" s="347"/>
      <c r="J335" s="347"/>
      <c r="K335" s="347"/>
      <c r="L335" s="347"/>
      <c r="M335" s="347"/>
      <c r="N335" s="347"/>
      <c r="O335" s="347"/>
      <c r="P335" s="347"/>
    </row>
    <row r="336" spans="1:16" ht="15.75">
      <c r="A336" s="347"/>
      <c r="B336" s="347"/>
      <c r="C336" s="347"/>
      <c r="D336" s="347"/>
      <c r="E336" s="347"/>
      <c r="F336" s="347"/>
      <c r="G336" s="347"/>
      <c r="H336" s="347"/>
      <c r="I336" s="347"/>
      <c r="J336" s="347"/>
      <c r="K336" s="347"/>
      <c r="L336" s="347"/>
      <c r="M336" s="347"/>
      <c r="N336" s="347"/>
      <c r="O336" s="347"/>
      <c r="P336" s="347"/>
    </row>
    <row r="337" spans="1:16" ht="15.75">
      <c r="A337" s="347"/>
      <c r="B337" s="347"/>
      <c r="C337" s="347"/>
      <c r="D337" s="347"/>
      <c r="E337" s="347"/>
      <c r="F337" s="347"/>
      <c r="G337" s="347"/>
      <c r="H337" s="347"/>
      <c r="I337" s="347"/>
      <c r="J337" s="347"/>
      <c r="K337" s="347"/>
      <c r="L337" s="347"/>
      <c r="M337" s="347"/>
      <c r="N337" s="347"/>
      <c r="O337" s="347"/>
      <c r="P337" s="347"/>
    </row>
    <row r="338" spans="1:16" ht="15.75">
      <c r="A338" s="347"/>
      <c r="B338" s="347"/>
      <c r="C338" s="347"/>
      <c r="D338" s="347"/>
      <c r="E338" s="347"/>
      <c r="F338" s="347"/>
      <c r="G338" s="347"/>
      <c r="H338" s="347"/>
      <c r="I338" s="347"/>
      <c r="J338" s="347"/>
      <c r="K338" s="347"/>
      <c r="L338" s="347"/>
      <c r="M338" s="347"/>
      <c r="N338" s="347"/>
      <c r="O338" s="347"/>
      <c r="P338" s="347"/>
    </row>
    <row r="339" spans="1:16" ht="15.75">
      <c r="A339" s="347"/>
      <c r="B339" s="347"/>
      <c r="C339" s="347"/>
      <c r="D339" s="347"/>
      <c r="E339" s="347"/>
      <c r="F339" s="347"/>
      <c r="G339" s="347"/>
      <c r="H339" s="347"/>
      <c r="I339" s="347"/>
      <c r="J339" s="347"/>
      <c r="K339" s="347"/>
      <c r="L339" s="347"/>
      <c r="M339" s="347"/>
      <c r="N339" s="347"/>
      <c r="O339" s="347"/>
      <c r="P339" s="347"/>
    </row>
    <row r="340" spans="1:16" ht="15.75">
      <c r="A340" s="347"/>
      <c r="B340" s="347"/>
      <c r="C340" s="347"/>
      <c r="D340" s="347"/>
      <c r="E340" s="347"/>
      <c r="F340" s="347"/>
      <c r="G340" s="347"/>
      <c r="H340" s="347"/>
      <c r="I340" s="347"/>
      <c r="J340" s="347"/>
      <c r="K340" s="347"/>
      <c r="L340" s="347"/>
      <c r="M340" s="347"/>
      <c r="N340" s="347"/>
      <c r="O340" s="347"/>
      <c r="P340" s="347"/>
    </row>
    <row r="341" spans="1:16" ht="15.75">
      <c r="A341" s="347"/>
      <c r="B341" s="347"/>
      <c r="C341" s="347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</row>
    <row r="342" spans="1:16" ht="15.75">
      <c r="A342" s="347"/>
      <c r="B342" s="347"/>
      <c r="C342" s="347"/>
      <c r="D342" s="347"/>
      <c r="E342" s="347"/>
      <c r="F342" s="347"/>
      <c r="G342" s="347"/>
      <c r="H342" s="347"/>
      <c r="I342" s="347"/>
      <c r="J342" s="347"/>
      <c r="K342" s="347"/>
      <c r="L342" s="347"/>
      <c r="M342" s="347"/>
      <c r="N342" s="347"/>
      <c r="O342" s="347"/>
      <c r="P342" s="347"/>
    </row>
    <row r="343" spans="1:16" ht="15.75">
      <c r="A343" s="347"/>
      <c r="B343" s="347"/>
      <c r="C343" s="347"/>
      <c r="D343" s="347"/>
      <c r="E343" s="347"/>
      <c r="F343" s="347"/>
      <c r="G343" s="347"/>
      <c r="H343" s="347"/>
      <c r="I343" s="347"/>
      <c r="J343" s="347"/>
      <c r="K343" s="347"/>
      <c r="L343" s="347"/>
      <c r="M343" s="347"/>
      <c r="N343" s="347"/>
      <c r="O343" s="347"/>
      <c r="P343" s="347"/>
    </row>
    <row r="344" spans="1:16" ht="15.75">
      <c r="A344" s="347"/>
      <c r="B344" s="347"/>
      <c r="C344" s="347"/>
      <c r="D344" s="347"/>
      <c r="E344" s="347"/>
      <c r="F344" s="347"/>
      <c r="G344" s="347"/>
      <c r="H344" s="347"/>
      <c r="I344" s="347"/>
      <c r="J344" s="347"/>
      <c r="K344" s="347"/>
      <c r="L344" s="347"/>
      <c r="M344" s="347"/>
      <c r="N344" s="347"/>
      <c r="O344" s="347"/>
      <c r="P344" s="347"/>
    </row>
    <row r="345" spans="1:16" ht="15.75">
      <c r="A345" s="347"/>
      <c r="B345" s="347"/>
      <c r="C345" s="347"/>
      <c r="D345" s="347"/>
      <c r="E345" s="347"/>
      <c r="F345" s="347"/>
      <c r="G345" s="347"/>
      <c r="H345" s="347"/>
      <c r="I345" s="347"/>
      <c r="J345" s="347"/>
      <c r="K345" s="347"/>
      <c r="L345" s="347"/>
      <c r="M345" s="347"/>
      <c r="N345" s="347"/>
      <c r="O345" s="347"/>
      <c r="P345" s="347"/>
    </row>
    <row r="346" spans="1:16" ht="15.75">
      <c r="A346" s="347"/>
      <c r="B346" s="347"/>
      <c r="C346" s="347"/>
      <c r="D346" s="347"/>
      <c r="E346" s="347"/>
      <c r="F346" s="347"/>
      <c r="G346" s="347"/>
      <c r="H346" s="347"/>
      <c r="I346" s="347"/>
      <c r="J346" s="347"/>
      <c r="K346" s="347"/>
      <c r="L346" s="347"/>
      <c r="M346" s="347"/>
      <c r="N346" s="347"/>
      <c r="O346" s="347"/>
      <c r="P346" s="347"/>
    </row>
    <row r="347" spans="1:16" ht="15.75">
      <c r="A347" s="347"/>
      <c r="B347" s="347"/>
      <c r="C347" s="347"/>
      <c r="D347" s="347"/>
      <c r="E347" s="347"/>
      <c r="F347" s="347"/>
      <c r="G347" s="347"/>
      <c r="H347" s="347"/>
      <c r="I347" s="347"/>
      <c r="J347" s="347"/>
      <c r="K347" s="347"/>
      <c r="L347" s="347"/>
      <c r="M347" s="347"/>
      <c r="N347" s="347"/>
      <c r="O347" s="347"/>
      <c r="P347" s="347"/>
    </row>
    <row r="348" spans="1:16" ht="15.75">
      <c r="A348" s="347"/>
      <c r="B348" s="347"/>
      <c r="C348" s="347"/>
      <c r="D348" s="347"/>
      <c r="E348" s="347"/>
      <c r="F348" s="347"/>
      <c r="G348" s="347"/>
      <c r="H348" s="347"/>
      <c r="I348" s="347"/>
      <c r="J348" s="347"/>
      <c r="K348" s="347"/>
      <c r="L348" s="347"/>
      <c r="M348" s="347"/>
      <c r="N348" s="347"/>
      <c r="O348" s="347"/>
      <c r="P348" s="347"/>
    </row>
    <row r="349" spans="1:16" ht="15.75">
      <c r="A349" s="347"/>
      <c r="B349" s="347"/>
      <c r="C349" s="347"/>
      <c r="D349" s="347"/>
      <c r="E349" s="347"/>
      <c r="F349" s="347"/>
      <c r="G349" s="347"/>
      <c r="H349" s="347"/>
      <c r="I349" s="347"/>
      <c r="J349" s="347"/>
      <c r="K349" s="347"/>
      <c r="L349" s="347"/>
      <c r="M349" s="347"/>
      <c r="N349" s="347"/>
      <c r="O349" s="347"/>
      <c r="P349" s="347"/>
    </row>
    <row r="350" spans="1:16" ht="15.75">
      <c r="A350" s="347"/>
      <c r="B350" s="347"/>
      <c r="C350" s="347"/>
      <c r="D350" s="347"/>
      <c r="E350" s="347"/>
      <c r="F350" s="347"/>
      <c r="G350" s="347"/>
      <c r="H350" s="347"/>
      <c r="I350" s="347"/>
      <c r="J350" s="347"/>
      <c r="K350" s="347"/>
      <c r="L350" s="347"/>
      <c r="M350" s="347"/>
      <c r="N350" s="347"/>
      <c r="O350" s="347"/>
      <c r="P350" s="347"/>
    </row>
    <row r="351" spans="1:16" ht="15.75">
      <c r="A351" s="347"/>
      <c r="B351" s="347"/>
      <c r="C351" s="347"/>
      <c r="D351" s="347"/>
      <c r="E351" s="347"/>
      <c r="F351" s="347"/>
      <c r="G351" s="347"/>
      <c r="H351" s="347"/>
      <c r="I351" s="347"/>
      <c r="J351" s="347"/>
      <c r="K351" s="347"/>
      <c r="L351" s="347"/>
      <c r="M351" s="347"/>
      <c r="N351" s="347"/>
      <c r="O351" s="347"/>
      <c r="P351" s="347"/>
    </row>
    <row r="352" spans="1:16" ht="15.75">
      <c r="A352" s="347"/>
      <c r="B352" s="347"/>
      <c r="C352" s="347"/>
      <c r="D352" s="347"/>
      <c r="E352" s="347"/>
      <c r="F352" s="347"/>
      <c r="G352" s="347"/>
      <c r="H352" s="347"/>
      <c r="I352" s="347"/>
      <c r="J352" s="347"/>
      <c r="K352" s="347"/>
      <c r="L352" s="347"/>
      <c r="M352" s="347"/>
      <c r="N352" s="347"/>
      <c r="O352" s="347"/>
      <c r="P352" s="347"/>
    </row>
    <row r="353" spans="1:16" ht="15.75">
      <c r="A353" s="347"/>
      <c r="B353" s="347"/>
      <c r="C353" s="347"/>
      <c r="D353" s="347"/>
      <c r="E353" s="347"/>
      <c r="F353" s="347"/>
      <c r="G353" s="347"/>
      <c r="H353" s="347"/>
      <c r="I353" s="347"/>
      <c r="J353" s="347"/>
      <c r="K353" s="347"/>
      <c r="L353" s="347"/>
      <c r="M353" s="347"/>
      <c r="N353" s="347"/>
      <c r="O353" s="347"/>
      <c r="P353" s="347"/>
    </row>
    <row r="354" spans="1:16" ht="15.75">
      <c r="A354" s="347"/>
      <c r="B354" s="347"/>
      <c r="C354" s="347"/>
      <c r="D354" s="347"/>
      <c r="E354" s="347"/>
      <c r="F354" s="347"/>
      <c r="G354" s="347"/>
      <c r="H354" s="347"/>
      <c r="I354" s="347"/>
      <c r="J354" s="347"/>
      <c r="K354" s="347"/>
      <c r="L354" s="347"/>
      <c r="M354" s="347"/>
      <c r="N354" s="347"/>
      <c r="O354" s="347"/>
      <c r="P354" s="347"/>
    </row>
    <row r="355" spans="1:16" ht="15.75">
      <c r="A355" s="347"/>
      <c r="B355" s="347"/>
      <c r="C355" s="347"/>
      <c r="D355" s="347"/>
      <c r="E355" s="347"/>
      <c r="F355" s="347"/>
      <c r="G355" s="347"/>
      <c r="H355" s="347"/>
      <c r="I355" s="347"/>
      <c r="J355" s="347"/>
      <c r="K355" s="347"/>
      <c r="L355" s="347"/>
      <c r="M355" s="347"/>
      <c r="N355" s="347"/>
      <c r="O355" s="347"/>
      <c r="P355" s="347"/>
    </row>
    <row r="356" spans="1:16" ht="15.75">
      <c r="A356" s="347"/>
      <c r="B356" s="347"/>
      <c r="C356" s="347"/>
      <c r="D356" s="347"/>
      <c r="E356" s="347"/>
      <c r="F356" s="347"/>
      <c r="G356" s="347"/>
      <c r="H356" s="347"/>
      <c r="I356" s="347"/>
      <c r="J356" s="347"/>
      <c r="K356" s="347"/>
      <c r="L356" s="347"/>
      <c r="M356" s="347"/>
      <c r="N356" s="347"/>
      <c r="O356" s="347"/>
      <c r="P356" s="347"/>
    </row>
    <row r="357" spans="1:16" ht="15.75">
      <c r="A357" s="347"/>
      <c r="B357" s="347"/>
      <c r="C357" s="347"/>
      <c r="D357" s="347"/>
      <c r="E357" s="347"/>
      <c r="F357" s="347"/>
      <c r="G357" s="347"/>
      <c r="H357" s="347"/>
      <c r="I357" s="347"/>
      <c r="J357" s="347"/>
      <c r="K357" s="347"/>
      <c r="L357" s="347"/>
      <c r="M357" s="347"/>
      <c r="N357" s="347"/>
      <c r="O357" s="347"/>
      <c r="P357" s="347"/>
    </row>
    <row r="358" spans="1:16" ht="15.75">
      <c r="A358" s="347"/>
      <c r="B358" s="347"/>
      <c r="C358" s="347"/>
      <c r="D358" s="347"/>
      <c r="E358" s="347"/>
      <c r="F358" s="347"/>
      <c r="G358" s="347"/>
      <c r="H358" s="347"/>
      <c r="I358" s="347"/>
      <c r="J358" s="347"/>
      <c r="K358" s="347"/>
      <c r="L358" s="347"/>
      <c r="M358" s="347"/>
      <c r="N358" s="347"/>
      <c r="O358" s="347"/>
      <c r="P358" s="347"/>
    </row>
    <row r="359" spans="1:16" ht="15.75">
      <c r="A359" s="347"/>
      <c r="B359" s="347"/>
      <c r="C359" s="347"/>
      <c r="D359" s="347"/>
      <c r="E359" s="347"/>
      <c r="F359" s="347"/>
      <c r="G359" s="347"/>
      <c r="H359" s="347"/>
      <c r="I359" s="347"/>
      <c r="J359" s="347"/>
      <c r="K359" s="347"/>
      <c r="L359" s="347"/>
      <c r="M359" s="347"/>
      <c r="N359" s="347"/>
      <c r="O359" s="347"/>
      <c r="P359" s="347"/>
    </row>
    <row r="360" spans="1:16" ht="15.75">
      <c r="A360" s="347"/>
      <c r="B360" s="347"/>
      <c r="C360" s="347"/>
      <c r="D360" s="347"/>
      <c r="E360" s="347"/>
      <c r="F360" s="347"/>
      <c r="G360" s="347"/>
      <c r="H360" s="347"/>
      <c r="I360" s="347"/>
      <c r="J360" s="347"/>
      <c r="K360" s="347"/>
      <c r="L360" s="347"/>
      <c r="M360" s="347"/>
      <c r="N360" s="347"/>
      <c r="O360" s="347"/>
      <c r="P360" s="347"/>
    </row>
    <row r="361" spans="1:16" ht="15.75">
      <c r="A361" s="347"/>
      <c r="B361" s="347"/>
      <c r="C361" s="347"/>
      <c r="D361" s="347"/>
      <c r="E361" s="347"/>
      <c r="F361" s="347"/>
      <c r="G361" s="347"/>
      <c r="H361" s="347"/>
      <c r="I361" s="347"/>
      <c r="J361" s="347"/>
      <c r="K361" s="347"/>
      <c r="L361" s="347"/>
      <c r="M361" s="347"/>
      <c r="N361" s="347"/>
      <c r="O361" s="347"/>
      <c r="P361" s="347"/>
    </row>
    <row r="362" spans="1:16" ht="15.75">
      <c r="A362" s="347"/>
      <c r="B362" s="347"/>
      <c r="C362" s="347"/>
      <c r="D362" s="347"/>
      <c r="E362" s="347"/>
      <c r="F362" s="347"/>
      <c r="G362" s="347"/>
      <c r="H362" s="347"/>
      <c r="I362" s="347"/>
      <c r="J362" s="347"/>
      <c r="K362" s="347"/>
      <c r="L362" s="347"/>
      <c r="M362" s="347"/>
      <c r="N362" s="347"/>
      <c r="O362" s="347"/>
      <c r="P362" s="347"/>
    </row>
    <row r="363" spans="1:16" ht="15.75">
      <c r="A363" s="347"/>
      <c r="B363" s="347"/>
      <c r="C363" s="347"/>
      <c r="D363" s="347"/>
      <c r="E363" s="347"/>
      <c r="F363" s="347"/>
      <c r="G363" s="347"/>
      <c r="H363" s="347"/>
      <c r="I363" s="347"/>
      <c r="J363" s="347"/>
      <c r="K363" s="347"/>
      <c r="L363" s="347"/>
      <c r="M363" s="347"/>
      <c r="N363" s="347"/>
      <c r="O363" s="347"/>
      <c r="P363" s="347"/>
    </row>
    <row r="364" spans="1:16" ht="15.75">
      <c r="A364" s="347"/>
      <c r="B364" s="347"/>
      <c r="C364" s="347"/>
      <c r="D364" s="347"/>
      <c r="E364" s="347"/>
      <c r="F364" s="347"/>
      <c r="G364" s="347"/>
      <c r="H364" s="347"/>
      <c r="I364" s="347"/>
      <c r="J364" s="347"/>
      <c r="K364" s="347"/>
      <c r="L364" s="347"/>
      <c r="M364" s="347"/>
      <c r="N364" s="347"/>
      <c r="O364" s="347"/>
      <c r="P364" s="347"/>
    </row>
    <row r="365" spans="1:16" ht="15.75">
      <c r="A365" s="347"/>
      <c r="B365" s="347"/>
      <c r="C365" s="347"/>
      <c r="D365" s="347"/>
      <c r="E365" s="347"/>
      <c r="F365" s="347"/>
      <c r="G365" s="347"/>
      <c r="H365" s="347"/>
      <c r="I365" s="347"/>
      <c r="J365" s="347"/>
      <c r="K365" s="347"/>
      <c r="L365" s="347"/>
      <c r="M365" s="347"/>
      <c r="N365" s="347"/>
      <c r="O365" s="347"/>
      <c r="P365" s="347"/>
    </row>
    <row r="366" spans="1:16" ht="15.75">
      <c r="A366" s="347"/>
      <c r="B366" s="347"/>
      <c r="C366" s="347"/>
      <c r="D366" s="347"/>
      <c r="E366" s="347"/>
      <c r="F366" s="347"/>
      <c r="G366" s="347"/>
      <c r="H366" s="347"/>
      <c r="I366" s="347"/>
      <c r="J366" s="347"/>
      <c r="K366" s="347"/>
      <c r="L366" s="347"/>
      <c r="M366" s="347"/>
      <c r="N366" s="347"/>
      <c r="O366" s="347"/>
      <c r="P366" s="347"/>
    </row>
    <row r="367" spans="1:16" ht="15.75">
      <c r="A367" s="347"/>
      <c r="B367" s="347"/>
      <c r="C367" s="347"/>
      <c r="D367" s="347"/>
      <c r="E367" s="347"/>
      <c r="F367" s="347"/>
      <c r="G367" s="347"/>
      <c r="H367" s="347"/>
      <c r="I367" s="347"/>
      <c r="J367" s="347"/>
      <c r="K367" s="347"/>
      <c r="L367" s="347"/>
      <c r="M367" s="347"/>
      <c r="N367" s="347"/>
      <c r="O367" s="347"/>
      <c r="P367" s="347"/>
    </row>
    <row r="368" spans="1:16" ht="15.75">
      <c r="A368" s="347"/>
      <c r="B368" s="347"/>
      <c r="C368" s="347"/>
      <c r="D368" s="347"/>
      <c r="E368" s="347"/>
      <c r="F368" s="347"/>
      <c r="G368" s="347"/>
      <c r="H368" s="347"/>
      <c r="I368" s="347"/>
      <c r="J368" s="347"/>
      <c r="K368" s="347"/>
      <c r="L368" s="347"/>
      <c r="M368" s="347"/>
      <c r="N368" s="347"/>
      <c r="O368" s="347"/>
      <c r="P368" s="347"/>
    </row>
    <row r="369" spans="1:16" ht="15.75">
      <c r="A369" s="347"/>
      <c r="B369" s="347"/>
      <c r="C369" s="347"/>
      <c r="D369" s="347"/>
      <c r="E369" s="347"/>
      <c r="F369" s="347"/>
      <c r="G369" s="347"/>
      <c r="H369" s="347"/>
      <c r="I369" s="347"/>
      <c r="J369" s="347"/>
      <c r="K369" s="347"/>
      <c r="L369" s="347"/>
      <c r="M369" s="347"/>
      <c r="N369" s="347"/>
      <c r="O369" s="347"/>
      <c r="P369" s="347"/>
    </row>
    <row r="370" spans="1:16" ht="15.75">
      <c r="A370" s="347"/>
      <c r="B370" s="347"/>
      <c r="C370" s="347"/>
      <c r="D370" s="347"/>
      <c r="E370" s="347"/>
      <c r="F370" s="347"/>
      <c r="G370" s="347"/>
      <c r="H370" s="347"/>
      <c r="I370" s="347"/>
      <c r="J370" s="347"/>
      <c r="K370" s="347"/>
      <c r="L370" s="347"/>
      <c r="M370" s="347"/>
      <c r="N370" s="347"/>
      <c r="O370" s="347"/>
      <c r="P370" s="347"/>
    </row>
    <row r="371" spans="1:16" ht="15.75">
      <c r="A371" s="347"/>
      <c r="B371" s="347"/>
      <c r="C371" s="347"/>
      <c r="D371" s="347"/>
      <c r="E371" s="347"/>
      <c r="F371" s="347"/>
      <c r="G371" s="347"/>
      <c r="H371" s="347"/>
      <c r="I371" s="347"/>
      <c r="J371" s="347"/>
      <c r="K371" s="347"/>
      <c r="L371" s="347"/>
      <c r="M371" s="347"/>
      <c r="N371" s="347"/>
      <c r="O371" s="347"/>
      <c r="P371" s="347"/>
    </row>
    <row r="372" spans="1:16" ht="15.75">
      <c r="A372" s="347"/>
      <c r="B372" s="347"/>
      <c r="C372" s="347"/>
      <c r="D372" s="347"/>
      <c r="E372" s="347"/>
      <c r="F372" s="347"/>
      <c r="G372" s="347"/>
      <c r="H372" s="347"/>
      <c r="I372" s="347"/>
      <c r="J372" s="347"/>
      <c r="K372" s="347"/>
      <c r="L372" s="347"/>
      <c r="M372" s="347"/>
      <c r="N372" s="347"/>
      <c r="O372" s="347"/>
      <c r="P372" s="347"/>
    </row>
    <row r="373" spans="1:16" ht="15.75">
      <c r="A373" s="347"/>
      <c r="B373" s="347"/>
      <c r="C373" s="347"/>
      <c r="D373" s="347"/>
      <c r="E373" s="347"/>
      <c r="F373" s="347"/>
      <c r="G373" s="347"/>
      <c r="H373" s="347"/>
      <c r="I373" s="347"/>
      <c r="J373" s="347"/>
      <c r="K373" s="347"/>
      <c r="L373" s="347"/>
      <c r="M373" s="347"/>
      <c r="N373" s="347"/>
      <c r="O373" s="347"/>
      <c r="P373" s="347"/>
    </row>
    <row r="374" spans="1:16" ht="15.75">
      <c r="A374" s="347"/>
      <c r="B374" s="347"/>
      <c r="C374" s="347"/>
      <c r="D374" s="347"/>
      <c r="E374" s="347"/>
      <c r="F374" s="347"/>
      <c r="G374" s="347"/>
      <c r="H374" s="347"/>
      <c r="I374" s="347"/>
      <c r="J374" s="347"/>
      <c r="K374" s="347"/>
      <c r="L374" s="347"/>
      <c r="M374" s="347"/>
      <c r="N374" s="347"/>
      <c r="O374" s="347"/>
      <c r="P374" s="347"/>
    </row>
    <row r="375" spans="1:16" ht="15.75">
      <c r="A375" s="347"/>
      <c r="B375" s="347"/>
      <c r="C375" s="347"/>
      <c r="D375" s="347"/>
      <c r="E375" s="347"/>
      <c r="F375" s="347"/>
      <c r="G375" s="347"/>
      <c r="H375" s="347"/>
      <c r="I375" s="347"/>
      <c r="J375" s="347"/>
      <c r="K375" s="347"/>
      <c r="L375" s="347"/>
      <c r="M375" s="347"/>
      <c r="N375" s="347"/>
      <c r="O375" s="347"/>
      <c r="P375" s="347"/>
    </row>
    <row r="376" spans="1:16" ht="15.75">
      <c r="A376" s="347"/>
      <c r="B376" s="347"/>
      <c r="C376" s="347"/>
      <c r="D376" s="347"/>
      <c r="E376" s="347"/>
      <c r="F376" s="347"/>
      <c r="G376" s="347"/>
      <c r="H376" s="347"/>
      <c r="I376" s="347"/>
      <c r="J376" s="347"/>
      <c r="K376" s="347"/>
      <c r="L376" s="347"/>
      <c r="M376" s="347"/>
      <c r="N376" s="347"/>
      <c r="O376" s="347"/>
      <c r="P376" s="347"/>
    </row>
    <row r="377" spans="1:16" ht="15.75">
      <c r="A377" s="347"/>
      <c r="B377" s="347"/>
      <c r="C377" s="347"/>
      <c r="D377" s="347"/>
      <c r="E377" s="347"/>
      <c r="F377" s="347"/>
      <c r="G377" s="347"/>
      <c r="H377" s="347"/>
      <c r="I377" s="347"/>
      <c r="J377" s="347"/>
      <c r="K377" s="347"/>
      <c r="L377" s="347"/>
      <c r="M377" s="347"/>
      <c r="N377" s="347"/>
      <c r="O377" s="347"/>
      <c r="P377" s="347"/>
    </row>
    <row r="378" spans="1:16" ht="15.75">
      <c r="A378" s="347"/>
      <c r="B378" s="347"/>
      <c r="C378" s="347"/>
      <c r="D378" s="347"/>
      <c r="E378" s="347"/>
      <c r="F378" s="347"/>
      <c r="G378" s="347"/>
      <c r="H378" s="347"/>
      <c r="I378" s="347"/>
      <c r="J378" s="347"/>
      <c r="K378" s="347"/>
      <c r="L378" s="347"/>
      <c r="M378" s="347"/>
      <c r="N378" s="347"/>
      <c r="O378" s="347"/>
      <c r="P378" s="347"/>
    </row>
    <row r="379" spans="1:16" ht="15.75">
      <c r="A379" s="347"/>
      <c r="B379" s="347"/>
      <c r="C379" s="347"/>
      <c r="D379" s="347"/>
      <c r="E379" s="347"/>
      <c r="F379" s="347"/>
      <c r="G379" s="347"/>
      <c r="H379" s="347"/>
      <c r="I379" s="347"/>
      <c r="J379" s="347"/>
      <c r="K379" s="347"/>
      <c r="L379" s="347"/>
      <c r="M379" s="347"/>
      <c r="N379" s="347"/>
      <c r="O379" s="347"/>
      <c r="P379" s="347"/>
    </row>
    <row r="380" spans="1:16" ht="15.75">
      <c r="A380" s="347"/>
      <c r="B380" s="347"/>
      <c r="C380" s="347"/>
      <c r="D380" s="347"/>
      <c r="E380" s="347"/>
      <c r="F380" s="347"/>
      <c r="G380" s="347"/>
      <c r="H380" s="347"/>
      <c r="I380" s="347"/>
      <c r="J380" s="347"/>
      <c r="K380" s="347"/>
      <c r="L380" s="347"/>
      <c r="M380" s="347"/>
      <c r="N380" s="347"/>
      <c r="O380" s="347"/>
      <c r="P380" s="347"/>
    </row>
    <row r="381" spans="1:16" ht="15.75">
      <c r="A381" s="347"/>
      <c r="B381" s="347"/>
      <c r="C381" s="347"/>
      <c r="D381" s="347"/>
      <c r="E381" s="347"/>
      <c r="F381" s="347"/>
      <c r="G381" s="347"/>
      <c r="H381" s="347"/>
      <c r="I381" s="347"/>
      <c r="J381" s="347"/>
      <c r="K381" s="347"/>
      <c r="L381" s="347"/>
      <c r="M381" s="347"/>
      <c r="N381" s="347"/>
      <c r="O381" s="347"/>
      <c r="P381" s="347"/>
    </row>
    <row r="382" spans="1:16" ht="15.75">
      <c r="A382" s="347"/>
      <c r="B382" s="347"/>
      <c r="C382" s="347"/>
      <c r="D382" s="347"/>
      <c r="E382" s="347"/>
      <c r="F382" s="347"/>
      <c r="G382" s="347"/>
      <c r="H382" s="347"/>
      <c r="I382" s="347"/>
      <c r="J382" s="347"/>
      <c r="K382" s="347"/>
      <c r="L382" s="347"/>
      <c r="M382" s="347"/>
      <c r="N382" s="347"/>
      <c r="O382" s="347"/>
      <c r="P382" s="347"/>
    </row>
    <row r="383" spans="1:16" ht="15.75">
      <c r="A383" s="347"/>
      <c r="B383" s="347"/>
      <c r="C383" s="347"/>
      <c r="D383" s="347"/>
      <c r="E383" s="347"/>
      <c r="F383" s="347"/>
      <c r="G383" s="347"/>
      <c r="H383" s="347"/>
      <c r="I383" s="347"/>
      <c r="J383" s="347"/>
      <c r="K383" s="347"/>
      <c r="L383" s="347"/>
      <c r="M383" s="347"/>
      <c r="N383" s="347"/>
      <c r="O383" s="347"/>
      <c r="P383" s="347"/>
    </row>
    <row r="384" spans="1:16" ht="15.75">
      <c r="A384" s="347"/>
      <c r="B384" s="347"/>
      <c r="C384" s="347"/>
      <c r="D384" s="347"/>
      <c r="E384" s="347"/>
      <c r="F384" s="347"/>
      <c r="G384" s="347"/>
      <c r="H384" s="347"/>
      <c r="I384" s="347"/>
      <c r="J384" s="347"/>
      <c r="K384" s="347"/>
      <c r="L384" s="347"/>
      <c r="M384" s="347"/>
      <c r="N384" s="347"/>
      <c r="O384" s="347"/>
      <c r="P384" s="347"/>
    </row>
    <row r="385" spans="1:16" ht="15.75">
      <c r="A385" s="347"/>
      <c r="B385" s="347"/>
      <c r="C385" s="347"/>
      <c r="D385" s="347"/>
      <c r="E385" s="347"/>
      <c r="F385" s="347"/>
      <c r="G385" s="347"/>
      <c r="H385" s="347"/>
      <c r="I385" s="347"/>
      <c r="J385" s="347"/>
      <c r="K385" s="347"/>
      <c r="L385" s="347"/>
      <c r="M385" s="347"/>
      <c r="N385" s="347"/>
      <c r="O385" s="347"/>
      <c r="P385" s="347"/>
    </row>
    <row r="386" spans="1:16" ht="15.75">
      <c r="A386" s="347"/>
      <c r="B386" s="347"/>
      <c r="C386" s="347"/>
      <c r="D386" s="347"/>
      <c r="E386" s="347"/>
      <c r="F386" s="347"/>
      <c r="G386" s="347"/>
      <c r="H386" s="347"/>
      <c r="I386" s="347"/>
      <c r="J386" s="347"/>
      <c r="K386" s="347"/>
      <c r="L386" s="347"/>
      <c r="M386" s="347"/>
      <c r="N386" s="347"/>
      <c r="O386" s="347"/>
      <c r="P386" s="347"/>
    </row>
    <row r="387" spans="1:16" ht="15.75">
      <c r="A387" s="347"/>
      <c r="B387" s="347"/>
      <c r="C387" s="347"/>
      <c r="D387" s="347"/>
      <c r="E387" s="347"/>
      <c r="F387" s="347"/>
      <c r="G387" s="347"/>
      <c r="H387" s="347"/>
      <c r="I387" s="347"/>
      <c r="J387" s="347"/>
      <c r="K387" s="347"/>
      <c r="L387" s="347"/>
      <c r="M387" s="347"/>
      <c r="N387" s="347"/>
      <c r="O387" s="347"/>
      <c r="P387" s="347"/>
    </row>
    <row r="388" spans="1:16" ht="15.75">
      <c r="A388" s="347"/>
      <c r="B388" s="347"/>
      <c r="C388" s="347"/>
      <c r="D388" s="347"/>
      <c r="E388" s="347"/>
      <c r="F388" s="347"/>
      <c r="G388" s="347"/>
      <c r="H388" s="347"/>
      <c r="I388" s="347"/>
      <c r="J388" s="347"/>
      <c r="K388" s="347"/>
      <c r="L388" s="347"/>
      <c r="M388" s="347"/>
      <c r="N388" s="347"/>
      <c r="O388" s="347"/>
      <c r="P388" s="347"/>
    </row>
    <row r="389" spans="1:16" ht="15.75">
      <c r="A389" s="347"/>
      <c r="B389" s="347"/>
      <c r="C389" s="347"/>
      <c r="D389" s="347"/>
      <c r="E389" s="347"/>
      <c r="F389" s="347"/>
      <c r="G389" s="347"/>
      <c r="H389" s="347"/>
      <c r="I389" s="347"/>
      <c r="J389" s="347"/>
      <c r="K389" s="347"/>
      <c r="L389" s="347"/>
      <c r="M389" s="347"/>
      <c r="N389" s="347"/>
      <c r="O389" s="347"/>
      <c r="P389" s="347"/>
    </row>
    <row r="390" spans="1:16" ht="15.75">
      <c r="A390" s="347"/>
      <c r="B390" s="347"/>
      <c r="C390" s="347"/>
      <c r="D390" s="347"/>
      <c r="E390" s="347"/>
      <c r="F390" s="347"/>
      <c r="G390" s="347"/>
      <c r="H390" s="347"/>
      <c r="I390" s="347"/>
      <c r="J390" s="347"/>
      <c r="K390" s="347"/>
      <c r="L390" s="347"/>
      <c r="M390" s="347"/>
      <c r="N390" s="347"/>
      <c r="O390" s="347"/>
      <c r="P390" s="347"/>
    </row>
    <row r="391" spans="1:16" ht="15.75">
      <c r="A391" s="347"/>
      <c r="B391" s="347"/>
      <c r="C391" s="347"/>
      <c r="D391" s="347"/>
      <c r="E391" s="347"/>
      <c r="F391" s="347"/>
      <c r="G391" s="347"/>
      <c r="H391" s="347"/>
      <c r="I391" s="347"/>
      <c r="J391" s="347"/>
      <c r="K391" s="347"/>
      <c r="L391" s="347"/>
      <c r="M391" s="347"/>
      <c r="N391" s="347"/>
      <c r="O391" s="347"/>
      <c r="P391" s="347"/>
    </row>
    <row r="392" spans="1:16" ht="15.75">
      <c r="A392" s="347"/>
      <c r="B392" s="347"/>
      <c r="C392" s="347"/>
      <c r="D392" s="347"/>
      <c r="E392" s="347"/>
      <c r="F392" s="347"/>
      <c r="G392" s="347"/>
      <c r="H392" s="347"/>
      <c r="I392" s="347"/>
      <c r="J392" s="347"/>
      <c r="K392" s="347"/>
      <c r="L392" s="347"/>
      <c r="M392" s="347"/>
      <c r="N392" s="347"/>
      <c r="O392" s="347"/>
      <c r="P392" s="347"/>
    </row>
    <row r="393" spans="1:16" ht="15.75">
      <c r="A393" s="347"/>
      <c r="B393" s="347"/>
      <c r="C393" s="347"/>
      <c r="D393" s="347"/>
      <c r="E393" s="347"/>
      <c r="F393" s="347"/>
      <c r="G393" s="347"/>
      <c r="H393" s="347"/>
      <c r="I393" s="347"/>
      <c r="J393" s="347"/>
      <c r="K393" s="347"/>
      <c r="L393" s="347"/>
      <c r="M393" s="347"/>
      <c r="N393" s="347"/>
      <c r="O393" s="347"/>
      <c r="P393" s="347"/>
    </row>
    <row r="394" spans="1:16" ht="15.75">
      <c r="A394" s="347"/>
      <c r="B394" s="347"/>
      <c r="C394" s="347"/>
      <c r="D394" s="347"/>
      <c r="E394" s="347"/>
      <c r="F394" s="347"/>
      <c r="G394" s="347"/>
      <c r="H394" s="347"/>
      <c r="I394" s="347"/>
      <c r="J394" s="347"/>
      <c r="K394" s="347"/>
      <c r="L394" s="347"/>
      <c r="M394" s="347"/>
      <c r="N394" s="347"/>
      <c r="O394" s="347"/>
      <c r="P394" s="347"/>
    </row>
    <row r="395" spans="1:16" ht="15.75">
      <c r="A395" s="347"/>
      <c r="B395" s="347"/>
      <c r="C395" s="347"/>
      <c r="D395" s="347"/>
      <c r="E395" s="347"/>
      <c r="F395" s="347"/>
      <c r="G395" s="347"/>
      <c r="H395" s="347"/>
      <c r="I395" s="347"/>
      <c r="J395" s="347"/>
      <c r="K395" s="347"/>
      <c r="L395" s="347"/>
      <c r="M395" s="347"/>
      <c r="N395" s="347"/>
      <c r="O395" s="347"/>
      <c r="P395" s="347"/>
    </row>
    <row r="396" spans="1:16" ht="15.75">
      <c r="A396" s="347"/>
      <c r="B396" s="347"/>
      <c r="C396" s="347"/>
      <c r="D396" s="347"/>
      <c r="E396" s="347"/>
      <c r="F396" s="347"/>
      <c r="G396" s="347"/>
      <c r="H396" s="347"/>
      <c r="I396" s="347"/>
      <c r="J396" s="347"/>
      <c r="K396" s="347"/>
      <c r="L396" s="347"/>
      <c r="M396" s="347"/>
      <c r="N396" s="347"/>
      <c r="O396" s="347"/>
      <c r="P396" s="347"/>
    </row>
    <row r="397" spans="1:16" ht="15.75">
      <c r="A397" s="347"/>
      <c r="B397" s="347"/>
      <c r="C397" s="347"/>
      <c r="D397" s="347"/>
      <c r="E397" s="347"/>
      <c r="F397" s="347"/>
      <c r="G397" s="347"/>
      <c r="H397" s="347"/>
      <c r="I397" s="347"/>
      <c r="J397" s="347"/>
      <c r="K397" s="347"/>
      <c r="L397" s="347"/>
      <c r="M397" s="347"/>
      <c r="N397" s="347"/>
      <c r="O397" s="347"/>
      <c r="P397" s="347"/>
    </row>
    <row r="398" spans="1:16" ht="15.75">
      <c r="A398" s="347"/>
      <c r="B398" s="347"/>
      <c r="C398" s="347"/>
      <c r="D398" s="347"/>
      <c r="E398" s="347"/>
      <c r="F398" s="347"/>
      <c r="G398" s="347"/>
      <c r="H398" s="347"/>
      <c r="I398" s="347"/>
      <c r="J398" s="347"/>
      <c r="K398" s="347"/>
      <c r="L398" s="347"/>
      <c r="M398" s="347"/>
      <c r="N398" s="347"/>
      <c r="O398" s="347"/>
      <c r="P398" s="347"/>
    </row>
    <row r="399" spans="1:16" ht="15.75">
      <c r="A399" s="347"/>
      <c r="B399" s="347"/>
      <c r="C399" s="347"/>
      <c r="D399" s="347"/>
      <c r="E399" s="347"/>
      <c r="F399" s="347"/>
      <c r="G399" s="347"/>
      <c r="H399" s="347"/>
      <c r="I399" s="347"/>
      <c r="J399" s="347"/>
      <c r="K399" s="347"/>
      <c r="L399" s="347"/>
      <c r="M399" s="347"/>
      <c r="N399" s="347"/>
      <c r="O399" s="347"/>
      <c r="P399" s="347"/>
    </row>
    <row r="400" spans="1:16" ht="15.75">
      <c r="A400" s="347"/>
      <c r="B400" s="347"/>
      <c r="C400" s="347"/>
      <c r="D400" s="347"/>
      <c r="E400" s="347"/>
      <c r="F400" s="347"/>
      <c r="G400" s="347"/>
      <c r="H400" s="347"/>
      <c r="I400" s="347"/>
      <c r="J400" s="347"/>
      <c r="K400" s="347"/>
      <c r="L400" s="347"/>
      <c r="M400" s="347"/>
      <c r="N400" s="347"/>
      <c r="O400" s="347"/>
      <c r="P400" s="347"/>
    </row>
    <row r="401" spans="1:16" ht="15.75">
      <c r="A401" s="347"/>
      <c r="B401" s="347"/>
      <c r="C401" s="347"/>
      <c r="D401" s="347"/>
      <c r="E401" s="347"/>
      <c r="F401" s="347"/>
      <c r="G401" s="347"/>
      <c r="H401" s="347"/>
      <c r="I401" s="347"/>
      <c r="J401" s="347"/>
      <c r="K401" s="347"/>
      <c r="L401" s="347"/>
      <c r="M401" s="347"/>
      <c r="N401" s="347"/>
      <c r="O401" s="347"/>
      <c r="P401" s="347"/>
    </row>
    <row r="402" spans="1:16" ht="15.75">
      <c r="A402" s="347"/>
      <c r="B402" s="347"/>
      <c r="C402" s="347"/>
      <c r="D402" s="347"/>
      <c r="E402" s="347"/>
      <c r="F402" s="347"/>
      <c r="G402" s="347"/>
      <c r="H402" s="347"/>
      <c r="I402" s="347"/>
      <c r="J402" s="347"/>
      <c r="K402" s="347"/>
      <c r="L402" s="347"/>
      <c r="M402" s="347"/>
      <c r="N402" s="347"/>
      <c r="O402" s="347"/>
      <c r="P402" s="347"/>
    </row>
    <row r="403" spans="1:16" ht="15.75">
      <c r="A403" s="347"/>
      <c r="B403" s="347"/>
      <c r="C403" s="347"/>
      <c r="D403" s="347"/>
      <c r="E403" s="347"/>
      <c r="F403" s="347"/>
      <c r="G403" s="347"/>
      <c r="H403" s="347"/>
      <c r="I403" s="347"/>
      <c r="J403" s="347"/>
      <c r="K403" s="347"/>
      <c r="L403" s="347"/>
      <c r="M403" s="347"/>
      <c r="N403" s="347"/>
      <c r="O403" s="347"/>
      <c r="P403" s="347"/>
    </row>
    <row r="404" spans="1:16" ht="15.75">
      <c r="A404" s="347"/>
      <c r="B404" s="347"/>
      <c r="C404" s="347"/>
      <c r="D404" s="347"/>
      <c r="E404" s="347"/>
      <c r="F404" s="347"/>
      <c r="G404" s="347"/>
      <c r="H404" s="347"/>
      <c r="I404" s="347"/>
      <c r="J404" s="347"/>
      <c r="K404" s="347"/>
      <c r="L404" s="347"/>
      <c r="M404" s="347"/>
      <c r="N404" s="347"/>
      <c r="O404" s="347"/>
      <c r="P404" s="347"/>
    </row>
    <row r="405" spans="1:16" ht="15.75">
      <c r="A405" s="347"/>
      <c r="B405" s="347"/>
      <c r="C405" s="347"/>
      <c r="D405" s="347"/>
      <c r="E405" s="347"/>
      <c r="F405" s="347"/>
      <c r="G405" s="347"/>
      <c r="H405" s="347"/>
      <c r="I405" s="347"/>
      <c r="J405" s="347"/>
      <c r="K405" s="347"/>
      <c r="L405" s="347"/>
      <c r="M405" s="347"/>
      <c r="N405" s="347"/>
      <c r="O405" s="347"/>
      <c r="P405" s="347"/>
    </row>
    <row r="406" spans="1:16" ht="15.75">
      <c r="A406" s="347"/>
      <c r="B406" s="347"/>
      <c r="C406" s="347"/>
      <c r="D406" s="347"/>
      <c r="E406" s="347"/>
      <c r="F406" s="347"/>
      <c r="G406" s="347"/>
      <c r="H406" s="347"/>
      <c r="I406" s="347"/>
      <c r="J406" s="347"/>
      <c r="K406" s="347"/>
      <c r="L406" s="347"/>
      <c r="M406" s="347"/>
      <c r="N406" s="347"/>
      <c r="O406" s="347"/>
      <c r="P406" s="347"/>
    </row>
    <row r="407" spans="1:16" ht="15.75">
      <c r="A407" s="347"/>
      <c r="B407" s="347"/>
      <c r="C407" s="347"/>
      <c r="D407" s="347"/>
      <c r="E407" s="347"/>
      <c r="F407" s="347"/>
      <c r="G407" s="347"/>
      <c r="H407" s="347"/>
      <c r="I407" s="347"/>
      <c r="J407" s="347"/>
      <c r="K407" s="347"/>
      <c r="L407" s="347"/>
      <c r="M407" s="347"/>
      <c r="N407" s="347"/>
      <c r="O407" s="347"/>
      <c r="P407" s="347"/>
    </row>
    <row r="408" spans="1:16" ht="15.75">
      <c r="A408" s="347"/>
      <c r="B408" s="347"/>
      <c r="C408" s="347"/>
      <c r="D408" s="347"/>
      <c r="E408" s="347"/>
      <c r="F408" s="347"/>
      <c r="G408" s="347"/>
      <c r="H408" s="347"/>
      <c r="I408" s="347"/>
      <c r="J408" s="347"/>
      <c r="K408" s="347"/>
      <c r="L408" s="347"/>
      <c r="M408" s="347"/>
      <c r="N408" s="347"/>
      <c r="O408" s="347"/>
      <c r="P408" s="347"/>
    </row>
    <row r="409" spans="1:16" ht="15.75">
      <c r="A409" s="347"/>
      <c r="B409" s="347"/>
      <c r="C409" s="347"/>
      <c r="D409" s="347"/>
      <c r="E409" s="347"/>
      <c r="F409" s="347"/>
      <c r="G409" s="347"/>
      <c r="H409" s="347"/>
      <c r="I409" s="347"/>
      <c r="J409" s="347"/>
      <c r="K409" s="347"/>
      <c r="L409" s="347"/>
      <c r="M409" s="347"/>
      <c r="N409" s="347"/>
      <c r="O409" s="347"/>
      <c r="P409" s="347"/>
    </row>
    <row r="410" spans="1:16" ht="15.75">
      <c r="A410" s="347"/>
      <c r="B410" s="347"/>
      <c r="C410" s="347"/>
      <c r="D410" s="347"/>
      <c r="E410" s="347"/>
      <c r="F410" s="347"/>
      <c r="G410" s="347"/>
      <c r="H410" s="347"/>
      <c r="I410" s="347"/>
      <c r="J410" s="347"/>
      <c r="K410" s="347"/>
      <c r="L410" s="347"/>
      <c r="M410" s="347"/>
      <c r="N410" s="347"/>
      <c r="O410" s="347"/>
      <c r="P410" s="347"/>
    </row>
    <row r="411" spans="1:16" ht="15.75">
      <c r="A411" s="347"/>
      <c r="B411" s="347"/>
      <c r="C411" s="347"/>
      <c r="D411" s="347"/>
      <c r="E411" s="347"/>
      <c r="F411" s="347"/>
      <c r="G411" s="347"/>
      <c r="H411" s="347"/>
      <c r="I411" s="347"/>
      <c r="J411" s="347"/>
      <c r="K411" s="347"/>
      <c r="L411" s="347"/>
      <c r="M411" s="347"/>
      <c r="N411" s="347"/>
      <c r="O411" s="347"/>
      <c r="P411" s="347"/>
    </row>
    <row r="412" spans="1:16" ht="15.75">
      <c r="A412" s="347"/>
      <c r="B412" s="347"/>
      <c r="C412" s="347"/>
      <c r="D412" s="347"/>
      <c r="E412" s="347"/>
      <c r="F412" s="347"/>
      <c r="G412" s="347"/>
      <c r="H412" s="347"/>
      <c r="I412" s="347"/>
      <c r="J412" s="347"/>
      <c r="K412" s="347"/>
      <c r="L412" s="347"/>
      <c r="M412" s="347"/>
      <c r="N412" s="347"/>
      <c r="O412" s="347"/>
      <c r="P412" s="347"/>
    </row>
    <row r="413" spans="1:16" ht="15.75">
      <c r="A413" s="347"/>
      <c r="B413" s="347"/>
      <c r="C413" s="347"/>
      <c r="D413" s="347"/>
      <c r="E413" s="347"/>
      <c r="F413" s="347"/>
      <c r="G413" s="347"/>
      <c r="H413" s="347"/>
      <c r="I413" s="347"/>
      <c r="J413" s="347"/>
      <c r="K413" s="347"/>
      <c r="L413" s="347"/>
      <c r="M413" s="347"/>
      <c r="N413" s="347"/>
      <c r="O413" s="347"/>
      <c r="P413" s="347"/>
    </row>
    <row r="414" spans="1:16" ht="15.75">
      <c r="A414" s="347"/>
      <c r="B414" s="347"/>
      <c r="C414" s="347"/>
      <c r="D414" s="347"/>
      <c r="E414" s="347"/>
      <c r="F414" s="347"/>
      <c r="G414" s="347"/>
      <c r="H414" s="347"/>
      <c r="I414" s="347"/>
      <c r="J414" s="347"/>
      <c r="K414" s="347"/>
      <c r="L414" s="347"/>
      <c r="M414" s="347"/>
      <c r="N414" s="347"/>
      <c r="O414" s="347"/>
      <c r="P414" s="347"/>
    </row>
    <row r="415" spans="1:16" ht="15.75">
      <c r="A415" s="347"/>
      <c r="B415" s="347"/>
      <c r="C415" s="347"/>
      <c r="D415" s="347"/>
      <c r="E415" s="347"/>
      <c r="F415" s="347"/>
      <c r="G415" s="347"/>
      <c r="H415" s="347"/>
      <c r="I415" s="347"/>
      <c r="J415" s="347"/>
      <c r="K415" s="347"/>
      <c r="L415" s="347"/>
      <c r="M415" s="347"/>
      <c r="N415" s="347"/>
      <c r="O415" s="347"/>
      <c r="P415" s="347"/>
    </row>
    <row r="416" spans="1:16" ht="15.75">
      <c r="A416" s="347"/>
      <c r="B416" s="347"/>
      <c r="C416" s="347"/>
      <c r="D416" s="347"/>
      <c r="E416" s="347"/>
      <c r="F416" s="347"/>
      <c r="G416" s="347"/>
      <c r="H416" s="347"/>
      <c r="I416" s="347"/>
      <c r="J416" s="347"/>
      <c r="K416" s="347"/>
      <c r="L416" s="347"/>
      <c r="M416" s="347"/>
      <c r="N416" s="347"/>
      <c r="O416" s="347"/>
      <c r="P416" s="347"/>
    </row>
    <row r="417" spans="1:16" ht="15.75">
      <c r="A417" s="347"/>
      <c r="B417" s="347"/>
      <c r="C417" s="347"/>
      <c r="D417" s="347"/>
      <c r="E417" s="347"/>
      <c r="F417" s="347"/>
      <c r="G417" s="347"/>
      <c r="H417" s="347"/>
      <c r="I417" s="347"/>
      <c r="J417" s="347"/>
      <c r="K417" s="347"/>
      <c r="L417" s="347"/>
      <c r="M417" s="347"/>
      <c r="N417" s="347"/>
      <c r="O417" s="347"/>
      <c r="P417" s="347"/>
    </row>
    <row r="418" spans="1:16" ht="15.75">
      <c r="A418" s="347"/>
      <c r="B418" s="347"/>
      <c r="C418" s="347"/>
      <c r="D418" s="347"/>
      <c r="E418" s="347"/>
      <c r="F418" s="347"/>
      <c r="G418" s="347"/>
      <c r="H418" s="347"/>
      <c r="I418" s="347"/>
      <c r="J418" s="347"/>
      <c r="K418" s="347"/>
      <c r="L418" s="347"/>
      <c r="M418" s="347"/>
      <c r="N418" s="347"/>
      <c r="O418" s="347"/>
      <c r="P418" s="347"/>
    </row>
    <row r="419" spans="1:16" ht="15.75">
      <c r="A419" s="347"/>
      <c r="B419" s="347"/>
      <c r="C419" s="347"/>
      <c r="D419" s="347"/>
      <c r="E419" s="347"/>
      <c r="F419" s="347"/>
      <c r="G419" s="347"/>
      <c r="H419" s="347"/>
      <c r="I419" s="347"/>
      <c r="J419" s="347"/>
      <c r="K419" s="347"/>
      <c r="L419" s="347"/>
      <c r="M419" s="347"/>
      <c r="N419" s="347"/>
      <c r="O419" s="347"/>
      <c r="P419" s="347"/>
    </row>
    <row r="420" spans="1:16" ht="15.75">
      <c r="A420" s="347"/>
      <c r="B420" s="347"/>
      <c r="C420" s="347"/>
      <c r="D420" s="347"/>
      <c r="E420" s="347"/>
      <c r="F420" s="347"/>
      <c r="G420" s="347"/>
      <c r="H420" s="347"/>
      <c r="I420" s="347"/>
      <c r="J420" s="347"/>
      <c r="K420" s="347"/>
      <c r="L420" s="347"/>
      <c r="M420" s="347"/>
      <c r="N420" s="347"/>
      <c r="O420" s="347"/>
      <c r="P420" s="347"/>
    </row>
    <row r="421" spans="1:16" ht="15.75">
      <c r="A421" s="347"/>
      <c r="B421" s="347"/>
      <c r="C421" s="347"/>
      <c r="D421" s="347"/>
      <c r="E421" s="347"/>
      <c r="F421" s="347"/>
      <c r="G421" s="347"/>
      <c r="H421" s="347"/>
      <c r="I421" s="347"/>
      <c r="J421" s="347"/>
      <c r="K421" s="347"/>
      <c r="L421" s="347"/>
      <c r="M421" s="347"/>
      <c r="N421" s="347"/>
      <c r="O421" s="347"/>
      <c r="P421" s="347"/>
    </row>
    <row r="422" spans="1:16" ht="15.75">
      <c r="A422" s="347"/>
      <c r="B422" s="347"/>
      <c r="C422" s="347"/>
      <c r="D422" s="347"/>
      <c r="E422" s="347"/>
      <c r="F422" s="347"/>
      <c r="G422" s="347"/>
      <c r="H422" s="347"/>
      <c r="I422" s="347"/>
      <c r="J422" s="347"/>
      <c r="K422" s="347"/>
      <c r="L422" s="347"/>
      <c r="M422" s="347"/>
      <c r="N422" s="347"/>
      <c r="O422" s="347"/>
      <c r="P422" s="347"/>
    </row>
    <row r="423" spans="1:16" ht="15.75">
      <c r="A423" s="347"/>
      <c r="B423" s="347"/>
      <c r="C423" s="347"/>
      <c r="D423" s="347"/>
      <c r="E423" s="347"/>
      <c r="F423" s="347"/>
      <c r="G423" s="347"/>
      <c r="H423" s="347"/>
      <c r="I423" s="347"/>
      <c r="J423" s="347"/>
      <c r="K423" s="347"/>
      <c r="L423" s="347"/>
      <c r="M423" s="347"/>
      <c r="N423" s="347"/>
      <c r="O423" s="347"/>
      <c r="P423" s="347"/>
    </row>
    <row r="424" spans="1:16" ht="15.75">
      <c r="A424" s="347"/>
      <c r="B424" s="347"/>
      <c r="C424" s="347"/>
      <c r="D424" s="347"/>
      <c r="E424" s="347"/>
      <c r="F424" s="347"/>
      <c r="G424" s="347"/>
      <c r="H424" s="347"/>
      <c r="I424" s="347"/>
      <c r="J424" s="347"/>
      <c r="K424" s="347"/>
      <c r="L424" s="347"/>
      <c r="M424" s="347"/>
      <c r="N424" s="347"/>
      <c r="O424" s="347"/>
      <c r="P424" s="347"/>
    </row>
    <row r="425" spans="1:16" ht="15.75">
      <c r="A425" s="347"/>
      <c r="B425" s="347"/>
      <c r="C425" s="347"/>
      <c r="D425" s="347"/>
      <c r="E425" s="347"/>
      <c r="F425" s="347"/>
      <c r="G425" s="347"/>
      <c r="H425" s="347"/>
      <c r="I425" s="347"/>
      <c r="J425" s="347"/>
      <c r="K425" s="347"/>
      <c r="L425" s="347"/>
      <c r="M425" s="347"/>
      <c r="N425" s="347"/>
      <c r="O425" s="347"/>
      <c r="P425" s="347"/>
    </row>
    <row r="426" spans="1:16" ht="15.75">
      <c r="A426" s="347"/>
      <c r="B426" s="347"/>
      <c r="C426" s="347"/>
      <c r="D426" s="347"/>
      <c r="E426" s="347"/>
      <c r="F426" s="347"/>
      <c r="G426" s="347"/>
      <c r="H426" s="347"/>
      <c r="I426" s="347"/>
      <c r="J426" s="347"/>
      <c r="K426" s="347"/>
      <c r="L426" s="347"/>
      <c r="M426" s="347"/>
      <c r="N426" s="347"/>
      <c r="O426" s="347"/>
      <c r="P426" s="347"/>
    </row>
    <row r="427" spans="1:16" ht="15.75">
      <c r="A427" s="347"/>
      <c r="B427" s="347"/>
      <c r="C427" s="347"/>
      <c r="D427" s="347"/>
      <c r="E427" s="347"/>
      <c r="F427" s="347"/>
      <c r="G427" s="347"/>
      <c r="H427" s="347"/>
      <c r="I427" s="347"/>
      <c r="J427" s="347"/>
      <c r="K427" s="347"/>
      <c r="L427" s="347"/>
      <c r="M427" s="347"/>
      <c r="N427" s="347"/>
      <c r="O427" s="347"/>
      <c r="P427" s="347"/>
    </row>
    <row r="428" spans="1:16" ht="15.75">
      <c r="A428" s="347"/>
      <c r="B428" s="347"/>
      <c r="C428" s="347"/>
      <c r="D428" s="347"/>
      <c r="E428" s="347"/>
      <c r="F428" s="347"/>
      <c r="G428" s="347"/>
      <c r="H428" s="347"/>
      <c r="I428" s="347"/>
      <c r="J428" s="347"/>
      <c r="K428" s="347"/>
      <c r="L428" s="347"/>
      <c r="M428" s="347"/>
      <c r="N428" s="347"/>
      <c r="O428" s="347"/>
      <c r="P428" s="347"/>
    </row>
    <row r="429" spans="1:16" ht="15.75">
      <c r="A429" s="347"/>
      <c r="B429" s="347"/>
      <c r="C429" s="347"/>
      <c r="D429" s="347"/>
      <c r="E429" s="347"/>
      <c r="F429" s="347"/>
      <c r="G429" s="347"/>
      <c r="H429" s="347"/>
      <c r="I429" s="347"/>
      <c r="J429" s="347"/>
      <c r="K429" s="347"/>
      <c r="L429" s="347"/>
      <c r="M429" s="347"/>
      <c r="N429" s="347"/>
      <c r="O429" s="347"/>
      <c r="P429" s="347"/>
    </row>
    <row r="430" spans="1:16" ht="15.75">
      <c r="A430" s="347"/>
      <c r="B430" s="347"/>
      <c r="C430" s="347"/>
      <c r="D430" s="347"/>
      <c r="E430" s="347"/>
      <c r="F430" s="347"/>
      <c r="G430" s="347"/>
      <c r="H430" s="347"/>
      <c r="I430" s="347"/>
      <c r="J430" s="347"/>
      <c r="K430" s="347"/>
      <c r="L430" s="347"/>
      <c r="M430" s="347"/>
      <c r="N430" s="347"/>
      <c r="O430" s="347"/>
      <c r="P430" s="347"/>
    </row>
    <row r="431" spans="1:16" ht="15.75">
      <c r="A431" s="347"/>
      <c r="B431" s="347"/>
      <c r="C431" s="347"/>
      <c r="D431" s="347"/>
      <c r="E431" s="347"/>
      <c r="F431" s="347"/>
      <c r="G431" s="347"/>
      <c r="H431" s="347"/>
      <c r="I431" s="347"/>
      <c r="J431" s="347"/>
      <c r="K431" s="347"/>
      <c r="L431" s="347"/>
      <c r="M431" s="347"/>
      <c r="N431" s="347"/>
      <c r="O431" s="347"/>
      <c r="P431" s="347"/>
    </row>
    <row r="432" spans="1:16" ht="15.75">
      <c r="A432" s="347"/>
      <c r="B432" s="347"/>
      <c r="C432" s="347"/>
      <c r="D432" s="347"/>
      <c r="E432" s="347"/>
      <c r="F432" s="347"/>
      <c r="G432" s="347"/>
      <c r="H432" s="347"/>
      <c r="I432" s="347"/>
      <c r="J432" s="347"/>
      <c r="K432" s="347"/>
      <c r="L432" s="347"/>
      <c r="M432" s="347"/>
      <c r="N432" s="347"/>
      <c r="O432" s="347"/>
      <c r="P432" s="347"/>
    </row>
    <row r="433" spans="1:16" ht="15.75">
      <c r="A433" s="347"/>
      <c r="B433" s="347"/>
      <c r="C433" s="347"/>
      <c r="D433" s="347"/>
      <c r="E433" s="347"/>
      <c r="F433" s="347"/>
      <c r="G433" s="347"/>
      <c r="H433" s="347"/>
      <c r="I433" s="347"/>
      <c r="J433" s="347"/>
      <c r="K433" s="347"/>
      <c r="L433" s="347"/>
      <c r="M433" s="347"/>
      <c r="N433" s="347"/>
      <c r="O433" s="347"/>
      <c r="P433" s="347"/>
    </row>
    <row r="434" spans="1:16" ht="15.75">
      <c r="A434" s="347"/>
      <c r="B434" s="347"/>
      <c r="C434" s="347"/>
      <c r="D434" s="347"/>
      <c r="E434" s="347"/>
      <c r="F434" s="347"/>
      <c r="G434" s="347"/>
      <c r="H434" s="347"/>
      <c r="I434" s="347"/>
      <c r="J434" s="347"/>
      <c r="K434" s="347"/>
      <c r="L434" s="347"/>
      <c r="M434" s="347"/>
      <c r="N434" s="347"/>
      <c r="O434" s="347"/>
      <c r="P434" s="347"/>
    </row>
    <row r="435" spans="1:16" ht="15.75">
      <c r="A435" s="347"/>
      <c r="B435" s="347"/>
      <c r="C435" s="347"/>
      <c r="D435" s="347"/>
      <c r="E435" s="347"/>
      <c r="F435" s="347"/>
      <c r="G435" s="347"/>
      <c r="H435" s="347"/>
      <c r="I435" s="347"/>
      <c r="J435" s="347"/>
      <c r="K435" s="347"/>
      <c r="L435" s="347"/>
      <c r="M435" s="347"/>
      <c r="N435" s="347"/>
      <c r="O435" s="347"/>
      <c r="P435" s="347"/>
    </row>
    <row r="436" spans="1:16" ht="15.75">
      <c r="A436" s="347"/>
      <c r="B436" s="347"/>
      <c r="C436" s="347"/>
      <c r="D436" s="347"/>
      <c r="E436" s="347"/>
      <c r="F436" s="347"/>
      <c r="G436" s="347"/>
      <c r="H436" s="347"/>
      <c r="I436" s="347"/>
      <c r="J436" s="347"/>
      <c r="K436" s="347"/>
      <c r="L436" s="347"/>
      <c r="M436" s="347"/>
      <c r="N436" s="347"/>
      <c r="O436" s="347"/>
      <c r="P436" s="347"/>
    </row>
    <row r="437" spans="1:16" ht="15.75">
      <c r="A437" s="347"/>
      <c r="B437" s="347"/>
      <c r="C437" s="347"/>
      <c r="D437" s="347"/>
      <c r="E437" s="347"/>
      <c r="F437" s="347"/>
      <c r="G437" s="347"/>
      <c r="H437" s="347"/>
      <c r="I437" s="347"/>
      <c r="J437" s="347"/>
      <c r="K437" s="347"/>
      <c r="L437" s="347"/>
      <c r="M437" s="347"/>
      <c r="N437" s="347"/>
      <c r="O437" s="347"/>
      <c r="P437" s="347"/>
    </row>
    <row r="438" spans="1:16" ht="15.75">
      <c r="A438" s="347"/>
      <c r="B438" s="347"/>
      <c r="C438" s="347"/>
      <c r="D438" s="347"/>
      <c r="E438" s="347"/>
      <c r="F438" s="347"/>
      <c r="G438" s="347"/>
      <c r="H438" s="347"/>
      <c r="I438" s="347"/>
      <c r="J438" s="347"/>
      <c r="K438" s="347"/>
      <c r="L438" s="347"/>
      <c r="M438" s="347"/>
      <c r="N438" s="347"/>
      <c r="O438" s="347"/>
      <c r="P438" s="347"/>
    </row>
    <row r="439" spans="1:16" ht="15.75">
      <c r="A439" s="347"/>
      <c r="B439" s="347"/>
      <c r="C439" s="347"/>
      <c r="D439" s="347"/>
      <c r="E439" s="347"/>
      <c r="F439" s="347"/>
      <c r="G439" s="347"/>
      <c r="H439" s="347"/>
      <c r="I439" s="347"/>
      <c r="J439" s="347"/>
      <c r="K439" s="347"/>
      <c r="L439" s="347"/>
      <c r="M439" s="347"/>
      <c r="N439" s="347"/>
      <c r="O439" s="347"/>
      <c r="P439" s="347"/>
    </row>
    <row r="440" spans="1:16" ht="15.75">
      <c r="A440" s="347"/>
      <c r="B440" s="347"/>
      <c r="C440" s="347"/>
      <c r="D440" s="347"/>
      <c r="E440" s="347"/>
      <c r="F440" s="347"/>
      <c r="G440" s="347"/>
      <c r="H440" s="347"/>
      <c r="I440" s="347"/>
      <c r="J440" s="347"/>
      <c r="K440" s="347"/>
      <c r="L440" s="347"/>
      <c r="M440" s="347"/>
      <c r="N440" s="347"/>
      <c r="O440" s="347"/>
      <c r="P440" s="347"/>
    </row>
    <row r="441" spans="1:16" ht="15.75">
      <c r="A441" s="347"/>
      <c r="B441" s="347"/>
      <c r="C441" s="347"/>
      <c r="D441" s="347"/>
      <c r="E441" s="347"/>
      <c r="F441" s="347"/>
      <c r="G441" s="347"/>
      <c r="H441" s="347"/>
      <c r="I441" s="347"/>
      <c r="J441" s="347"/>
      <c r="K441" s="347"/>
      <c r="L441" s="347"/>
      <c r="M441" s="347"/>
      <c r="N441" s="347"/>
      <c r="O441" s="347"/>
      <c r="P441" s="347"/>
    </row>
    <row r="442" spans="1:16" ht="15.75">
      <c r="A442" s="347"/>
      <c r="B442" s="347"/>
      <c r="C442" s="347"/>
      <c r="D442" s="347"/>
      <c r="E442" s="347"/>
      <c r="F442" s="347"/>
      <c r="G442" s="347"/>
      <c r="H442" s="347"/>
      <c r="I442" s="347"/>
      <c r="J442" s="347"/>
      <c r="K442" s="347"/>
      <c r="L442" s="347"/>
      <c r="M442" s="347"/>
      <c r="N442" s="347"/>
      <c r="O442" s="347"/>
      <c r="P442" s="347"/>
    </row>
    <row r="443" spans="1:16" ht="15.75">
      <c r="A443" s="347"/>
      <c r="B443" s="347"/>
      <c r="C443" s="347"/>
      <c r="D443" s="347"/>
      <c r="E443" s="347"/>
      <c r="F443" s="347"/>
      <c r="G443" s="347"/>
      <c r="H443" s="347"/>
      <c r="I443" s="347"/>
      <c r="J443" s="347"/>
      <c r="K443" s="347"/>
      <c r="L443" s="347"/>
      <c r="M443" s="347"/>
      <c r="N443" s="347"/>
      <c r="O443" s="347"/>
      <c r="P443" s="347"/>
    </row>
    <row r="444" spans="1:16" ht="15.75">
      <c r="A444" s="347"/>
      <c r="B444" s="347"/>
      <c r="C444" s="347"/>
      <c r="D444" s="347"/>
      <c r="E444" s="347"/>
      <c r="F444" s="347"/>
      <c r="G444" s="347"/>
      <c r="H444" s="347"/>
      <c r="I444" s="347"/>
      <c r="J444" s="347"/>
      <c r="K444" s="347"/>
      <c r="L444" s="347"/>
      <c r="M444" s="347"/>
      <c r="N444" s="347"/>
      <c r="O444" s="347"/>
      <c r="P444" s="347"/>
    </row>
    <row r="445" spans="1:16" ht="15.75">
      <c r="A445" s="347"/>
      <c r="B445" s="347"/>
      <c r="C445" s="347"/>
      <c r="D445" s="347"/>
      <c r="E445" s="347"/>
      <c r="F445" s="347"/>
      <c r="G445" s="347"/>
      <c r="H445" s="347"/>
      <c r="I445" s="347"/>
      <c r="J445" s="347"/>
      <c r="K445" s="347"/>
      <c r="L445" s="347"/>
      <c r="M445" s="347"/>
      <c r="N445" s="347"/>
      <c r="O445" s="347"/>
      <c r="P445" s="347"/>
    </row>
    <row r="446" spans="1:16" ht="15.75">
      <c r="A446" s="347"/>
      <c r="B446" s="347"/>
      <c r="C446" s="347"/>
      <c r="D446" s="347"/>
      <c r="E446" s="347"/>
      <c r="F446" s="347"/>
      <c r="G446" s="347"/>
      <c r="H446" s="347"/>
      <c r="I446" s="347"/>
      <c r="J446" s="347"/>
      <c r="K446" s="347"/>
      <c r="L446" s="347"/>
      <c r="M446" s="347"/>
      <c r="N446" s="347"/>
      <c r="O446" s="347"/>
      <c r="P446" s="347"/>
    </row>
    <row r="447" spans="1:16" ht="15.75">
      <c r="A447" s="347"/>
      <c r="B447" s="347"/>
      <c r="C447" s="347"/>
      <c r="D447" s="347"/>
      <c r="E447" s="347"/>
      <c r="F447" s="347"/>
      <c r="G447" s="347"/>
      <c r="H447" s="347"/>
      <c r="I447" s="347"/>
      <c r="J447" s="347"/>
      <c r="K447" s="347"/>
      <c r="L447" s="347"/>
      <c r="M447" s="347"/>
      <c r="N447" s="347"/>
      <c r="O447" s="347"/>
      <c r="P447" s="347"/>
    </row>
    <row r="448" spans="1:16" ht="15.75">
      <c r="A448" s="347"/>
      <c r="B448" s="347"/>
      <c r="C448" s="347"/>
      <c r="D448" s="347"/>
      <c r="E448" s="347"/>
      <c r="F448" s="347"/>
      <c r="G448" s="347"/>
      <c r="H448" s="347"/>
      <c r="I448" s="347"/>
      <c r="J448" s="347"/>
      <c r="K448" s="347"/>
      <c r="L448" s="347"/>
      <c r="M448" s="347"/>
      <c r="N448" s="347"/>
      <c r="O448" s="347"/>
      <c r="P448" s="347"/>
    </row>
    <row r="449" spans="1:16" ht="15.75">
      <c r="A449" s="347"/>
      <c r="B449" s="347"/>
      <c r="C449" s="347"/>
      <c r="D449" s="347"/>
      <c r="E449" s="347"/>
      <c r="F449" s="347"/>
      <c r="G449" s="347"/>
      <c r="H449" s="347"/>
      <c r="I449" s="347"/>
      <c r="J449" s="347"/>
      <c r="K449" s="347"/>
      <c r="L449" s="347"/>
      <c r="M449" s="347"/>
      <c r="N449" s="347"/>
      <c r="O449" s="347"/>
      <c r="P449" s="347"/>
    </row>
    <row r="450" spans="1:16" ht="15.75">
      <c r="A450" s="347"/>
      <c r="B450" s="347"/>
      <c r="C450" s="347"/>
      <c r="D450" s="347"/>
      <c r="E450" s="347"/>
      <c r="F450" s="347"/>
      <c r="G450" s="347"/>
      <c r="H450" s="347"/>
      <c r="I450" s="347"/>
      <c r="J450" s="347"/>
      <c r="K450" s="347"/>
      <c r="L450" s="347"/>
      <c r="M450" s="347"/>
      <c r="N450" s="347"/>
      <c r="O450" s="347"/>
      <c r="P450" s="347"/>
    </row>
    <row r="451" spans="1:16" ht="15.75">
      <c r="A451" s="347"/>
      <c r="B451" s="347"/>
      <c r="C451" s="347"/>
      <c r="D451" s="347"/>
      <c r="E451" s="347"/>
      <c r="F451" s="347"/>
      <c r="G451" s="347"/>
      <c r="H451" s="347"/>
      <c r="I451" s="347"/>
      <c r="J451" s="347"/>
      <c r="K451" s="347"/>
      <c r="L451" s="347"/>
      <c r="M451" s="347"/>
      <c r="N451" s="347"/>
      <c r="O451" s="347"/>
      <c r="P451" s="347"/>
    </row>
    <row r="452" spans="1:16" ht="15.75">
      <c r="A452" s="347"/>
      <c r="B452" s="347"/>
      <c r="C452" s="347"/>
      <c r="D452" s="347"/>
      <c r="E452" s="347"/>
      <c r="F452" s="347"/>
      <c r="G452" s="347"/>
      <c r="H452" s="347"/>
      <c r="I452" s="347"/>
      <c r="J452" s="347"/>
      <c r="K452" s="347"/>
      <c r="L452" s="347"/>
      <c r="M452" s="347"/>
      <c r="N452" s="347"/>
      <c r="O452" s="347"/>
      <c r="P452" s="347"/>
    </row>
    <row r="453" spans="1:16" ht="15.75">
      <c r="A453" s="347"/>
      <c r="B453" s="347"/>
      <c r="C453" s="347"/>
      <c r="D453" s="347"/>
      <c r="E453" s="347"/>
      <c r="F453" s="347"/>
      <c r="G453" s="347"/>
      <c r="H453" s="347"/>
      <c r="I453" s="347"/>
      <c r="J453" s="347"/>
      <c r="K453" s="347"/>
      <c r="L453" s="347"/>
      <c r="M453" s="347"/>
      <c r="N453" s="347"/>
      <c r="O453" s="347"/>
      <c r="P453" s="347"/>
    </row>
    <row r="454" spans="1:16" ht="15.75">
      <c r="A454" s="347"/>
      <c r="B454" s="347"/>
      <c r="C454" s="347"/>
      <c r="D454" s="347"/>
      <c r="E454" s="347"/>
      <c r="F454" s="347"/>
      <c r="G454" s="347"/>
      <c r="H454" s="347"/>
      <c r="I454" s="347"/>
      <c r="J454" s="347"/>
      <c r="K454" s="347"/>
      <c r="L454" s="347"/>
      <c r="M454" s="347"/>
      <c r="N454" s="347"/>
      <c r="O454" s="347"/>
      <c r="P454" s="347"/>
    </row>
    <row r="455" spans="1:16" ht="15.75">
      <c r="A455" s="347"/>
      <c r="B455" s="347"/>
      <c r="C455" s="347"/>
      <c r="D455" s="347"/>
      <c r="E455" s="347"/>
      <c r="F455" s="347"/>
      <c r="G455" s="347"/>
      <c r="H455" s="347"/>
      <c r="I455" s="347"/>
      <c r="J455" s="347"/>
      <c r="K455" s="347"/>
      <c r="L455" s="347"/>
      <c r="M455" s="347"/>
      <c r="N455" s="347"/>
      <c r="O455" s="347"/>
      <c r="P455" s="347"/>
    </row>
    <row r="456" spans="1:16" ht="15.75">
      <c r="A456" s="347"/>
      <c r="B456" s="347"/>
      <c r="C456" s="347"/>
      <c r="D456" s="347"/>
      <c r="E456" s="347"/>
      <c r="F456" s="347"/>
      <c r="G456" s="347"/>
      <c r="H456" s="347"/>
      <c r="I456" s="347"/>
      <c r="J456" s="347"/>
      <c r="K456" s="347"/>
      <c r="L456" s="347"/>
      <c r="M456" s="347"/>
      <c r="N456" s="347"/>
      <c r="O456" s="347"/>
      <c r="P456" s="347"/>
    </row>
    <row r="457" spans="1:16" ht="15.75">
      <c r="A457" s="347"/>
      <c r="B457" s="347"/>
      <c r="C457" s="347"/>
      <c r="D457" s="347"/>
      <c r="E457" s="347"/>
      <c r="F457" s="347"/>
      <c r="G457" s="347"/>
      <c r="H457" s="347"/>
      <c r="I457" s="347"/>
      <c r="J457" s="347"/>
      <c r="K457" s="347"/>
      <c r="L457" s="347"/>
      <c r="M457" s="347"/>
      <c r="N457" s="347"/>
      <c r="O457" s="347"/>
      <c r="P457" s="347"/>
    </row>
    <row r="458" spans="1:16" ht="15.75">
      <c r="A458" s="347"/>
      <c r="B458" s="347"/>
      <c r="C458" s="347"/>
      <c r="D458" s="347"/>
      <c r="E458" s="347"/>
      <c r="F458" s="347"/>
      <c r="G458" s="347"/>
      <c r="H458" s="347"/>
      <c r="I458" s="347"/>
      <c r="J458" s="347"/>
      <c r="K458" s="347"/>
      <c r="L458" s="347"/>
      <c r="M458" s="347"/>
      <c r="N458" s="347"/>
      <c r="O458" s="347"/>
      <c r="P458" s="347"/>
    </row>
    <row r="459" spans="1:16" ht="15.75">
      <c r="A459" s="347"/>
      <c r="B459" s="347"/>
      <c r="C459" s="347"/>
      <c r="D459" s="347"/>
      <c r="E459" s="347"/>
      <c r="F459" s="347"/>
      <c r="G459" s="347"/>
      <c r="H459" s="347"/>
      <c r="I459" s="347"/>
      <c r="J459" s="347"/>
      <c r="K459" s="347"/>
      <c r="L459" s="347"/>
      <c r="M459" s="347"/>
      <c r="N459" s="347"/>
      <c r="O459" s="347"/>
      <c r="P459" s="347"/>
    </row>
    <row r="460" spans="1:16" ht="15.75">
      <c r="A460" s="347"/>
      <c r="B460" s="347"/>
      <c r="C460" s="347"/>
      <c r="D460" s="347"/>
      <c r="E460" s="347"/>
      <c r="F460" s="347"/>
      <c r="G460" s="347"/>
      <c r="H460" s="347"/>
      <c r="I460" s="347"/>
      <c r="J460" s="347"/>
      <c r="K460" s="347"/>
      <c r="L460" s="347"/>
      <c r="M460" s="347"/>
      <c r="N460" s="347"/>
      <c r="O460" s="347"/>
      <c r="P460" s="347"/>
    </row>
    <row r="461" spans="1:16" ht="15.75">
      <c r="A461" s="347"/>
      <c r="B461" s="347"/>
      <c r="C461" s="347"/>
      <c r="D461" s="347"/>
      <c r="E461" s="347"/>
      <c r="F461" s="347"/>
      <c r="G461" s="347"/>
      <c r="H461" s="347"/>
      <c r="I461" s="347"/>
      <c r="J461" s="347"/>
      <c r="K461" s="347"/>
      <c r="L461" s="347"/>
      <c r="M461" s="347"/>
      <c r="N461" s="347"/>
      <c r="O461" s="347"/>
      <c r="P461" s="347"/>
    </row>
    <row r="462" spans="1:16" ht="15.75">
      <c r="A462" s="347"/>
      <c r="B462" s="347"/>
      <c r="C462" s="347"/>
      <c r="D462" s="347"/>
      <c r="E462" s="347"/>
      <c r="F462" s="347"/>
      <c r="G462" s="347"/>
      <c r="H462" s="347"/>
      <c r="I462" s="347"/>
      <c r="J462" s="347"/>
      <c r="K462" s="347"/>
      <c r="L462" s="347"/>
      <c r="M462" s="347"/>
      <c r="N462" s="347"/>
      <c r="O462" s="347"/>
      <c r="P462" s="347"/>
    </row>
    <row r="463" spans="1:16" ht="15.75">
      <c r="A463" s="347"/>
      <c r="B463" s="347"/>
      <c r="C463" s="347"/>
      <c r="D463" s="347"/>
      <c r="E463" s="347"/>
      <c r="F463" s="347"/>
      <c r="G463" s="347"/>
      <c r="H463" s="347"/>
      <c r="I463" s="347"/>
      <c r="J463" s="347"/>
      <c r="K463" s="347"/>
      <c r="L463" s="347"/>
      <c r="M463" s="347"/>
      <c r="N463" s="347"/>
      <c r="O463" s="347"/>
      <c r="P463" s="347"/>
    </row>
    <row r="464" spans="1:16" ht="15.75">
      <c r="A464" s="347"/>
      <c r="B464" s="347"/>
      <c r="C464" s="347"/>
      <c r="D464" s="347"/>
      <c r="E464" s="347"/>
      <c r="F464" s="347"/>
      <c r="G464" s="347"/>
      <c r="H464" s="347"/>
      <c r="I464" s="347"/>
      <c r="J464" s="347"/>
      <c r="K464" s="347"/>
      <c r="L464" s="347"/>
      <c r="M464" s="347"/>
      <c r="N464" s="347"/>
      <c r="O464" s="347"/>
      <c r="P464" s="347"/>
    </row>
    <row r="465" spans="1:16" ht="15.75">
      <c r="A465" s="347"/>
      <c r="B465" s="347"/>
      <c r="C465" s="347"/>
      <c r="D465" s="347"/>
      <c r="E465" s="347"/>
      <c r="F465" s="347"/>
      <c r="G465" s="347"/>
      <c r="H465" s="347"/>
      <c r="I465" s="347"/>
      <c r="J465" s="347"/>
      <c r="K465" s="347"/>
      <c r="L465" s="347"/>
      <c r="M465" s="347"/>
      <c r="N465" s="347"/>
      <c r="O465" s="347"/>
      <c r="P465" s="347"/>
    </row>
    <row r="466" spans="1:16" ht="15.75">
      <c r="A466" s="347"/>
      <c r="B466" s="347"/>
      <c r="C466" s="347"/>
      <c r="D466" s="347"/>
      <c r="E466" s="347"/>
      <c r="F466" s="347"/>
      <c r="G466" s="347"/>
      <c r="H466" s="347"/>
      <c r="I466" s="347"/>
      <c r="J466" s="347"/>
      <c r="K466" s="347"/>
      <c r="L466" s="347"/>
      <c r="M466" s="347"/>
      <c r="N466" s="347"/>
      <c r="O466" s="347"/>
      <c r="P466" s="347"/>
    </row>
    <row r="467" spans="1:16" ht="15.75">
      <c r="A467" s="347"/>
      <c r="B467" s="347"/>
      <c r="C467" s="347"/>
      <c r="D467" s="347"/>
      <c r="E467" s="347"/>
      <c r="F467" s="347"/>
      <c r="G467" s="347"/>
      <c r="H467" s="347"/>
      <c r="I467" s="347"/>
      <c r="J467" s="347"/>
      <c r="K467" s="347"/>
      <c r="L467" s="347"/>
      <c r="M467" s="347"/>
      <c r="N467" s="347"/>
      <c r="O467" s="347"/>
      <c r="P467" s="347"/>
    </row>
    <row r="468" spans="1:16" ht="15.75">
      <c r="A468" s="347"/>
      <c r="B468" s="347"/>
      <c r="C468" s="347"/>
      <c r="D468" s="347"/>
      <c r="E468" s="347"/>
      <c r="F468" s="347"/>
      <c r="G468" s="347"/>
      <c r="H468" s="347"/>
      <c r="I468" s="347"/>
      <c r="J468" s="347"/>
      <c r="K468" s="347"/>
      <c r="L468" s="347"/>
      <c r="M468" s="347"/>
      <c r="N468" s="347"/>
      <c r="O468" s="347"/>
      <c r="P468" s="347"/>
    </row>
    <row r="469" spans="1:16" ht="15.75">
      <c r="A469" s="347"/>
      <c r="B469" s="347"/>
      <c r="C469" s="347"/>
      <c r="D469" s="347"/>
      <c r="E469" s="347"/>
      <c r="F469" s="347"/>
      <c r="G469" s="347"/>
      <c r="H469" s="347"/>
      <c r="I469" s="347"/>
      <c r="J469" s="347"/>
      <c r="K469" s="347"/>
      <c r="L469" s="347"/>
      <c r="M469" s="347"/>
      <c r="N469" s="347"/>
      <c r="O469" s="347"/>
      <c r="P469" s="347"/>
    </row>
    <row r="470" spans="1:16" ht="15.75">
      <c r="A470" s="347"/>
      <c r="B470" s="347"/>
      <c r="C470" s="347"/>
      <c r="D470" s="347"/>
      <c r="E470" s="347"/>
      <c r="F470" s="347"/>
      <c r="G470" s="347"/>
      <c r="H470" s="347"/>
      <c r="I470" s="347"/>
      <c r="J470" s="347"/>
      <c r="K470" s="347"/>
      <c r="L470" s="347"/>
      <c r="M470" s="347"/>
      <c r="N470" s="347"/>
      <c r="O470" s="347"/>
      <c r="P470" s="347"/>
    </row>
    <row r="471" spans="1:16" ht="15.75">
      <c r="A471" s="347"/>
      <c r="B471" s="347"/>
      <c r="C471" s="347"/>
      <c r="D471" s="347"/>
      <c r="E471" s="347"/>
      <c r="F471" s="347"/>
      <c r="G471" s="347"/>
      <c r="H471" s="347"/>
      <c r="I471" s="347"/>
      <c r="J471" s="347"/>
      <c r="K471" s="347"/>
      <c r="L471" s="347"/>
      <c r="M471" s="347"/>
      <c r="N471" s="347"/>
      <c r="O471" s="347"/>
      <c r="P471" s="347"/>
    </row>
    <row r="472" spans="1:16" ht="15.75">
      <c r="A472" s="347"/>
      <c r="B472" s="347"/>
      <c r="C472" s="347"/>
      <c r="D472" s="347"/>
      <c r="E472" s="347"/>
      <c r="F472" s="347"/>
      <c r="G472" s="347"/>
      <c r="H472" s="347"/>
      <c r="I472" s="347"/>
      <c r="J472" s="347"/>
      <c r="K472" s="347"/>
      <c r="L472" s="347"/>
      <c r="M472" s="347"/>
      <c r="N472" s="347"/>
      <c r="O472" s="347"/>
      <c r="P472" s="347"/>
    </row>
    <row r="473" spans="1:16" ht="15.75">
      <c r="A473" s="347"/>
      <c r="B473" s="347"/>
      <c r="C473" s="347"/>
      <c r="D473" s="347"/>
      <c r="E473" s="347"/>
      <c r="F473" s="347"/>
      <c r="G473" s="347"/>
      <c r="H473" s="347"/>
      <c r="I473" s="347"/>
      <c r="J473" s="347"/>
      <c r="K473" s="347"/>
      <c r="L473" s="347"/>
      <c r="M473" s="347"/>
      <c r="N473" s="347"/>
      <c r="O473" s="347"/>
      <c r="P473" s="347"/>
    </row>
    <row r="474" spans="1:16" ht="15.75">
      <c r="A474" s="347"/>
      <c r="B474" s="347"/>
      <c r="C474" s="347"/>
      <c r="D474" s="347"/>
      <c r="E474" s="347"/>
      <c r="F474" s="347"/>
      <c r="G474" s="347"/>
      <c r="H474" s="347"/>
      <c r="I474" s="347"/>
      <c r="J474" s="347"/>
      <c r="K474" s="347"/>
      <c r="L474" s="347"/>
      <c r="M474" s="347"/>
      <c r="N474" s="347"/>
      <c r="O474" s="347"/>
      <c r="P474" s="347"/>
    </row>
    <row r="475" spans="1:16" ht="15.75">
      <c r="A475" s="347"/>
      <c r="B475" s="347"/>
      <c r="C475" s="347"/>
      <c r="D475" s="347"/>
      <c r="E475" s="347"/>
      <c r="F475" s="347"/>
      <c r="G475" s="347"/>
      <c r="H475" s="347"/>
      <c r="I475" s="347"/>
      <c r="J475" s="347"/>
      <c r="K475" s="347"/>
      <c r="L475" s="347"/>
      <c r="M475" s="347"/>
      <c r="N475" s="347"/>
      <c r="O475" s="347"/>
      <c r="P475" s="347"/>
    </row>
    <row r="476" spans="1:16" ht="15.75">
      <c r="A476" s="347"/>
      <c r="B476" s="347"/>
      <c r="C476" s="347"/>
      <c r="D476" s="347"/>
      <c r="E476" s="347"/>
      <c r="F476" s="347"/>
      <c r="G476" s="347"/>
      <c r="H476" s="347"/>
      <c r="I476" s="347"/>
      <c r="J476" s="347"/>
      <c r="K476" s="347"/>
      <c r="L476" s="347"/>
      <c r="M476" s="347"/>
      <c r="N476" s="347"/>
      <c r="O476" s="347"/>
      <c r="P476" s="347"/>
    </row>
    <row r="477" spans="1:16" ht="15.75">
      <c r="A477" s="347"/>
      <c r="B477" s="347"/>
      <c r="C477" s="347"/>
      <c r="D477" s="347"/>
      <c r="E477" s="347"/>
      <c r="F477" s="347"/>
      <c r="G477" s="347"/>
      <c r="H477" s="347"/>
      <c r="I477" s="347"/>
      <c r="J477" s="347"/>
      <c r="K477" s="347"/>
      <c r="L477" s="347"/>
      <c r="M477" s="347"/>
      <c r="N477" s="347"/>
      <c r="O477" s="347"/>
      <c r="P477" s="347"/>
    </row>
    <row r="478" spans="1:16" ht="15.75">
      <c r="A478" s="347"/>
      <c r="B478" s="347"/>
      <c r="C478" s="347"/>
      <c r="D478" s="347"/>
      <c r="E478" s="347"/>
      <c r="F478" s="347"/>
      <c r="G478" s="347"/>
      <c r="H478" s="347"/>
      <c r="I478" s="347"/>
      <c r="J478" s="347"/>
      <c r="K478" s="347"/>
      <c r="L478" s="347"/>
      <c r="M478" s="347"/>
      <c r="N478" s="347"/>
      <c r="O478" s="347"/>
      <c r="P478" s="347"/>
    </row>
    <row r="479" spans="1:16" ht="15.75">
      <c r="A479" s="347"/>
      <c r="B479" s="347"/>
      <c r="C479" s="347"/>
      <c r="D479" s="347"/>
      <c r="E479" s="347"/>
      <c r="F479" s="347"/>
      <c r="G479" s="347"/>
      <c r="H479" s="347"/>
      <c r="I479" s="347"/>
      <c r="J479" s="347"/>
      <c r="K479" s="347"/>
      <c r="L479" s="347"/>
      <c r="M479" s="347"/>
      <c r="N479" s="347"/>
      <c r="O479" s="347"/>
      <c r="P479" s="347"/>
    </row>
    <row r="480" spans="1:16" ht="15.75">
      <c r="A480" s="347"/>
      <c r="B480" s="347"/>
      <c r="C480" s="347"/>
      <c r="D480" s="347"/>
      <c r="E480" s="347"/>
      <c r="F480" s="347"/>
      <c r="G480" s="347"/>
      <c r="H480" s="347"/>
      <c r="I480" s="347"/>
      <c r="J480" s="347"/>
      <c r="K480" s="347"/>
      <c r="L480" s="347"/>
      <c r="M480" s="347"/>
      <c r="N480" s="347"/>
      <c r="O480" s="347"/>
      <c r="P480" s="347"/>
    </row>
    <row r="481" spans="1:16" ht="15.75">
      <c r="A481" s="347"/>
      <c r="B481" s="347"/>
      <c r="C481" s="347"/>
      <c r="D481" s="347"/>
      <c r="E481" s="347"/>
      <c r="F481" s="347"/>
      <c r="G481" s="347"/>
      <c r="H481" s="347"/>
      <c r="I481" s="347"/>
      <c r="J481" s="347"/>
      <c r="K481" s="347"/>
      <c r="L481" s="347"/>
      <c r="M481" s="347"/>
      <c r="N481" s="347"/>
      <c r="O481" s="347"/>
      <c r="P481" s="347"/>
    </row>
    <row r="482" spans="1:16" ht="15.75">
      <c r="A482" s="347"/>
      <c r="B482" s="347"/>
      <c r="C482" s="347"/>
      <c r="D482" s="347"/>
      <c r="E482" s="347"/>
      <c r="F482" s="347"/>
      <c r="G482" s="347"/>
      <c r="H482" s="347"/>
      <c r="I482" s="347"/>
      <c r="J482" s="347"/>
      <c r="K482" s="347"/>
      <c r="L482" s="347"/>
      <c r="M482" s="347"/>
      <c r="N482" s="347"/>
      <c r="O482" s="347"/>
      <c r="P482" s="347"/>
    </row>
    <row r="483" spans="1:16" ht="15.75">
      <c r="A483" s="347"/>
      <c r="B483" s="347"/>
      <c r="C483" s="347"/>
      <c r="D483" s="347"/>
      <c r="E483" s="347"/>
      <c r="F483" s="347"/>
      <c r="G483" s="347"/>
      <c r="H483" s="347"/>
      <c r="I483" s="347"/>
      <c r="J483" s="347"/>
      <c r="K483" s="347"/>
      <c r="L483" s="347"/>
      <c r="M483" s="347"/>
      <c r="N483" s="347"/>
      <c r="O483" s="347"/>
      <c r="P483" s="347"/>
    </row>
    <row r="484" spans="1:16" ht="15.75">
      <c r="A484" s="347"/>
      <c r="B484" s="347"/>
      <c r="C484" s="347"/>
      <c r="D484" s="347"/>
      <c r="E484" s="347"/>
      <c r="F484" s="347"/>
      <c r="G484" s="347"/>
      <c r="H484" s="347"/>
      <c r="I484" s="347"/>
      <c r="J484" s="347"/>
      <c r="K484" s="347"/>
      <c r="L484" s="347"/>
      <c r="M484" s="347"/>
      <c r="N484" s="347"/>
      <c r="O484" s="347"/>
      <c r="P484" s="347"/>
    </row>
    <row r="485" spans="1:16" ht="15.75">
      <c r="A485" s="347"/>
      <c r="B485" s="347"/>
      <c r="C485" s="347"/>
      <c r="D485" s="347"/>
      <c r="E485" s="347"/>
      <c r="F485" s="347"/>
      <c r="G485" s="347"/>
      <c r="H485" s="347"/>
      <c r="I485" s="347"/>
      <c r="J485" s="347"/>
      <c r="K485" s="347"/>
      <c r="L485" s="347"/>
      <c r="M485" s="347"/>
      <c r="N485" s="347"/>
      <c r="O485" s="347"/>
      <c r="P485" s="347"/>
    </row>
    <row r="486" spans="1:16" ht="15.75">
      <c r="A486" s="347"/>
      <c r="B486" s="347"/>
      <c r="C486" s="347"/>
      <c r="D486" s="347"/>
      <c r="E486" s="347"/>
      <c r="F486" s="347"/>
      <c r="G486" s="347"/>
      <c r="H486" s="347"/>
      <c r="I486" s="347"/>
      <c r="J486" s="347"/>
      <c r="K486" s="347"/>
      <c r="L486" s="347"/>
      <c r="M486" s="347"/>
      <c r="N486" s="347"/>
      <c r="O486" s="347"/>
      <c r="P486" s="347"/>
    </row>
    <row r="487" spans="1:16" ht="15.75">
      <c r="A487" s="347"/>
      <c r="B487" s="347"/>
      <c r="C487" s="347"/>
      <c r="D487" s="347"/>
      <c r="E487" s="347"/>
      <c r="F487" s="347"/>
      <c r="G487" s="347"/>
      <c r="H487" s="347"/>
      <c r="I487" s="347"/>
      <c r="J487" s="347"/>
      <c r="K487" s="347"/>
      <c r="L487" s="347"/>
      <c r="M487" s="347"/>
      <c r="N487" s="347"/>
      <c r="O487" s="347"/>
      <c r="P487" s="347"/>
    </row>
    <row r="488" spans="1:16" ht="15.75">
      <c r="A488" s="347"/>
      <c r="B488" s="347"/>
      <c r="C488" s="347"/>
      <c r="D488" s="347"/>
      <c r="E488" s="347"/>
      <c r="F488" s="347"/>
      <c r="G488" s="347"/>
      <c r="H488" s="347"/>
      <c r="I488" s="347"/>
      <c r="J488" s="347"/>
      <c r="K488" s="347"/>
      <c r="L488" s="347"/>
      <c r="M488" s="347"/>
      <c r="N488" s="347"/>
      <c r="O488" s="347"/>
      <c r="P488" s="347"/>
    </row>
    <row r="489" spans="1:16" ht="15.75">
      <c r="A489" s="347"/>
      <c r="B489" s="347"/>
      <c r="C489" s="347"/>
      <c r="D489" s="347"/>
      <c r="E489" s="347"/>
      <c r="F489" s="347"/>
      <c r="G489" s="347"/>
      <c r="H489" s="347"/>
      <c r="I489" s="347"/>
      <c r="J489" s="347"/>
      <c r="K489" s="347"/>
      <c r="L489" s="347"/>
      <c r="M489" s="347"/>
      <c r="N489" s="347"/>
      <c r="O489" s="347"/>
      <c r="P489" s="347"/>
    </row>
    <row r="490" spans="1:16" ht="15.75">
      <c r="A490" s="347"/>
      <c r="B490" s="347"/>
      <c r="C490" s="347"/>
      <c r="D490" s="347"/>
      <c r="E490" s="347"/>
      <c r="F490" s="347"/>
      <c r="G490" s="347"/>
      <c r="H490" s="347"/>
      <c r="I490" s="347"/>
      <c r="J490" s="347"/>
      <c r="K490" s="347"/>
      <c r="L490" s="347"/>
      <c r="M490" s="347"/>
      <c r="N490" s="347"/>
      <c r="O490" s="347"/>
      <c r="P490" s="347"/>
    </row>
    <row r="491" spans="1:16" ht="15.75">
      <c r="A491" s="347"/>
      <c r="B491" s="347"/>
      <c r="C491" s="347"/>
      <c r="D491" s="347"/>
      <c r="E491" s="347"/>
      <c r="F491" s="347"/>
      <c r="G491" s="347"/>
      <c r="H491" s="347"/>
      <c r="I491" s="347"/>
      <c r="J491" s="347"/>
      <c r="K491" s="347"/>
      <c r="L491" s="347"/>
      <c r="M491" s="347"/>
      <c r="N491" s="347"/>
      <c r="O491" s="347"/>
      <c r="P491" s="347"/>
    </row>
    <row r="492" spans="1:16" ht="15.75">
      <c r="A492" s="347"/>
      <c r="B492" s="347"/>
      <c r="C492" s="347"/>
      <c r="D492" s="347"/>
      <c r="E492" s="347"/>
      <c r="F492" s="347"/>
      <c r="G492" s="347"/>
      <c r="H492" s="347"/>
      <c r="I492" s="347"/>
      <c r="J492" s="347"/>
      <c r="K492" s="347"/>
      <c r="L492" s="347"/>
      <c r="M492" s="347"/>
      <c r="N492" s="347"/>
      <c r="O492" s="347"/>
      <c r="P492" s="347"/>
    </row>
    <row r="493" spans="1:16" ht="15.75">
      <c r="A493" s="347"/>
      <c r="B493" s="347"/>
      <c r="C493" s="347"/>
      <c r="D493" s="347"/>
      <c r="E493" s="347"/>
      <c r="F493" s="347"/>
      <c r="G493" s="347"/>
      <c r="H493" s="347"/>
      <c r="I493" s="347"/>
      <c r="J493" s="347"/>
      <c r="K493" s="347"/>
      <c r="L493" s="347"/>
      <c r="M493" s="347"/>
      <c r="N493" s="347"/>
      <c r="O493" s="347"/>
      <c r="P493" s="347"/>
    </row>
    <row r="494" spans="1:16" ht="15.75">
      <c r="A494" s="347"/>
      <c r="B494" s="347"/>
      <c r="C494" s="347"/>
      <c r="D494" s="347"/>
      <c r="E494" s="347"/>
      <c r="F494" s="347"/>
      <c r="G494" s="347"/>
      <c r="H494" s="347"/>
      <c r="I494" s="347"/>
      <c r="J494" s="347"/>
      <c r="K494" s="347"/>
      <c r="L494" s="347"/>
      <c r="M494" s="347"/>
      <c r="N494" s="347"/>
      <c r="O494" s="347"/>
      <c r="P494" s="347"/>
    </row>
    <row r="495" spans="1:16" ht="15.75">
      <c r="A495" s="347"/>
      <c r="B495" s="347"/>
      <c r="C495" s="347"/>
      <c r="D495" s="347"/>
      <c r="E495" s="347"/>
      <c r="F495" s="347"/>
      <c r="G495" s="347"/>
      <c r="H495" s="347"/>
      <c r="I495" s="347"/>
      <c r="J495" s="347"/>
      <c r="K495" s="347"/>
      <c r="L495" s="347"/>
      <c r="M495" s="347"/>
      <c r="N495" s="347"/>
      <c r="O495" s="347"/>
      <c r="P495" s="347"/>
    </row>
    <row r="496" spans="1:16" ht="15.75">
      <c r="A496" s="347"/>
      <c r="B496" s="347"/>
      <c r="C496" s="347"/>
      <c r="D496" s="347"/>
      <c r="E496" s="347"/>
      <c r="F496" s="347"/>
      <c r="G496" s="347"/>
      <c r="H496" s="347"/>
      <c r="I496" s="347"/>
      <c r="J496" s="347"/>
      <c r="K496" s="347"/>
      <c r="L496" s="347"/>
      <c r="M496" s="347"/>
      <c r="N496" s="347"/>
      <c r="O496" s="347"/>
      <c r="P496" s="347"/>
    </row>
    <row r="497" spans="1:16" ht="15.75">
      <c r="A497" s="347"/>
      <c r="B497" s="347"/>
      <c r="C497" s="347"/>
      <c r="D497" s="347"/>
      <c r="E497" s="347"/>
      <c r="F497" s="347"/>
      <c r="G497" s="347"/>
      <c r="H497" s="347"/>
      <c r="I497" s="347"/>
      <c r="J497" s="347"/>
      <c r="K497" s="347"/>
      <c r="L497" s="347"/>
      <c r="M497" s="347"/>
      <c r="N497" s="347"/>
      <c r="O497" s="347"/>
      <c r="P497" s="347"/>
    </row>
    <row r="498" spans="1:16" ht="15.75">
      <c r="A498" s="347"/>
      <c r="B498" s="347"/>
      <c r="C498" s="347"/>
      <c r="D498" s="347"/>
      <c r="E498" s="347"/>
      <c r="F498" s="347"/>
      <c r="G498" s="347"/>
      <c r="H498" s="347"/>
      <c r="I498" s="347"/>
      <c r="J498" s="347"/>
      <c r="K498" s="347"/>
      <c r="L498" s="347"/>
      <c r="M498" s="347"/>
      <c r="N498" s="347"/>
      <c r="O498" s="347"/>
      <c r="P498" s="347"/>
    </row>
    <row r="499" spans="1:16" ht="15.75">
      <c r="A499" s="347"/>
      <c r="B499" s="347"/>
      <c r="C499" s="347"/>
      <c r="D499" s="347"/>
      <c r="E499" s="347"/>
      <c r="F499" s="347"/>
      <c r="G499" s="347"/>
      <c r="H499" s="347"/>
      <c r="I499" s="347"/>
      <c r="J499" s="347"/>
      <c r="K499" s="347"/>
      <c r="L499" s="347"/>
      <c r="M499" s="347"/>
      <c r="N499" s="347"/>
      <c r="O499" s="347"/>
      <c r="P499" s="347"/>
    </row>
    <row r="500" spans="1:16" ht="15.75">
      <c r="A500" s="347"/>
      <c r="B500" s="347"/>
      <c r="C500" s="347"/>
      <c r="D500" s="347"/>
      <c r="E500" s="347"/>
      <c r="F500" s="347"/>
      <c r="G500" s="347"/>
      <c r="H500" s="347"/>
      <c r="I500" s="347"/>
      <c r="J500" s="347"/>
      <c r="K500" s="347"/>
      <c r="L500" s="347"/>
      <c r="M500" s="347"/>
      <c r="N500" s="347"/>
      <c r="O500" s="347"/>
      <c r="P500" s="347"/>
    </row>
    <row r="501" spans="1:16" ht="15.75">
      <c r="A501" s="347"/>
      <c r="B501" s="347"/>
      <c r="C501" s="347"/>
      <c r="D501" s="347"/>
      <c r="E501" s="347"/>
      <c r="F501" s="347"/>
      <c r="G501" s="347"/>
      <c r="H501" s="347"/>
      <c r="I501" s="347"/>
      <c r="J501" s="347"/>
      <c r="K501" s="347"/>
      <c r="L501" s="347"/>
      <c r="M501" s="347"/>
      <c r="N501" s="347"/>
      <c r="O501" s="347"/>
      <c r="P501" s="347"/>
    </row>
    <row r="502" spans="1:16" ht="15.75">
      <c r="A502" s="347"/>
      <c r="B502" s="347"/>
      <c r="C502" s="347"/>
      <c r="D502" s="347"/>
      <c r="E502" s="347"/>
      <c r="F502" s="347"/>
      <c r="G502" s="347"/>
      <c r="H502" s="347"/>
      <c r="I502" s="347"/>
      <c r="J502" s="347"/>
      <c r="K502" s="347"/>
      <c r="L502" s="347"/>
      <c r="M502" s="347"/>
      <c r="N502" s="347"/>
      <c r="O502" s="347"/>
      <c r="P502" s="347"/>
    </row>
    <row r="503" spans="1:16" ht="15.75">
      <c r="A503" s="347"/>
      <c r="B503" s="347"/>
      <c r="C503" s="347"/>
      <c r="D503" s="347"/>
      <c r="E503" s="347"/>
      <c r="F503" s="347"/>
      <c r="G503" s="347"/>
      <c r="H503" s="347"/>
      <c r="I503" s="347"/>
      <c r="J503" s="347"/>
      <c r="K503" s="347"/>
      <c r="L503" s="347"/>
      <c r="M503" s="347"/>
      <c r="N503" s="347"/>
      <c r="O503" s="347"/>
      <c r="P503" s="347"/>
    </row>
    <row r="504" spans="1:16" ht="15.75">
      <c r="A504" s="347"/>
      <c r="B504" s="347"/>
      <c r="C504" s="347"/>
      <c r="D504" s="347"/>
      <c r="E504" s="347"/>
      <c r="F504" s="347"/>
      <c r="G504" s="347"/>
      <c r="H504" s="347"/>
      <c r="I504" s="347"/>
      <c r="J504" s="347"/>
      <c r="K504" s="347"/>
      <c r="L504" s="347"/>
      <c r="M504" s="347"/>
      <c r="N504" s="347"/>
      <c r="O504" s="347"/>
      <c r="P504" s="347"/>
    </row>
    <row r="505" spans="1:16" ht="15.75">
      <c r="A505" s="347"/>
      <c r="B505" s="347"/>
      <c r="C505" s="347"/>
      <c r="D505" s="347"/>
      <c r="E505" s="347"/>
      <c r="F505" s="347"/>
      <c r="G505" s="347"/>
      <c r="H505" s="347"/>
      <c r="I505" s="347"/>
      <c r="J505" s="347"/>
      <c r="K505" s="347"/>
      <c r="L505" s="347"/>
      <c r="M505" s="347"/>
      <c r="N505" s="347"/>
      <c r="O505" s="347"/>
      <c r="P505" s="347"/>
    </row>
    <row r="506" spans="1:16" ht="15.75">
      <c r="A506" s="347"/>
      <c r="B506" s="347"/>
      <c r="C506" s="347"/>
      <c r="D506" s="347"/>
      <c r="E506" s="347"/>
      <c r="F506" s="347"/>
      <c r="G506" s="347"/>
      <c r="H506" s="347"/>
      <c r="I506" s="347"/>
      <c r="J506" s="347"/>
      <c r="K506" s="347"/>
      <c r="L506" s="347"/>
      <c r="M506" s="347"/>
      <c r="N506" s="347"/>
      <c r="O506" s="347"/>
      <c r="P506" s="347"/>
    </row>
    <row r="507" spans="1:16" ht="15.75">
      <c r="A507" s="347"/>
      <c r="B507" s="347"/>
      <c r="C507" s="347"/>
      <c r="D507" s="347"/>
      <c r="E507" s="347"/>
      <c r="F507" s="347"/>
      <c r="G507" s="347"/>
      <c r="H507" s="347"/>
      <c r="I507" s="347"/>
      <c r="J507" s="347"/>
      <c r="K507" s="347"/>
      <c r="L507" s="347"/>
      <c r="M507" s="347"/>
      <c r="N507" s="347"/>
      <c r="O507" s="347"/>
      <c r="P507" s="347"/>
    </row>
    <row r="508" spans="1:16" ht="15.75">
      <c r="A508" s="347"/>
      <c r="B508" s="347"/>
      <c r="C508" s="347"/>
      <c r="D508" s="347"/>
      <c r="E508" s="347"/>
      <c r="F508" s="347"/>
      <c r="G508" s="347"/>
      <c r="H508" s="347"/>
      <c r="I508" s="347"/>
      <c r="J508" s="347"/>
      <c r="K508" s="347"/>
      <c r="L508" s="347"/>
      <c r="M508" s="347"/>
      <c r="N508" s="347"/>
      <c r="O508" s="347"/>
      <c r="P508" s="347"/>
    </row>
    <row r="509" spans="1:16" ht="15.75">
      <c r="A509" s="347"/>
      <c r="B509" s="347"/>
      <c r="C509" s="347"/>
      <c r="D509" s="347"/>
      <c r="E509" s="347"/>
      <c r="F509" s="347"/>
      <c r="G509" s="347"/>
      <c r="H509" s="347"/>
      <c r="I509" s="347"/>
      <c r="J509" s="347"/>
      <c r="K509" s="347"/>
      <c r="L509" s="347"/>
      <c r="M509" s="347"/>
      <c r="N509" s="347"/>
      <c r="O509" s="347"/>
      <c r="P509" s="347"/>
    </row>
    <row r="510" spans="1:16" ht="15.75">
      <c r="A510" s="347"/>
      <c r="B510" s="347"/>
      <c r="C510" s="347"/>
      <c r="D510" s="347"/>
      <c r="E510" s="347"/>
      <c r="F510" s="347"/>
      <c r="G510" s="347"/>
      <c r="H510" s="347"/>
      <c r="I510" s="347"/>
      <c r="J510" s="347"/>
      <c r="K510" s="347"/>
      <c r="L510" s="347"/>
      <c r="M510" s="347"/>
      <c r="N510" s="347"/>
      <c r="O510" s="347"/>
      <c r="P510" s="347"/>
    </row>
    <row r="511" spans="1:16" ht="15.75">
      <c r="A511" s="347"/>
      <c r="B511" s="347"/>
      <c r="C511" s="347"/>
      <c r="D511" s="347"/>
      <c r="E511" s="347"/>
      <c r="F511" s="347"/>
      <c r="G511" s="347"/>
      <c r="H511" s="347"/>
      <c r="I511" s="347"/>
      <c r="J511" s="347"/>
      <c r="K511" s="347"/>
      <c r="L511" s="347"/>
      <c r="M511" s="347"/>
      <c r="N511" s="347"/>
      <c r="O511" s="347"/>
      <c r="P511" s="347"/>
    </row>
    <row r="512" spans="1:16" ht="15.75">
      <c r="A512" s="347"/>
      <c r="B512" s="347"/>
      <c r="C512" s="347"/>
      <c r="D512" s="347"/>
      <c r="E512" s="347"/>
      <c r="F512" s="347"/>
      <c r="G512" s="347"/>
      <c r="H512" s="347"/>
      <c r="I512" s="347"/>
      <c r="J512" s="347"/>
      <c r="K512" s="347"/>
      <c r="L512" s="347"/>
      <c r="M512" s="347"/>
      <c r="N512" s="347"/>
      <c r="O512" s="347"/>
      <c r="P512" s="347"/>
    </row>
    <row r="513" spans="1:16" ht="15.75">
      <c r="A513" s="347"/>
      <c r="B513" s="347"/>
      <c r="C513" s="347"/>
      <c r="D513" s="347"/>
      <c r="E513" s="347"/>
      <c r="F513" s="347"/>
      <c r="G513" s="347"/>
      <c r="H513" s="347"/>
      <c r="I513" s="347"/>
      <c r="J513" s="347"/>
      <c r="K513" s="347"/>
      <c r="L513" s="347"/>
      <c r="M513" s="347"/>
      <c r="N513" s="347"/>
      <c r="O513" s="347"/>
      <c r="P513" s="347"/>
    </row>
    <row r="514" spans="1:16" ht="15.75">
      <c r="A514" s="347"/>
      <c r="B514" s="347"/>
      <c r="C514" s="347"/>
      <c r="D514" s="347"/>
      <c r="E514" s="347"/>
      <c r="F514" s="347"/>
      <c r="G514" s="347"/>
      <c r="H514" s="347"/>
      <c r="I514" s="347"/>
      <c r="J514" s="347"/>
      <c r="K514" s="347"/>
      <c r="L514" s="347"/>
      <c r="M514" s="347"/>
      <c r="N514" s="347"/>
      <c r="O514" s="347"/>
      <c r="P514" s="347"/>
    </row>
    <row r="515" spans="1:16" ht="15.75">
      <c r="A515" s="347"/>
      <c r="B515" s="347"/>
      <c r="C515" s="347"/>
      <c r="D515" s="347"/>
      <c r="E515" s="347"/>
      <c r="F515" s="347"/>
      <c r="G515" s="347"/>
      <c r="H515" s="347"/>
      <c r="I515" s="347"/>
      <c r="J515" s="347"/>
      <c r="K515" s="347"/>
      <c r="L515" s="347"/>
      <c r="M515" s="347"/>
      <c r="N515" s="347"/>
      <c r="O515" s="347"/>
      <c r="P515" s="347"/>
    </row>
    <row r="516" spans="1:16" ht="15.75">
      <c r="A516" s="347"/>
      <c r="B516" s="347"/>
      <c r="C516" s="347"/>
      <c r="D516" s="347"/>
      <c r="E516" s="347"/>
      <c r="F516" s="347"/>
      <c r="G516" s="347"/>
      <c r="H516" s="347"/>
      <c r="I516" s="347"/>
      <c r="J516" s="347"/>
      <c r="K516" s="347"/>
      <c r="L516" s="347"/>
      <c r="M516" s="347"/>
      <c r="N516" s="347"/>
      <c r="O516" s="347"/>
      <c r="P516" s="347"/>
    </row>
    <row r="517" spans="1:16" ht="15.75">
      <c r="A517" s="347"/>
      <c r="B517" s="347"/>
      <c r="C517" s="347"/>
      <c r="D517" s="347"/>
      <c r="E517" s="347"/>
      <c r="F517" s="347"/>
      <c r="G517" s="347"/>
      <c r="H517" s="347"/>
      <c r="I517" s="347"/>
      <c r="J517" s="347"/>
      <c r="K517" s="347"/>
      <c r="L517" s="347"/>
      <c r="M517" s="347"/>
      <c r="N517" s="347"/>
      <c r="O517" s="347"/>
      <c r="P517" s="347"/>
    </row>
    <row r="518" spans="1:16" ht="15.75">
      <c r="A518" s="347"/>
      <c r="B518" s="347"/>
      <c r="C518" s="347"/>
      <c r="D518" s="347"/>
      <c r="E518" s="347"/>
      <c r="F518" s="347"/>
      <c r="G518" s="347"/>
      <c r="H518" s="347"/>
      <c r="I518" s="347"/>
      <c r="J518" s="347"/>
      <c r="K518" s="347"/>
      <c r="L518" s="347"/>
      <c r="M518" s="347"/>
      <c r="N518" s="347"/>
      <c r="O518" s="347"/>
      <c r="P518" s="347"/>
    </row>
    <row r="519" spans="1:16" ht="15.75">
      <c r="A519" s="347"/>
      <c r="B519" s="347"/>
      <c r="C519" s="347"/>
      <c r="D519" s="347"/>
      <c r="E519" s="347"/>
      <c r="F519" s="347"/>
      <c r="G519" s="347"/>
      <c r="H519" s="347"/>
      <c r="I519" s="347"/>
      <c r="J519" s="347"/>
      <c r="K519" s="347"/>
      <c r="L519" s="347"/>
      <c r="M519" s="347"/>
      <c r="N519" s="347"/>
      <c r="O519" s="347"/>
      <c r="P519" s="347"/>
    </row>
    <row r="520" spans="1:16" ht="15.75">
      <c r="A520" s="347"/>
      <c r="B520" s="347"/>
      <c r="C520" s="347"/>
      <c r="D520" s="347"/>
      <c r="E520" s="347"/>
      <c r="F520" s="347"/>
      <c r="G520" s="347"/>
      <c r="H520" s="347"/>
      <c r="I520" s="347"/>
      <c r="J520" s="347"/>
      <c r="K520" s="347"/>
      <c r="L520" s="347"/>
      <c r="M520" s="347"/>
      <c r="N520" s="347"/>
      <c r="O520" s="347"/>
      <c r="P520" s="347"/>
    </row>
    <row r="521" spans="1:16" ht="15.75">
      <c r="A521" s="347"/>
      <c r="B521" s="347"/>
      <c r="C521" s="347"/>
      <c r="D521" s="347"/>
      <c r="E521" s="347"/>
      <c r="F521" s="347"/>
      <c r="G521" s="347"/>
      <c r="H521" s="347"/>
      <c r="I521" s="347"/>
      <c r="J521" s="347"/>
      <c r="K521" s="347"/>
      <c r="L521" s="347"/>
      <c r="M521" s="347"/>
      <c r="N521" s="347"/>
      <c r="O521" s="347"/>
      <c r="P521" s="347"/>
    </row>
    <row r="522" spans="1:16" ht="15.75">
      <c r="A522" s="347"/>
      <c r="B522" s="347"/>
      <c r="C522" s="347"/>
      <c r="D522" s="347"/>
      <c r="E522" s="347"/>
      <c r="F522" s="347"/>
      <c r="G522" s="347"/>
      <c r="H522" s="347"/>
      <c r="I522" s="347"/>
      <c r="J522" s="347"/>
      <c r="K522" s="347"/>
      <c r="L522" s="347"/>
      <c r="M522" s="347"/>
      <c r="N522" s="347"/>
      <c r="O522" s="347"/>
      <c r="P522" s="347"/>
    </row>
    <row r="523" spans="1:16" ht="15.75">
      <c r="A523" s="347"/>
      <c r="B523" s="347"/>
      <c r="C523" s="347"/>
      <c r="D523" s="347"/>
      <c r="E523" s="347"/>
      <c r="F523" s="347"/>
      <c r="G523" s="347"/>
      <c r="H523" s="347"/>
      <c r="I523" s="347"/>
      <c r="J523" s="347"/>
      <c r="K523" s="347"/>
      <c r="L523" s="347"/>
      <c r="M523" s="347"/>
      <c r="N523" s="347"/>
      <c r="O523" s="347"/>
      <c r="P523" s="347"/>
    </row>
    <row r="524" spans="1:16" ht="15.75">
      <c r="A524" s="347"/>
      <c r="B524" s="347"/>
      <c r="C524" s="347"/>
      <c r="D524" s="347"/>
      <c r="E524" s="347"/>
      <c r="F524" s="347"/>
      <c r="G524" s="347"/>
      <c r="H524" s="347"/>
      <c r="I524" s="347"/>
      <c r="J524" s="347"/>
      <c r="K524" s="347"/>
      <c r="L524" s="347"/>
      <c r="M524" s="347"/>
      <c r="N524" s="347"/>
      <c r="O524" s="347"/>
      <c r="P524" s="347"/>
    </row>
    <row r="525" spans="1:16" ht="15.75">
      <c r="A525" s="347"/>
      <c r="B525" s="347"/>
      <c r="C525" s="347"/>
      <c r="D525" s="347"/>
      <c r="E525" s="347"/>
      <c r="F525" s="347"/>
      <c r="G525" s="347"/>
      <c r="H525" s="347"/>
      <c r="I525" s="347"/>
      <c r="J525" s="347"/>
      <c r="K525" s="347"/>
      <c r="L525" s="347"/>
      <c r="M525" s="347"/>
      <c r="N525" s="347"/>
      <c r="O525" s="347"/>
      <c r="P525" s="347"/>
    </row>
    <row r="526" spans="1:16" ht="15.75">
      <c r="A526" s="347"/>
      <c r="B526" s="347"/>
      <c r="C526" s="347"/>
      <c r="D526" s="347"/>
      <c r="E526" s="347"/>
      <c r="F526" s="347"/>
      <c r="G526" s="347"/>
      <c r="H526" s="347"/>
      <c r="I526" s="347"/>
      <c r="J526" s="347"/>
      <c r="K526" s="347"/>
      <c r="L526" s="347"/>
      <c r="M526" s="347"/>
      <c r="N526" s="347"/>
      <c r="O526" s="347"/>
      <c r="P526" s="347"/>
    </row>
    <row r="527" spans="1:16" ht="15.75">
      <c r="A527" s="347"/>
      <c r="B527" s="347"/>
      <c r="C527" s="347"/>
      <c r="D527" s="347"/>
      <c r="E527" s="347"/>
      <c r="F527" s="347"/>
      <c r="G527" s="347"/>
      <c r="H527" s="347"/>
      <c r="I527" s="347"/>
      <c r="J527" s="347"/>
      <c r="K527" s="347"/>
      <c r="L527" s="347"/>
      <c r="M527" s="347"/>
      <c r="N527" s="347"/>
      <c r="O527" s="347"/>
      <c r="P527" s="347"/>
    </row>
    <row r="528" spans="1:16" ht="15.75">
      <c r="A528" s="347"/>
      <c r="B528" s="347"/>
      <c r="C528" s="347"/>
      <c r="D528" s="347"/>
      <c r="E528" s="347"/>
      <c r="F528" s="347"/>
      <c r="G528" s="347"/>
      <c r="H528" s="347"/>
      <c r="I528" s="347"/>
      <c r="J528" s="347"/>
      <c r="K528" s="347"/>
      <c r="L528" s="347"/>
      <c r="M528" s="347"/>
      <c r="N528" s="347"/>
      <c r="O528" s="347"/>
      <c r="P528" s="347"/>
    </row>
    <row r="529" spans="1:16" ht="15.75">
      <c r="A529" s="347"/>
      <c r="B529" s="347"/>
      <c r="C529" s="347"/>
      <c r="D529" s="347"/>
      <c r="E529" s="347"/>
      <c r="F529" s="347"/>
      <c r="G529" s="347"/>
      <c r="H529" s="347"/>
      <c r="I529" s="347"/>
      <c r="J529" s="347"/>
      <c r="K529" s="347"/>
      <c r="L529" s="347"/>
      <c r="M529" s="347"/>
      <c r="N529" s="347"/>
      <c r="O529" s="347"/>
      <c r="P529" s="347"/>
    </row>
    <row r="530" spans="1:16" ht="15.75">
      <c r="A530" s="347"/>
      <c r="B530" s="347"/>
      <c r="C530" s="347"/>
      <c r="D530" s="347"/>
      <c r="E530" s="347"/>
      <c r="F530" s="347"/>
      <c r="G530" s="347"/>
      <c r="H530" s="347"/>
      <c r="I530" s="347"/>
      <c r="J530" s="347"/>
      <c r="K530" s="347"/>
      <c r="L530" s="347"/>
      <c r="M530" s="347"/>
      <c r="N530" s="347"/>
      <c r="O530" s="347"/>
      <c r="P530" s="347"/>
    </row>
    <row r="531" spans="1:16" ht="15.75">
      <c r="A531" s="347"/>
      <c r="B531" s="347"/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347"/>
      <c r="O531" s="347"/>
      <c r="P531" s="347"/>
    </row>
    <row r="532" spans="1:16" ht="15.75">
      <c r="A532" s="347"/>
      <c r="B532" s="347"/>
      <c r="C532" s="347"/>
      <c r="D532" s="347"/>
      <c r="E532" s="347"/>
      <c r="F532" s="347"/>
      <c r="G532" s="347"/>
      <c r="H532" s="347"/>
      <c r="I532" s="347"/>
      <c r="J532" s="347"/>
      <c r="K532" s="347"/>
      <c r="L532" s="347"/>
      <c r="M532" s="347"/>
      <c r="N532" s="347"/>
      <c r="O532" s="347"/>
      <c r="P532" s="347"/>
    </row>
    <row r="533" spans="1:16" ht="15.75">
      <c r="A533" s="347"/>
      <c r="B533" s="347"/>
      <c r="C533" s="347"/>
      <c r="D533" s="347"/>
      <c r="E533" s="347"/>
      <c r="F533" s="347"/>
      <c r="G533" s="347"/>
      <c r="H533" s="347"/>
      <c r="I533" s="347"/>
      <c r="J533" s="347"/>
      <c r="K533" s="347"/>
      <c r="L533" s="347"/>
      <c r="M533" s="347"/>
      <c r="N533" s="347"/>
      <c r="O533" s="347"/>
      <c r="P533" s="347"/>
    </row>
    <row r="534" spans="1:16" ht="15.75">
      <c r="A534" s="347"/>
      <c r="B534" s="347"/>
      <c r="C534" s="347"/>
      <c r="D534" s="347"/>
      <c r="E534" s="347"/>
      <c r="F534" s="347"/>
      <c r="G534" s="347"/>
      <c r="H534" s="347"/>
      <c r="I534" s="347"/>
      <c r="J534" s="347"/>
      <c r="K534" s="347"/>
      <c r="L534" s="347"/>
      <c r="M534" s="347"/>
      <c r="N534" s="347"/>
      <c r="O534" s="347"/>
      <c r="P534" s="347"/>
    </row>
    <row r="535" spans="1:16" ht="15.75">
      <c r="A535" s="347"/>
      <c r="B535" s="347"/>
      <c r="C535" s="347"/>
      <c r="D535" s="347"/>
      <c r="E535" s="347"/>
      <c r="F535" s="347"/>
      <c r="G535" s="347"/>
      <c r="H535" s="347"/>
      <c r="I535" s="347"/>
      <c r="J535" s="347"/>
      <c r="K535" s="347"/>
      <c r="L535" s="347"/>
      <c r="M535" s="347"/>
      <c r="N535" s="347"/>
      <c r="O535" s="347"/>
      <c r="P535" s="347"/>
    </row>
    <row r="536" spans="1:16" ht="15.75">
      <c r="A536" s="347"/>
      <c r="B536" s="347"/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347"/>
      <c r="O536" s="347"/>
      <c r="P536" s="347"/>
    </row>
    <row r="537" spans="1:16" ht="15.75">
      <c r="A537" s="347"/>
      <c r="B537" s="347"/>
      <c r="C537" s="347"/>
      <c r="D537" s="347"/>
      <c r="E537" s="347"/>
      <c r="F537" s="347"/>
      <c r="G537" s="347"/>
      <c r="H537" s="347"/>
      <c r="I537" s="347"/>
      <c r="J537" s="347"/>
      <c r="K537" s="347"/>
      <c r="L537" s="347"/>
      <c r="M537" s="347"/>
      <c r="N537" s="347"/>
      <c r="O537" s="347"/>
      <c r="P537" s="347"/>
    </row>
    <row r="538" spans="1:16" ht="15.75">
      <c r="A538" s="347"/>
      <c r="B538" s="347"/>
      <c r="C538" s="347"/>
      <c r="D538" s="347"/>
      <c r="E538" s="347"/>
      <c r="F538" s="347"/>
      <c r="G538" s="347"/>
      <c r="H538" s="347"/>
      <c r="I538" s="347"/>
      <c r="J538" s="347"/>
      <c r="K538" s="347"/>
      <c r="L538" s="347"/>
      <c r="M538" s="347"/>
      <c r="N538" s="347"/>
      <c r="O538" s="347"/>
      <c r="P538" s="347"/>
    </row>
    <row r="539" spans="1:16" ht="15.75">
      <c r="A539" s="347"/>
      <c r="B539" s="347"/>
      <c r="C539" s="347"/>
      <c r="D539" s="347"/>
      <c r="E539" s="347"/>
      <c r="F539" s="347"/>
      <c r="G539" s="347"/>
      <c r="H539" s="347"/>
      <c r="I539" s="347"/>
      <c r="J539" s="347"/>
      <c r="K539" s="347"/>
      <c r="L539" s="347"/>
      <c r="M539" s="347"/>
      <c r="N539" s="347"/>
      <c r="O539" s="347"/>
      <c r="P539" s="347"/>
    </row>
    <row r="540" spans="1:16" ht="15.75">
      <c r="A540" s="347"/>
      <c r="B540" s="347"/>
      <c r="C540" s="347"/>
      <c r="D540" s="347"/>
      <c r="E540" s="347"/>
      <c r="F540" s="347"/>
      <c r="G540" s="347"/>
      <c r="H540" s="347"/>
      <c r="I540" s="347"/>
      <c r="J540" s="347"/>
      <c r="K540" s="347"/>
      <c r="L540" s="347"/>
      <c r="M540" s="347"/>
      <c r="N540" s="347"/>
      <c r="O540" s="347"/>
      <c r="P540" s="347"/>
    </row>
    <row r="541" spans="1:16" ht="15.75">
      <c r="A541" s="347"/>
      <c r="B541" s="347"/>
      <c r="C541" s="347"/>
      <c r="D541" s="347"/>
      <c r="E541" s="347"/>
      <c r="F541" s="347"/>
      <c r="G541" s="347"/>
      <c r="H541" s="347"/>
      <c r="I541" s="347"/>
      <c r="J541" s="347"/>
      <c r="K541" s="347"/>
      <c r="L541" s="347"/>
      <c r="M541" s="347"/>
      <c r="N541" s="347"/>
      <c r="O541" s="347"/>
      <c r="P541" s="347"/>
    </row>
    <row r="542" spans="1:16" ht="15.75">
      <c r="A542" s="347"/>
      <c r="B542" s="347"/>
      <c r="C542" s="347"/>
      <c r="D542" s="347"/>
      <c r="E542" s="347"/>
      <c r="F542" s="347"/>
      <c r="G542" s="347"/>
      <c r="H542" s="347"/>
      <c r="I542" s="347"/>
      <c r="J542" s="347"/>
      <c r="K542" s="347"/>
      <c r="L542" s="347"/>
      <c r="M542" s="347"/>
      <c r="N542" s="347"/>
      <c r="O542" s="347"/>
      <c r="P542" s="347"/>
    </row>
    <row r="543" spans="1:16" ht="15.75">
      <c r="A543" s="347"/>
      <c r="B543" s="347"/>
      <c r="C543" s="347"/>
      <c r="D543" s="347"/>
      <c r="E543" s="347"/>
      <c r="F543" s="347"/>
      <c r="G543" s="347"/>
      <c r="H543" s="347"/>
      <c r="I543" s="347"/>
      <c r="J543" s="347"/>
      <c r="K543" s="347"/>
      <c r="L543" s="347"/>
      <c r="M543" s="347"/>
      <c r="N543" s="347"/>
      <c r="O543" s="347"/>
      <c r="P543" s="347"/>
    </row>
    <row r="544" spans="1:16" ht="15.75">
      <c r="A544" s="347"/>
      <c r="B544" s="347"/>
      <c r="C544" s="347"/>
      <c r="D544" s="347"/>
      <c r="E544" s="347"/>
      <c r="F544" s="347"/>
      <c r="G544" s="347"/>
      <c r="H544" s="347"/>
      <c r="I544" s="347"/>
      <c r="J544" s="347"/>
      <c r="K544" s="347"/>
      <c r="L544" s="347"/>
      <c r="M544" s="347"/>
      <c r="N544" s="347"/>
      <c r="O544" s="347"/>
      <c r="P544" s="347"/>
    </row>
    <row r="545" spans="1:16" ht="15.75">
      <c r="A545" s="347"/>
      <c r="B545" s="347"/>
      <c r="C545" s="347"/>
      <c r="D545" s="347"/>
      <c r="E545" s="347"/>
      <c r="F545" s="347"/>
      <c r="G545" s="347"/>
      <c r="H545" s="347"/>
      <c r="I545" s="347"/>
      <c r="J545" s="347"/>
      <c r="K545" s="347"/>
      <c r="L545" s="347"/>
      <c r="M545" s="347"/>
      <c r="N545" s="347"/>
      <c r="O545" s="347"/>
      <c r="P545" s="347"/>
    </row>
    <row r="546" spans="1:16" ht="15.75">
      <c r="A546" s="347"/>
      <c r="B546" s="347"/>
      <c r="C546" s="347"/>
      <c r="D546" s="347"/>
      <c r="E546" s="347"/>
      <c r="F546" s="347"/>
      <c r="G546" s="347"/>
      <c r="H546" s="347"/>
      <c r="I546" s="347"/>
      <c r="J546" s="347"/>
      <c r="K546" s="347"/>
      <c r="L546" s="347"/>
      <c r="M546" s="347"/>
      <c r="N546" s="347"/>
      <c r="O546" s="347"/>
      <c r="P546" s="347"/>
    </row>
    <row r="547" spans="1:16" ht="15.75">
      <c r="A547" s="347"/>
      <c r="B547" s="347"/>
      <c r="C547" s="347"/>
      <c r="D547" s="347"/>
      <c r="E547" s="347"/>
      <c r="F547" s="347"/>
      <c r="G547" s="347"/>
      <c r="H547" s="347"/>
      <c r="I547" s="347"/>
      <c r="J547" s="347"/>
      <c r="K547" s="347"/>
      <c r="L547" s="347"/>
      <c r="M547" s="347"/>
      <c r="N547" s="347"/>
      <c r="O547" s="347"/>
      <c r="P547" s="347"/>
    </row>
    <row r="548" spans="1:16" ht="15.75">
      <c r="A548" s="347"/>
      <c r="B548" s="347"/>
      <c r="C548" s="347"/>
      <c r="D548" s="347"/>
      <c r="E548" s="347"/>
      <c r="F548" s="347"/>
      <c r="G548" s="347"/>
      <c r="H548" s="347"/>
      <c r="I548" s="347"/>
      <c r="J548" s="347"/>
      <c r="K548" s="347"/>
      <c r="L548" s="347"/>
      <c r="M548" s="347"/>
      <c r="N548" s="347"/>
      <c r="O548" s="347"/>
      <c r="P548" s="347"/>
    </row>
    <row r="549" spans="1:16" ht="15.75">
      <c r="A549" s="347"/>
      <c r="B549" s="347"/>
      <c r="C549" s="347"/>
      <c r="D549" s="347"/>
      <c r="E549" s="347"/>
      <c r="F549" s="347"/>
      <c r="G549" s="347"/>
      <c r="H549" s="347"/>
      <c r="I549" s="347"/>
      <c r="J549" s="347"/>
      <c r="K549" s="347"/>
      <c r="L549" s="347"/>
      <c r="M549" s="347"/>
      <c r="N549" s="347"/>
      <c r="O549" s="347"/>
      <c r="P549" s="347"/>
    </row>
    <row r="550" spans="1:16" ht="15.75">
      <c r="A550" s="347"/>
      <c r="B550" s="347"/>
      <c r="C550" s="347"/>
      <c r="D550" s="347"/>
      <c r="E550" s="347"/>
      <c r="F550" s="347"/>
      <c r="G550" s="347"/>
      <c r="H550" s="347"/>
      <c r="I550" s="347"/>
      <c r="J550" s="347"/>
      <c r="K550" s="347"/>
      <c r="L550" s="347"/>
      <c r="M550" s="347"/>
      <c r="N550" s="347"/>
      <c r="O550" s="347"/>
      <c r="P550" s="347"/>
    </row>
    <row r="551" spans="1:16" ht="15.75">
      <c r="A551" s="347"/>
      <c r="B551" s="347"/>
      <c r="C551" s="347"/>
      <c r="D551" s="347"/>
      <c r="E551" s="347"/>
      <c r="F551" s="347"/>
      <c r="G551" s="347"/>
      <c r="H551" s="347"/>
      <c r="I551" s="347"/>
      <c r="J551" s="347"/>
      <c r="K551" s="347"/>
      <c r="L551" s="347"/>
      <c r="M551" s="347"/>
      <c r="N551" s="347"/>
      <c r="O551" s="347"/>
      <c r="P551" s="347"/>
    </row>
    <row r="552" spans="1:16" ht="15.75">
      <c r="A552" s="347"/>
      <c r="B552" s="347"/>
      <c r="C552" s="347"/>
      <c r="D552" s="347"/>
      <c r="E552" s="347"/>
      <c r="F552" s="347"/>
      <c r="G552" s="347"/>
      <c r="H552" s="347"/>
      <c r="I552" s="347"/>
      <c r="J552" s="347"/>
      <c r="K552" s="347"/>
      <c r="L552" s="347"/>
      <c r="M552" s="347"/>
      <c r="N552" s="347"/>
      <c r="O552" s="347"/>
      <c r="P552" s="347"/>
    </row>
    <row r="553" spans="1:16" ht="15.75">
      <c r="A553" s="347"/>
      <c r="B553" s="347"/>
      <c r="C553" s="347"/>
      <c r="D553" s="347"/>
      <c r="E553" s="347"/>
      <c r="F553" s="347"/>
      <c r="G553" s="347"/>
      <c r="H553" s="347"/>
      <c r="I553" s="347"/>
      <c r="J553" s="347"/>
      <c r="K553" s="347"/>
      <c r="L553" s="347"/>
      <c r="M553" s="347"/>
      <c r="N553" s="347"/>
      <c r="O553" s="347"/>
      <c r="P553" s="347"/>
    </row>
    <row r="554" spans="1:16" ht="15.75">
      <c r="A554" s="347"/>
      <c r="B554" s="347"/>
      <c r="C554" s="347"/>
      <c r="D554" s="347"/>
      <c r="E554" s="347"/>
      <c r="F554" s="347"/>
      <c r="G554" s="347"/>
      <c r="H554" s="347"/>
      <c r="I554" s="347"/>
      <c r="J554" s="347"/>
      <c r="K554" s="347"/>
      <c r="L554" s="347"/>
      <c r="M554" s="347"/>
      <c r="N554" s="347"/>
      <c r="O554" s="347"/>
      <c r="P554" s="347"/>
    </row>
    <row r="555" spans="1:16" ht="15.75">
      <c r="A555" s="347"/>
      <c r="B555" s="347"/>
      <c r="C555" s="347"/>
      <c r="D555" s="347"/>
      <c r="E555" s="347"/>
      <c r="F555" s="347"/>
      <c r="G555" s="347"/>
      <c r="H555" s="347"/>
      <c r="I555" s="347"/>
      <c r="J555" s="347"/>
      <c r="K555" s="347"/>
      <c r="L555" s="347"/>
      <c r="M555" s="347"/>
      <c r="N555" s="347"/>
      <c r="O555" s="347"/>
      <c r="P555" s="347"/>
    </row>
    <row r="556" spans="1:16" ht="15.75">
      <c r="A556" s="347"/>
      <c r="B556" s="347"/>
      <c r="C556" s="347"/>
      <c r="D556" s="347"/>
      <c r="E556" s="347"/>
      <c r="F556" s="347"/>
      <c r="G556" s="347"/>
      <c r="H556" s="347"/>
      <c r="I556" s="347"/>
      <c r="J556" s="347"/>
      <c r="K556" s="347"/>
      <c r="L556" s="347"/>
      <c r="M556" s="347"/>
      <c r="N556" s="347"/>
      <c r="O556" s="347"/>
      <c r="P556" s="347"/>
    </row>
    <row r="557" spans="1:16" ht="15.75">
      <c r="A557" s="347"/>
      <c r="B557" s="347"/>
      <c r="C557" s="347"/>
      <c r="D557" s="347"/>
      <c r="E557" s="347"/>
      <c r="F557" s="347"/>
      <c r="G557" s="347"/>
      <c r="H557" s="347"/>
      <c r="I557" s="347"/>
      <c r="J557" s="347"/>
      <c r="K557" s="347"/>
      <c r="L557" s="347"/>
      <c r="M557" s="347"/>
      <c r="N557" s="347"/>
      <c r="O557" s="347"/>
      <c r="P557" s="347"/>
    </row>
    <row r="558" spans="1:16" ht="15.75">
      <c r="A558" s="347"/>
      <c r="B558" s="347"/>
      <c r="C558" s="347"/>
      <c r="D558" s="347"/>
      <c r="E558" s="347"/>
      <c r="F558" s="347"/>
      <c r="G558" s="347"/>
      <c r="H558" s="347"/>
      <c r="I558" s="347"/>
      <c r="J558" s="347"/>
      <c r="K558" s="347"/>
      <c r="L558" s="347"/>
      <c r="M558" s="347"/>
      <c r="N558" s="347"/>
      <c r="O558" s="347"/>
      <c r="P558" s="347"/>
    </row>
    <row r="559" spans="1:16" ht="15.75">
      <c r="A559" s="347"/>
      <c r="B559" s="347"/>
      <c r="C559" s="347"/>
      <c r="D559" s="347"/>
      <c r="E559" s="347"/>
      <c r="F559" s="347"/>
      <c r="G559" s="347"/>
      <c r="H559" s="347"/>
      <c r="I559" s="347"/>
      <c r="J559" s="347"/>
      <c r="K559" s="347"/>
      <c r="L559" s="347"/>
      <c r="M559" s="347"/>
      <c r="N559" s="347"/>
      <c r="O559" s="347"/>
      <c r="P559" s="347"/>
    </row>
    <row r="560" spans="1:16" ht="15.75">
      <c r="A560" s="347"/>
      <c r="B560" s="347"/>
      <c r="C560" s="347"/>
      <c r="D560" s="347"/>
      <c r="E560" s="347"/>
      <c r="F560" s="347"/>
      <c r="G560" s="347"/>
      <c r="H560" s="347"/>
      <c r="I560" s="347"/>
      <c r="J560" s="347"/>
      <c r="K560" s="347"/>
      <c r="L560" s="347"/>
      <c r="M560" s="347"/>
      <c r="N560" s="347"/>
      <c r="O560" s="347"/>
      <c r="P560" s="347"/>
    </row>
    <row r="561" spans="1:16" ht="15.75">
      <c r="A561" s="347"/>
      <c r="B561" s="347"/>
      <c r="C561" s="347"/>
      <c r="D561" s="347"/>
      <c r="E561" s="347"/>
      <c r="F561" s="347"/>
      <c r="G561" s="347"/>
      <c r="H561" s="347"/>
      <c r="I561" s="347"/>
      <c r="J561" s="347"/>
      <c r="K561" s="347"/>
      <c r="L561" s="347"/>
      <c r="M561" s="347"/>
      <c r="N561" s="347"/>
      <c r="O561" s="347"/>
      <c r="P561" s="347"/>
    </row>
    <row r="562" spans="1:16" ht="15.75">
      <c r="A562" s="347"/>
      <c r="B562" s="347"/>
      <c r="C562" s="347"/>
      <c r="D562" s="347"/>
      <c r="E562" s="347"/>
      <c r="F562" s="347"/>
      <c r="G562" s="347"/>
      <c r="H562" s="347"/>
      <c r="I562" s="347"/>
      <c r="J562" s="347"/>
      <c r="K562" s="347"/>
      <c r="L562" s="347"/>
      <c r="M562" s="347"/>
      <c r="N562" s="347"/>
      <c r="O562" s="347"/>
      <c r="P562" s="347"/>
    </row>
    <row r="563" spans="1:16" ht="15.75">
      <c r="A563" s="347"/>
      <c r="B563" s="347"/>
      <c r="C563" s="347"/>
      <c r="D563" s="347"/>
      <c r="E563" s="347"/>
      <c r="F563" s="347"/>
      <c r="G563" s="347"/>
      <c r="H563" s="347"/>
      <c r="I563" s="347"/>
      <c r="J563" s="347"/>
      <c r="K563" s="347"/>
      <c r="L563" s="347"/>
      <c r="M563" s="347"/>
      <c r="N563" s="347"/>
      <c r="O563" s="347"/>
      <c r="P563" s="347"/>
    </row>
    <row r="564" spans="1:16" ht="15.75">
      <c r="A564" s="347"/>
      <c r="B564" s="347"/>
      <c r="C564" s="347"/>
      <c r="D564" s="347"/>
      <c r="E564" s="347"/>
      <c r="F564" s="347"/>
      <c r="G564" s="347"/>
      <c r="H564" s="347"/>
      <c r="I564" s="347"/>
      <c r="J564" s="347"/>
      <c r="K564" s="347"/>
      <c r="L564" s="347"/>
      <c r="M564" s="347"/>
      <c r="N564" s="347"/>
      <c r="O564" s="347"/>
      <c r="P564" s="347"/>
    </row>
    <row r="565" spans="1:16" ht="15.75">
      <c r="A565" s="347"/>
      <c r="B565" s="347"/>
      <c r="C565" s="347"/>
      <c r="D565" s="347"/>
      <c r="E565" s="347"/>
      <c r="F565" s="347"/>
      <c r="G565" s="347"/>
      <c r="H565" s="347"/>
      <c r="I565" s="347"/>
      <c r="J565" s="347"/>
      <c r="K565" s="347"/>
      <c r="L565" s="347"/>
      <c r="M565" s="347"/>
      <c r="N565" s="347"/>
      <c r="O565" s="347"/>
      <c r="P565" s="347"/>
    </row>
    <row r="566" spans="1:16" ht="15.75">
      <c r="A566" s="347"/>
      <c r="B566" s="347"/>
      <c r="C566" s="347"/>
      <c r="D566" s="347"/>
      <c r="E566" s="347"/>
      <c r="F566" s="347"/>
      <c r="G566" s="347"/>
      <c r="H566" s="347"/>
      <c r="I566" s="347"/>
      <c r="J566" s="347"/>
      <c r="K566" s="347"/>
      <c r="L566" s="347"/>
      <c r="M566" s="347"/>
      <c r="N566" s="347"/>
      <c r="O566" s="347"/>
      <c r="P566" s="347"/>
    </row>
    <row r="567" spans="1:16" ht="15.75">
      <c r="A567" s="347"/>
      <c r="B567" s="347"/>
      <c r="C567" s="347"/>
      <c r="D567" s="347"/>
      <c r="E567" s="347"/>
      <c r="F567" s="347"/>
      <c r="G567" s="347"/>
      <c r="H567" s="347"/>
      <c r="I567" s="347"/>
      <c r="J567" s="347"/>
      <c r="K567" s="347"/>
      <c r="L567" s="347"/>
      <c r="M567" s="347"/>
      <c r="N567" s="347"/>
      <c r="O567" s="347"/>
      <c r="P567" s="347"/>
    </row>
    <row r="568" spans="1:16" ht="15.75">
      <c r="A568" s="347"/>
      <c r="B568" s="347"/>
      <c r="C568" s="347"/>
      <c r="D568" s="347"/>
      <c r="E568" s="347"/>
      <c r="F568" s="347"/>
      <c r="G568" s="347"/>
      <c r="H568" s="347"/>
      <c r="I568" s="347"/>
      <c r="J568" s="347"/>
      <c r="K568" s="347"/>
      <c r="L568" s="347"/>
      <c r="M568" s="347"/>
      <c r="N568" s="347"/>
      <c r="O568" s="347"/>
      <c r="P568" s="347"/>
    </row>
    <row r="569" spans="1:16" ht="15.75">
      <c r="A569" s="347"/>
      <c r="B569" s="347"/>
      <c r="C569" s="347"/>
      <c r="D569" s="347"/>
      <c r="E569" s="347"/>
      <c r="F569" s="347"/>
      <c r="G569" s="347"/>
      <c r="H569" s="347"/>
      <c r="I569" s="347"/>
      <c r="J569" s="347"/>
      <c r="K569" s="347"/>
      <c r="L569" s="347"/>
      <c r="M569" s="347"/>
      <c r="N569" s="347"/>
      <c r="O569" s="347"/>
      <c r="P569" s="347"/>
    </row>
    <row r="570" spans="1:16" ht="15.75">
      <c r="A570" s="347"/>
      <c r="B570" s="347"/>
      <c r="C570" s="347"/>
      <c r="D570" s="347"/>
      <c r="E570" s="347"/>
      <c r="F570" s="347"/>
      <c r="G570" s="347"/>
      <c r="H570" s="347"/>
      <c r="I570" s="347"/>
      <c r="J570" s="347"/>
      <c r="K570" s="347"/>
      <c r="L570" s="347"/>
      <c r="M570" s="347"/>
      <c r="N570" s="347"/>
      <c r="O570" s="347"/>
      <c r="P570" s="347"/>
    </row>
    <row r="571" spans="1:16" ht="15.75">
      <c r="A571" s="347"/>
      <c r="B571" s="347"/>
      <c r="C571" s="347"/>
      <c r="D571" s="347"/>
      <c r="E571" s="347"/>
      <c r="F571" s="347"/>
      <c r="G571" s="347"/>
      <c r="H571" s="347"/>
      <c r="I571" s="347"/>
      <c r="J571" s="347"/>
      <c r="K571" s="347"/>
      <c r="L571" s="347"/>
      <c r="M571" s="347"/>
      <c r="N571" s="347"/>
      <c r="O571" s="347"/>
      <c r="P571" s="347"/>
    </row>
    <row r="572" spans="1:16" ht="15.75">
      <c r="A572" s="347"/>
      <c r="B572" s="347"/>
      <c r="C572" s="347"/>
      <c r="D572" s="347"/>
      <c r="E572" s="347"/>
      <c r="F572" s="347"/>
      <c r="G572" s="347"/>
      <c r="H572" s="347"/>
      <c r="I572" s="347"/>
      <c r="J572" s="347"/>
      <c r="K572" s="347"/>
      <c r="L572" s="347"/>
      <c r="M572" s="347"/>
      <c r="N572" s="347"/>
      <c r="O572" s="347"/>
      <c r="P572" s="347"/>
    </row>
    <row r="573" spans="1:16" ht="15.75">
      <c r="A573" s="347"/>
      <c r="B573" s="347"/>
      <c r="C573" s="347"/>
      <c r="D573" s="347"/>
      <c r="E573" s="347"/>
      <c r="F573" s="347"/>
      <c r="G573" s="347"/>
      <c r="H573" s="347"/>
      <c r="I573" s="347"/>
      <c r="J573" s="347"/>
      <c r="K573" s="347"/>
      <c r="L573" s="347"/>
      <c r="M573" s="347"/>
      <c r="N573" s="347"/>
      <c r="O573" s="347"/>
      <c r="P573" s="347"/>
    </row>
    <row r="574" spans="1:16" ht="15.75">
      <c r="A574" s="347"/>
      <c r="B574" s="347"/>
      <c r="C574" s="347"/>
      <c r="D574" s="347"/>
      <c r="E574" s="347"/>
      <c r="F574" s="347"/>
      <c r="G574" s="347"/>
      <c r="H574" s="347"/>
      <c r="I574" s="347"/>
      <c r="J574" s="347"/>
      <c r="K574" s="347"/>
      <c r="L574" s="347"/>
      <c r="M574" s="347"/>
      <c r="N574" s="347"/>
      <c r="O574" s="347"/>
      <c r="P574" s="347"/>
    </row>
    <row r="575" spans="1:16" ht="15.75">
      <c r="A575" s="347"/>
      <c r="B575" s="347"/>
      <c r="C575" s="347"/>
      <c r="D575" s="347"/>
      <c r="E575" s="347"/>
      <c r="F575" s="347"/>
      <c r="G575" s="347"/>
      <c r="H575" s="347"/>
      <c r="I575" s="347"/>
      <c r="J575" s="347"/>
      <c r="K575" s="347"/>
      <c r="L575" s="347"/>
      <c r="M575" s="347"/>
      <c r="N575" s="347"/>
      <c r="O575" s="347"/>
      <c r="P575" s="347"/>
    </row>
    <row r="576" spans="1:16" ht="15.75">
      <c r="A576" s="347"/>
      <c r="B576" s="347"/>
      <c r="C576" s="347"/>
      <c r="D576" s="347"/>
      <c r="E576" s="347"/>
      <c r="F576" s="347"/>
      <c r="G576" s="347"/>
      <c r="H576" s="347"/>
      <c r="I576" s="347"/>
      <c r="J576" s="347"/>
      <c r="K576" s="347"/>
      <c r="L576" s="347"/>
      <c r="M576" s="347"/>
      <c r="N576" s="347"/>
      <c r="O576" s="347"/>
      <c r="P576" s="347"/>
    </row>
    <row r="577" spans="1:16" ht="15.75">
      <c r="A577" s="347"/>
      <c r="B577" s="347"/>
      <c r="C577" s="347"/>
      <c r="D577" s="347"/>
      <c r="E577" s="347"/>
      <c r="F577" s="347"/>
      <c r="G577" s="347"/>
      <c r="H577" s="347"/>
      <c r="I577" s="347"/>
      <c r="J577" s="347"/>
      <c r="K577" s="347"/>
      <c r="L577" s="347"/>
      <c r="M577" s="347"/>
      <c r="N577" s="347"/>
      <c r="O577" s="347"/>
      <c r="P577" s="347"/>
    </row>
    <row r="578" spans="1:16" ht="15.75">
      <c r="A578" s="347"/>
      <c r="B578" s="347"/>
      <c r="C578" s="347"/>
      <c r="D578" s="347"/>
      <c r="E578" s="347"/>
      <c r="F578" s="347"/>
      <c r="G578" s="347"/>
      <c r="H578" s="347"/>
      <c r="I578" s="347"/>
      <c r="J578" s="347"/>
      <c r="K578" s="347"/>
      <c r="L578" s="347"/>
      <c r="M578" s="347"/>
      <c r="N578" s="347"/>
      <c r="O578" s="347"/>
      <c r="P578" s="347"/>
    </row>
    <row r="579" spans="1:16" ht="15.75">
      <c r="A579" s="347"/>
      <c r="B579" s="347"/>
      <c r="C579" s="347"/>
      <c r="D579" s="347"/>
      <c r="E579" s="347"/>
      <c r="F579" s="347"/>
      <c r="G579" s="347"/>
      <c r="H579" s="347"/>
      <c r="I579" s="347"/>
      <c r="J579" s="347"/>
      <c r="K579" s="347"/>
      <c r="L579" s="347"/>
      <c r="M579" s="347"/>
      <c r="N579" s="347"/>
      <c r="O579" s="347"/>
      <c r="P579" s="347"/>
    </row>
  </sheetData>
  <sheetProtection/>
  <mergeCells count="9">
    <mergeCell ref="G77:G78"/>
    <mergeCell ref="A86:A88"/>
    <mergeCell ref="A2:E2"/>
    <mergeCell ref="A60:A66"/>
    <mergeCell ref="A67:A72"/>
    <mergeCell ref="A77:A78"/>
    <mergeCell ref="B77:B78"/>
    <mergeCell ref="C77:D77"/>
    <mergeCell ref="E77:F77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41.57421875" style="33" bestFit="1" customWidth="1"/>
    <col min="2" max="2" width="27.57421875" style="33" customWidth="1"/>
    <col min="3" max="3" width="7.140625" style="8" customWidth="1"/>
    <col min="4" max="4" width="8.140625" style="0" bestFit="1" customWidth="1"/>
    <col min="5" max="5" width="19.7109375" style="0" customWidth="1"/>
    <col min="6" max="6" width="13.8515625" style="0" bestFit="1" customWidth="1"/>
  </cols>
  <sheetData>
    <row r="1" spans="1:3" ht="12.75">
      <c r="A1" s="25" t="s">
        <v>858</v>
      </c>
      <c r="C1" s="33" t="s">
        <v>249</v>
      </c>
    </row>
    <row r="2" spans="1:6" ht="12.75">
      <c r="A2" s="425"/>
      <c r="B2" s="425"/>
      <c r="C2" s="425"/>
      <c r="D2" s="425"/>
      <c r="E2" s="425"/>
      <c r="F2" s="425"/>
    </row>
    <row r="3" spans="1:6" ht="12.75">
      <c r="A3" s="53"/>
      <c r="B3" s="425"/>
      <c r="C3" s="425"/>
      <c r="D3" s="425"/>
      <c r="E3" s="425"/>
      <c r="F3" s="425"/>
    </row>
    <row r="4" spans="1:2" ht="15.75">
      <c r="A4" s="424" t="s">
        <v>420</v>
      </c>
      <c r="B4" s="424"/>
    </row>
    <row r="5" spans="1:2" ht="31.5" customHeight="1">
      <c r="A5" s="424" t="s">
        <v>421</v>
      </c>
      <c r="B5" s="424"/>
    </row>
    <row r="6" spans="1:2" ht="15.75">
      <c r="A6" s="184"/>
      <c r="B6" s="184"/>
    </row>
    <row r="7" spans="1:2" ht="15.75">
      <c r="A7" s="184"/>
      <c r="B7" s="185"/>
    </row>
    <row r="8" spans="1:2" ht="15.75">
      <c r="A8" s="186" t="s">
        <v>4</v>
      </c>
      <c r="B8" s="187" t="s">
        <v>422</v>
      </c>
    </row>
    <row r="9" spans="1:2" ht="15.75">
      <c r="A9" s="188" t="s">
        <v>423</v>
      </c>
      <c r="B9" s="189">
        <v>18116</v>
      </c>
    </row>
    <row r="10" spans="1:2" ht="15.75">
      <c r="A10" s="188" t="s">
        <v>424</v>
      </c>
      <c r="B10" s="189">
        <v>100</v>
      </c>
    </row>
    <row r="11" spans="1:2" ht="15.75">
      <c r="A11" s="188" t="s">
        <v>425</v>
      </c>
      <c r="B11" s="189">
        <v>10</v>
      </c>
    </row>
    <row r="12" spans="1:2" ht="15.75">
      <c r="A12" s="188" t="s">
        <v>426</v>
      </c>
      <c r="B12" s="189">
        <v>500</v>
      </c>
    </row>
    <row r="13" spans="1:2" ht="15.75">
      <c r="A13" s="190" t="s">
        <v>351</v>
      </c>
      <c r="B13" s="191">
        <v>18726</v>
      </c>
    </row>
  </sheetData>
  <sheetProtection/>
  <mergeCells count="4">
    <mergeCell ref="A4:B4"/>
    <mergeCell ref="A5:B5"/>
    <mergeCell ref="A2:F2"/>
    <mergeCell ref="B3:F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132" customWidth="1"/>
    <col min="2" max="2" width="14.140625" style="132" bestFit="1" customWidth="1"/>
    <col min="3" max="4" width="14.00390625" style="132" bestFit="1" customWidth="1"/>
    <col min="5" max="7" width="12.8515625" style="132" bestFit="1" customWidth="1"/>
    <col min="8" max="10" width="14.140625" style="132" bestFit="1" customWidth="1"/>
    <col min="11" max="11" width="14.00390625" style="132" bestFit="1" customWidth="1"/>
    <col min="12" max="12" width="17.28125" style="132" customWidth="1"/>
    <col min="13" max="13" width="14.140625" style="132" bestFit="1" customWidth="1"/>
    <col min="14" max="14" width="12.8515625" style="132" bestFit="1" customWidth="1"/>
    <col min="15" max="15" width="13.140625" style="132" bestFit="1" customWidth="1"/>
    <col min="16" max="16" width="14.140625" style="132" bestFit="1" customWidth="1"/>
    <col min="17" max="17" width="15.421875" style="132" bestFit="1" customWidth="1"/>
    <col min="18" max="19" width="16.28125" style="132" bestFit="1" customWidth="1"/>
    <col min="20" max="20" width="12.8515625" style="132" bestFit="1" customWidth="1"/>
    <col min="21" max="21" width="14.00390625" style="132" bestFit="1" customWidth="1"/>
    <col min="22" max="22" width="13.140625" style="132" bestFit="1" customWidth="1"/>
    <col min="23" max="28" width="14.140625" style="132" bestFit="1" customWidth="1"/>
    <col min="29" max="16384" width="9.140625" style="132" customWidth="1"/>
  </cols>
  <sheetData>
    <row r="1" spans="1:13" ht="12.75">
      <c r="A1" t="s">
        <v>855</v>
      </c>
      <c r="M1" s="132" t="s">
        <v>263</v>
      </c>
    </row>
    <row r="3" ht="12.75">
      <c r="A3" s="145" t="s">
        <v>711</v>
      </c>
    </row>
    <row r="4" ht="12.75">
      <c r="A4" s="145" t="s">
        <v>262</v>
      </c>
    </row>
    <row r="6" ht="13.5" thickBot="1">
      <c r="A6" s="144" t="s">
        <v>9</v>
      </c>
    </row>
    <row r="7" spans="1:25" ht="46.5" customHeight="1" thickBot="1">
      <c r="A7" s="434" t="s">
        <v>251</v>
      </c>
      <c r="B7" s="429" t="s">
        <v>70</v>
      </c>
      <c r="C7" s="431"/>
      <c r="D7" s="431"/>
      <c r="E7" s="426" t="s">
        <v>252</v>
      </c>
      <c r="F7" s="427"/>
      <c r="G7" s="427"/>
      <c r="H7" s="426" t="s">
        <v>253</v>
      </c>
      <c r="I7" s="427"/>
      <c r="J7" s="427"/>
      <c r="K7" s="426" t="s">
        <v>57</v>
      </c>
      <c r="L7" s="427"/>
      <c r="M7" s="427"/>
      <c r="N7" s="432" t="s">
        <v>467</v>
      </c>
      <c r="O7" s="433"/>
      <c r="P7" s="433"/>
      <c r="Q7" s="426" t="s">
        <v>468</v>
      </c>
      <c r="R7" s="427"/>
      <c r="S7" s="427"/>
      <c r="T7" s="426" t="s">
        <v>254</v>
      </c>
      <c r="U7" s="427"/>
      <c r="V7" s="427"/>
      <c r="W7" s="426" t="s">
        <v>255</v>
      </c>
      <c r="X7" s="427"/>
      <c r="Y7" s="427"/>
    </row>
    <row r="8" spans="1:25" ht="12.75">
      <c r="A8" s="430"/>
      <c r="B8" s="133" t="s">
        <v>712</v>
      </c>
      <c r="C8" s="133" t="s">
        <v>713</v>
      </c>
      <c r="D8" s="133" t="s">
        <v>714</v>
      </c>
      <c r="E8" s="133" t="s">
        <v>712</v>
      </c>
      <c r="F8" s="133" t="s">
        <v>713</v>
      </c>
      <c r="G8" s="133" t="s">
        <v>714</v>
      </c>
      <c r="H8" s="133" t="s">
        <v>712</v>
      </c>
      <c r="I8" s="133" t="s">
        <v>713</v>
      </c>
      <c r="J8" s="133" t="s">
        <v>714</v>
      </c>
      <c r="K8" s="133" t="s">
        <v>712</v>
      </c>
      <c r="L8" s="133" t="s">
        <v>713</v>
      </c>
      <c r="M8" s="133" t="s">
        <v>714</v>
      </c>
      <c r="N8" s="133" t="s">
        <v>712</v>
      </c>
      <c r="O8" s="133" t="s">
        <v>713</v>
      </c>
      <c r="P8" s="133" t="s">
        <v>714</v>
      </c>
      <c r="Q8" s="133" t="s">
        <v>712</v>
      </c>
      <c r="R8" s="133" t="s">
        <v>713</v>
      </c>
      <c r="S8" s="133" t="s">
        <v>714</v>
      </c>
      <c r="T8" s="133" t="s">
        <v>712</v>
      </c>
      <c r="U8" s="133" t="s">
        <v>713</v>
      </c>
      <c r="V8" s="133" t="s">
        <v>714</v>
      </c>
      <c r="W8" s="133" t="s">
        <v>712</v>
      </c>
      <c r="X8" s="133" t="s">
        <v>713</v>
      </c>
      <c r="Y8" s="133" t="s">
        <v>714</v>
      </c>
    </row>
    <row r="9" spans="1:25" ht="27" customHeight="1">
      <c r="A9" s="133" t="s">
        <v>322</v>
      </c>
      <c r="B9" s="134">
        <v>62352000</v>
      </c>
      <c r="C9" s="134">
        <v>58366286</v>
      </c>
      <c r="D9" s="134">
        <v>57304465</v>
      </c>
      <c r="E9" s="134">
        <v>12448100</v>
      </c>
      <c r="F9" s="134">
        <v>11603798</v>
      </c>
      <c r="G9" s="134">
        <v>11603798</v>
      </c>
      <c r="H9" s="134">
        <v>49273800</v>
      </c>
      <c r="I9" s="134">
        <v>49403262</v>
      </c>
      <c r="J9" s="134">
        <v>45022267</v>
      </c>
      <c r="K9" s="134">
        <v>0</v>
      </c>
      <c r="L9" s="134"/>
      <c r="M9" s="133"/>
      <c r="N9" s="134"/>
      <c r="O9" s="134"/>
      <c r="P9" s="134"/>
      <c r="Q9" s="134"/>
      <c r="R9" s="133"/>
      <c r="S9" s="133"/>
      <c r="T9" s="134"/>
      <c r="U9" s="134">
        <v>394035</v>
      </c>
      <c r="V9" s="134">
        <v>394035</v>
      </c>
      <c r="W9" s="134">
        <f aca="true" t="shared" si="0" ref="W9:X12">B9+E9+H9+K9+N9+Q9+T9</f>
        <v>124073900</v>
      </c>
      <c r="X9" s="134">
        <f t="shared" si="0"/>
        <v>119767381</v>
      </c>
      <c r="Y9" s="134">
        <f>D9+G9+J9+P9+S9+V9+M9</f>
        <v>114324565</v>
      </c>
    </row>
    <row r="10" spans="1:25" ht="24.75" customHeight="1">
      <c r="A10" s="133" t="s">
        <v>323</v>
      </c>
      <c r="B10" s="134">
        <v>19329000</v>
      </c>
      <c r="C10" s="134">
        <v>17789516</v>
      </c>
      <c r="D10" s="134">
        <v>17734118</v>
      </c>
      <c r="E10" s="134">
        <v>3763000</v>
      </c>
      <c r="F10" s="134">
        <v>3478386</v>
      </c>
      <c r="G10" s="134">
        <v>3478386</v>
      </c>
      <c r="H10" s="134">
        <v>10434000</v>
      </c>
      <c r="I10" s="134">
        <v>10913350</v>
      </c>
      <c r="J10" s="134">
        <v>9499331</v>
      </c>
      <c r="K10" s="134"/>
      <c r="L10" s="134"/>
      <c r="M10" s="133"/>
      <c r="N10" s="134"/>
      <c r="O10" s="134"/>
      <c r="P10" s="134"/>
      <c r="Q10" s="134"/>
      <c r="R10" s="133"/>
      <c r="S10" s="133"/>
      <c r="T10" s="134"/>
      <c r="U10" s="134"/>
      <c r="V10" s="134"/>
      <c r="W10" s="134">
        <f t="shared" si="0"/>
        <v>33526000</v>
      </c>
      <c r="X10" s="134">
        <f t="shared" si="0"/>
        <v>32181252</v>
      </c>
      <c r="Y10" s="134">
        <f>D10+G10+J10+P10+S10+V10+M10</f>
        <v>30711835</v>
      </c>
    </row>
    <row r="11" spans="1:25" ht="27" customHeight="1">
      <c r="A11" s="133" t="s">
        <v>324</v>
      </c>
      <c r="B11" s="134">
        <v>30014800</v>
      </c>
      <c r="C11" s="134">
        <v>33036279</v>
      </c>
      <c r="D11" s="134">
        <v>33036279</v>
      </c>
      <c r="E11" s="134">
        <v>5823060</v>
      </c>
      <c r="F11" s="134">
        <v>6597804</v>
      </c>
      <c r="G11" s="134">
        <v>6597804</v>
      </c>
      <c r="H11" s="134">
        <v>2921000</v>
      </c>
      <c r="I11" s="134">
        <v>3638148</v>
      </c>
      <c r="J11" s="134">
        <v>3600974</v>
      </c>
      <c r="K11" s="134">
        <v>0</v>
      </c>
      <c r="L11" s="134"/>
      <c r="M11" s="133"/>
      <c r="N11" s="134"/>
      <c r="O11" s="134"/>
      <c r="P11" s="134"/>
      <c r="Q11" s="134"/>
      <c r="R11" s="133"/>
      <c r="S11" s="133"/>
      <c r="T11" s="134"/>
      <c r="U11" s="134"/>
      <c r="V11" s="134"/>
      <c r="W11" s="134">
        <f t="shared" si="0"/>
        <v>38758860</v>
      </c>
      <c r="X11" s="134">
        <f t="shared" si="0"/>
        <v>43272231</v>
      </c>
      <c r="Y11" s="134">
        <f>D11+G11+J11+P11+S11+V11+M11</f>
        <v>43235057</v>
      </c>
    </row>
    <row r="12" spans="1:25" ht="27" customHeight="1" thickBot="1">
      <c r="A12" s="135" t="s">
        <v>256</v>
      </c>
      <c r="B12" s="136">
        <v>111313500</v>
      </c>
      <c r="C12" s="136">
        <v>108721181</v>
      </c>
      <c r="D12" s="136">
        <v>108721171</v>
      </c>
      <c r="E12" s="136">
        <v>16441000</v>
      </c>
      <c r="F12" s="136">
        <v>17587274</v>
      </c>
      <c r="G12" s="136">
        <v>17587274</v>
      </c>
      <c r="H12" s="136">
        <v>68074600</v>
      </c>
      <c r="I12" s="136">
        <v>115126037</v>
      </c>
      <c r="J12" s="136">
        <v>103231813</v>
      </c>
      <c r="K12" s="136">
        <v>7670000</v>
      </c>
      <c r="L12" s="136">
        <v>6801320</v>
      </c>
      <c r="M12" s="135">
        <v>6801320</v>
      </c>
      <c r="N12" s="136">
        <v>3212000</v>
      </c>
      <c r="O12" s="136">
        <v>5211379</v>
      </c>
      <c r="P12" s="136">
        <v>5211379</v>
      </c>
      <c r="Q12" s="136">
        <v>172583760</v>
      </c>
      <c r="R12" s="135">
        <v>177231347</v>
      </c>
      <c r="S12" s="135">
        <v>177231347</v>
      </c>
      <c r="T12" s="136">
        <v>92802340</v>
      </c>
      <c r="U12" s="136">
        <v>158151421</v>
      </c>
      <c r="V12" s="136">
        <v>83090489</v>
      </c>
      <c r="W12" s="134">
        <f t="shared" si="0"/>
        <v>472097200</v>
      </c>
      <c r="X12" s="134">
        <f t="shared" si="0"/>
        <v>588829959</v>
      </c>
      <c r="Y12" s="134">
        <f>D12+G12+J12+P12+S12+V12+M12</f>
        <v>501874793</v>
      </c>
    </row>
    <row r="13" spans="1:25" ht="39.75" customHeight="1" thickBot="1">
      <c r="A13" s="137" t="s">
        <v>257</v>
      </c>
      <c r="B13" s="138">
        <f aca="true" t="shared" si="1" ref="B13:Y13">SUM(B9:B12)</f>
        <v>223009300</v>
      </c>
      <c r="C13" s="138">
        <f t="shared" si="1"/>
        <v>217913262</v>
      </c>
      <c r="D13" s="138">
        <f t="shared" si="1"/>
        <v>216796033</v>
      </c>
      <c r="E13" s="138">
        <f t="shared" si="1"/>
        <v>38475160</v>
      </c>
      <c r="F13" s="138">
        <f t="shared" si="1"/>
        <v>39267262</v>
      </c>
      <c r="G13" s="138">
        <f t="shared" si="1"/>
        <v>39267262</v>
      </c>
      <c r="H13" s="138">
        <f t="shared" si="1"/>
        <v>130703400</v>
      </c>
      <c r="I13" s="138">
        <f t="shared" si="1"/>
        <v>179080797</v>
      </c>
      <c r="J13" s="138">
        <f t="shared" si="1"/>
        <v>161354385</v>
      </c>
      <c r="K13" s="138">
        <f t="shared" si="1"/>
        <v>7670000</v>
      </c>
      <c r="L13" s="138">
        <f t="shared" si="1"/>
        <v>6801320</v>
      </c>
      <c r="M13" s="138">
        <f t="shared" si="1"/>
        <v>6801320</v>
      </c>
      <c r="N13" s="138">
        <f t="shared" si="1"/>
        <v>3212000</v>
      </c>
      <c r="O13" s="138">
        <f t="shared" si="1"/>
        <v>5211379</v>
      </c>
      <c r="P13" s="138">
        <f t="shared" si="1"/>
        <v>5211379</v>
      </c>
      <c r="Q13" s="138">
        <f t="shared" si="1"/>
        <v>172583760</v>
      </c>
      <c r="R13" s="138">
        <f t="shared" si="1"/>
        <v>177231347</v>
      </c>
      <c r="S13" s="138">
        <f t="shared" si="1"/>
        <v>177231347</v>
      </c>
      <c r="T13" s="138">
        <f t="shared" si="1"/>
        <v>92802340</v>
      </c>
      <c r="U13" s="138">
        <f t="shared" si="1"/>
        <v>158545456</v>
      </c>
      <c r="V13" s="138">
        <f>SUM(V9:V12)</f>
        <v>83484524</v>
      </c>
      <c r="W13" s="138">
        <f t="shared" si="1"/>
        <v>668455960</v>
      </c>
      <c r="X13" s="138">
        <f t="shared" si="1"/>
        <v>784050823</v>
      </c>
      <c r="Y13" s="138">
        <f t="shared" si="1"/>
        <v>690146250</v>
      </c>
    </row>
    <row r="14" spans="2:12" ht="12.75"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2:12" ht="12.7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</row>
    <row r="16" spans="1:12" ht="13.5" thickBot="1">
      <c r="A16" s="140" t="s">
        <v>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</row>
    <row r="17" spans="1:28" ht="38.25" customHeight="1" thickBot="1">
      <c r="A17" s="429" t="s">
        <v>251</v>
      </c>
      <c r="B17" s="429" t="s">
        <v>258</v>
      </c>
      <c r="C17" s="431"/>
      <c r="D17" s="431"/>
      <c r="E17" s="426" t="s">
        <v>469</v>
      </c>
      <c r="F17" s="427"/>
      <c r="G17" s="427"/>
      <c r="H17" s="426" t="s">
        <v>58</v>
      </c>
      <c r="I17" s="427"/>
      <c r="J17" s="427"/>
      <c r="K17" s="428" t="s">
        <v>259</v>
      </c>
      <c r="L17" s="427"/>
      <c r="M17" s="427"/>
      <c r="N17" s="432" t="s">
        <v>0</v>
      </c>
      <c r="O17" s="433"/>
      <c r="P17" s="433"/>
      <c r="Q17" s="426" t="s">
        <v>69</v>
      </c>
      <c r="R17" s="427"/>
      <c r="S17" s="427"/>
      <c r="T17" s="426" t="s">
        <v>700</v>
      </c>
      <c r="U17" s="427"/>
      <c r="V17" s="427"/>
      <c r="W17" s="428" t="s">
        <v>260</v>
      </c>
      <c r="X17" s="427"/>
      <c r="Y17" s="427"/>
      <c r="Z17" s="426" t="s">
        <v>261</v>
      </c>
      <c r="AA17" s="427"/>
      <c r="AB17" s="427"/>
    </row>
    <row r="18" spans="1:28" ht="12.75">
      <c r="A18" s="430"/>
      <c r="B18" s="133" t="s">
        <v>712</v>
      </c>
      <c r="C18" s="133" t="s">
        <v>713</v>
      </c>
      <c r="D18" s="133" t="s">
        <v>714</v>
      </c>
      <c r="E18" s="133" t="s">
        <v>712</v>
      </c>
      <c r="F18" s="133" t="s">
        <v>713</v>
      </c>
      <c r="G18" s="133" t="s">
        <v>714</v>
      </c>
      <c r="H18" s="133" t="s">
        <v>712</v>
      </c>
      <c r="I18" s="133" t="s">
        <v>713</v>
      </c>
      <c r="J18" s="133" t="s">
        <v>714</v>
      </c>
      <c r="K18" s="133" t="s">
        <v>712</v>
      </c>
      <c r="L18" s="133" t="s">
        <v>713</v>
      </c>
      <c r="M18" s="133" t="s">
        <v>714</v>
      </c>
      <c r="N18" s="133" t="s">
        <v>712</v>
      </c>
      <c r="O18" s="133" t="s">
        <v>713</v>
      </c>
      <c r="P18" s="133" t="s">
        <v>714</v>
      </c>
      <c r="Q18" s="133" t="s">
        <v>712</v>
      </c>
      <c r="R18" s="133" t="s">
        <v>713</v>
      </c>
      <c r="S18" s="133" t="s">
        <v>714</v>
      </c>
      <c r="T18" s="133" t="s">
        <v>712</v>
      </c>
      <c r="U18" s="133" t="s">
        <v>713</v>
      </c>
      <c r="V18" s="133" t="s">
        <v>714</v>
      </c>
      <c r="W18" s="133" t="s">
        <v>712</v>
      </c>
      <c r="X18" s="133" t="s">
        <v>713</v>
      </c>
      <c r="Y18" s="133" t="s">
        <v>714</v>
      </c>
      <c r="Z18" s="133" t="s">
        <v>712</v>
      </c>
      <c r="AA18" s="133" t="s">
        <v>713</v>
      </c>
      <c r="AB18" s="133" t="s">
        <v>714</v>
      </c>
    </row>
    <row r="19" spans="1:28" ht="24" customHeight="1">
      <c r="A19" s="133" t="s">
        <v>322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>
        <v>111961900</v>
      </c>
      <c r="L19" s="134">
        <v>106657736</v>
      </c>
      <c r="M19" s="133">
        <v>101157736</v>
      </c>
      <c r="N19" s="134">
        <v>12112000</v>
      </c>
      <c r="O19" s="134">
        <v>12112000</v>
      </c>
      <c r="P19" s="134">
        <v>12715493</v>
      </c>
      <c r="Q19" s="134"/>
      <c r="R19" s="133"/>
      <c r="S19" s="133"/>
      <c r="T19" s="134">
        <v>0</v>
      </c>
      <c r="U19" s="134">
        <v>0</v>
      </c>
      <c r="V19" s="134">
        <v>0</v>
      </c>
      <c r="W19" s="133"/>
      <c r="X19" s="133">
        <v>997645</v>
      </c>
      <c r="Y19" s="133">
        <v>997645</v>
      </c>
      <c r="Z19" s="134">
        <f>B19+E19+H19+K19+N19+Q19+T19+W19</f>
        <v>124073900</v>
      </c>
      <c r="AA19" s="134">
        <f>C19+F19+I19+L19+O19+R19+U19+X19</f>
        <v>119767381</v>
      </c>
      <c r="AB19" s="134">
        <f>D19+G19+J19+P19+S19+V19+M19+Y19</f>
        <v>114870874</v>
      </c>
    </row>
    <row r="20" spans="1:28" ht="25.5" customHeight="1">
      <c r="A20" s="133" t="s">
        <v>323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>
        <v>27863000</v>
      </c>
      <c r="L20" s="134">
        <v>26488840</v>
      </c>
      <c r="M20" s="133">
        <v>26488840</v>
      </c>
      <c r="N20" s="134">
        <v>5663000</v>
      </c>
      <c r="O20" s="134">
        <v>5663000</v>
      </c>
      <c r="P20" s="134">
        <v>4439799</v>
      </c>
      <c r="Q20" s="134"/>
      <c r="R20" s="133"/>
      <c r="S20" s="133"/>
      <c r="T20" s="134"/>
      <c r="U20" s="134"/>
      <c r="V20" s="134"/>
      <c r="W20" s="133"/>
      <c r="X20" s="133">
        <v>29412</v>
      </c>
      <c r="Y20" s="133">
        <v>29412</v>
      </c>
      <c r="Z20" s="134">
        <f>B20+E20+H20+K20+N20+Q20+T20+W20</f>
        <v>33526000</v>
      </c>
      <c r="AA20" s="134">
        <f>C20+F20+I20+L20+O20+R20+U20+X20</f>
        <v>32181252</v>
      </c>
      <c r="AB20" s="134">
        <f>D20+G20+J20+P20+S20+V20+M20+Y20</f>
        <v>30958051</v>
      </c>
    </row>
    <row r="21" spans="1:28" ht="24.75" customHeight="1">
      <c r="A21" s="133" t="s">
        <v>324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>
        <v>38758860</v>
      </c>
      <c r="L21" s="134">
        <v>43242634</v>
      </c>
      <c r="M21" s="133">
        <v>43242634</v>
      </c>
      <c r="N21" s="134">
        <v>0</v>
      </c>
      <c r="O21" s="134">
        <v>0</v>
      </c>
      <c r="P21" s="134">
        <v>10160</v>
      </c>
      <c r="Q21" s="134"/>
      <c r="R21" s="133"/>
      <c r="S21" s="133"/>
      <c r="T21" s="134"/>
      <c r="U21" s="134"/>
      <c r="V21" s="134"/>
      <c r="W21" s="133"/>
      <c r="X21" s="133">
        <v>29597</v>
      </c>
      <c r="Y21" s="133">
        <v>29597</v>
      </c>
      <c r="Z21" s="134">
        <f>B21+E21+H21+K21+N21+Q21+T21</f>
        <v>38758860</v>
      </c>
      <c r="AA21" s="134">
        <f>C21+F21+I21+L21+O21+R21+U21+X21</f>
        <v>43272231</v>
      </c>
      <c r="AB21" s="134">
        <f>D21+G21+J21+P21+S21+V21+M21+Y21</f>
        <v>43282391</v>
      </c>
    </row>
    <row r="22" spans="1:28" ht="24.75" customHeight="1" thickBot="1">
      <c r="A22" s="135" t="s">
        <v>256</v>
      </c>
      <c r="B22" s="136">
        <v>243980860</v>
      </c>
      <c r="C22" s="136">
        <v>219457022</v>
      </c>
      <c r="D22" s="136">
        <v>219457022</v>
      </c>
      <c r="E22" s="136">
        <v>0</v>
      </c>
      <c r="F22" s="136">
        <v>0</v>
      </c>
      <c r="G22" s="136">
        <v>0</v>
      </c>
      <c r="H22" s="136">
        <v>25650000</v>
      </c>
      <c r="I22" s="136">
        <v>28560000</v>
      </c>
      <c r="J22" s="136">
        <v>24831196</v>
      </c>
      <c r="K22" s="136">
        <v>74908000</v>
      </c>
      <c r="L22" s="136">
        <v>78229063</v>
      </c>
      <c r="M22" s="135">
        <v>78529063</v>
      </c>
      <c r="N22" s="136">
        <v>39756000</v>
      </c>
      <c r="O22" s="136">
        <v>41756000</v>
      </c>
      <c r="P22" s="136">
        <v>86189985</v>
      </c>
      <c r="Q22" s="136">
        <v>0</v>
      </c>
      <c r="R22" s="344">
        <v>91201390</v>
      </c>
      <c r="S22" s="344">
        <v>95296801</v>
      </c>
      <c r="T22" s="136">
        <v>0</v>
      </c>
      <c r="U22" s="136">
        <v>0</v>
      </c>
      <c r="V22" s="136">
        <v>0</v>
      </c>
      <c r="W22" s="135">
        <v>87802340</v>
      </c>
      <c r="X22" s="135">
        <v>129626484</v>
      </c>
      <c r="Y22" s="135">
        <v>129626484</v>
      </c>
      <c r="Z22" s="134">
        <f>B22+E22+H22+K22+N22+Q22+T22+W22</f>
        <v>472097200</v>
      </c>
      <c r="AA22" s="134">
        <f>C22+F22+I22+L22+O22+R22+U22+X22</f>
        <v>588829959</v>
      </c>
      <c r="AB22" s="134">
        <f>D22+G22+J22+P22+S22+V22+M22+Y22</f>
        <v>633930551</v>
      </c>
    </row>
    <row r="23" spans="1:28" ht="24.75" customHeight="1" thickBot="1">
      <c r="A23" s="137" t="s">
        <v>257</v>
      </c>
      <c r="B23" s="138">
        <f aca="true" t="shared" si="2" ref="B23:AB23">SUM(B19:B22)</f>
        <v>243980860</v>
      </c>
      <c r="C23" s="138">
        <f t="shared" si="2"/>
        <v>219457022</v>
      </c>
      <c r="D23" s="138">
        <f t="shared" si="2"/>
        <v>219457022</v>
      </c>
      <c r="E23" s="138">
        <f t="shared" si="2"/>
        <v>0</v>
      </c>
      <c r="F23" s="138">
        <f t="shared" si="2"/>
        <v>0</v>
      </c>
      <c r="G23" s="138">
        <f t="shared" si="2"/>
        <v>0</v>
      </c>
      <c r="H23" s="138">
        <f t="shared" si="2"/>
        <v>25650000</v>
      </c>
      <c r="I23" s="138">
        <f t="shared" si="2"/>
        <v>28560000</v>
      </c>
      <c r="J23" s="138">
        <f t="shared" si="2"/>
        <v>24831196</v>
      </c>
      <c r="K23" s="138">
        <f t="shared" si="2"/>
        <v>253491760</v>
      </c>
      <c r="L23" s="138">
        <f t="shared" si="2"/>
        <v>254618273</v>
      </c>
      <c r="M23" s="138">
        <f t="shared" si="2"/>
        <v>249418273</v>
      </c>
      <c r="N23" s="138">
        <f t="shared" si="2"/>
        <v>57531000</v>
      </c>
      <c r="O23" s="138">
        <f t="shared" si="2"/>
        <v>59531000</v>
      </c>
      <c r="P23" s="138">
        <f t="shared" si="2"/>
        <v>103355437</v>
      </c>
      <c r="Q23" s="138">
        <f t="shared" si="2"/>
        <v>0</v>
      </c>
      <c r="R23" s="138">
        <f t="shared" si="2"/>
        <v>91201390</v>
      </c>
      <c r="S23" s="138">
        <f t="shared" si="2"/>
        <v>95296801</v>
      </c>
      <c r="T23" s="138">
        <f t="shared" si="2"/>
        <v>0</v>
      </c>
      <c r="U23" s="138">
        <f t="shared" si="2"/>
        <v>0</v>
      </c>
      <c r="V23" s="141">
        <f t="shared" si="2"/>
        <v>0</v>
      </c>
      <c r="W23" s="142">
        <f t="shared" si="2"/>
        <v>87802340</v>
      </c>
      <c r="X23" s="142">
        <f t="shared" si="2"/>
        <v>130683138</v>
      </c>
      <c r="Y23" s="142">
        <f t="shared" si="2"/>
        <v>130683138</v>
      </c>
      <c r="Z23" s="143">
        <f t="shared" si="2"/>
        <v>668455960</v>
      </c>
      <c r="AA23" s="138">
        <f t="shared" si="2"/>
        <v>784050823</v>
      </c>
      <c r="AB23" s="138">
        <f t="shared" si="2"/>
        <v>823041867</v>
      </c>
    </row>
  </sheetData>
  <sheetProtection/>
  <mergeCells count="19">
    <mergeCell ref="A7:A8"/>
    <mergeCell ref="B7:D7"/>
    <mergeCell ref="E7:G7"/>
    <mergeCell ref="H7:J7"/>
    <mergeCell ref="K7:M7"/>
    <mergeCell ref="N7:P7"/>
    <mergeCell ref="A17:A18"/>
    <mergeCell ref="B17:D17"/>
    <mergeCell ref="E17:G17"/>
    <mergeCell ref="H17:J17"/>
    <mergeCell ref="K17:M17"/>
    <mergeCell ref="N17:P17"/>
    <mergeCell ref="T17:V17"/>
    <mergeCell ref="W17:Y17"/>
    <mergeCell ref="Z17:AB17"/>
    <mergeCell ref="Q7:S7"/>
    <mergeCell ref="T7:V7"/>
    <mergeCell ref="W7:Y7"/>
    <mergeCell ref="Q17:S17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8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1.8515625" style="0" customWidth="1"/>
  </cols>
  <sheetData>
    <row r="1" spans="1:5" ht="12.75">
      <c r="A1" t="s">
        <v>855</v>
      </c>
      <c r="E1" t="s">
        <v>325</v>
      </c>
    </row>
    <row r="4" spans="1:6" ht="30" customHeight="1">
      <c r="A4" s="435" t="s">
        <v>715</v>
      </c>
      <c r="B4" s="435"/>
      <c r="C4" s="435"/>
      <c r="D4" s="435"/>
      <c r="E4" s="435"/>
      <c r="F4" s="435"/>
    </row>
    <row r="5" ht="15.75">
      <c r="A5" s="162"/>
    </row>
    <row r="6" spans="1:6" ht="15.75">
      <c r="A6" s="162"/>
      <c r="E6" s="436" t="s">
        <v>283</v>
      </c>
      <c r="F6" s="436"/>
    </row>
    <row r="7" spans="1:6" ht="12.75">
      <c r="A7" s="437" t="s">
        <v>301</v>
      </c>
      <c r="B7" s="437" t="s">
        <v>302</v>
      </c>
      <c r="C7" s="437" t="s">
        <v>303</v>
      </c>
      <c r="D7" s="437" t="s">
        <v>304</v>
      </c>
      <c r="E7" s="163" t="s">
        <v>305</v>
      </c>
      <c r="F7" s="437" t="s">
        <v>306</v>
      </c>
    </row>
    <row r="8" spans="1:6" ht="12.75">
      <c r="A8" s="437"/>
      <c r="B8" s="437" t="s">
        <v>307</v>
      </c>
      <c r="C8" s="437" t="s">
        <v>307</v>
      </c>
      <c r="D8" s="437"/>
      <c r="E8" s="163" t="s">
        <v>308</v>
      </c>
      <c r="F8" s="437"/>
    </row>
    <row r="9" spans="1:6" ht="25.5">
      <c r="A9" s="164" t="s">
        <v>309</v>
      </c>
      <c r="B9" s="165">
        <v>3000</v>
      </c>
      <c r="C9" s="165">
        <v>3200</v>
      </c>
      <c r="D9" s="165">
        <v>3500</v>
      </c>
      <c r="E9" s="165">
        <v>3500</v>
      </c>
      <c r="F9" s="166">
        <f aca="true" t="shared" si="0" ref="F9:F14">SUM(B9:E9)</f>
        <v>13200</v>
      </c>
    </row>
    <row r="10" spans="1:6" ht="15.75">
      <c r="A10" s="164" t="s">
        <v>310</v>
      </c>
      <c r="B10" s="165">
        <v>1500</v>
      </c>
      <c r="C10" s="165">
        <v>1550</v>
      </c>
      <c r="D10" s="165">
        <v>1600</v>
      </c>
      <c r="E10" s="165">
        <v>1600</v>
      </c>
      <c r="F10" s="166">
        <f t="shared" si="0"/>
        <v>6250</v>
      </c>
    </row>
    <row r="11" spans="1:6" ht="25.5">
      <c r="A11" s="164" t="s">
        <v>427</v>
      </c>
      <c r="B11" s="165">
        <v>15000</v>
      </c>
      <c r="C11" s="165">
        <v>15000</v>
      </c>
      <c r="D11" s="165">
        <v>15000</v>
      </c>
      <c r="E11" s="165"/>
      <c r="F11" s="166">
        <f t="shared" si="0"/>
        <v>45000</v>
      </c>
    </row>
    <row r="12" spans="1:6" ht="51">
      <c r="A12" s="164" t="s">
        <v>311</v>
      </c>
      <c r="B12" s="165">
        <v>115000</v>
      </c>
      <c r="C12" s="165">
        <v>117000</v>
      </c>
      <c r="D12" s="165">
        <v>119000</v>
      </c>
      <c r="E12" s="165">
        <v>121000</v>
      </c>
      <c r="F12" s="166">
        <f t="shared" si="0"/>
        <v>472000</v>
      </c>
    </row>
    <row r="13" spans="1:6" ht="38.25">
      <c r="A13" s="164" t="s">
        <v>466</v>
      </c>
      <c r="B13" s="165">
        <f>B12*0.27</f>
        <v>31050.000000000004</v>
      </c>
      <c r="C13" s="165">
        <f>C12*0.27</f>
        <v>31590.000000000004</v>
      </c>
      <c r="D13" s="165">
        <f>D12*0.27</f>
        <v>32130.000000000004</v>
      </c>
      <c r="E13" s="165">
        <f>E12*0.27</f>
        <v>32670.000000000004</v>
      </c>
      <c r="F13" s="166">
        <f t="shared" si="0"/>
        <v>127440.00000000001</v>
      </c>
    </row>
    <row r="14" spans="1:6" ht="15.75">
      <c r="A14" s="167" t="s">
        <v>312</v>
      </c>
      <c r="B14" s="165">
        <f>SUM(B9:B13)</f>
        <v>165550</v>
      </c>
      <c r="C14" s="165">
        <f>SUM(C9:C13)</f>
        <v>168340</v>
      </c>
      <c r="D14" s="165">
        <f>SUM(D9:D13)</f>
        <v>171230</v>
      </c>
      <c r="E14" s="165">
        <f>SUM(E9:E13)</f>
        <v>158770</v>
      </c>
      <c r="F14" s="166">
        <f t="shared" si="0"/>
        <v>663890</v>
      </c>
    </row>
  </sheetData>
  <sheetProtection/>
  <mergeCells count="7">
    <mergeCell ref="A4:F4"/>
    <mergeCell ref="E6:F6"/>
    <mergeCell ref="A7:A8"/>
    <mergeCell ref="B7:B8"/>
    <mergeCell ref="C7:C8"/>
    <mergeCell ref="D7:D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6.28125" style="0" customWidth="1"/>
    <col min="3" max="3" width="17.00390625" style="0" customWidth="1"/>
    <col min="4" max="4" width="14.8515625" style="0" customWidth="1"/>
  </cols>
  <sheetData>
    <row r="1" spans="1:4" ht="12.75">
      <c r="A1" t="s">
        <v>855</v>
      </c>
      <c r="D1" t="s">
        <v>326</v>
      </c>
    </row>
    <row r="3" spans="1:4" ht="18.75">
      <c r="A3" s="438" t="s">
        <v>277</v>
      </c>
      <c r="B3" s="438"/>
      <c r="C3" s="438"/>
      <c r="D3" s="438"/>
    </row>
    <row r="4" spans="1:4" ht="45.75" customHeight="1">
      <c r="A4" s="438" t="s">
        <v>313</v>
      </c>
      <c r="B4" s="438"/>
      <c r="C4" s="438"/>
      <c r="D4" s="438"/>
    </row>
    <row r="6" spans="1:4" ht="78.75">
      <c r="A6" s="168" t="s">
        <v>314</v>
      </c>
      <c r="B6" s="168" t="s">
        <v>315</v>
      </c>
      <c r="C6" s="168" t="s">
        <v>316</v>
      </c>
      <c r="D6" s="168" t="s">
        <v>317</v>
      </c>
    </row>
    <row r="7" spans="1:4" ht="15">
      <c r="A7" s="169"/>
      <c r="B7" s="169">
        <v>0</v>
      </c>
      <c r="C7" s="169"/>
      <c r="D7" s="170"/>
    </row>
    <row r="9" spans="1:4" ht="15.75">
      <c r="A9" s="439" t="s">
        <v>716</v>
      </c>
      <c r="B9" s="439"/>
      <c r="C9" s="439"/>
      <c r="D9" s="439"/>
    </row>
  </sheetData>
  <sheetProtection/>
  <mergeCells count="3">
    <mergeCell ref="A3:D3"/>
    <mergeCell ref="A4:D4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</cols>
  <sheetData>
    <row r="1" spans="1:3" ht="12.75">
      <c r="A1" t="s">
        <v>855</v>
      </c>
      <c r="C1" t="s">
        <v>327</v>
      </c>
    </row>
    <row r="4" spans="1:4" ht="55.5" customHeight="1">
      <c r="A4" s="435" t="s">
        <v>717</v>
      </c>
      <c r="B4" s="435"/>
      <c r="C4" s="435"/>
      <c r="D4" s="435"/>
    </row>
    <row r="8" spans="1:4" ht="47.25">
      <c r="A8" s="171" t="s">
        <v>318</v>
      </c>
      <c r="B8" s="172" t="s">
        <v>319</v>
      </c>
      <c r="C8" s="172" t="s">
        <v>320</v>
      </c>
      <c r="D8" s="172" t="s">
        <v>321</v>
      </c>
    </row>
    <row r="9" spans="1:4" ht="15.75">
      <c r="A9" s="173"/>
      <c r="B9" s="174">
        <v>0</v>
      </c>
      <c r="C9" s="174">
        <v>0</v>
      </c>
      <c r="D9" s="174">
        <v>0</v>
      </c>
    </row>
    <row r="10" spans="1:4" ht="15">
      <c r="A10" s="26"/>
      <c r="B10" s="49"/>
      <c r="C10" s="175"/>
      <c r="D10" s="175"/>
    </row>
    <row r="11" spans="1:4" ht="15.75">
      <c r="A11" s="176" t="s">
        <v>716</v>
      </c>
      <c r="B11" s="176"/>
      <c r="C11" s="176"/>
      <c r="D11" s="176"/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B14" sqref="B14"/>
    </sheetView>
  </sheetViews>
  <sheetFormatPr defaultColWidth="11.57421875" defaultRowHeight="12.75"/>
  <cols>
    <col min="1" max="1" width="16.28125" style="0" customWidth="1"/>
    <col min="2" max="2" width="81.57421875" style="0" customWidth="1"/>
    <col min="3" max="3" width="10.57421875" style="0" customWidth="1"/>
  </cols>
  <sheetData>
    <row r="1" spans="1:3" ht="18.75">
      <c r="A1" s="440" t="s">
        <v>692</v>
      </c>
      <c r="B1" s="440"/>
      <c r="C1" s="440"/>
    </row>
    <row r="2" spans="1:3" ht="18.75">
      <c r="A2" s="192"/>
      <c r="B2" s="193"/>
      <c r="C2" s="193"/>
    </row>
    <row r="3" spans="1:3" ht="31.5">
      <c r="A3" s="194" t="s">
        <v>429</v>
      </c>
      <c r="B3" s="194" t="s">
        <v>430</v>
      </c>
      <c r="C3" s="195" t="s">
        <v>431</v>
      </c>
    </row>
    <row r="4" spans="1:3" ht="15.75">
      <c r="A4" s="196" t="s">
        <v>432</v>
      </c>
      <c r="B4" s="196" t="s">
        <v>693</v>
      </c>
      <c r="C4" s="197">
        <v>1</v>
      </c>
    </row>
    <row r="5" spans="1:3" ht="15.75">
      <c r="A5" s="196" t="s">
        <v>433</v>
      </c>
      <c r="B5" s="196" t="s">
        <v>443</v>
      </c>
      <c r="C5" s="197">
        <v>1</v>
      </c>
    </row>
    <row r="6" spans="1:3" ht="15.75">
      <c r="A6" s="196" t="s">
        <v>181</v>
      </c>
      <c r="B6" s="196" t="s">
        <v>444</v>
      </c>
      <c r="C6" s="197">
        <v>1</v>
      </c>
    </row>
    <row r="7" spans="1:3" ht="15.75">
      <c r="A7" s="196" t="s">
        <v>434</v>
      </c>
      <c r="B7" s="196" t="s">
        <v>445</v>
      </c>
      <c r="C7" s="197">
        <v>1</v>
      </c>
    </row>
    <row r="8" spans="1:3" ht="15.75">
      <c r="A8" s="196" t="s">
        <v>435</v>
      </c>
      <c r="B8" s="196" t="s">
        <v>19</v>
      </c>
      <c r="C8" s="197">
        <v>1</v>
      </c>
    </row>
    <row r="9" spans="1:3" ht="15.75">
      <c r="A9" s="196" t="s">
        <v>436</v>
      </c>
      <c r="B9" s="196" t="s">
        <v>446</v>
      </c>
      <c r="C9" s="197">
        <v>1</v>
      </c>
    </row>
    <row r="10" spans="1:3" ht="15.75">
      <c r="A10" s="196" t="s">
        <v>437</v>
      </c>
      <c r="B10" s="196" t="s">
        <v>447</v>
      </c>
      <c r="C10" s="197">
        <v>1</v>
      </c>
    </row>
    <row r="11" spans="1:3" ht="15.75">
      <c r="A11" s="196" t="s">
        <v>438</v>
      </c>
      <c r="B11" s="196" t="s">
        <v>448</v>
      </c>
      <c r="C11" s="197">
        <v>1</v>
      </c>
    </row>
    <row r="12" spans="1:3" ht="15.75">
      <c r="A12" s="196" t="s">
        <v>248</v>
      </c>
      <c r="B12" s="196" t="s">
        <v>439</v>
      </c>
      <c r="C12" s="197">
        <v>1</v>
      </c>
    </row>
    <row r="13" spans="1:3" ht="15.75">
      <c r="A13" s="196" t="s">
        <v>428</v>
      </c>
      <c r="B13" s="196" t="s">
        <v>691</v>
      </c>
      <c r="C13" s="197">
        <v>1</v>
      </c>
    </row>
    <row r="14" spans="1:3" ht="15.75">
      <c r="A14" s="196" t="s">
        <v>401</v>
      </c>
      <c r="B14" s="198" t="s">
        <v>694</v>
      </c>
      <c r="C14" s="197">
        <v>1</v>
      </c>
    </row>
    <row r="15" spans="1:3" ht="15.75">
      <c r="A15" s="196" t="s">
        <v>440</v>
      </c>
      <c r="B15" s="196" t="s">
        <v>449</v>
      </c>
      <c r="C15" s="197">
        <v>1</v>
      </c>
    </row>
    <row r="16" spans="1:3" ht="15.75">
      <c r="A16" s="196" t="s">
        <v>441</v>
      </c>
      <c r="B16" s="196" t="s">
        <v>450</v>
      </c>
      <c r="C16" s="197">
        <v>1</v>
      </c>
    </row>
    <row r="17" spans="1:3" ht="15.75">
      <c r="A17" s="196" t="s">
        <v>325</v>
      </c>
      <c r="B17" s="196" t="s">
        <v>451</v>
      </c>
      <c r="C17" s="197">
        <v>1</v>
      </c>
    </row>
    <row r="18" spans="1:3" ht="15.75">
      <c r="A18" s="196" t="s">
        <v>442</v>
      </c>
      <c r="B18" s="196" t="s">
        <v>452</v>
      </c>
      <c r="C18" s="197">
        <v>1</v>
      </c>
    </row>
    <row r="19" spans="1:3" ht="15.75">
      <c r="A19" s="196" t="s">
        <v>327</v>
      </c>
      <c r="B19" s="196" t="s">
        <v>453</v>
      </c>
      <c r="C19" s="197">
        <v>1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26" customWidth="1"/>
    <col min="2" max="3" width="14.140625" style="29" bestFit="1" customWidth="1"/>
    <col min="4" max="4" width="16.00390625" style="29" bestFit="1" customWidth="1"/>
    <col min="5" max="5" width="12.28125" style="26" customWidth="1"/>
    <col min="6" max="6" width="9.140625" style="26" customWidth="1"/>
    <col min="7" max="7" width="15.57421875" style="26" customWidth="1"/>
    <col min="8" max="8" width="9.8515625" style="26" bestFit="1" customWidth="1"/>
    <col min="9" max="16384" width="9.140625" style="26" customWidth="1"/>
  </cols>
  <sheetData>
    <row r="1" spans="1:5" ht="15">
      <c r="A1" s="26" t="s">
        <v>856</v>
      </c>
      <c r="D1" s="49"/>
      <c r="E1" s="49" t="s">
        <v>52</v>
      </c>
    </row>
    <row r="2" spans="1:5" ht="15" customHeight="1">
      <c r="A2" s="382" t="s">
        <v>265</v>
      </c>
      <c r="B2" s="382"/>
      <c r="C2" s="382"/>
      <c r="D2" s="382"/>
      <c r="E2" s="30"/>
    </row>
    <row r="3" spans="1:5" ht="15" customHeight="1">
      <c r="A3" s="382" t="s">
        <v>703</v>
      </c>
      <c r="B3" s="382"/>
      <c r="C3" s="382"/>
      <c r="D3" s="382"/>
      <c r="E3" s="30"/>
    </row>
    <row r="4" spans="1:5" ht="15" customHeight="1">
      <c r="A4" s="382" t="s">
        <v>16</v>
      </c>
      <c r="B4" s="382"/>
      <c r="C4" s="382"/>
      <c r="D4" s="382"/>
      <c r="E4" s="26" t="s">
        <v>462</v>
      </c>
    </row>
    <row r="5" spans="1:5" ht="39" customHeight="1">
      <c r="A5" s="54" t="s">
        <v>4</v>
      </c>
      <c r="B5" s="55" t="s">
        <v>5</v>
      </c>
      <c r="C5" s="55" t="s">
        <v>6</v>
      </c>
      <c r="D5" s="48" t="s">
        <v>17</v>
      </c>
      <c r="E5" s="31" t="s">
        <v>18</v>
      </c>
    </row>
    <row r="6" spans="1:5" ht="15">
      <c r="A6" s="34" t="s">
        <v>73</v>
      </c>
      <c r="B6" s="27">
        <v>93866665</v>
      </c>
      <c r="C6" s="27">
        <v>93995009</v>
      </c>
      <c r="D6" s="27">
        <v>93995009</v>
      </c>
      <c r="E6" s="50">
        <f aca="true" t="shared" si="0" ref="E6:E52">D6/C6</f>
        <v>1</v>
      </c>
    </row>
    <row r="7" spans="1:5" ht="15">
      <c r="A7" s="34" t="s">
        <v>74</v>
      </c>
      <c r="B7" s="27">
        <v>38064033</v>
      </c>
      <c r="C7" s="27">
        <v>40748000</v>
      </c>
      <c r="D7" s="27">
        <v>40748000</v>
      </c>
      <c r="E7" s="50">
        <f t="shared" si="0"/>
        <v>1</v>
      </c>
    </row>
    <row r="8" spans="1:5" ht="15">
      <c r="A8" s="34" t="s">
        <v>75</v>
      </c>
      <c r="B8" s="27">
        <v>72492573</v>
      </c>
      <c r="C8" s="27">
        <v>73078816</v>
      </c>
      <c r="D8" s="27">
        <v>73078816</v>
      </c>
      <c r="E8" s="50">
        <f t="shared" si="0"/>
        <v>1</v>
      </c>
    </row>
    <row r="9" spans="1:5" ht="15">
      <c r="A9" s="34" t="s">
        <v>76</v>
      </c>
      <c r="B9" s="27">
        <v>3231910</v>
      </c>
      <c r="C9" s="27">
        <v>4131770</v>
      </c>
      <c r="D9" s="27">
        <v>4131770</v>
      </c>
      <c r="E9" s="50">
        <f t="shared" si="0"/>
        <v>1</v>
      </c>
    </row>
    <row r="10" spans="1:8" ht="15">
      <c r="A10" s="34" t="s">
        <v>460</v>
      </c>
      <c r="B10" s="27">
        <v>36325679</v>
      </c>
      <c r="C10" s="27">
        <v>7327686</v>
      </c>
      <c r="D10" s="27">
        <v>7327686</v>
      </c>
      <c r="E10" s="50">
        <f t="shared" si="0"/>
        <v>1</v>
      </c>
      <c r="G10" s="29"/>
      <c r="H10" s="29"/>
    </row>
    <row r="11" spans="1:5" ht="15">
      <c r="A11" s="34" t="s">
        <v>454</v>
      </c>
      <c r="B11" s="27">
        <v>0</v>
      </c>
      <c r="C11" s="27">
        <v>175741</v>
      </c>
      <c r="D11" s="27">
        <v>175741</v>
      </c>
      <c r="E11" s="50">
        <f t="shared" si="0"/>
        <v>1</v>
      </c>
    </row>
    <row r="12" spans="1:5" ht="15.75">
      <c r="A12" s="5" t="s">
        <v>83</v>
      </c>
      <c r="B12" s="32">
        <f>SUM(B6:B11)</f>
        <v>243980860</v>
      </c>
      <c r="C12" s="32">
        <f>SUM(C6:C11)</f>
        <v>219457022</v>
      </c>
      <c r="D12" s="32">
        <f>SUM(D6:D11)</f>
        <v>219457022</v>
      </c>
      <c r="E12" s="50">
        <f t="shared" si="0"/>
        <v>1</v>
      </c>
    </row>
    <row r="13" spans="1:5" ht="15.75">
      <c r="A13" s="34" t="s">
        <v>77</v>
      </c>
      <c r="B13" s="32">
        <v>80908000</v>
      </c>
      <c r="C13" s="32">
        <v>85178780</v>
      </c>
      <c r="D13" s="32">
        <f>SUM(D14:D18)</f>
        <v>79478780</v>
      </c>
      <c r="E13" s="50">
        <f t="shared" si="0"/>
        <v>0.9330819248643852</v>
      </c>
    </row>
    <row r="14" spans="1:5" ht="15">
      <c r="A14" s="76" t="s">
        <v>78</v>
      </c>
      <c r="B14" s="27"/>
      <c r="C14" s="27"/>
      <c r="D14" s="27">
        <v>25069405</v>
      </c>
      <c r="E14" s="50"/>
    </row>
    <row r="15" spans="1:5" ht="15">
      <c r="A15" s="76" t="s">
        <v>696</v>
      </c>
      <c r="B15" s="27"/>
      <c r="C15" s="27"/>
      <c r="D15" s="27"/>
      <c r="E15" s="50"/>
    </row>
    <row r="16" spans="1:7" ht="15">
      <c r="A16" s="76" t="s">
        <v>79</v>
      </c>
      <c r="B16" s="27"/>
      <c r="C16" s="27"/>
      <c r="D16" s="27">
        <v>47582875</v>
      </c>
      <c r="E16" s="50"/>
      <c r="G16" s="29"/>
    </row>
    <row r="17" spans="1:7" ht="15">
      <c r="A17" s="76" t="s">
        <v>80</v>
      </c>
      <c r="B17" s="27"/>
      <c r="C17" s="27"/>
      <c r="D17" s="27">
        <v>6826500</v>
      </c>
      <c r="E17" s="50"/>
      <c r="G17" s="29"/>
    </row>
    <row r="18" spans="1:5" ht="15">
      <c r="A18" s="76" t="s">
        <v>81</v>
      </c>
      <c r="B18" s="27"/>
      <c r="C18" s="27"/>
      <c r="D18" s="27"/>
      <c r="E18" s="50"/>
    </row>
    <row r="19" spans="1:5" ht="15">
      <c r="A19" s="76" t="s">
        <v>82</v>
      </c>
      <c r="B19" s="27"/>
      <c r="C19" s="27"/>
      <c r="D19" s="27"/>
      <c r="E19" s="50"/>
    </row>
    <row r="20" spans="1:7" ht="15.75">
      <c r="A20" s="5" t="s">
        <v>84</v>
      </c>
      <c r="B20" s="72">
        <f>B12+B13</f>
        <v>324888860</v>
      </c>
      <c r="C20" s="72">
        <f>C12+C13</f>
        <v>304635802</v>
      </c>
      <c r="D20" s="72">
        <f>D12+D13</f>
        <v>298935802</v>
      </c>
      <c r="E20" s="50">
        <f t="shared" si="0"/>
        <v>0.9812891329168199</v>
      </c>
      <c r="G20" s="72"/>
    </row>
    <row r="21" spans="1:5" ht="15">
      <c r="A21" s="34" t="s">
        <v>85</v>
      </c>
      <c r="B21" s="27"/>
      <c r="C21" s="27"/>
      <c r="D21" s="27"/>
      <c r="E21" s="50"/>
    </row>
    <row r="22" spans="1:7" ht="15">
      <c r="A22" s="34" t="s">
        <v>86</v>
      </c>
      <c r="B22" s="27">
        <v>0</v>
      </c>
      <c r="C22" s="27">
        <v>91201390</v>
      </c>
      <c r="D22" s="27">
        <v>92254907</v>
      </c>
      <c r="E22" s="50"/>
      <c r="G22" s="29"/>
    </row>
    <row r="23" spans="1:5" ht="15">
      <c r="A23" s="76" t="s">
        <v>87</v>
      </c>
      <c r="B23" s="27"/>
      <c r="C23" s="27"/>
      <c r="D23" s="27"/>
      <c r="E23" s="50"/>
    </row>
    <row r="24" spans="1:5" ht="15.75">
      <c r="A24" s="5" t="s">
        <v>88</v>
      </c>
      <c r="B24" s="32">
        <f>B21+B22</f>
        <v>0</v>
      </c>
      <c r="C24" s="32">
        <f>C21+C22</f>
        <v>91201390</v>
      </c>
      <c r="D24" s="32">
        <f>D21+D22</f>
        <v>92254907</v>
      </c>
      <c r="E24" s="50"/>
    </row>
    <row r="25" spans="1:5" ht="15">
      <c r="A25" s="34" t="s">
        <v>90</v>
      </c>
      <c r="B25" s="27">
        <v>5000000</v>
      </c>
      <c r="C25" s="27">
        <v>5000000</v>
      </c>
      <c r="D25" s="27">
        <v>4934910</v>
      </c>
      <c r="E25" s="50">
        <f t="shared" si="0"/>
        <v>0.986982</v>
      </c>
    </row>
    <row r="26" spans="1:5" ht="15">
      <c r="A26" s="34" t="s">
        <v>91</v>
      </c>
      <c r="B26" s="27">
        <v>12000000</v>
      </c>
      <c r="C26" s="27">
        <v>14910000</v>
      </c>
      <c r="D26" s="27">
        <v>14480970</v>
      </c>
      <c r="E26" s="50">
        <f t="shared" si="0"/>
        <v>0.971225352112676</v>
      </c>
    </row>
    <row r="27" spans="1:5" ht="15">
      <c r="A27" s="34" t="s">
        <v>92</v>
      </c>
      <c r="B27" s="27">
        <v>6000000</v>
      </c>
      <c r="C27" s="27">
        <v>6000000</v>
      </c>
      <c r="D27" s="27">
        <v>4872129</v>
      </c>
      <c r="E27" s="50">
        <f t="shared" si="0"/>
        <v>0.8120215</v>
      </c>
    </row>
    <row r="28" spans="1:5" ht="15">
      <c r="A28" s="34" t="s">
        <v>697</v>
      </c>
      <c r="B28" s="27">
        <v>0</v>
      </c>
      <c r="C28" s="27">
        <v>0</v>
      </c>
      <c r="D28" s="27">
        <v>159758</v>
      </c>
      <c r="E28" s="50"/>
    </row>
    <row r="29" spans="1:5" ht="15">
      <c r="A29" s="34" t="s">
        <v>93</v>
      </c>
      <c r="B29" s="27">
        <v>2650000</v>
      </c>
      <c r="C29" s="27">
        <v>2650000</v>
      </c>
      <c r="D29" s="27">
        <v>383429</v>
      </c>
      <c r="E29" s="50">
        <f t="shared" si="0"/>
        <v>0.1446901886792453</v>
      </c>
    </row>
    <row r="30" spans="1:5" ht="15.75">
      <c r="A30" s="5" t="s">
        <v>89</v>
      </c>
      <c r="B30" s="32">
        <f>SUM(B25:B29)</f>
        <v>25650000</v>
      </c>
      <c r="C30" s="32">
        <f>SUM(C25:C29)</f>
        <v>28560000</v>
      </c>
      <c r="D30" s="32">
        <f>SUM(D25:D29)</f>
        <v>24831196</v>
      </c>
      <c r="E30" s="50">
        <f t="shared" si="0"/>
        <v>0.8694396358543417</v>
      </c>
    </row>
    <row r="31" spans="1:7" ht="15">
      <c r="A31" s="34" t="s">
        <v>94</v>
      </c>
      <c r="B31" s="27">
        <v>16938000</v>
      </c>
      <c r="C31" s="27">
        <v>16938000</v>
      </c>
      <c r="D31" s="27">
        <v>18881241</v>
      </c>
      <c r="E31" s="50">
        <f t="shared" si="0"/>
        <v>1.114726709174637</v>
      </c>
      <c r="G31" s="29"/>
    </row>
    <row r="32" spans="1:7" ht="15">
      <c r="A32" s="34" t="s">
        <v>95</v>
      </c>
      <c r="B32" s="27">
        <v>8087000</v>
      </c>
      <c r="C32" s="27">
        <v>10087000</v>
      </c>
      <c r="D32" s="27">
        <v>49677245</v>
      </c>
      <c r="E32" s="50">
        <f t="shared" si="0"/>
        <v>4.9248780608704275</v>
      </c>
      <c r="G32" s="29"/>
    </row>
    <row r="33" spans="1:7" ht="15">
      <c r="A33" s="34" t="s">
        <v>96</v>
      </c>
      <c r="B33" s="27">
        <v>4000000</v>
      </c>
      <c r="C33" s="27">
        <v>4000000</v>
      </c>
      <c r="D33" s="27">
        <v>3594285</v>
      </c>
      <c r="E33" s="50">
        <f t="shared" si="0"/>
        <v>0.89857125</v>
      </c>
      <c r="G33" s="29"/>
    </row>
    <row r="34" spans="1:7" ht="15">
      <c r="A34" s="34" t="s">
        <v>97</v>
      </c>
      <c r="B34" s="27">
        <v>4203000</v>
      </c>
      <c r="C34" s="27">
        <v>4203000</v>
      </c>
      <c r="D34" s="27">
        <v>0</v>
      </c>
      <c r="E34" s="50">
        <v>0</v>
      </c>
      <c r="G34" s="29"/>
    </row>
    <row r="35" spans="1:7" ht="15">
      <c r="A35" s="34" t="s">
        <v>266</v>
      </c>
      <c r="B35" s="27">
        <v>12396000</v>
      </c>
      <c r="C35" s="27">
        <v>12396000</v>
      </c>
      <c r="D35" s="27">
        <v>8523692</v>
      </c>
      <c r="E35" s="50">
        <f t="shared" si="0"/>
        <v>0.6876163278476928</v>
      </c>
      <c r="G35" s="29"/>
    </row>
    <row r="36" spans="1:7" ht="15">
      <c r="A36" s="34" t="s">
        <v>98</v>
      </c>
      <c r="B36" s="27">
        <v>11907000</v>
      </c>
      <c r="C36" s="27">
        <v>11907000</v>
      </c>
      <c r="D36" s="27">
        <v>17852743</v>
      </c>
      <c r="E36" s="50">
        <f t="shared" si="0"/>
        <v>1.4993485344755186</v>
      </c>
      <c r="G36" s="29"/>
    </row>
    <row r="37" spans="1:7" ht="15">
      <c r="A37" s="34" t="s">
        <v>99</v>
      </c>
      <c r="B37" s="27">
        <v>0</v>
      </c>
      <c r="C37" s="27">
        <v>0</v>
      </c>
      <c r="D37" s="27">
        <v>0</v>
      </c>
      <c r="E37" s="50"/>
      <c r="G37" s="29"/>
    </row>
    <row r="38" spans="1:7" ht="15">
      <c r="A38" s="34" t="s">
        <v>267</v>
      </c>
      <c r="B38" s="27">
        <v>0</v>
      </c>
      <c r="C38" s="27">
        <v>0</v>
      </c>
      <c r="D38" s="27">
        <v>0</v>
      </c>
      <c r="E38" s="50"/>
      <c r="G38" s="29"/>
    </row>
    <row r="39" spans="1:7" ht="15">
      <c r="A39" s="34" t="s">
        <v>698</v>
      </c>
      <c r="B39" s="27">
        <v>0</v>
      </c>
      <c r="C39" s="27">
        <v>0</v>
      </c>
      <c r="D39" s="27">
        <v>283500</v>
      </c>
      <c r="E39" s="50"/>
      <c r="G39" s="29"/>
    </row>
    <row r="40" spans="1:7" ht="15">
      <c r="A40" s="34" t="s">
        <v>463</v>
      </c>
      <c r="B40" s="27">
        <v>0</v>
      </c>
      <c r="C40" s="27">
        <v>0</v>
      </c>
      <c r="D40" s="27">
        <v>4542731</v>
      </c>
      <c r="E40" s="50"/>
      <c r="G40" s="29"/>
    </row>
    <row r="41" spans="1:7" ht="15.75">
      <c r="A41" s="5" t="s">
        <v>100</v>
      </c>
      <c r="B41" s="32">
        <f>SUM(B31:B40)</f>
        <v>57531000</v>
      </c>
      <c r="C41" s="32">
        <f>SUM(C31:C40)</f>
        <v>59531000</v>
      </c>
      <c r="D41" s="32">
        <f>SUM(D31:D40)</f>
        <v>103355437</v>
      </c>
      <c r="E41" s="50">
        <f t="shared" si="0"/>
        <v>1.736161613277116</v>
      </c>
      <c r="G41" s="29"/>
    </row>
    <row r="42" spans="1:5" ht="15">
      <c r="A42" s="34" t="s">
        <v>102</v>
      </c>
      <c r="B42" s="27">
        <v>0</v>
      </c>
      <c r="C42" s="27">
        <v>0</v>
      </c>
      <c r="D42" s="27">
        <v>3041894</v>
      </c>
      <c r="E42" s="50">
        <v>0</v>
      </c>
    </row>
    <row r="43" spans="1:5" ht="15.75">
      <c r="A43" s="5" t="s">
        <v>101</v>
      </c>
      <c r="B43" s="32">
        <f>SUM(B42)</f>
        <v>0</v>
      </c>
      <c r="C43" s="32">
        <f>SUM(C42)</f>
        <v>0</v>
      </c>
      <c r="D43" s="32">
        <f>SUM(D42)</f>
        <v>3041894</v>
      </c>
      <c r="E43" s="50">
        <v>0</v>
      </c>
    </row>
    <row r="44" spans="1:5" ht="15">
      <c r="A44" s="34" t="s">
        <v>103</v>
      </c>
      <c r="B44" s="27">
        <v>0</v>
      </c>
      <c r="C44" s="27">
        <v>0</v>
      </c>
      <c r="D44" s="27">
        <v>500000</v>
      </c>
      <c r="E44" s="50">
        <v>0</v>
      </c>
    </row>
    <row r="45" spans="1:5" ht="15">
      <c r="A45" s="76" t="s">
        <v>104</v>
      </c>
      <c r="B45" s="27"/>
      <c r="C45" s="27"/>
      <c r="D45" s="27">
        <v>0</v>
      </c>
      <c r="E45" s="50">
        <v>0</v>
      </c>
    </row>
    <row r="46" spans="1:5" ht="15">
      <c r="A46" s="76" t="s">
        <v>105</v>
      </c>
      <c r="B46" s="27"/>
      <c r="C46" s="27"/>
      <c r="D46" s="27">
        <v>500000</v>
      </c>
      <c r="E46" s="50">
        <v>0</v>
      </c>
    </row>
    <row r="47" spans="1:5" ht="15.75">
      <c r="A47" s="5" t="s">
        <v>106</v>
      </c>
      <c r="B47" s="32">
        <f>B44</f>
        <v>0</v>
      </c>
      <c r="C47" s="32">
        <f>C44</f>
        <v>0</v>
      </c>
      <c r="D47" s="32">
        <f>D44</f>
        <v>500000</v>
      </c>
      <c r="E47" s="50">
        <v>0</v>
      </c>
    </row>
    <row r="48" spans="1:5" ht="15">
      <c r="A48" s="34" t="s">
        <v>107</v>
      </c>
      <c r="B48" s="27"/>
      <c r="C48" s="27"/>
      <c r="D48" s="27"/>
      <c r="E48" s="50"/>
    </row>
    <row r="49" spans="1:5" ht="15.75">
      <c r="A49" s="5" t="s">
        <v>108</v>
      </c>
      <c r="B49" s="32">
        <f>B48</f>
        <v>0</v>
      </c>
      <c r="C49" s="32">
        <f>C48</f>
        <v>0</v>
      </c>
      <c r="D49" s="32">
        <f>D48</f>
        <v>0</v>
      </c>
      <c r="E49" s="50"/>
    </row>
    <row r="50" spans="1:5" ht="15">
      <c r="A50" s="34" t="s">
        <v>109</v>
      </c>
      <c r="B50" s="45">
        <v>87802340</v>
      </c>
      <c r="C50" s="45">
        <v>123050146</v>
      </c>
      <c r="D50" s="45">
        <v>123050146</v>
      </c>
      <c r="E50" s="50">
        <f t="shared" si="0"/>
        <v>1</v>
      </c>
    </row>
    <row r="51" spans="1:5" ht="15">
      <c r="A51" s="34" t="s">
        <v>110</v>
      </c>
      <c r="B51" s="45">
        <v>0</v>
      </c>
      <c r="C51" s="45">
        <v>7632992</v>
      </c>
      <c r="D51" s="45">
        <v>7632992</v>
      </c>
      <c r="E51" s="50">
        <f t="shared" si="0"/>
        <v>1</v>
      </c>
    </row>
    <row r="52" spans="1:5" ht="15">
      <c r="A52" s="34" t="s">
        <v>111</v>
      </c>
      <c r="B52" s="45">
        <v>172583760</v>
      </c>
      <c r="C52" s="45">
        <v>169439493</v>
      </c>
      <c r="D52" s="45">
        <v>169439493</v>
      </c>
      <c r="E52" s="50">
        <f t="shared" si="0"/>
        <v>1</v>
      </c>
    </row>
    <row r="53" spans="1:5" ht="15">
      <c r="A53" s="34" t="s">
        <v>112</v>
      </c>
      <c r="B53" s="45">
        <v>0</v>
      </c>
      <c r="C53" s="45">
        <v>0</v>
      </c>
      <c r="D53" s="45">
        <v>0</v>
      </c>
      <c r="E53" s="50"/>
    </row>
    <row r="54" spans="1:5" ht="15">
      <c r="A54" s="71"/>
      <c r="B54" s="27"/>
      <c r="C54" s="27"/>
      <c r="D54" s="27"/>
      <c r="E54" s="50"/>
    </row>
    <row r="55" spans="1:5" ht="15">
      <c r="A55" s="71"/>
      <c r="B55" s="27"/>
      <c r="C55" s="27"/>
      <c r="D55" s="27"/>
      <c r="E55" s="50"/>
    </row>
    <row r="56" spans="1:5" ht="22.5" customHeight="1">
      <c r="A56" s="28" t="s">
        <v>36</v>
      </c>
      <c r="B56" s="32">
        <f>B20+B24+B30+B41+B47+B49+B43+B50+B51+B52+B53</f>
        <v>668455960</v>
      </c>
      <c r="C56" s="32">
        <f>C20+C24+C30+C41+C47+C49+C43+C50+C51+C52+C53</f>
        <v>784050823</v>
      </c>
      <c r="D56" s="32">
        <f>D20+D24+D30+D41+D47+D49+D43+D50+D51+D52+D53</f>
        <v>823041867</v>
      </c>
      <c r="E56" s="50">
        <f>D56/C56</f>
        <v>1.049730250713607</v>
      </c>
    </row>
  </sheetData>
  <sheetProtection/>
  <mergeCells count="3">
    <mergeCell ref="A2:D2"/>
    <mergeCell ref="A3:D3"/>
    <mergeCell ref="A4:D4"/>
  </mergeCells>
  <printOptions/>
  <pageMargins left="0.7480314960629921" right="0.5511811023622047" top="0.7874015748031497" bottom="0.7480314960629921" header="0.5118110236220472" footer="0.984251968503937"/>
  <pageSetup horizontalDpi="300" verticalDpi="300" orientation="portrait" paperSize="9" r:id="rId1"/>
  <headerFooter alignWithMargins="0">
    <oddFooter>&amp;C&amp;"Times New Roman,Normál"&amp;12beszámoló 2009.&amp;R&amp;"Times New Roman,Normál"&amp;12&amp;P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33.8515625" style="0" customWidth="1"/>
    <col min="2" max="2" width="14.7109375" style="0" bestFit="1" customWidth="1"/>
    <col min="3" max="3" width="16.421875" style="8" bestFit="1" customWidth="1"/>
    <col min="4" max="4" width="16.28125" style="8" bestFit="1" customWidth="1"/>
    <col min="5" max="5" width="8.140625" style="0" customWidth="1"/>
  </cols>
  <sheetData>
    <row r="1" spans="1:4" ht="15">
      <c r="A1" s="26" t="s">
        <v>856</v>
      </c>
      <c r="B1" s="29"/>
      <c r="C1" s="29"/>
      <c r="D1" s="49" t="s">
        <v>181</v>
      </c>
    </row>
    <row r="2" spans="1:4" ht="15.75">
      <c r="A2" s="382" t="s">
        <v>265</v>
      </c>
      <c r="B2" s="382"/>
      <c r="C2" s="382"/>
      <c r="D2" s="382"/>
    </row>
    <row r="3" spans="1:4" ht="15.75">
      <c r="A3" s="382" t="s">
        <v>703</v>
      </c>
      <c r="B3" s="382"/>
      <c r="C3" s="382"/>
      <c r="D3" s="382"/>
    </row>
    <row r="4" spans="1:4" ht="15.75">
      <c r="A4" s="382" t="s">
        <v>180</v>
      </c>
      <c r="B4" s="382"/>
      <c r="C4" s="382"/>
      <c r="D4" s="382"/>
    </row>
    <row r="5" ht="12.75">
      <c r="D5" s="8" t="s">
        <v>476</v>
      </c>
    </row>
    <row r="6" spans="1:5" ht="13.5" customHeight="1">
      <c r="A6" s="383" t="s">
        <v>4</v>
      </c>
      <c r="B6" s="61" t="s">
        <v>54</v>
      </c>
      <c r="C6" s="61" t="s">
        <v>55</v>
      </c>
      <c r="D6" s="384" t="s">
        <v>17</v>
      </c>
      <c r="E6" s="52"/>
    </row>
    <row r="7" spans="1:5" ht="12.75">
      <c r="A7" s="383"/>
      <c r="B7" s="385" t="s">
        <v>56</v>
      </c>
      <c r="C7" s="385"/>
      <c r="D7" s="384"/>
      <c r="E7" s="100" t="s">
        <v>18</v>
      </c>
    </row>
    <row r="8" spans="1:5" ht="12.75">
      <c r="A8" s="4">
        <v>2</v>
      </c>
      <c r="B8" s="62">
        <v>3</v>
      </c>
      <c r="C8" s="62">
        <v>4</v>
      </c>
      <c r="D8" s="94">
        <v>5</v>
      </c>
      <c r="E8" s="52"/>
    </row>
    <row r="9" spans="1:5" ht="12.75">
      <c r="A9" s="63" t="s">
        <v>140</v>
      </c>
      <c r="B9" s="69">
        <v>197378300</v>
      </c>
      <c r="C9" s="69">
        <v>178108357</v>
      </c>
      <c r="D9" s="95">
        <v>178108357</v>
      </c>
      <c r="E9" s="101">
        <f>D9/C9*100</f>
        <v>100</v>
      </c>
    </row>
    <row r="10" spans="1:5" ht="12.75">
      <c r="A10" s="63" t="s">
        <v>268</v>
      </c>
      <c r="B10" s="69">
        <v>0</v>
      </c>
      <c r="C10" s="69">
        <v>1999106</v>
      </c>
      <c r="D10" s="95">
        <v>1999106</v>
      </c>
      <c r="E10" s="101">
        <f aca="true" t="shared" si="0" ref="E10:E72">D10/C10*100</f>
        <v>100</v>
      </c>
    </row>
    <row r="11" spans="1:5" ht="12.75">
      <c r="A11" s="63" t="s">
        <v>269</v>
      </c>
      <c r="B11" s="69">
        <v>0</v>
      </c>
      <c r="C11" s="69">
        <v>0</v>
      </c>
      <c r="D11" s="95">
        <v>0</v>
      </c>
      <c r="E11" s="101"/>
    </row>
    <row r="12" spans="1:5" ht="12.75">
      <c r="A12" s="63" t="s">
        <v>141</v>
      </c>
      <c r="B12" s="69">
        <v>1542000</v>
      </c>
      <c r="C12" s="69">
        <v>3677878</v>
      </c>
      <c r="D12" s="95">
        <v>3677878</v>
      </c>
      <c r="E12" s="101"/>
    </row>
    <row r="13" spans="1:5" ht="12.75">
      <c r="A13" s="63" t="s">
        <v>142</v>
      </c>
      <c r="B13" s="69">
        <v>1353000</v>
      </c>
      <c r="C13" s="69">
        <v>1751071</v>
      </c>
      <c r="D13" s="95">
        <v>1440192</v>
      </c>
      <c r="E13" s="101">
        <f t="shared" si="0"/>
        <v>82.24635094750585</v>
      </c>
    </row>
    <row r="14" spans="1:5" ht="12.75">
      <c r="A14" s="63" t="s">
        <v>143</v>
      </c>
      <c r="B14" s="69">
        <v>0</v>
      </c>
      <c r="C14" s="69">
        <v>938920</v>
      </c>
      <c r="D14" s="95">
        <v>791727</v>
      </c>
      <c r="E14" s="101">
        <f t="shared" si="0"/>
        <v>84.32315852255783</v>
      </c>
    </row>
    <row r="15" spans="1:5" ht="12.75">
      <c r="A15" s="86" t="s">
        <v>145</v>
      </c>
      <c r="B15" s="87">
        <v>0</v>
      </c>
      <c r="C15" s="343">
        <v>0</v>
      </c>
      <c r="D15" s="343">
        <v>0</v>
      </c>
      <c r="E15" s="101"/>
    </row>
    <row r="16" spans="1:5" ht="12.75">
      <c r="A16" s="86" t="s">
        <v>270</v>
      </c>
      <c r="B16" s="87">
        <v>0</v>
      </c>
      <c r="C16" s="343">
        <v>3602004</v>
      </c>
      <c r="D16" s="343">
        <v>3489783</v>
      </c>
      <c r="E16" s="101">
        <f t="shared" si="0"/>
        <v>96.88448430373758</v>
      </c>
    </row>
    <row r="17" spans="1:5" ht="12.75">
      <c r="A17" s="65" t="s">
        <v>144</v>
      </c>
      <c r="B17" s="88">
        <f>SUM(B9:B16)</f>
        <v>200273300</v>
      </c>
      <c r="C17" s="88">
        <f>SUM(C9:C16)</f>
        <v>190077336</v>
      </c>
      <c r="D17" s="88">
        <f>SUM(D9:D16)</f>
        <v>189507043</v>
      </c>
      <c r="E17" s="101">
        <f t="shared" si="0"/>
        <v>99.69996791200819</v>
      </c>
    </row>
    <row r="18" spans="1:5" ht="12.75">
      <c r="A18" s="63" t="s">
        <v>146</v>
      </c>
      <c r="B18" s="89">
        <v>17548000</v>
      </c>
      <c r="C18" s="89">
        <v>16086037</v>
      </c>
      <c r="D18" s="96">
        <v>16086037</v>
      </c>
      <c r="E18" s="101">
        <f t="shared" si="0"/>
        <v>100</v>
      </c>
    </row>
    <row r="19" spans="1:5" ht="12.75">
      <c r="A19" s="63" t="s">
        <v>147</v>
      </c>
      <c r="B19" s="89">
        <v>0</v>
      </c>
      <c r="C19" s="89">
        <v>10787223</v>
      </c>
      <c r="D19" s="96">
        <v>10702223</v>
      </c>
      <c r="E19" s="101">
        <f t="shared" si="0"/>
        <v>99.21203075156599</v>
      </c>
    </row>
    <row r="20" spans="1:5" ht="12.75">
      <c r="A20" s="63" t="s">
        <v>148</v>
      </c>
      <c r="B20" s="89">
        <v>5188000</v>
      </c>
      <c r="C20" s="89">
        <v>962666</v>
      </c>
      <c r="D20" s="96">
        <v>500730</v>
      </c>
      <c r="E20" s="101">
        <f t="shared" si="0"/>
        <v>52.01492521809226</v>
      </c>
    </row>
    <row r="21" spans="1:5" ht="12.75">
      <c r="A21" s="65" t="s">
        <v>133</v>
      </c>
      <c r="B21" s="70">
        <f>SUM(B18:B20)</f>
        <v>22736000</v>
      </c>
      <c r="C21" s="70">
        <f>SUM(C18:C20)</f>
        <v>27835926</v>
      </c>
      <c r="D21" s="97">
        <f>SUM(D18:D20)</f>
        <v>27288990</v>
      </c>
      <c r="E21" s="101">
        <f t="shared" si="0"/>
        <v>98.03514350483617</v>
      </c>
    </row>
    <row r="22" ht="12.75">
      <c r="E22" s="101"/>
    </row>
    <row r="23" spans="1:5" ht="25.5">
      <c r="A23" s="85" t="s">
        <v>149</v>
      </c>
      <c r="B23" s="70">
        <f>B17+B21</f>
        <v>223009300</v>
      </c>
      <c r="C23" s="70">
        <f>C17+C21</f>
        <v>217913262</v>
      </c>
      <c r="D23" s="97">
        <f>D17+D21</f>
        <v>216796033</v>
      </c>
      <c r="E23" s="101">
        <f t="shared" si="0"/>
        <v>99.48730564182</v>
      </c>
    </row>
    <row r="24" spans="1:5" ht="25.5">
      <c r="A24" s="85" t="s">
        <v>134</v>
      </c>
      <c r="B24" s="70">
        <v>38475160</v>
      </c>
      <c r="C24" s="70">
        <v>39267262</v>
      </c>
      <c r="D24" s="97">
        <v>39267262</v>
      </c>
      <c r="E24" s="101">
        <f t="shared" si="0"/>
        <v>100</v>
      </c>
    </row>
    <row r="25" spans="1:5" ht="12.75">
      <c r="A25" s="64" t="s">
        <v>150</v>
      </c>
      <c r="B25" s="90">
        <v>7208000</v>
      </c>
      <c r="C25" s="90">
        <v>2368878</v>
      </c>
      <c r="D25" s="98">
        <v>2344367</v>
      </c>
      <c r="E25" s="101">
        <f t="shared" si="0"/>
        <v>98.96529074101747</v>
      </c>
    </row>
    <row r="26" spans="1:5" ht="25.5">
      <c r="A26" s="64" t="s">
        <v>151</v>
      </c>
      <c r="B26" s="90">
        <v>15911000</v>
      </c>
      <c r="C26" s="90">
        <v>18186000</v>
      </c>
      <c r="D26" s="98">
        <v>17312888</v>
      </c>
      <c r="E26" s="101">
        <f t="shared" si="0"/>
        <v>95.19898823270648</v>
      </c>
    </row>
    <row r="27" spans="1:5" ht="12.75">
      <c r="A27" s="64" t="s">
        <v>699</v>
      </c>
      <c r="B27" s="90">
        <v>0</v>
      </c>
      <c r="C27" s="90">
        <v>0</v>
      </c>
      <c r="D27" s="98">
        <v>0</v>
      </c>
      <c r="E27" s="101"/>
    </row>
    <row r="28" spans="1:5" ht="12.75">
      <c r="A28" s="85" t="s">
        <v>135</v>
      </c>
      <c r="B28" s="70">
        <f>SUM(B25:B27)</f>
        <v>23119000</v>
      </c>
      <c r="C28" s="70">
        <f>SUM(C25:C27)</f>
        <v>20554878</v>
      </c>
      <c r="D28" s="70">
        <f>SUM(D25:D27)</f>
        <v>19657255</v>
      </c>
      <c r="E28" s="101">
        <f t="shared" si="0"/>
        <v>95.63304146100988</v>
      </c>
    </row>
    <row r="29" spans="1:5" ht="25.5">
      <c r="A29" s="64" t="s">
        <v>152</v>
      </c>
      <c r="B29" s="90">
        <v>829000</v>
      </c>
      <c r="C29" s="90">
        <v>1138567</v>
      </c>
      <c r="D29" s="98">
        <v>583364</v>
      </c>
      <c r="E29" s="101">
        <f t="shared" si="0"/>
        <v>51.23668611509028</v>
      </c>
    </row>
    <row r="30" spans="1:5" ht="25.5">
      <c r="A30" s="64" t="s">
        <v>271</v>
      </c>
      <c r="B30" s="90">
        <v>300000</v>
      </c>
      <c r="C30" s="90">
        <v>882810</v>
      </c>
      <c r="D30" s="98">
        <v>811100</v>
      </c>
      <c r="E30" s="101">
        <f t="shared" si="0"/>
        <v>91.87707434215743</v>
      </c>
    </row>
    <row r="31" spans="1:5" ht="12.75">
      <c r="A31" s="65" t="s">
        <v>136</v>
      </c>
      <c r="B31" s="70">
        <f>SUM(B29:B30)</f>
        <v>1129000</v>
      </c>
      <c r="C31" s="70">
        <f>SUM(C29:C30)</f>
        <v>2021377</v>
      </c>
      <c r="D31" s="70">
        <f>SUM(D29:D30)</f>
        <v>1394464</v>
      </c>
      <c r="E31" s="101">
        <f t="shared" si="0"/>
        <v>68.98584479787789</v>
      </c>
    </row>
    <row r="32" spans="1:5" ht="12.75">
      <c r="A32" s="63" t="s">
        <v>153</v>
      </c>
      <c r="B32" s="90">
        <v>15443000</v>
      </c>
      <c r="C32" s="90">
        <v>19893736</v>
      </c>
      <c r="D32" s="98">
        <v>14558192</v>
      </c>
      <c r="E32" s="101">
        <f t="shared" si="0"/>
        <v>73.17977880072401</v>
      </c>
    </row>
    <row r="33" spans="1:5" ht="12.75">
      <c r="A33" s="63" t="s">
        <v>154</v>
      </c>
      <c r="B33" s="90">
        <v>24778000</v>
      </c>
      <c r="C33" s="90">
        <v>28729945</v>
      </c>
      <c r="D33" s="98">
        <v>28654944</v>
      </c>
      <c r="E33" s="101">
        <f t="shared" si="0"/>
        <v>99.73894485353173</v>
      </c>
    </row>
    <row r="34" spans="1:5" ht="12.75">
      <c r="A34" s="63" t="s">
        <v>272</v>
      </c>
      <c r="B34" s="90">
        <v>3300000</v>
      </c>
      <c r="C34" s="90">
        <v>3975462</v>
      </c>
      <c r="D34" s="98">
        <v>2803405</v>
      </c>
      <c r="E34" s="101">
        <f t="shared" si="0"/>
        <v>70.51771592836255</v>
      </c>
    </row>
    <row r="35" spans="1:5" ht="12.75">
      <c r="A35" s="63" t="s">
        <v>155</v>
      </c>
      <c r="B35" s="90">
        <v>4668000</v>
      </c>
      <c r="C35" s="90">
        <v>2100909</v>
      </c>
      <c r="D35" s="98">
        <v>1794961</v>
      </c>
      <c r="E35" s="101">
        <f t="shared" si="0"/>
        <v>85.4373511656145</v>
      </c>
    </row>
    <row r="36" spans="1:5" ht="12.75">
      <c r="A36" s="63" t="s">
        <v>156</v>
      </c>
      <c r="B36" s="90">
        <v>0</v>
      </c>
      <c r="C36" s="90">
        <v>2457424</v>
      </c>
      <c r="D36" s="98">
        <v>2457424</v>
      </c>
      <c r="E36" s="101">
        <f t="shared" si="0"/>
        <v>100</v>
      </c>
    </row>
    <row r="37" spans="1:5" ht="12.75">
      <c r="A37" s="63" t="s">
        <v>157</v>
      </c>
      <c r="B37" s="90">
        <v>8848000</v>
      </c>
      <c r="C37" s="90">
        <v>16445414</v>
      </c>
      <c r="D37" s="98">
        <v>16362214</v>
      </c>
      <c r="E37" s="101">
        <f t="shared" si="0"/>
        <v>99.49408388259486</v>
      </c>
    </row>
    <row r="38" spans="1:5" ht="12.75">
      <c r="A38" s="63" t="s">
        <v>158</v>
      </c>
      <c r="B38" s="90">
        <v>19700000</v>
      </c>
      <c r="C38" s="90">
        <v>24804506</v>
      </c>
      <c r="D38" s="98">
        <v>19639616</v>
      </c>
      <c r="E38" s="101">
        <f t="shared" si="0"/>
        <v>79.17761393837071</v>
      </c>
    </row>
    <row r="39" spans="1:5" ht="12.75">
      <c r="A39" s="65" t="s">
        <v>137</v>
      </c>
      <c r="B39" s="70">
        <f>SUM(B32:B38)</f>
        <v>76737000</v>
      </c>
      <c r="C39" s="70">
        <f>SUM(C32:C38)</f>
        <v>98407396</v>
      </c>
      <c r="D39" s="97">
        <f>SUM(D32:D38)</f>
        <v>86270756</v>
      </c>
      <c r="E39" s="101">
        <f t="shared" si="0"/>
        <v>87.66694324479433</v>
      </c>
    </row>
    <row r="40" spans="1:5" ht="12.75">
      <c r="A40" s="63" t="s">
        <v>159</v>
      </c>
      <c r="B40" s="90">
        <v>300000</v>
      </c>
      <c r="C40" s="90">
        <v>44992</v>
      </c>
      <c r="D40" s="98">
        <v>36490</v>
      </c>
      <c r="E40" s="101">
        <f t="shared" si="0"/>
        <v>81.10330725462305</v>
      </c>
    </row>
    <row r="41" spans="1:5" ht="12.75">
      <c r="A41" s="63" t="s">
        <v>273</v>
      </c>
      <c r="B41" s="90">
        <v>250000</v>
      </c>
      <c r="C41" s="90">
        <v>0</v>
      </c>
      <c r="D41" s="98">
        <v>0</v>
      </c>
      <c r="E41" s="101"/>
    </row>
    <row r="42" spans="1:5" ht="12.75">
      <c r="A42" s="65" t="s">
        <v>138</v>
      </c>
      <c r="B42" s="70">
        <f>SUM(B40:B41)</f>
        <v>550000</v>
      </c>
      <c r="C42" s="70">
        <f>SUM(C40:C41)</f>
        <v>44992</v>
      </c>
      <c r="D42" s="70">
        <f>SUM(D40:D41)</f>
        <v>36490</v>
      </c>
      <c r="E42" s="101">
        <f t="shared" si="0"/>
        <v>81.10330725462305</v>
      </c>
    </row>
    <row r="43" spans="1:5" ht="12.75">
      <c r="A43" s="86" t="s">
        <v>160</v>
      </c>
      <c r="B43" s="91">
        <v>26958400</v>
      </c>
      <c r="C43" s="92">
        <v>25099299</v>
      </c>
      <c r="D43" s="92">
        <v>21902638</v>
      </c>
      <c r="E43" s="101">
        <f t="shared" si="0"/>
        <v>87.26394310853064</v>
      </c>
    </row>
    <row r="44" spans="1:5" ht="12.75">
      <c r="A44" s="146" t="s">
        <v>161</v>
      </c>
      <c r="B44" s="147">
        <v>0</v>
      </c>
      <c r="C44" s="147">
        <v>24605705</v>
      </c>
      <c r="D44" s="148">
        <v>24467000</v>
      </c>
      <c r="E44" s="101">
        <f t="shared" si="0"/>
        <v>99.43628926706225</v>
      </c>
    </row>
    <row r="45" spans="1:5" ht="12.75">
      <c r="A45" s="152" t="s">
        <v>274</v>
      </c>
      <c r="B45" s="153">
        <v>0</v>
      </c>
      <c r="C45" s="100">
        <v>13493</v>
      </c>
      <c r="D45" s="100">
        <v>13493</v>
      </c>
      <c r="E45" s="101"/>
    </row>
    <row r="46" spans="1:5" ht="12.75">
      <c r="A46" s="152" t="s">
        <v>275</v>
      </c>
      <c r="B46" s="153">
        <v>0</v>
      </c>
      <c r="C46" s="100">
        <v>0</v>
      </c>
      <c r="D46" s="100">
        <v>0</v>
      </c>
      <c r="E46" s="101"/>
    </row>
    <row r="47" spans="1:5" ht="12.75">
      <c r="A47" s="149" t="s">
        <v>162</v>
      </c>
      <c r="B47" s="150">
        <v>2210000</v>
      </c>
      <c r="C47" s="150">
        <v>8333657</v>
      </c>
      <c r="D47" s="151">
        <v>7612289</v>
      </c>
      <c r="E47" s="101">
        <f t="shared" si="0"/>
        <v>91.34392020213934</v>
      </c>
    </row>
    <row r="48" spans="1:5" ht="25.5">
      <c r="A48" s="85" t="s">
        <v>139</v>
      </c>
      <c r="B48" s="70">
        <f>SUM(B43:B47)</f>
        <v>29168400</v>
      </c>
      <c r="C48" s="70">
        <f>SUM(C43:C47)</f>
        <v>58052154</v>
      </c>
      <c r="D48" s="97">
        <f>SUM(D43:D47)</f>
        <v>53995420</v>
      </c>
      <c r="E48" s="101">
        <f t="shared" si="0"/>
        <v>93.01191476891624</v>
      </c>
    </row>
    <row r="49" spans="1:5" ht="12.75">
      <c r="A49" s="85" t="s">
        <v>163</v>
      </c>
      <c r="B49" s="70">
        <f>B28+B31+B39+B42+B48</f>
        <v>130703400</v>
      </c>
      <c r="C49" s="70">
        <f>C28+C31+C39+C42+C48</f>
        <v>179080797</v>
      </c>
      <c r="D49" s="97">
        <f>D28+D31+D39+D42+D48</f>
        <v>161354385</v>
      </c>
      <c r="E49" s="101">
        <f t="shared" si="0"/>
        <v>90.10144454516806</v>
      </c>
    </row>
    <row r="50" spans="1:5" ht="12.75">
      <c r="A50" s="65" t="s">
        <v>164</v>
      </c>
      <c r="B50" s="70">
        <v>7670000</v>
      </c>
      <c r="C50" s="70">
        <v>6801320</v>
      </c>
      <c r="D50" s="97">
        <v>6801320</v>
      </c>
      <c r="E50" s="101">
        <f t="shared" si="0"/>
        <v>100</v>
      </c>
    </row>
    <row r="51" spans="1:5" ht="12.75">
      <c r="A51" s="63" t="s">
        <v>455</v>
      </c>
      <c r="B51" s="90">
        <v>0</v>
      </c>
      <c r="C51" s="90">
        <v>1446791</v>
      </c>
      <c r="D51" s="98">
        <v>1446791</v>
      </c>
      <c r="E51" s="101">
        <f t="shared" si="0"/>
        <v>100</v>
      </c>
    </row>
    <row r="52" spans="1:5" ht="12.75">
      <c r="A52" s="63" t="s">
        <v>171</v>
      </c>
      <c r="B52" s="90"/>
      <c r="C52" s="90"/>
      <c r="D52" s="98">
        <v>0</v>
      </c>
      <c r="E52" s="101"/>
    </row>
    <row r="53" spans="1:5" ht="12.75">
      <c r="A53" s="63" t="s">
        <v>165</v>
      </c>
      <c r="B53" s="90">
        <v>3212000</v>
      </c>
      <c r="C53" s="90">
        <v>3764588</v>
      </c>
      <c r="D53" s="98">
        <v>3764588</v>
      </c>
      <c r="E53" s="101">
        <f t="shared" si="0"/>
        <v>100</v>
      </c>
    </row>
    <row r="54" spans="1:5" ht="12.75">
      <c r="A54" s="63" t="s">
        <v>276</v>
      </c>
      <c r="B54" s="90"/>
      <c r="C54" s="90"/>
      <c r="D54" s="98">
        <v>60000</v>
      </c>
      <c r="E54" s="101"/>
    </row>
    <row r="55" spans="1:5" ht="12.75">
      <c r="A55" s="93" t="s">
        <v>166</v>
      </c>
      <c r="B55" s="90"/>
      <c r="C55" s="90"/>
      <c r="D55" s="98">
        <v>2473434</v>
      </c>
      <c r="E55" s="101"/>
    </row>
    <row r="56" spans="1:5" ht="12.75">
      <c r="A56" s="93" t="s">
        <v>173</v>
      </c>
      <c r="B56" s="90"/>
      <c r="C56" s="90"/>
      <c r="D56" s="98">
        <v>450000</v>
      </c>
      <c r="E56" s="101"/>
    </row>
    <row r="57" spans="1:5" ht="12.75">
      <c r="A57" s="63" t="s">
        <v>707</v>
      </c>
      <c r="B57" s="90"/>
      <c r="C57" s="90"/>
      <c r="D57" s="98">
        <v>781154</v>
      </c>
      <c r="E57" s="101"/>
    </row>
    <row r="58" spans="1:5" ht="25.5">
      <c r="A58" s="85" t="s">
        <v>167</v>
      </c>
      <c r="B58" s="70">
        <f>B51+B53+B57</f>
        <v>3212000</v>
      </c>
      <c r="C58" s="70">
        <f>C51+C53+C57</f>
        <v>5211379</v>
      </c>
      <c r="D58" s="97">
        <f>D51+D53</f>
        <v>5211379</v>
      </c>
      <c r="E58" s="101">
        <f t="shared" si="0"/>
        <v>100</v>
      </c>
    </row>
    <row r="59" spans="1:5" ht="12.75">
      <c r="A59" s="65" t="s">
        <v>168</v>
      </c>
      <c r="B59" s="70">
        <v>0</v>
      </c>
      <c r="C59" s="70">
        <v>145036446</v>
      </c>
      <c r="D59" s="97">
        <v>72228587</v>
      </c>
      <c r="E59" s="101">
        <f t="shared" si="0"/>
        <v>49.80030122911313</v>
      </c>
    </row>
    <row r="60" spans="1:5" ht="12.75">
      <c r="A60" s="65" t="s">
        <v>169</v>
      </c>
      <c r="B60" s="70">
        <v>92802340</v>
      </c>
      <c r="C60" s="70">
        <v>13509010</v>
      </c>
      <c r="D60" s="97">
        <v>11255937</v>
      </c>
      <c r="E60" s="101">
        <f t="shared" si="0"/>
        <v>83.32170159027199</v>
      </c>
    </row>
    <row r="61" spans="1:5" ht="12.75">
      <c r="A61" s="63" t="s">
        <v>170</v>
      </c>
      <c r="B61" s="68">
        <v>0</v>
      </c>
      <c r="C61" s="68">
        <v>0</v>
      </c>
      <c r="D61" s="99">
        <v>0</v>
      </c>
      <c r="E61" s="101"/>
    </row>
    <row r="62" spans="1:5" ht="12.75">
      <c r="A62" s="63" t="s">
        <v>171</v>
      </c>
      <c r="B62" s="68"/>
      <c r="C62" s="68"/>
      <c r="D62" s="99"/>
      <c r="E62" s="101"/>
    </row>
    <row r="63" spans="1:5" ht="12.75">
      <c r="A63" s="63" t="s">
        <v>172</v>
      </c>
      <c r="B63" s="68">
        <v>0</v>
      </c>
      <c r="C63" s="68">
        <v>0</v>
      </c>
      <c r="D63" s="99">
        <v>0</v>
      </c>
      <c r="E63" s="101"/>
    </row>
    <row r="64" spans="1:5" ht="12.75">
      <c r="A64" s="63" t="s">
        <v>173</v>
      </c>
      <c r="B64" s="68"/>
      <c r="C64" s="68"/>
      <c r="D64" s="99"/>
      <c r="E64" s="101"/>
    </row>
    <row r="65" spans="1:5" ht="12.75">
      <c r="A65" s="65" t="s">
        <v>174</v>
      </c>
      <c r="B65" s="70">
        <f>B61+B63</f>
        <v>0</v>
      </c>
      <c r="C65" s="70">
        <f>C61+C63</f>
        <v>0</v>
      </c>
      <c r="D65" s="97">
        <f>D61+D63</f>
        <v>0</v>
      </c>
      <c r="E65" s="101"/>
    </row>
    <row r="66" spans="1:5" ht="12.75">
      <c r="A66" s="65"/>
      <c r="B66" s="68"/>
      <c r="C66" s="68"/>
      <c r="D66" s="97"/>
      <c r="E66" s="101"/>
    </row>
    <row r="67" spans="1:5" ht="12.75">
      <c r="A67" s="65" t="s">
        <v>175</v>
      </c>
      <c r="B67" s="70">
        <f>B23+B24+B49+B50+B58+B59+B60+B65</f>
        <v>495872200</v>
      </c>
      <c r="C67" s="70">
        <f>C23+C24+C49+C50+C58+C59+C60+C65</f>
        <v>606819476</v>
      </c>
      <c r="D67" s="97">
        <f>D23+D24+D49+D50+D58+D59+D60+D65</f>
        <v>512914903</v>
      </c>
      <c r="E67" s="101">
        <f t="shared" si="0"/>
        <v>84.52512209743249</v>
      </c>
    </row>
    <row r="68" spans="1:5" ht="12.75">
      <c r="A68" s="59"/>
      <c r="B68" s="68"/>
      <c r="C68" s="68"/>
      <c r="D68" s="99"/>
      <c r="E68" s="101"/>
    </row>
    <row r="69" spans="1:5" ht="12.75">
      <c r="A69" s="63" t="s">
        <v>176</v>
      </c>
      <c r="B69" s="68">
        <v>0</v>
      </c>
      <c r="C69" s="68">
        <v>7791854</v>
      </c>
      <c r="D69" s="99">
        <v>7791854</v>
      </c>
      <c r="E69" s="101">
        <f t="shared" si="0"/>
        <v>100</v>
      </c>
    </row>
    <row r="70" spans="1:5" ht="12.75">
      <c r="A70" s="63" t="s">
        <v>177</v>
      </c>
      <c r="B70" s="90">
        <v>172583760</v>
      </c>
      <c r="C70" s="90">
        <v>169439493</v>
      </c>
      <c r="D70" s="98">
        <v>169439493</v>
      </c>
      <c r="E70" s="101">
        <f t="shared" si="0"/>
        <v>100</v>
      </c>
    </row>
    <row r="71" spans="1:5" ht="12.75">
      <c r="A71" s="63" t="s">
        <v>456</v>
      </c>
      <c r="B71" s="68"/>
      <c r="C71" s="68"/>
      <c r="D71" s="99"/>
      <c r="E71" s="101"/>
    </row>
    <row r="72" spans="1:5" ht="12.75">
      <c r="A72" s="65" t="s">
        <v>178</v>
      </c>
      <c r="B72" s="70">
        <f>SUM(B69:B71)</f>
        <v>172583760</v>
      </c>
      <c r="C72" s="70">
        <f>SUM(C69:C71)</f>
        <v>177231347</v>
      </c>
      <c r="D72" s="97">
        <f>SUM(D69:D71)</f>
        <v>177231347</v>
      </c>
      <c r="E72" s="101">
        <f t="shared" si="0"/>
        <v>100</v>
      </c>
    </row>
    <row r="73" spans="1:5" ht="12.75">
      <c r="A73" s="102"/>
      <c r="B73" s="103"/>
      <c r="C73" s="103"/>
      <c r="D73" s="104"/>
      <c r="E73" s="101"/>
    </row>
    <row r="74" spans="1:5" ht="12.75">
      <c r="A74" s="51" t="s">
        <v>179</v>
      </c>
      <c r="B74" s="105">
        <f>B67+B72</f>
        <v>668455960</v>
      </c>
      <c r="C74" s="105">
        <f>C67+C72</f>
        <v>784050823</v>
      </c>
      <c r="D74" s="105">
        <f>D67+D72</f>
        <v>690146250</v>
      </c>
      <c r="E74" s="101">
        <f>D74/C74*100</f>
        <v>88.02315229506493</v>
      </c>
    </row>
    <row r="75" spans="1:4" ht="12.75">
      <c r="A75" s="66"/>
      <c r="C75" s="33"/>
      <c r="D75" s="33"/>
    </row>
    <row r="76" spans="3:4" ht="12.75">
      <c r="C76" s="33"/>
      <c r="D76" s="33"/>
    </row>
    <row r="77" spans="2:4" ht="12.75">
      <c r="B77" s="67"/>
      <c r="C77" s="33"/>
      <c r="D77" s="33"/>
    </row>
    <row r="78" spans="2:4" ht="12.75">
      <c r="B78" s="67"/>
      <c r="C78" s="33"/>
      <c r="D78" s="33"/>
    </row>
    <row r="79" spans="3:4" ht="12.75">
      <c r="C79" s="33"/>
      <c r="D79" s="33"/>
    </row>
    <row r="80" spans="3:4" ht="12.75">
      <c r="C80" s="33"/>
      <c r="D80" s="33"/>
    </row>
    <row r="81" spans="3:4" ht="12.75">
      <c r="C81" s="33"/>
      <c r="D81" s="33"/>
    </row>
    <row r="82" spans="3:4" ht="12.75">
      <c r="C82" s="33"/>
      <c r="D82" s="33"/>
    </row>
    <row r="83" spans="3:4" ht="12.75">
      <c r="C83" s="33"/>
      <c r="D83" s="33"/>
    </row>
    <row r="84" spans="3:4" ht="12.75">
      <c r="C84" s="33"/>
      <c r="D84" s="33"/>
    </row>
    <row r="85" spans="3:4" ht="12.75">
      <c r="C85" s="33"/>
      <c r="D85" s="33"/>
    </row>
    <row r="86" spans="3:4" ht="12.75">
      <c r="C86" s="33"/>
      <c r="D86" s="33"/>
    </row>
    <row r="87" spans="3:4" ht="12.75">
      <c r="C87" s="33"/>
      <c r="D87" s="33"/>
    </row>
    <row r="88" spans="3:4" ht="12.75">
      <c r="C88" s="33"/>
      <c r="D88" s="33"/>
    </row>
    <row r="89" spans="3:4" ht="12.75">
      <c r="C89" s="33"/>
      <c r="D89" s="33"/>
    </row>
    <row r="90" spans="3:4" ht="12.75">
      <c r="C90" s="33"/>
      <c r="D90" s="33"/>
    </row>
    <row r="91" spans="3:4" ht="12.75">
      <c r="C91" s="33"/>
      <c r="D91" s="33"/>
    </row>
    <row r="92" spans="3:4" ht="12.75">
      <c r="C92" s="33"/>
      <c r="D92" s="33"/>
    </row>
    <row r="93" spans="3:4" ht="12.75">
      <c r="C93" s="33"/>
      <c r="D93" s="33"/>
    </row>
    <row r="94" spans="3:4" ht="12.75">
      <c r="C94" s="33"/>
      <c r="D94" s="33"/>
    </row>
    <row r="95" spans="3:4" ht="12.75">
      <c r="C95" s="33"/>
      <c r="D95" s="33"/>
    </row>
    <row r="96" spans="3:4" ht="12.75">
      <c r="C96" s="33"/>
      <c r="D96" s="33"/>
    </row>
    <row r="97" spans="3:4" ht="12.75">
      <c r="C97" s="33"/>
      <c r="D97" s="33"/>
    </row>
    <row r="98" spans="3:4" ht="12.75">
      <c r="C98" s="33"/>
      <c r="D98" s="33"/>
    </row>
    <row r="99" spans="3:4" ht="12.75">
      <c r="C99" s="33"/>
      <c r="D99" s="33"/>
    </row>
    <row r="100" spans="3:4" ht="12.75">
      <c r="C100" s="33"/>
      <c r="D100" s="33"/>
    </row>
    <row r="101" spans="3:4" ht="12.75">
      <c r="C101" s="33"/>
      <c r="D101" s="33"/>
    </row>
    <row r="102" spans="3:4" ht="12.75">
      <c r="C102" s="33"/>
      <c r="D102" s="33"/>
    </row>
    <row r="103" spans="3:4" ht="12.75">
      <c r="C103" s="33"/>
      <c r="D103" s="33"/>
    </row>
    <row r="104" spans="3:4" ht="12.75">
      <c r="C104" s="33"/>
      <c r="D104" s="33"/>
    </row>
    <row r="105" spans="3:4" ht="12.75">
      <c r="C105" s="33"/>
      <c r="D105" s="33"/>
    </row>
    <row r="106" spans="3:4" ht="12.75">
      <c r="C106" s="33"/>
      <c r="D106" s="33"/>
    </row>
    <row r="107" spans="3:4" ht="12.75">
      <c r="C107" s="33"/>
      <c r="D107" s="33"/>
    </row>
    <row r="108" spans="3:4" ht="12.75">
      <c r="C108" s="33"/>
      <c r="D108" s="33"/>
    </row>
    <row r="109" spans="3:4" ht="12.75">
      <c r="C109" s="33"/>
      <c r="D109" s="33"/>
    </row>
    <row r="110" spans="3:4" ht="12.75">
      <c r="C110" s="33"/>
      <c r="D110" s="33"/>
    </row>
    <row r="111" spans="3:4" ht="12.75">
      <c r="C111" s="33"/>
      <c r="D111" s="33"/>
    </row>
    <row r="112" spans="3:4" ht="12.75">
      <c r="C112" s="33"/>
      <c r="D112" s="33"/>
    </row>
  </sheetData>
  <sheetProtection/>
  <mergeCells count="6">
    <mergeCell ref="A4:D4"/>
    <mergeCell ref="A3:D3"/>
    <mergeCell ref="A2:D2"/>
    <mergeCell ref="A6:A7"/>
    <mergeCell ref="D6:D7"/>
    <mergeCell ref="B7:C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5.421875" style="0" customWidth="1"/>
    <col min="3" max="4" width="15.8515625" style="0" customWidth="1"/>
  </cols>
  <sheetData>
    <row r="1" spans="1:4" ht="12.75">
      <c r="A1" t="s">
        <v>855</v>
      </c>
      <c r="D1" t="s">
        <v>245</v>
      </c>
    </row>
    <row r="2" spans="1:4" ht="12.75">
      <c r="A2" s="386" t="s">
        <v>277</v>
      </c>
      <c r="B2" s="386"/>
      <c r="C2" s="386"/>
      <c r="D2" s="386"/>
    </row>
    <row r="3" spans="1:4" ht="12.75">
      <c r="A3" s="386" t="s">
        <v>708</v>
      </c>
      <c r="B3" s="386"/>
      <c r="C3" s="386"/>
      <c r="D3" s="386"/>
    </row>
    <row r="4" spans="1:4" ht="12.75">
      <c r="A4" s="381" t="s">
        <v>246</v>
      </c>
      <c r="B4" s="381"/>
      <c r="C4" s="381"/>
      <c r="D4" s="381"/>
    </row>
    <row r="5" spans="1:4" ht="12.75">
      <c r="A5" s="381" t="s">
        <v>464</v>
      </c>
      <c r="B5" s="381"/>
      <c r="C5" s="381"/>
      <c r="D5" s="381"/>
    </row>
    <row r="6" spans="1:6" ht="36" customHeight="1">
      <c r="A6" s="11"/>
      <c r="B6" s="12"/>
      <c r="C6" s="77" t="s">
        <v>709</v>
      </c>
      <c r="D6" s="13" t="s">
        <v>20</v>
      </c>
      <c r="E6" s="14"/>
      <c r="F6" s="14"/>
    </row>
    <row r="7" spans="1:6" ht="12.75">
      <c r="A7" s="11"/>
      <c r="B7" s="9" t="s">
        <v>21</v>
      </c>
      <c r="C7" s="9" t="s">
        <v>24</v>
      </c>
      <c r="D7" s="9" t="s">
        <v>25</v>
      </c>
      <c r="E7" s="15"/>
      <c r="F7" s="15"/>
    </row>
    <row r="8" spans="1:6" ht="22.5">
      <c r="A8" s="11"/>
      <c r="B8" s="79" t="s">
        <v>114</v>
      </c>
      <c r="C8" s="20">
        <f>SUM(C9:C12)</f>
        <v>1977470907</v>
      </c>
      <c r="D8" s="20">
        <f>SUM(D9:D12)</f>
        <v>1721118537</v>
      </c>
      <c r="E8" s="17"/>
      <c r="F8" s="17"/>
    </row>
    <row r="9" spans="1:6" ht="12.75">
      <c r="A9" s="11"/>
      <c r="B9" s="11" t="s">
        <v>28</v>
      </c>
      <c r="C9" s="16">
        <v>582644</v>
      </c>
      <c r="D9" s="16">
        <v>484284</v>
      </c>
      <c r="E9" s="17"/>
      <c r="F9" s="17"/>
    </row>
    <row r="10" spans="1:6" ht="12.75">
      <c r="A10" s="11"/>
      <c r="B10" s="11" t="s">
        <v>29</v>
      </c>
      <c r="C10" s="16">
        <v>1493355608</v>
      </c>
      <c r="D10" s="16">
        <v>1317101338</v>
      </c>
      <c r="E10" s="17"/>
      <c r="F10" s="17"/>
    </row>
    <row r="11" spans="1:6" ht="12.75">
      <c r="A11" s="11"/>
      <c r="B11" s="11" t="s">
        <v>30</v>
      </c>
      <c r="C11" s="16">
        <v>18726000</v>
      </c>
      <c r="D11" s="16">
        <v>18726000</v>
      </c>
      <c r="E11" s="17"/>
      <c r="F11" s="17"/>
    </row>
    <row r="12" spans="1:6" ht="12.75">
      <c r="A12" s="11"/>
      <c r="B12" s="11" t="s">
        <v>278</v>
      </c>
      <c r="C12" s="18">
        <v>464806655</v>
      </c>
      <c r="D12" s="18">
        <v>384806915</v>
      </c>
      <c r="E12" s="19"/>
      <c r="F12" s="19"/>
    </row>
    <row r="13" spans="1:6" ht="22.5">
      <c r="A13" s="11"/>
      <c r="B13" s="79" t="s">
        <v>115</v>
      </c>
      <c r="C13" s="78">
        <f>C14+C15</f>
        <v>30379176</v>
      </c>
      <c r="D13" s="78">
        <f>D14+D15</f>
        <v>31877161</v>
      </c>
      <c r="E13" s="19"/>
      <c r="F13" s="19"/>
    </row>
    <row r="14" spans="1:6" ht="12.75">
      <c r="A14" s="11"/>
      <c r="B14" s="11" t="s">
        <v>31</v>
      </c>
      <c r="C14" s="18">
        <v>30379176</v>
      </c>
      <c r="D14" s="18">
        <v>31877161</v>
      </c>
      <c r="E14" s="19"/>
      <c r="F14" s="19"/>
    </row>
    <row r="15" spans="1:6" ht="12.75">
      <c r="A15" s="11"/>
      <c r="B15" s="11" t="s">
        <v>116</v>
      </c>
      <c r="C15" s="18">
        <v>0</v>
      </c>
      <c r="D15" s="18">
        <v>0</v>
      </c>
      <c r="E15" s="19"/>
      <c r="F15" s="19"/>
    </row>
    <row r="16" spans="1:6" ht="12.75">
      <c r="A16" s="11"/>
      <c r="B16" s="10" t="s">
        <v>119</v>
      </c>
      <c r="C16" s="78">
        <f>SUM(C17:C19)</f>
        <v>111827481</v>
      </c>
      <c r="D16" s="78">
        <f>SUM(D17:D19)</f>
        <v>123707953</v>
      </c>
      <c r="E16" s="19"/>
      <c r="F16" s="19"/>
    </row>
    <row r="17" spans="1:6" ht="12.75">
      <c r="A17" s="11"/>
      <c r="B17" s="83" t="s">
        <v>279</v>
      </c>
      <c r="C17" s="84">
        <v>121045</v>
      </c>
      <c r="D17" s="84">
        <v>800995</v>
      </c>
      <c r="E17" s="19"/>
      <c r="F17" s="19"/>
    </row>
    <row r="18" spans="1:6" ht="12.75">
      <c r="A18" s="11"/>
      <c r="B18" s="82" t="s">
        <v>131</v>
      </c>
      <c r="C18" s="84">
        <v>111706436</v>
      </c>
      <c r="D18" s="84">
        <v>122906958</v>
      </c>
      <c r="E18" s="19"/>
      <c r="F18" s="19"/>
    </row>
    <row r="19" spans="1:6" ht="12.75">
      <c r="A19" s="11"/>
      <c r="B19" s="83" t="s">
        <v>132</v>
      </c>
      <c r="C19" s="84">
        <v>0</v>
      </c>
      <c r="D19" s="84">
        <v>0</v>
      </c>
      <c r="E19" s="19"/>
      <c r="F19" s="19"/>
    </row>
    <row r="20" spans="1:6" ht="12.75">
      <c r="A20" s="11"/>
      <c r="B20" s="80" t="s">
        <v>117</v>
      </c>
      <c r="C20" s="23">
        <f>SUM(C21:C23)</f>
        <v>16813154</v>
      </c>
      <c r="D20" s="23">
        <f>SUM(D21:D23)</f>
        <v>17249266</v>
      </c>
      <c r="E20" s="19"/>
      <c r="F20" s="19"/>
    </row>
    <row r="21" spans="1:6" ht="12.75">
      <c r="A21" s="11"/>
      <c r="B21" s="11" t="s">
        <v>118</v>
      </c>
      <c r="C21" s="18">
        <v>16373512</v>
      </c>
      <c r="D21" s="18">
        <v>16849266</v>
      </c>
      <c r="E21" s="19"/>
      <c r="F21" s="19"/>
    </row>
    <row r="22" spans="1:6" ht="12.75">
      <c r="A22" s="11"/>
      <c r="B22" s="11" t="s">
        <v>280</v>
      </c>
      <c r="C22" s="18">
        <v>0</v>
      </c>
      <c r="D22" s="18">
        <v>0</v>
      </c>
      <c r="E22" s="19"/>
      <c r="F22" s="19"/>
    </row>
    <row r="23" spans="1:6" ht="12.75">
      <c r="A23" s="11"/>
      <c r="B23" s="11" t="s">
        <v>281</v>
      </c>
      <c r="C23" s="18">
        <v>439642</v>
      </c>
      <c r="D23" s="18">
        <v>400000</v>
      </c>
      <c r="E23" s="19"/>
      <c r="F23" s="19"/>
    </row>
    <row r="24" spans="1:6" ht="12.75">
      <c r="A24" s="11"/>
      <c r="B24" s="10" t="s">
        <v>120</v>
      </c>
      <c r="C24" s="78"/>
      <c r="D24" s="78">
        <v>0</v>
      </c>
      <c r="E24" s="19"/>
      <c r="F24" s="19"/>
    </row>
    <row r="25" spans="1:6" ht="12.75">
      <c r="A25" s="11"/>
      <c r="B25" s="10" t="s">
        <v>282</v>
      </c>
      <c r="C25" s="78">
        <v>0</v>
      </c>
      <c r="D25" s="78">
        <v>0</v>
      </c>
      <c r="E25" s="19"/>
      <c r="F25" s="19"/>
    </row>
    <row r="26" spans="1:6" s="3" customFormat="1" ht="12.75">
      <c r="A26" s="10"/>
      <c r="B26" s="10" t="s">
        <v>32</v>
      </c>
      <c r="C26" s="20">
        <f>C8+C13+C16+C20+C24+C25</f>
        <v>2136490718</v>
      </c>
      <c r="D26" s="20">
        <f>D8+D13+D16+D20+D24+D25</f>
        <v>1893952917</v>
      </c>
      <c r="E26" s="21"/>
      <c r="F26" s="21"/>
    </row>
    <row r="27" spans="1:6" ht="12.75">
      <c r="A27" s="11"/>
      <c r="B27" s="60" t="s">
        <v>33</v>
      </c>
      <c r="C27" s="22"/>
      <c r="D27" s="16"/>
      <c r="E27" s="17"/>
      <c r="F27" s="17"/>
    </row>
    <row r="28" spans="1:6" ht="12.75">
      <c r="A28" s="11"/>
      <c r="B28" s="81" t="s">
        <v>113</v>
      </c>
      <c r="C28" s="20">
        <f>SUM(C29:C33)</f>
        <v>1845515539</v>
      </c>
      <c r="D28" s="20">
        <f>SUM(D29:D33)</f>
        <v>1610183524</v>
      </c>
      <c r="E28" s="17"/>
      <c r="F28" s="17"/>
    </row>
    <row r="29" spans="1:6" ht="12.75">
      <c r="A29" s="11"/>
      <c r="B29" s="11" t="s">
        <v>122</v>
      </c>
      <c r="C29" s="16">
        <v>1166938042</v>
      </c>
      <c r="D29" s="16">
        <v>1166938042</v>
      </c>
      <c r="E29" s="17"/>
      <c r="F29" s="17"/>
    </row>
    <row r="30" spans="1:6" ht="12.75">
      <c r="A30" s="11"/>
      <c r="B30" s="11" t="s">
        <v>457</v>
      </c>
      <c r="C30" s="16">
        <v>314568075</v>
      </c>
      <c r="D30" s="16">
        <v>314568075</v>
      </c>
      <c r="E30" s="17"/>
      <c r="F30" s="17"/>
    </row>
    <row r="31" spans="1:6" ht="12.75">
      <c r="A31" s="11"/>
      <c r="B31" s="11" t="s">
        <v>123</v>
      </c>
      <c r="C31" s="16">
        <v>224595330</v>
      </c>
      <c r="D31" s="16">
        <v>224595330</v>
      </c>
      <c r="E31" s="17"/>
      <c r="F31" s="17"/>
    </row>
    <row r="32" spans="1:6" ht="12.75">
      <c r="A32" s="11"/>
      <c r="B32" s="11" t="s">
        <v>124</v>
      </c>
      <c r="C32" s="16">
        <v>150945901</v>
      </c>
      <c r="D32" s="16">
        <v>139414092</v>
      </c>
      <c r="E32" s="17"/>
      <c r="F32" s="17"/>
    </row>
    <row r="33" spans="1:6" ht="12.75">
      <c r="A33" s="11"/>
      <c r="B33" s="11" t="s">
        <v>125</v>
      </c>
      <c r="C33" s="16">
        <v>-11531809</v>
      </c>
      <c r="D33" s="16">
        <v>-235332015</v>
      </c>
      <c r="E33" s="17"/>
      <c r="F33" s="17"/>
    </row>
    <row r="34" spans="1:6" ht="12.75">
      <c r="A34" s="11"/>
      <c r="B34" s="81" t="s">
        <v>121</v>
      </c>
      <c r="C34" s="20">
        <f>SUM(C35:C37)</f>
        <v>16078364</v>
      </c>
      <c r="D34" s="20">
        <f>SUM(D35:D37)</f>
        <v>22243126</v>
      </c>
      <c r="E34" s="17"/>
      <c r="F34" s="17"/>
    </row>
    <row r="35" spans="1:6" ht="12.75">
      <c r="A35" s="11"/>
      <c r="B35" s="11" t="s">
        <v>126</v>
      </c>
      <c r="C35" s="16">
        <v>0</v>
      </c>
      <c r="D35" s="16">
        <v>12614774</v>
      </c>
      <c r="E35" s="56"/>
      <c r="F35" s="17"/>
    </row>
    <row r="36" spans="1:6" ht="12.75">
      <c r="A36" s="11"/>
      <c r="B36" s="11" t="s">
        <v>127</v>
      </c>
      <c r="C36" s="16">
        <v>16078363</v>
      </c>
      <c r="D36" s="16">
        <v>7632992</v>
      </c>
      <c r="E36" s="17"/>
      <c r="F36" s="17"/>
    </row>
    <row r="37" spans="1:6" ht="12.75">
      <c r="A37" s="11"/>
      <c r="B37" s="11" t="s">
        <v>128</v>
      </c>
      <c r="C37" s="18">
        <v>1</v>
      </c>
      <c r="D37" s="18">
        <v>1995360</v>
      </c>
      <c r="E37" s="19"/>
      <c r="F37" s="19"/>
    </row>
    <row r="38" spans="1:6" ht="12.75">
      <c r="A38" s="11"/>
      <c r="B38" s="10" t="s">
        <v>129</v>
      </c>
      <c r="C38" s="18">
        <v>0</v>
      </c>
      <c r="D38" s="18">
        <v>0</v>
      </c>
      <c r="E38" s="19"/>
      <c r="F38" s="19"/>
    </row>
    <row r="39" spans="1:6" ht="12.75">
      <c r="A39" s="11"/>
      <c r="B39" s="10" t="s">
        <v>130</v>
      </c>
      <c r="C39" s="18">
        <v>274896815</v>
      </c>
      <c r="D39" s="18">
        <v>261526267</v>
      </c>
      <c r="E39" s="19"/>
      <c r="F39" s="19"/>
    </row>
    <row r="40" spans="1:6" s="3" customFormat="1" ht="12.75">
      <c r="A40" s="10"/>
      <c r="B40" s="10" t="s">
        <v>34</v>
      </c>
      <c r="C40" s="20">
        <f>C34+C28+C39</f>
        <v>2136490718</v>
      </c>
      <c r="D40" s="20">
        <f>D34+D28+D39</f>
        <v>1893952917</v>
      </c>
      <c r="E40" s="21"/>
      <c r="F40" s="21"/>
    </row>
    <row r="41" spans="3:4" ht="12.75">
      <c r="C41" s="1"/>
      <c r="D41" s="1"/>
    </row>
  </sheetData>
  <sheetProtection/>
  <mergeCells count="4">
    <mergeCell ref="A4:D4"/>
    <mergeCell ref="A5:D5"/>
    <mergeCell ref="A2:D2"/>
    <mergeCell ref="A3:D3"/>
  </mergeCells>
  <printOptions/>
  <pageMargins left="0.7480314960629921" right="0.7480314960629921" top="0.984251968503937" bottom="1.141732283464567" header="0.5118110236220472" footer="0.984251968503937"/>
  <pageSetup horizontalDpi="300" verticalDpi="300" orientation="portrait" paperSize="9" scale="110" r:id="rId1"/>
  <headerFooter alignWithMargins="0">
    <oddFooter>&amp;C&amp;"Times New Roman,Normál"&amp;12&amp;F&amp;R&amp;"Times New Roman,Normál"&amp;12&amp;P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24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40.7109375" style="200" customWidth="1"/>
    <col min="2" max="2" width="11.140625" style="200" customWidth="1"/>
    <col min="3" max="3" width="12.7109375" style="200" customWidth="1"/>
    <col min="4" max="16384" width="11.7109375" style="200" customWidth="1"/>
  </cols>
  <sheetData>
    <row r="1" spans="1:3" ht="12.75">
      <c r="A1" t="s">
        <v>855</v>
      </c>
      <c r="C1" s="200" t="s">
        <v>247</v>
      </c>
    </row>
    <row r="3" spans="1:253" s="3" customFormat="1" ht="17.25" customHeight="1">
      <c r="A3" s="381" t="s">
        <v>265</v>
      </c>
      <c r="B3" s="381"/>
      <c r="C3" s="381"/>
      <c r="IM3" s="200"/>
      <c r="IN3" s="200"/>
      <c r="IO3" s="200"/>
      <c r="IP3" s="200"/>
      <c r="IQ3" s="200"/>
      <c r="IR3" s="200"/>
      <c r="IS3" s="200"/>
    </row>
    <row r="4" spans="1:253" s="3" customFormat="1" ht="17.25" customHeight="1">
      <c r="A4" s="381" t="s">
        <v>703</v>
      </c>
      <c r="B4" s="381"/>
      <c r="C4" s="381"/>
      <c r="IM4" s="200"/>
      <c r="IN4" s="200"/>
      <c r="IO4" s="200"/>
      <c r="IP4" s="200"/>
      <c r="IQ4" s="200"/>
      <c r="IR4" s="200"/>
      <c r="IS4" s="200"/>
    </row>
    <row r="5" spans="1:253" s="3" customFormat="1" ht="17.25" customHeight="1">
      <c r="A5" s="381" t="s">
        <v>19</v>
      </c>
      <c r="B5" s="381"/>
      <c r="C5" s="381"/>
      <c r="IM5" s="200"/>
      <c r="IN5" s="200"/>
      <c r="IO5" s="200"/>
      <c r="IP5" s="200"/>
      <c r="IQ5" s="200"/>
      <c r="IR5" s="200"/>
      <c r="IS5" s="200"/>
    </row>
    <row r="6" spans="1:253" s="3" customFormat="1" ht="17.25" customHeight="1">
      <c r="A6" s="381" t="s">
        <v>464</v>
      </c>
      <c r="B6" s="381"/>
      <c r="C6" s="381"/>
      <c r="IM6" s="200"/>
      <c r="IN6" s="200"/>
      <c r="IO6" s="200"/>
      <c r="IP6" s="200"/>
      <c r="IQ6" s="200"/>
      <c r="IR6" s="200"/>
      <c r="IS6" s="200"/>
    </row>
    <row r="8" spans="1:3" ht="12.75">
      <c r="A8" s="183"/>
      <c r="B8" s="183"/>
      <c r="C8" s="183"/>
    </row>
    <row r="9" spans="1:3" ht="12.75">
      <c r="A9" s="201" t="s">
        <v>329</v>
      </c>
      <c r="B9" s="183"/>
      <c r="C9" s="183"/>
    </row>
    <row r="10" spans="1:3" ht="15.75">
      <c r="A10" s="206" t="s">
        <v>470</v>
      </c>
      <c r="C10" s="345">
        <v>90000</v>
      </c>
    </row>
    <row r="11" spans="1:3" ht="15.75">
      <c r="A11" s="206" t="s">
        <v>471</v>
      </c>
      <c r="C11" s="345">
        <v>63210</v>
      </c>
    </row>
    <row r="12" spans="1:3" ht="15.75">
      <c r="A12" s="206" t="s">
        <v>472</v>
      </c>
      <c r="C12" s="345">
        <v>400000</v>
      </c>
    </row>
    <row r="13" spans="1:3" ht="15.75">
      <c r="A13" s="206" t="s">
        <v>473</v>
      </c>
      <c r="C13" s="345">
        <v>1500000</v>
      </c>
    </row>
    <row r="14" spans="1:3" ht="15.75">
      <c r="A14" s="206" t="s">
        <v>474</v>
      </c>
      <c r="C14" s="345">
        <v>307000</v>
      </c>
    </row>
    <row r="15" spans="1:3" ht="22.5" customHeight="1">
      <c r="A15" s="206" t="s">
        <v>475</v>
      </c>
      <c r="C15" s="345">
        <v>106000</v>
      </c>
    </row>
    <row r="16" spans="1:3" ht="22.5" customHeight="1">
      <c r="A16" s="183" t="s">
        <v>701</v>
      </c>
      <c r="B16" s="203"/>
      <c r="C16" s="346">
        <v>50000</v>
      </c>
    </row>
    <row r="17" spans="1:3" ht="22.5" customHeight="1">
      <c r="A17" s="183" t="s">
        <v>702</v>
      </c>
      <c r="B17" s="203"/>
      <c r="C17" s="346">
        <v>760000</v>
      </c>
    </row>
    <row r="18" spans="1:3" ht="22.5" customHeight="1">
      <c r="A18" s="183" t="s">
        <v>719</v>
      </c>
      <c r="B18" s="203"/>
      <c r="C18" s="346">
        <v>130434</v>
      </c>
    </row>
    <row r="19" spans="1:3" ht="22.5" customHeight="1">
      <c r="A19" s="183" t="s">
        <v>720</v>
      </c>
      <c r="B19" s="203"/>
      <c r="C19" s="346">
        <v>102144</v>
      </c>
    </row>
    <row r="20" spans="1:3" ht="22.5" customHeight="1">
      <c r="A20" s="183" t="s">
        <v>721</v>
      </c>
      <c r="B20" s="203"/>
      <c r="C20" s="346">
        <v>175800</v>
      </c>
    </row>
    <row r="21" spans="1:3" ht="22.5" customHeight="1">
      <c r="A21" s="183" t="s">
        <v>722</v>
      </c>
      <c r="B21" s="203"/>
      <c r="C21" s="346">
        <v>10000</v>
      </c>
    </row>
    <row r="22" spans="1:3" ht="28.5" customHeight="1">
      <c r="A22" s="183" t="s">
        <v>718</v>
      </c>
      <c r="B22" s="203"/>
      <c r="C22" s="346">
        <v>70000</v>
      </c>
    </row>
    <row r="23" spans="1:3" ht="52.5" customHeight="1">
      <c r="A23" s="204" t="s">
        <v>330</v>
      </c>
      <c r="B23" s="202">
        <f>B9</f>
        <v>0</v>
      </c>
      <c r="C23" s="346">
        <f>SUM(C10:C22)</f>
        <v>3764588</v>
      </c>
    </row>
    <row r="24" spans="1:3" ht="12.75">
      <c r="A24" s="204"/>
      <c r="B24" s="202"/>
      <c r="C24" s="202"/>
    </row>
  </sheetData>
  <sheetProtection/>
  <mergeCells count="4">
    <mergeCell ref="A3:C3"/>
    <mergeCell ref="A4:C4"/>
    <mergeCell ref="A5:C5"/>
    <mergeCell ref="A6:C6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12.7109375" defaultRowHeight="12.75"/>
  <cols>
    <col min="1" max="1" width="20.7109375" style="73" customWidth="1"/>
    <col min="2" max="2" width="34.421875" style="73" bestFit="1" customWidth="1"/>
    <col min="3" max="3" width="13.7109375" style="73" bestFit="1" customWidth="1"/>
    <col min="4" max="16384" width="12.7109375" style="73" customWidth="1"/>
  </cols>
  <sheetData>
    <row r="1" spans="1:6" ht="12">
      <c r="A1" s="73" t="s">
        <v>857</v>
      </c>
      <c r="D1" s="74" t="s">
        <v>250</v>
      </c>
      <c r="E1" s="74"/>
      <c r="F1" s="74"/>
    </row>
    <row r="2" spans="1:3" ht="12">
      <c r="A2" s="387" t="s">
        <v>35</v>
      </c>
      <c r="B2" s="387"/>
      <c r="C2" s="387"/>
    </row>
    <row r="3" spans="1:3" ht="12">
      <c r="A3" s="387" t="s">
        <v>723</v>
      </c>
      <c r="B3" s="387"/>
      <c r="C3" s="387"/>
    </row>
    <row r="4" spans="1:3" ht="12">
      <c r="A4" s="387" t="s">
        <v>464</v>
      </c>
      <c r="B4" s="387"/>
      <c r="C4" s="387"/>
    </row>
    <row r="5" spans="1:3" ht="12">
      <c r="A5" s="75"/>
      <c r="B5" s="75"/>
      <c r="C5" s="75"/>
    </row>
    <row r="6" ht="12">
      <c r="A6" s="73" t="s">
        <v>254</v>
      </c>
    </row>
    <row r="7" spans="1:3" ht="12.75">
      <c r="A7" s="181"/>
      <c r="B7" s="52"/>
      <c r="C7" s="179"/>
    </row>
    <row r="8" spans="1:3" ht="12.75">
      <c r="A8" s="52"/>
      <c r="B8" s="52" t="s">
        <v>724</v>
      </c>
      <c r="C8" s="179">
        <v>41020642</v>
      </c>
    </row>
    <row r="9" spans="1:3" ht="12.75">
      <c r="A9" s="52"/>
      <c r="B9" s="52" t="s">
        <v>725</v>
      </c>
      <c r="C9" s="179">
        <v>23556607</v>
      </c>
    </row>
    <row r="10" spans="1:3" ht="12.75">
      <c r="A10" s="52"/>
      <c r="B10" s="52" t="s">
        <v>726</v>
      </c>
      <c r="C10" s="179">
        <v>7256110</v>
      </c>
    </row>
    <row r="11" spans="1:3" ht="12.75">
      <c r="A11" s="52"/>
      <c r="B11" s="52" t="s">
        <v>727</v>
      </c>
      <c r="C11" s="179">
        <v>7435977</v>
      </c>
    </row>
    <row r="12" spans="1:3" ht="12.75">
      <c r="A12" s="52"/>
      <c r="B12" s="52" t="s">
        <v>728</v>
      </c>
      <c r="C12" s="179">
        <v>892500</v>
      </c>
    </row>
    <row r="13" spans="1:3" ht="12.75">
      <c r="A13" s="52"/>
      <c r="B13" s="52" t="s">
        <v>729</v>
      </c>
      <c r="C13" s="179">
        <v>476250</v>
      </c>
    </row>
    <row r="14" spans="1:3" ht="12.75">
      <c r="A14" s="52"/>
      <c r="B14" s="52" t="s">
        <v>730</v>
      </c>
      <c r="C14" s="179">
        <v>2190750</v>
      </c>
    </row>
    <row r="15" spans="1:3" ht="12.75">
      <c r="A15" s="52"/>
      <c r="B15" s="52" t="s">
        <v>731</v>
      </c>
      <c r="C15" s="179">
        <v>261653</v>
      </c>
    </row>
    <row r="16" spans="1:3" ht="12.75">
      <c r="A16" s="52"/>
      <c r="B16" s="52" t="s">
        <v>732</v>
      </c>
      <c r="C16" s="179">
        <v>394035</v>
      </c>
    </row>
    <row r="17" spans="1:3" ht="12.75">
      <c r="A17" s="52"/>
      <c r="B17" s="52"/>
      <c r="C17" s="179"/>
    </row>
    <row r="18" spans="1:3" ht="12.75">
      <c r="A18" s="52"/>
      <c r="B18" s="52"/>
      <c r="C18" s="179"/>
    </row>
    <row r="19" spans="1:3" ht="12.75">
      <c r="A19" s="52"/>
      <c r="B19" s="52"/>
      <c r="C19" s="179"/>
    </row>
    <row r="20" spans="1:3" ht="12.75">
      <c r="A20" s="52"/>
      <c r="B20" s="52"/>
      <c r="C20" s="179"/>
    </row>
    <row r="21" spans="1:3" ht="12.75">
      <c r="A21" s="52"/>
      <c r="B21" s="52"/>
      <c r="C21" s="179"/>
    </row>
    <row r="22" spans="1:3" ht="12.75">
      <c r="A22" s="180" t="s">
        <v>36</v>
      </c>
      <c r="B22" s="180"/>
      <c r="C22" s="207">
        <f>SUM(C8:C21)</f>
        <v>83484524</v>
      </c>
    </row>
    <row r="23" ht="12.75">
      <c r="C23" s="182"/>
    </row>
  </sheetData>
  <sheetProtection/>
  <mergeCells count="3"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Roman,Normál"&amp;12&amp;F&amp;R&amp;"Times New Roman,Normál"&amp;12&amp;P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51.57421875" style="0" customWidth="1"/>
    <col min="2" max="2" width="18.421875" style="0" customWidth="1"/>
    <col min="3" max="4" width="14.8515625" style="0" customWidth="1"/>
  </cols>
  <sheetData>
    <row r="1" spans="1:2" ht="12.75">
      <c r="A1" t="s">
        <v>855</v>
      </c>
      <c r="B1" t="s">
        <v>223</v>
      </c>
    </row>
    <row r="3" spans="1:2" ht="12.75">
      <c r="A3" s="386" t="s">
        <v>277</v>
      </c>
      <c r="B3" s="386"/>
    </row>
    <row r="4" spans="1:2" ht="12.75">
      <c r="A4" s="386" t="s">
        <v>708</v>
      </c>
      <c r="B4" s="386"/>
    </row>
    <row r="5" spans="1:2" ht="12.75">
      <c r="A5" s="386" t="s">
        <v>222</v>
      </c>
      <c r="B5" s="386"/>
    </row>
    <row r="8" spans="1:2" ht="12.75">
      <c r="A8" s="2"/>
      <c r="B8" s="24" t="s">
        <v>465</v>
      </c>
    </row>
    <row r="9" spans="1:3" ht="12.75">
      <c r="A9" s="106" t="s">
        <v>4</v>
      </c>
      <c r="B9" s="106" t="s">
        <v>458</v>
      </c>
      <c r="C9" s="106" t="s">
        <v>182</v>
      </c>
    </row>
    <row r="10" spans="1:3" ht="12.75">
      <c r="A10" s="107" t="s">
        <v>183</v>
      </c>
      <c r="B10" s="108">
        <v>33240059</v>
      </c>
      <c r="C10" s="108">
        <v>19965669</v>
      </c>
    </row>
    <row r="11" spans="1:3" ht="12.75">
      <c r="A11" s="109" t="s">
        <v>184</v>
      </c>
      <c r="B11" s="108">
        <v>45120297</v>
      </c>
      <c r="C11" s="108">
        <v>77688004</v>
      </c>
    </row>
    <row r="12" spans="1:3" ht="12.75">
      <c r="A12" s="109" t="s">
        <v>185</v>
      </c>
      <c r="B12" s="108"/>
      <c r="C12" s="108">
        <v>0</v>
      </c>
    </row>
    <row r="13" spans="1:3" ht="12.75">
      <c r="A13" s="110" t="s">
        <v>186</v>
      </c>
      <c r="B13" s="111">
        <f>SUM(B10:B12)</f>
        <v>78360356</v>
      </c>
      <c r="C13" s="111">
        <f>SUM(C10:C12)</f>
        <v>97653673</v>
      </c>
    </row>
    <row r="14" spans="1:3" ht="12.75">
      <c r="A14" s="109" t="s">
        <v>187</v>
      </c>
      <c r="B14" s="108">
        <v>0</v>
      </c>
      <c r="C14" s="108">
        <v>0</v>
      </c>
    </row>
    <row r="15" spans="1:3" ht="12.75">
      <c r="A15" s="109" t="s">
        <v>188</v>
      </c>
      <c r="B15" s="108">
        <v>0</v>
      </c>
      <c r="C15" s="108">
        <v>0</v>
      </c>
    </row>
    <row r="16" spans="1:3" ht="12.75">
      <c r="A16" s="110" t="s">
        <v>189</v>
      </c>
      <c r="B16" s="111">
        <f>SUM(B14:B15)</f>
        <v>0</v>
      </c>
      <c r="C16" s="111">
        <f>SUM(C14:C15)</f>
        <v>0</v>
      </c>
    </row>
    <row r="17" spans="1:3" ht="12.75">
      <c r="A17" s="109" t="s">
        <v>190</v>
      </c>
      <c r="B17" s="108">
        <v>376036806</v>
      </c>
      <c r="C17" s="108">
        <v>388896515</v>
      </c>
    </row>
    <row r="18" spans="1:3" ht="12.75">
      <c r="A18" s="109" t="s">
        <v>191</v>
      </c>
      <c r="B18" s="108">
        <v>106580792</v>
      </c>
      <c r="C18" s="108">
        <v>79266480</v>
      </c>
    </row>
    <row r="19" spans="1:3" ht="12.75">
      <c r="A19" s="52" t="s">
        <v>216</v>
      </c>
      <c r="B19" s="108">
        <v>109082368</v>
      </c>
      <c r="C19" s="108">
        <v>92254907</v>
      </c>
    </row>
    <row r="20" spans="1:3" ht="12.75">
      <c r="A20" s="109" t="s">
        <v>192</v>
      </c>
      <c r="B20" s="108">
        <v>67979971</v>
      </c>
      <c r="C20" s="108">
        <v>27243720</v>
      </c>
    </row>
    <row r="21" spans="1:3" ht="12.75">
      <c r="A21" s="110" t="s">
        <v>193</v>
      </c>
      <c r="B21" s="111">
        <f>SUM(B17:B20)</f>
        <v>659679937</v>
      </c>
      <c r="C21" s="111">
        <f>SUM(C17:C20)</f>
        <v>587661622</v>
      </c>
    </row>
    <row r="22" spans="1:3" ht="12.75">
      <c r="A22" s="109" t="s">
        <v>194</v>
      </c>
      <c r="B22" s="108">
        <v>21755738</v>
      </c>
      <c r="C22" s="108">
        <v>20273832</v>
      </c>
    </row>
    <row r="23" spans="1:3" ht="12.75">
      <c r="A23" s="109" t="s">
        <v>195</v>
      </c>
      <c r="B23" s="108">
        <v>86115060</v>
      </c>
      <c r="C23" s="108">
        <v>88109531</v>
      </c>
    </row>
    <row r="24" spans="1:3" ht="12.75">
      <c r="A24" s="109" t="s">
        <v>196</v>
      </c>
      <c r="B24" s="108"/>
      <c r="C24" s="108"/>
    </row>
    <row r="25" spans="1:3" ht="12.75">
      <c r="A25" s="109" t="s">
        <v>197</v>
      </c>
      <c r="B25" s="108">
        <v>619488</v>
      </c>
      <c r="C25" s="108">
        <v>2457424</v>
      </c>
    </row>
    <row r="26" spans="1:3" ht="12.75">
      <c r="A26" s="110" t="s">
        <v>198</v>
      </c>
      <c r="B26" s="111">
        <f>SUM(B22:B25)</f>
        <v>108490286</v>
      </c>
      <c r="C26" s="111">
        <f>SUM(C22:C25)</f>
        <v>110840787</v>
      </c>
    </row>
    <row r="27" spans="1:3" ht="12.75">
      <c r="A27" s="109" t="s">
        <v>199</v>
      </c>
      <c r="B27" s="108">
        <v>201871994</v>
      </c>
      <c r="C27" s="108">
        <v>181488299</v>
      </c>
    </row>
    <row r="28" spans="1:3" ht="12.75">
      <c r="A28" s="109" t="s">
        <v>200</v>
      </c>
      <c r="B28" s="108">
        <v>29069157</v>
      </c>
      <c r="C28" s="108">
        <v>33864440</v>
      </c>
    </row>
    <row r="29" spans="1:3" ht="12.75">
      <c r="A29" s="109" t="s">
        <v>201</v>
      </c>
      <c r="B29" s="108">
        <v>43284519</v>
      </c>
      <c r="C29" s="108">
        <v>38808142</v>
      </c>
    </row>
    <row r="30" spans="1:3" ht="12.75">
      <c r="A30" s="110" t="s">
        <v>202</v>
      </c>
      <c r="B30" s="111">
        <f>SUM(B27:B29)</f>
        <v>274225670</v>
      </c>
      <c r="C30" s="111">
        <f>SUM(C27:C29)</f>
        <v>254160881</v>
      </c>
    </row>
    <row r="31" spans="1:3" ht="12.75">
      <c r="A31" s="110" t="s">
        <v>203</v>
      </c>
      <c r="B31" s="111">
        <v>132168657</v>
      </c>
      <c r="C31" s="111">
        <v>130954791</v>
      </c>
    </row>
    <row r="32" spans="1:3" ht="12.75">
      <c r="A32" s="110" t="s">
        <v>204</v>
      </c>
      <c r="B32" s="111">
        <v>234687511</v>
      </c>
      <c r="C32" s="111">
        <v>424677358</v>
      </c>
    </row>
    <row r="33" spans="1:3" ht="12.75">
      <c r="A33" s="110" t="s">
        <v>205</v>
      </c>
      <c r="B33" s="111">
        <f>B13+B16+B21-B26-B30-B31-B32</f>
        <v>-11531831</v>
      </c>
      <c r="C33" s="111">
        <f>C13+C16+C21-C26-C30-C31-C32</f>
        <v>-235318522</v>
      </c>
    </row>
    <row r="34" spans="1:3" ht="12.75">
      <c r="A34" s="109" t="s">
        <v>206</v>
      </c>
      <c r="B34" s="108">
        <v>0</v>
      </c>
      <c r="C34" s="108">
        <v>0</v>
      </c>
    </row>
    <row r="35" spans="1:3" ht="12.75">
      <c r="A35" s="109" t="s">
        <v>207</v>
      </c>
      <c r="B35" s="108">
        <v>22</v>
      </c>
      <c r="C35" s="108"/>
    </row>
    <row r="36" spans="1:3" ht="12.75">
      <c r="A36" s="109" t="s">
        <v>208</v>
      </c>
      <c r="B36" s="108"/>
      <c r="C36" s="108">
        <v>0</v>
      </c>
    </row>
    <row r="37" spans="1:3" ht="12.75">
      <c r="A37" s="110" t="s">
        <v>209</v>
      </c>
      <c r="B37" s="111">
        <f>SUM(B34:B36)</f>
        <v>22</v>
      </c>
      <c r="C37" s="111">
        <f>SUM(C34:C36)</f>
        <v>0</v>
      </c>
    </row>
    <row r="38" spans="1:3" ht="12.75">
      <c r="A38" s="109" t="s">
        <v>210</v>
      </c>
      <c r="B38" s="108"/>
      <c r="C38" s="108">
        <v>13493</v>
      </c>
    </row>
    <row r="39" spans="1:3" ht="12.75">
      <c r="A39" s="109" t="s">
        <v>211</v>
      </c>
      <c r="B39" s="108">
        <v>0</v>
      </c>
      <c r="C39" s="108">
        <v>0</v>
      </c>
    </row>
    <row r="40" spans="1:3" ht="12.75">
      <c r="A40" s="109" t="s">
        <v>212</v>
      </c>
      <c r="B40" s="108"/>
      <c r="C40" s="108">
        <v>0</v>
      </c>
    </row>
    <row r="41" spans="1:3" ht="12.75">
      <c r="A41" s="110" t="s">
        <v>213</v>
      </c>
      <c r="B41" s="111">
        <f>SUM(B38:B40)</f>
        <v>0</v>
      </c>
      <c r="C41" s="111">
        <f>SUM(C38:C40)</f>
        <v>13493</v>
      </c>
    </row>
    <row r="42" spans="1:3" ht="12.75">
      <c r="A42" s="110" t="s">
        <v>214</v>
      </c>
      <c r="B42" s="111">
        <f>B37-B41</f>
        <v>22</v>
      </c>
      <c r="C42" s="111">
        <f>C37-C41</f>
        <v>-13493</v>
      </c>
    </row>
    <row r="43" spans="1:3" ht="12.75">
      <c r="A43" s="51" t="s">
        <v>215</v>
      </c>
      <c r="B43" s="111">
        <f>B33+B42</f>
        <v>-11531809</v>
      </c>
      <c r="C43" s="111">
        <f>C33+C42</f>
        <v>-235332015</v>
      </c>
    </row>
    <row r="45" spans="1:3" ht="12.75">
      <c r="A45" s="52" t="s">
        <v>217</v>
      </c>
      <c r="B45" s="108">
        <v>0</v>
      </c>
      <c r="C45" s="108">
        <v>0</v>
      </c>
    </row>
    <row r="46" spans="1:3" ht="12.75">
      <c r="A46" s="51" t="s">
        <v>218</v>
      </c>
      <c r="B46" s="111">
        <f>B43</f>
        <v>-11531809</v>
      </c>
      <c r="C46" s="111">
        <f>C43</f>
        <v>-235332015</v>
      </c>
    </row>
    <row r="47" spans="1:3" ht="12.75">
      <c r="A47" s="51" t="s">
        <v>219</v>
      </c>
      <c r="B47" s="111">
        <v>0</v>
      </c>
      <c r="C47" s="111">
        <v>0</v>
      </c>
    </row>
    <row r="48" spans="1:3" ht="12.75">
      <c r="A48" s="51" t="s">
        <v>220</v>
      </c>
      <c r="B48" s="111">
        <f>B46-B47</f>
        <v>-11531809</v>
      </c>
      <c r="C48" s="111">
        <f>C46-C47</f>
        <v>-235332015</v>
      </c>
    </row>
    <row r="49" spans="1:3" ht="12.75">
      <c r="A49" s="51" t="s">
        <v>221</v>
      </c>
      <c r="B49" s="111">
        <f>B48</f>
        <v>-11531809</v>
      </c>
      <c r="C49" s="111">
        <f>C48</f>
        <v>-235332015</v>
      </c>
    </row>
  </sheetData>
  <sheetProtection/>
  <mergeCells count="3">
    <mergeCell ref="A3:B3"/>
    <mergeCell ref="A4:B4"/>
    <mergeCell ref="A5:B5"/>
  </mergeCells>
  <printOptions/>
  <pageMargins left="0.7874015748031497" right="0.5905511811023623" top="1.062992125984252" bottom="1.062992125984252" header="0.5118110236220472" footer="0.7874015748031497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5.421875" style="0" customWidth="1"/>
    <col min="3" max="3" width="14.7109375" style="0" bestFit="1" customWidth="1"/>
  </cols>
  <sheetData>
    <row r="1" spans="1:3" ht="12.75">
      <c r="A1" t="s">
        <v>855</v>
      </c>
      <c r="C1" t="s">
        <v>243</v>
      </c>
    </row>
    <row r="3" spans="1:3" ht="12.75">
      <c r="A3" s="386" t="s">
        <v>277</v>
      </c>
      <c r="B3" s="386"/>
      <c r="C3" s="386"/>
    </row>
    <row r="4" spans="1:3" ht="12.75">
      <c r="A4" s="386" t="s">
        <v>708</v>
      </c>
      <c r="B4" s="386"/>
      <c r="C4" s="386"/>
    </row>
    <row r="5" spans="1:3" ht="12.75">
      <c r="A5" s="386" t="s">
        <v>244</v>
      </c>
      <c r="B5" s="386"/>
      <c r="C5" s="386"/>
    </row>
    <row r="6" ht="13.5" thickBot="1">
      <c r="C6" t="s">
        <v>465</v>
      </c>
    </row>
    <row r="7" spans="1:3" ht="12.75">
      <c r="A7" s="112" t="s">
        <v>53</v>
      </c>
      <c r="B7" s="113" t="s">
        <v>4</v>
      </c>
      <c r="C7" s="199" t="s">
        <v>459</v>
      </c>
    </row>
    <row r="8" spans="1:3" ht="12.75">
      <c r="A8" s="114" t="s">
        <v>22</v>
      </c>
      <c r="B8" s="115" t="s">
        <v>224</v>
      </c>
      <c r="C8" s="116">
        <v>522919236</v>
      </c>
    </row>
    <row r="9" spans="1:3" ht="12.75">
      <c r="A9" s="114" t="s">
        <v>23</v>
      </c>
      <c r="B9" s="115" t="s">
        <v>225</v>
      </c>
      <c r="C9" s="116">
        <v>512914903</v>
      </c>
    </row>
    <row r="10" spans="1:3" ht="12.75">
      <c r="A10" s="114" t="s">
        <v>24</v>
      </c>
      <c r="B10" s="117" t="s">
        <v>226</v>
      </c>
      <c r="C10" s="118">
        <f>C8-C9</f>
        <v>10004333</v>
      </c>
    </row>
    <row r="11" spans="1:3" ht="12.75">
      <c r="A11" s="114" t="s">
        <v>25</v>
      </c>
      <c r="B11" s="115" t="s">
        <v>227</v>
      </c>
      <c r="C11" s="116">
        <v>300122631</v>
      </c>
    </row>
    <row r="12" spans="1:3" ht="12.75">
      <c r="A12" s="114" t="s">
        <v>26</v>
      </c>
      <c r="B12" s="119" t="s">
        <v>228</v>
      </c>
      <c r="C12" s="116">
        <v>177231347</v>
      </c>
    </row>
    <row r="13" spans="1:3" ht="12.75">
      <c r="A13" s="114" t="s">
        <v>27</v>
      </c>
      <c r="B13" s="120" t="s">
        <v>229</v>
      </c>
      <c r="C13" s="118">
        <f>C11-C12</f>
        <v>122891284</v>
      </c>
    </row>
    <row r="14" spans="1:3" ht="12.75">
      <c r="A14" s="114" t="s">
        <v>37</v>
      </c>
      <c r="B14" s="120" t="s">
        <v>230</v>
      </c>
      <c r="C14" s="118">
        <f>C10+C13</f>
        <v>132895617</v>
      </c>
    </row>
    <row r="15" spans="1:3" ht="12.75">
      <c r="A15" s="114" t="s">
        <v>38</v>
      </c>
      <c r="B15" s="115" t="s">
        <v>231</v>
      </c>
      <c r="C15" s="116"/>
    </row>
    <row r="16" spans="1:3" ht="12.75">
      <c r="A16" s="114" t="s">
        <v>39</v>
      </c>
      <c r="B16" s="115" t="s">
        <v>232</v>
      </c>
      <c r="C16" s="116"/>
    </row>
    <row r="17" spans="1:3" ht="25.5">
      <c r="A17" s="114" t="s">
        <v>40</v>
      </c>
      <c r="B17" s="117" t="s">
        <v>233</v>
      </c>
      <c r="C17" s="118">
        <v>0</v>
      </c>
    </row>
    <row r="18" spans="1:3" ht="12.75">
      <c r="A18" s="114" t="s">
        <v>41</v>
      </c>
      <c r="B18" s="119" t="s">
        <v>234</v>
      </c>
      <c r="C18" s="116">
        <v>0</v>
      </c>
    </row>
    <row r="19" spans="1:3" ht="12.75">
      <c r="A19" s="114" t="s">
        <v>42</v>
      </c>
      <c r="B19" s="115" t="s">
        <v>235</v>
      </c>
      <c r="C19" s="116"/>
    </row>
    <row r="20" spans="1:3" ht="25.5">
      <c r="A20" s="114" t="s">
        <v>43</v>
      </c>
      <c r="B20" s="117" t="s">
        <v>236</v>
      </c>
      <c r="C20" s="118">
        <v>0</v>
      </c>
    </row>
    <row r="21" spans="1:3" ht="12.75">
      <c r="A21" s="121" t="s">
        <v>44</v>
      </c>
      <c r="B21" s="122" t="s">
        <v>237</v>
      </c>
      <c r="C21" s="123">
        <v>0</v>
      </c>
    </row>
    <row r="22" spans="1:3" ht="12.75">
      <c r="A22" s="114" t="s">
        <v>45</v>
      </c>
      <c r="B22" s="124" t="s">
        <v>238</v>
      </c>
      <c r="C22" s="125">
        <f>C14</f>
        <v>132895617</v>
      </c>
    </row>
    <row r="23" spans="1:3" ht="38.25">
      <c r="A23" s="114" t="s">
        <v>46</v>
      </c>
      <c r="B23" s="126" t="s">
        <v>239</v>
      </c>
      <c r="C23" s="127">
        <v>88688947</v>
      </c>
    </row>
    <row r="24" spans="1:3" ht="12.75">
      <c r="A24" s="114" t="s">
        <v>47</v>
      </c>
      <c r="B24" s="51" t="s">
        <v>240</v>
      </c>
      <c r="C24" s="128">
        <f>C22-C23</f>
        <v>44206670</v>
      </c>
    </row>
    <row r="25" spans="1:3" ht="25.5">
      <c r="A25" s="114" t="s">
        <v>48</v>
      </c>
      <c r="B25" s="126" t="s">
        <v>241</v>
      </c>
      <c r="C25" s="128">
        <v>0</v>
      </c>
    </row>
    <row r="26" spans="1:3" ht="13.5" thickBot="1">
      <c r="A26" s="129" t="s">
        <v>49</v>
      </c>
      <c r="B26" s="130" t="s">
        <v>242</v>
      </c>
      <c r="C26" s="131">
        <v>0</v>
      </c>
    </row>
  </sheetData>
  <sheetProtection/>
  <mergeCells count="3"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44.00390625" style="0" customWidth="1"/>
  </cols>
  <sheetData>
    <row r="1" spans="1:7" ht="12.75">
      <c r="A1" t="s">
        <v>855</v>
      </c>
      <c r="G1" t="s">
        <v>248</v>
      </c>
    </row>
    <row r="2" ht="12.75">
      <c r="B2" s="7"/>
    </row>
    <row r="3" spans="1:4" s="3" customFormat="1" ht="18" customHeight="1">
      <c r="A3" s="2"/>
      <c r="B3" s="24"/>
      <c r="C3" s="24"/>
      <c r="D3" s="24"/>
    </row>
    <row r="4" spans="1:4" s="3" customFormat="1" ht="18" customHeight="1">
      <c r="A4" s="2"/>
      <c r="B4" s="24"/>
      <c r="C4" s="24"/>
      <c r="D4" s="24"/>
    </row>
    <row r="5" spans="1:4" s="3" customFormat="1" ht="18" customHeight="1">
      <c r="A5" s="2"/>
      <c r="B5" s="24"/>
      <c r="C5" s="24"/>
      <c r="D5" s="24"/>
    </row>
    <row r="8" spans="1:7" ht="18" customHeight="1">
      <c r="A8" s="391" t="s">
        <v>710</v>
      </c>
      <c r="B8" s="391"/>
      <c r="C8" s="391"/>
      <c r="D8" s="391"/>
      <c r="E8" s="391"/>
      <c r="F8" s="391"/>
      <c r="G8" s="391"/>
    </row>
    <row r="9" ht="14.25">
      <c r="A9" s="154"/>
    </row>
    <row r="10" ht="12.75">
      <c r="F10" t="s">
        <v>284</v>
      </c>
    </row>
    <row r="11" spans="1:7" ht="12.75">
      <c r="A11" s="392" t="s">
        <v>285</v>
      </c>
      <c r="B11" s="393" t="s">
        <v>286</v>
      </c>
      <c r="C11" s="393" t="s">
        <v>287</v>
      </c>
      <c r="D11" s="393" t="s">
        <v>288</v>
      </c>
      <c r="E11" s="393" t="s">
        <v>289</v>
      </c>
      <c r="F11" s="393" t="s">
        <v>290</v>
      </c>
      <c r="G11" s="393" t="s">
        <v>291</v>
      </c>
    </row>
    <row r="12" spans="1:7" ht="12.75">
      <c r="A12" s="392"/>
      <c r="B12" s="393"/>
      <c r="C12" s="393"/>
      <c r="D12" s="393"/>
      <c r="E12" s="393"/>
      <c r="F12" s="393"/>
      <c r="G12" s="393"/>
    </row>
    <row r="13" spans="1:7" ht="12.75">
      <c r="A13" s="155" t="s">
        <v>292</v>
      </c>
      <c r="B13" s="156"/>
      <c r="C13" s="156"/>
      <c r="D13" s="156"/>
      <c r="E13" s="156"/>
      <c r="F13" s="156"/>
      <c r="G13" s="157"/>
    </row>
    <row r="14" spans="1:7" ht="15.75">
      <c r="A14" s="158" t="s">
        <v>293</v>
      </c>
      <c r="B14" s="159">
        <v>21</v>
      </c>
      <c r="C14" s="159"/>
      <c r="D14" s="159"/>
      <c r="E14" s="159"/>
      <c r="F14" s="159"/>
      <c r="G14" s="160">
        <f>SUM(B14:F14)</f>
        <v>21</v>
      </c>
    </row>
    <row r="15" spans="1:7" ht="15.75">
      <c r="A15" s="158" t="s">
        <v>294</v>
      </c>
      <c r="B15" s="159">
        <v>7</v>
      </c>
      <c r="C15" s="159"/>
      <c r="D15" s="159"/>
      <c r="E15" s="159"/>
      <c r="F15" s="159"/>
      <c r="G15" s="160">
        <f>SUM(B15:F15)</f>
        <v>7</v>
      </c>
    </row>
    <row r="16" spans="1:7" ht="12.75">
      <c r="A16" s="388"/>
      <c r="B16" s="388"/>
      <c r="C16" s="388"/>
      <c r="D16" s="388"/>
      <c r="E16" s="388"/>
      <c r="F16" s="388"/>
      <c r="G16" s="388"/>
    </row>
    <row r="17" spans="1:7" ht="12.75">
      <c r="A17" s="389" t="s">
        <v>295</v>
      </c>
      <c r="B17" s="389"/>
      <c r="C17" s="389"/>
      <c r="D17" s="389"/>
      <c r="E17" s="389"/>
      <c r="F17" s="389"/>
      <c r="G17" s="389"/>
    </row>
    <row r="18" spans="1:7" ht="15.75">
      <c r="A18" s="158" t="s">
        <v>296</v>
      </c>
      <c r="B18" s="159"/>
      <c r="C18" s="159">
        <v>7</v>
      </c>
      <c r="D18" s="159"/>
      <c r="E18" s="159"/>
      <c r="F18" s="159"/>
      <c r="G18" s="160">
        <v>7</v>
      </c>
    </row>
    <row r="19" spans="1:7" ht="12.75">
      <c r="A19" s="390" t="s">
        <v>297</v>
      </c>
      <c r="B19" s="390"/>
      <c r="C19" s="390"/>
      <c r="D19" s="390"/>
      <c r="E19" s="390"/>
      <c r="F19" s="390"/>
      <c r="G19" s="390"/>
    </row>
    <row r="20" spans="1:7" ht="15.75">
      <c r="A20" s="158" t="s">
        <v>298</v>
      </c>
      <c r="B20" s="160"/>
      <c r="C20" s="160"/>
      <c r="D20" s="160">
        <v>7</v>
      </c>
      <c r="E20" s="160">
        <v>21</v>
      </c>
      <c r="F20" s="161">
        <v>98</v>
      </c>
      <c r="G20" s="160">
        <f>SUM(D20:F20)</f>
        <v>126</v>
      </c>
    </row>
    <row r="21" spans="1:7" ht="15.75">
      <c r="A21" s="155" t="s">
        <v>299</v>
      </c>
      <c r="B21" s="160"/>
      <c r="C21" s="160"/>
      <c r="D21" s="160">
        <f>SUM(D20:D20)</f>
        <v>7</v>
      </c>
      <c r="E21" s="160">
        <f>SUM(E20:E20)</f>
        <v>21</v>
      </c>
      <c r="F21" s="160">
        <f>SUM(F20:F20)</f>
        <v>98</v>
      </c>
      <c r="G21" s="160">
        <f>SUM(D21:F21)</f>
        <v>126</v>
      </c>
    </row>
    <row r="22" spans="1:7" ht="15.75">
      <c r="A22" s="155" t="s">
        <v>300</v>
      </c>
      <c r="B22" s="160"/>
      <c r="C22" s="160"/>
      <c r="D22" s="160"/>
      <c r="E22" s="160"/>
      <c r="F22" s="161"/>
      <c r="G22" s="160">
        <f>G14+G15+G18+G21</f>
        <v>161</v>
      </c>
    </row>
  </sheetData>
  <sheetProtection/>
  <mergeCells count="11">
    <mergeCell ref="G11:G12"/>
    <mergeCell ref="A16:G16"/>
    <mergeCell ref="A17:G17"/>
    <mergeCell ref="A19:G19"/>
    <mergeCell ref="A8:G8"/>
    <mergeCell ref="A11:A12"/>
    <mergeCell ref="B11:B12"/>
    <mergeCell ref="C11:C12"/>
    <mergeCell ref="D11:D12"/>
    <mergeCell ref="E11:E12"/>
    <mergeCell ref="F11:F12"/>
  </mergeCells>
  <printOptions/>
  <pageMargins left="0.7875" right="0.7875" top="1.0527777777777778" bottom="1.0527777777777778" header="0.5118055555555556" footer="0.7875"/>
  <pageSetup horizontalDpi="300" verticalDpi="300" orientation="landscape" paperSize="9" r:id="rId1"/>
  <headerFooter alignWithMargins="0"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 Titkárság</dc:creator>
  <cp:keywords/>
  <dc:description/>
  <cp:lastModifiedBy>Titkárság</cp:lastModifiedBy>
  <cp:lastPrinted>2019-04-16T08:35:02Z</cp:lastPrinted>
  <dcterms:created xsi:type="dcterms:W3CDTF">2008-04-10T13:42:03Z</dcterms:created>
  <dcterms:modified xsi:type="dcterms:W3CDTF">2019-04-25T11:54:50Z</dcterms:modified>
  <cp:category/>
  <cp:version/>
  <cp:contentType/>
  <cp:contentStatus/>
</cp:coreProperties>
</file>