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activeTab="1"/>
  </bookViews>
  <sheets>
    <sheet name="Mérleg" sheetId="1" r:id="rId1"/>
    <sheet name="Működési és felhalmozási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E14" i="1"/>
  <c r="D14"/>
  <c r="C14"/>
  <c r="E13"/>
  <c r="D13"/>
  <c r="C13"/>
  <c r="E12"/>
  <c r="D12"/>
  <c r="D11"/>
  <c r="C11"/>
  <c r="E10"/>
  <c r="D10"/>
  <c r="C10"/>
  <c r="E9"/>
  <c r="D9"/>
  <c r="C9"/>
  <c r="E8"/>
  <c r="D8"/>
  <c r="C8"/>
  <c r="E7"/>
  <c r="D7"/>
  <c r="C7"/>
  <c r="I16" i="2" l="1"/>
  <c r="J16"/>
  <c r="H16"/>
  <c r="I13"/>
  <c r="J13"/>
  <c r="H13"/>
  <c r="I12"/>
  <c r="J12"/>
  <c r="H12"/>
  <c r="I10"/>
  <c r="J10"/>
  <c r="H10"/>
  <c r="I9"/>
  <c r="J9"/>
  <c r="H9"/>
  <c r="I8"/>
  <c r="J8"/>
  <c r="H8"/>
  <c r="I7"/>
  <c r="J7"/>
  <c r="H7"/>
  <c r="J6"/>
  <c r="I6"/>
  <c r="H6"/>
  <c r="C7"/>
  <c r="E16" l="1"/>
  <c r="D16"/>
  <c r="C16"/>
  <c r="E12"/>
  <c r="D12"/>
  <c r="C12"/>
  <c r="E9"/>
  <c r="D9"/>
  <c r="E8"/>
  <c r="D8"/>
  <c r="C8"/>
  <c r="E7"/>
  <c r="D7"/>
  <c r="E6"/>
  <c r="D6"/>
  <c r="C6"/>
  <c r="E11" l="1"/>
  <c r="D11"/>
  <c r="C11"/>
  <c r="D17"/>
  <c r="E17"/>
  <c r="D14"/>
  <c r="E14"/>
  <c r="E15" s="1"/>
  <c r="D13"/>
  <c r="C17"/>
  <c r="C14"/>
  <c r="C13"/>
  <c r="E18" l="1"/>
  <c r="E15" i="1"/>
  <c r="D15" i="2"/>
  <c r="D18" s="1"/>
  <c r="C15"/>
  <c r="C18" s="1"/>
  <c r="D15" i="1"/>
  <c r="C15"/>
  <c r="I17" i="2" l="1"/>
  <c r="I15" i="1" l="1"/>
  <c r="I11" i="2"/>
  <c r="I18" s="1"/>
  <c r="I15"/>
  <c r="H15" l="1"/>
  <c r="H17"/>
  <c r="J15"/>
  <c r="J17" l="1"/>
  <c r="J11"/>
  <c r="J18" s="1"/>
  <c r="H11"/>
  <c r="H18" s="1"/>
  <c r="J15" i="1"/>
  <c r="H15"/>
</calcChain>
</file>

<file path=xl/sharedStrings.xml><?xml version="1.0" encoding="utf-8"?>
<sst xmlns="http://schemas.openxmlformats.org/spreadsheetml/2006/main" count="102" uniqueCount="54">
  <si>
    <t>Rovat szám</t>
  </si>
  <si>
    <t>Megnevezés</t>
  </si>
  <si>
    <t>Teljesítés</t>
  </si>
  <si>
    <t>Rovat száma</t>
  </si>
  <si>
    <t>Eredeti ei.</t>
  </si>
  <si>
    <t>Módosított ei.</t>
  </si>
  <si>
    <t>Bevételek</t>
  </si>
  <si>
    <t>Kiadások</t>
  </si>
  <si>
    <t>B1</t>
  </si>
  <si>
    <t>Működési célú támogatások ÁH-on belül</t>
  </si>
  <si>
    <t>B2</t>
  </si>
  <si>
    <t>Felhalmozási célú támogatások ÁH-on belül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</si>
  <si>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</si>
  <si>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</si>
  <si>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</si>
  <si>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</si>
  <si>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</si>
  <si>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</si>
  <si>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</si>
  <si>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</si>
  <si>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</si>
  <si>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</si>
  <si>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>B8</t>
  </si>
  <si>
    <t>Finanszírozási bevételek</t>
  </si>
  <si>
    <t>Bevételek összesen</t>
  </si>
  <si>
    <t>K1</t>
  </si>
  <si>
    <t>Személyi juttatások</t>
  </si>
  <si>
    <t>K2</t>
  </si>
  <si>
    <t>Munkaadót terhelő járulékok</t>
  </si>
  <si>
    <t>K3</t>
  </si>
  <si>
    <t>Dologi kiadások</t>
  </si>
  <si>
    <t>K4</t>
  </si>
  <si>
    <t>K5</t>
  </si>
  <si>
    <t>Egyéb működési célú kiadások</t>
  </si>
  <si>
    <t>Ellátottak pénzbeli juttatásai</t>
  </si>
  <si>
    <t>K6</t>
  </si>
  <si>
    <t>Beruházások</t>
  </si>
  <si>
    <t>K7</t>
  </si>
  <si>
    <t>Felújítások</t>
  </si>
  <si>
    <t>K9</t>
  </si>
  <si>
    <t>Finanszírozási kiadások</t>
  </si>
  <si>
    <t>Kiadások összesen</t>
  </si>
  <si>
    <t>Működési kiadások összesen</t>
  </si>
  <si>
    <t>Felhalmozási kiadások</t>
  </si>
  <si>
    <t>Működési célra átvett pénzeszközök</t>
  </si>
  <si>
    <t>Finanszírozási bevételek összesen</t>
  </si>
  <si>
    <t>Finanszírozási kiadások összesen</t>
  </si>
  <si>
    <t>Működési bevételek összesen</t>
  </si>
  <si>
    <t>3. számú melléklet</t>
  </si>
  <si>
    <t>4. számú melléklet</t>
  </si>
  <si>
    <t>Baks Községi Önkormányzat és intézményeinek 2019. évi mérlege</t>
  </si>
  <si>
    <t>Baks Községi Önkormányzat és intézményeinek 2019. évi működési és felhalmozási mérlege</t>
  </si>
  <si>
    <t>BEVÉTELEK</t>
  </si>
  <si>
    <t>KIADÁSOK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</si>
</sst>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0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Fill="1" applyBorder="1"/>
    <xf numFmtId="0" fontId="0" fillId="0" borderId="2" xfId="0" applyFill="1" applyBorder="1" applyAlignment="1">
      <alignment vertical="center"/>
    </xf>
    <xf numFmtId="165" fontId="6" fillId="0" borderId="1" xfId="1" applyNumberFormat="1" applyFont="1" applyFill="1" applyBorder="1"/>
    <xf numFmtId="165" fontId="0" fillId="0" borderId="1" xfId="1" applyNumberFormat="1" applyFont="1" applyFill="1" applyBorder="1"/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" fillId="0" borderId="1" xfId="1" applyNumberFormat="1" applyFont="1" applyBorder="1" applyAlignment="1">
      <alignment horizontal="left" vertical="center"/>
    </xf>
    <xf numFmtId="165" fontId="0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65" fontId="2" fillId="0" borderId="3" xfId="1" applyNumberFormat="1" applyFont="1" applyBorder="1" applyAlignment="1">
      <alignment horizontal="left" vertical="center"/>
    </xf>
    <xf numFmtId="165" fontId="2" fillId="0" borderId="4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2" fillId="0" borderId="3" xfId="1" applyNumberFormat="1" applyFont="1" applyFill="1" applyBorder="1"/>
    <xf numFmtId="165" fontId="9" fillId="0" borderId="10" xfId="0" applyNumberFormat="1" applyFont="1" applyBorder="1"/>
    <xf numFmtId="165" fontId="9" fillId="0" borderId="11" xfId="0" applyNumberFormat="1" applyFont="1" applyBorder="1"/>
    <xf numFmtId="165" fontId="9" fillId="0" borderId="12" xfId="0" applyNumberFormat="1" applyFont="1" applyBorder="1"/>
    <xf numFmtId="0" fontId="1" fillId="0" borderId="14" xfId="0" applyFont="1" applyBorder="1" applyAlignment="1">
      <alignment horizontal="left"/>
    </xf>
    <xf numFmtId="0" fontId="0" fillId="0" borderId="14" xfId="0" applyBorder="1"/>
    <xf numFmtId="165" fontId="6" fillId="0" borderId="15" xfId="1" applyNumberFormat="1" applyFont="1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3" xfId="0" applyFont="1" applyFill="1" applyBorder="1" applyAlignment="1">
      <alignment vertical="center"/>
    </xf>
    <xf numFmtId="165" fontId="2" fillId="0" borderId="15" xfId="1" applyNumberFormat="1" applyFont="1" applyFill="1" applyBorder="1"/>
    <xf numFmtId="165" fontId="0" fillId="0" borderId="15" xfId="1" applyNumberFormat="1" applyFont="1" applyFill="1" applyBorder="1"/>
    <xf numFmtId="0" fontId="1" fillId="0" borderId="18" xfId="0" applyFont="1" applyBorder="1" applyAlignment="1">
      <alignment horizontal="left"/>
    </xf>
    <xf numFmtId="165" fontId="2" fillId="0" borderId="19" xfId="1" applyNumberFormat="1" applyFont="1" applyFill="1" applyBorder="1"/>
    <xf numFmtId="0" fontId="0" fillId="0" borderId="14" xfId="0" applyFill="1" applyBorder="1"/>
    <xf numFmtId="165" fontId="2" fillId="0" borderId="15" xfId="1" applyNumberFormat="1" applyFont="1" applyFill="1" applyBorder="1" applyAlignment="1"/>
    <xf numFmtId="0" fontId="6" fillId="0" borderId="14" xfId="0" applyFont="1" applyFill="1" applyBorder="1"/>
    <xf numFmtId="0" fontId="6" fillId="0" borderId="17" xfId="0" applyFont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165" fontId="9" fillId="0" borderId="7" xfId="0" applyNumberFormat="1" applyFont="1" applyBorder="1"/>
    <xf numFmtId="0" fontId="5" fillId="0" borderId="20" xfId="0" applyFont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21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sz&#225;m&#250;%20mell&#233;klet_Kiad&#225;s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"/>
      <sheetName val="PH"/>
      <sheetName val="GK"/>
      <sheetName val="BMB"/>
    </sheetNames>
    <sheetDataSet>
      <sheetData sheetId="0">
        <row r="12">
          <cell r="D12">
            <v>96116.797000000006</v>
          </cell>
          <cell r="E12">
            <v>95545.29</v>
          </cell>
        </row>
        <row r="13">
          <cell r="C13">
            <v>14223.02</v>
          </cell>
          <cell r="D13">
            <v>14516.788</v>
          </cell>
          <cell r="E13">
            <v>14516.788</v>
          </cell>
        </row>
        <row r="39">
          <cell r="C39">
            <v>120609.897</v>
          </cell>
          <cell r="D39">
            <v>173718.79</v>
          </cell>
          <cell r="E39">
            <v>159981.139</v>
          </cell>
        </row>
        <row r="44">
          <cell r="C44">
            <v>10000</v>
          </cell>
          <cell r="D44">
            <v>9328.2250000000004</v>
          </cell>
          <cell r="E44">
            <v>6640.29</v>
          </cell>
        </row>
        <row r="63">
          <cell r="C63">
            <v>47756.292000000001</v>
          </cell>
          <cell r="D63">
            <v>25438.945</v>
          </cell>
          <cell r="E63">
            <v>20900.402999999998</v>
          </cell>
        </row>
        <row r="70">
          <cell r="C70">
            <v>195353.2</v>
          </cell>
          <cell r="D70">
            <v>146665.55900000001</v>
          </cell>
          <cell r="E70">
            <v>114641.1</v>
          </cell>
        </row>
        <row r="73">
          <cell r="C73">
            <v>37284.014999999999</v>
          </cell>
          <cell r="D73">
            <v>37284.014999999999</v>
          </cell>
          <cell r="E73">
            <v>18077.251</v>
          </cell>
        </row>
        <row r="82">
          <cell r="C82">
            <v>69264.146999999997</v>
          </cell>
          <cell r="D82">
            <v>97252.142999999996</v>
          </cell>
          <cell r="E82">
            <v>76459.251999999993</v>
          </cell>
        </row>
      </sheetData>
      <sheetData sheetId="1">
        <row r="11">
          <cell r="D11">
            <v>25917.421999999999</v>
          </cell>
          <cell r="E11">
            <v>23881.148000000001</v>
          </cell>
        </row>
        <row r="12">
          <cell r="C12">
            <v>4064.2750000000001</v>
          </cell>
          <cell r="D12">
            <v>4663.1469999999999</v>
          </cell>
          <cell r="E12">
            <v>4663.1469999999999</v>
          </cell>
        </row>
        <row r="33">
          <cell r="C33">
            <v>6457.1480000000001</v>
          </cell>
          <cell r="D33">
            <v>8439.0969999999998</v>
          </cell>
          <cell r="E33">
            <v>4128.2619999999997</v>
          </cell>
        </row>
        <row r="35">
          <cell r="C35">
            <v>0</v>
          </cell>
          <cell r="D35">
            <v>76</v>
          </cell>
          <cell r="E35">
            <v>76</v>
          </cell>
        </row>
      </sheetData>
      <sheetData sheetId="2">
        <row r="7">
          <cell r="D7">
            <v>21158.55</v>
          </cell>
          <cell r="E7">
            <v>21158.55</v>
          </cell>
        </row>
        <row r="8">
          <cell r="C8">
            <v>3816.8760000000002</v>
          </cell>
          <cell r="D8">
            <v>3920.24</v>
          </cell>
          <cell r="E8">
            <v>3920.24</v>
          </cell>
        </row>
        <row r="29">
          <cell r="C29">
            <v>14715.553</v>
          </cell>
          <cell r="D29">
            <v>23755.670999999998</v>
          </cell>
          <cell r="E29">
            <v>23755.670999999998</v>
          </cell>
        </row>
        <row r="33">
          <cell r="C33">
            <v>0</v>
          </cell>
          <cell r="D33">
            <v>157.499</v>
          </cell>
          <cell r="E33">
            <v>157.499</v>
          </cell>
        </row>
        <row r="36">
          <cell r="C36">
            <v>0</v>
          </cell>
          <cell r="D36">
            <v>19.617999999999999</v>
          </cell>
          <cell r="E36">
            <v>19.617999999999999</v>
          </cell>
        </row>
      </sheetData>
      <sheetData sheetId="3">
        <row r="5">
          <cell r="D5">
            <v>1125.4000000000001</v>
          </cell>
          <cell r="E5">
            <v>448.803</v>
          </cell>
        </row>
        <row r="6">
          <cell r="C6">
            <v>0</v>
          </cell>
          <cell r="D6">
            <v>196.94800000000001</v>
          </cell>
          <cell r="E6">
            <v>78.540999999999997</v>
          </cell>
        </row>
        <row r="17">
          <cell r="C17">
            <v>0</v>
          </cell>
          <cell r="D17">
            <v>88.9</v>
          </cell>
          <cell r="E17">
            <v>2.6360000000000001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I20" sqref="I20"/>
    </sheetView>
  </sheetViews>
  <sheetFormatPr defaultRowHeight="12.75"/>
  <cols>
    <col min="1" max="1" width="7" customWidth="1"/>
    <col min="2" max="2" width="38.42578125" bestFit="1" customWidth="1"/>
    <col min="3" max="4" width="11" bestFit="1" customWidth="1"/>
    <col min="5" max="5" width="13.7109375" bestFit="1" customWidth="1"/>
    <col min="6" max="6" width="7" customWidth="1"/>
    <col min="7" max="7" width="29.85546875" bestFit="1" customWidth="1"/>
    <col min="8" max="9" width="11" bestFit="1" customWidth="1"/>
    <col min="10" max="10" width="13.7109375" bestFit="1" customWidth="1"/>
    <col min="11" max="11" width="11" bestFit="1" customWidth="1"/>
  </cols>
  <sheetData>
    <row r="1" spans="1:11">
      <c r="I1" s="11" t="s">
        <v>48</v>
      </c>
      <c r="J1" s="12"/>
    </row>
    <row r="3" spans="1:11" ht="18">
      <c r="A3" s="16" t="s">
        <v>50</v>
      </c>
      <c r="B3" s="16"/>
      <c r="C3" s="16"/>
      <c r="D3" s="16"/>
      <c r="E3" s="16"/>
      <c r="F3" s="16"/>
      <c r="G3" s="16"/>
      <c r="H3" s="16"/>
      <c r="I3" s="16"/>
      <c r="J3" s="16"/>
    </row>
    <row r="5" spans="1:11" ht="15.75">
      <c r="A5" s="15" t="s">
        <v>6</v>
      </c>
      <c r="B5" s="15"/>
      <c r="C5" s="15"/>
      <c r="D5" s="15"/>
      <c r="E5" s="15"/>
      <c r="F5" s="15" t="s">
        <v>7</v>
      </c>
      <c r="G5" s="15"/>
      <c r="H5" s="15"/>
      <c r="I5" s="15"/>
      <c r="J5" s="15"/>
    </row>
    <row r="6" spans="1:11" ht="25.5">
      <c r="A6" s="3" t="s">
        <v>0</v>
      </c>
      <c r="B6" s="2" t="s">
        <v>1</v>
      </c>
      <c r="C6" s="3" t="s">
        <v>4</v>
      </c>
      <c r="D6" s="3" t="s">
        <v>5</v>
      </c>
      <c r="E6" s="2" t="s">
        <v>2</v>
      </c>
      <c r="F6" s="3" t="s">
        <v>3</v>
      </c>
      <c r="G6" s="2" t="s">
        <v>1</v>
      </c>
      <c r="H6" s="3" t="s">
        <v>4</v>
      </c>
      <c r="I6" s="3" t="s">
        <v>5</v>
      </c>
      <c r="J6" s="2" t="s">
        <v>2</v>
      </c>
    </row>
    <row r="7" spans="1:11">
      <c r="A7" s="1" t="s">
        <v>8</v>
      </c>
      <c r="B7" s="1" t="s">
        <v>9</v>
      </c>
      <c r="C7" s="6">
        <f>198490505/1000</f>
        <v>198490.505</v>
      </c>
      <c r="D7" s="6">
        <f>229955491/1000</f>
        <v>229955.49100000001</v>
      </c>
      <c r="E7" s="39">
        <f>229495395/1000</f>
        <v>229495.39499999999</v>
      </c>
      <c r="F7" s="1" t="s">
        <v>25</v>
      </c>
      <c r="G7" s="1" t="s">
        <v>26</v>
      </c>
      <c r="H7" s="6">
        <v>133823.38699999999</v>
      </c>
      <c r="I7" s="6">
        <v>144318.16899999999</v>
      </c>
      <c r="J7" s="6">
        <v>141033.791</v>
      </c>
      <c r="K7" s="10"/>
    </row>
    <row r="8" spans="1:11">
      <c r="A8" s="1" t="s">
        <v>10</v>
      </c>
      <c r="B8" s="1" t="s">
        <v>11</v>
      </c>
      <c r="C8" s="7">
        <f>71121119/1000</f>
        <v>71121.119000000006</v>
      </c>
      <c r="D8" s="7">
        <f>75268420/1000</f>
        <v>75268.42</v>
      </c>
      <c r="E8" s="44">
        <f>104086721/1000</f>
        <v>104086.72100000001</v>
      </c>
      <c r="F8" s="1" t="s">
        <v>27</v>
      </c>
      <c r="G8" s="1" t="s">
        <v>28</v>
      </c>
      <c r="H8" s="6">
        <v>22104.171000000002</v>
      </c>
      <c r="I8" s="6">
        <v>23297.123</v>
      </c>
      <c r="J8" s="6">
        <v>23178.716</v>
      </c>
      <c r="K8" s="10"/>
    </row>
    <row r="9" spans="1:11">
      <c r="A9" s="1" t="s">
        <v>12</v>
      </c>
      <c r="B9" s="1" t="s">
        <v>13</v>
      </c>
      <c r="C9" s="6">
        <f>33222970/1000</f>
        <v>33222.97</v>
      </c>
      <c r="D9" s="6">
        <f>34005300/1000</f>
        <v>34005.300000000003</v>
      </c>
      <c r="E9" s="39">
        <f>24698799/1000</f>
        <v>24698.798999999999</v>
      </c>
      <c r="F9" s="1" t="s">
        <v>29</v>
      </c>
      <c r="G9" s="1" t="s">
        <v>30</v>
      </c>
      <c r="H9" s="6">
        <v>141782.598</v>
      </c>
      <c r="I9" s="6">
        <v>206002.45800000001</v>
      </c>
      <c r="J9" s="6">
        <v>187867.70799999998</v>
      </c>
      <c r="K9" s="10"/>
    </row>
    <row r="10" spans="1:11">
      <c r="A10" s="1" t="s">
        <v>14</v>
      </c>
      <c r="B10" s="1" t="s">
        <v>15</v>
      </c>
      <c r="C10" s="6">
        <f>19672797/1000</f>
        <v>19672.796999999999</v>
      </c>
      <c r="D10" s="6">
        <f>22908692/1000</f>
        <v>22908.691999999999</v>
      </c>
      <c r="E10" s="39">
        <f>26824259/1000</f>
        <v>26824.258999999998</v>
      </c>
      <c r="F10" s="1" t="s">
        <v>31</v>
      </c>
      <c r="G10" s="1" t="s">
        <v>34</v>
      </c>
      <c r="H10" s="6">
        <v>10000</v>
      </c>
      <c r="I10" s="6">
        <v>9328.2250000000004</v>
      </c>
      <c r="J10" s="6">
        <v>6640.29</v>
      </c>
      <c r="K10" s="10"/>
    </row>
    <row r="11" spans="1:11">
      <c r="A11" s="1" t="s">
        <v>16</v>
      </c>
      <c r="B11" s="1" t="s">
        <v>17</v>
      </c>
      <c r="C11" s="6">
        <f>0</f>
        <v>0</v>
      </c>
      <c r="D11" s="6">
        <f>0</f>
        <v>0</v>
      </c>
      <c r="E11" s="39">
        <v>500</v>
      </c>
      <c r="F11" s="1" t="s">
        <v>32</v>
      </c>
      <c r="G11" s="1" t="s">
        <v>33</v>
      </c>
      <c r="H11" s="6">
        <v>47756.292000000001</v>
      </c>
      <c r="I11" s="6">
        <v>25438.945</v>
      </c>
      <c r="J11" s="6">
        <v>20900.402999999998</v>
      </c>
      <c r="K11" s="10"/>
    </row>
    <row r="12" spans="1:11">
      <c r="A12" s="1" t="s">
        <v>18</v>
      </c>
      <c r="B12" s="1" t="s">
        <v>19</v>
      </c>
      <c r="C12" s="6">
        <v>0</v>
      </c>
      <c r="D12" s="6">
        <f>605698/1000</f>
        <v>605.69799999999998</v>
      </c>
      <c r="E12" s="39">
        <f>605698/1000</f>
        <v>605.69799999999998</v>
      </c>
      <c r="F12" s="1" t="s">
        <v>35</v>
      </c>
      <c r="G12" s="1" t="s">
        <v>36</v>
      </c>
      <c r="H12" s="6">
        <v>195353.2</v>
      </c>
      <c r="I12" s="6">
        <v>146899.05800000002</v>
      </c>
      <c r="J12" s="6">
        <v>114874.599</v>
      </c>
      <c r="K12" s="10"/>
    </row>
    <row r="13" spans="1:11">
      <c r="A13" s="1" t="s">
        <v>20</v>
      </c>
      <c r="B13" s="1" t="s">
        <v>21</v>
      </c>
      <c r="C13" s="6">
        <f>0</f>
        <v>0</v>
      </c>
      <c r="D13" s="6">
        <f>0</f>
        <v>0</v>
      </c>
      <c r="E13" s="39">
        <f>0</f>
        <v>0</v>
      </c>
      <c r="F13" s="1" t="s">
        <v>37</v>
      </c>
      <c r="G13" s="1" t="s">
        <v>38</v>
      </c>
      <c r="H13" s="6">
        <v>37284.014999999999</v>
      </c>
      <c r="I13" s="6">
        <v>37303.633000000002</v>
      </c>
      <c r="J13" s="6">
        <v>18096.868999999999</v>
      </c>
      <c r="K13" s="10"/>
    </row>
    <row r="14" spans="1:11">
      <c r="A14" s="1" t="s">
        <v>22</v>
      </c>
      <c r="B14" s="1" t="s">
        <v>23</v>
      </c>
      <c r="C14" s="6">
        <f>334860419/1000</f>
        <v>334860.41899999999</v>
      </c>
      <c r="D14" s="6">
        <f>327096090/1000</f>
        <v>327096.09000000003</v>
      </c>
      <c r="E14" s="39">
        <f>304777935/1000</f>
        <v>304777.935</v>
      </c>
      <c r="F14" s="1" t="s">
        <v>39</v>
      </c>
      <c r="G14" s="1" t="s">
        <v>40</v>
      </c>
      <c r="H14" s="6">
        <v>69264.146999999997</v>
      </c>
      <c r="I14" s="6">
        <v>97252.142999999996</v>
      </c>
      <c r="J14" s="6">
        <v>76459.251999999993</v>
      </c>
      <c r="K14" s="10"/>
    </row>
    <row r="15" spans="1:11">
      <c r="A15" s="17"/>
      <c r="B15" s="18" t="s">
        <v>24</v>
      </c>
      <c r="C15" s="13">
        <f>SUM(C7:C14)</f>
        <v>657367.81000000006</v>
      </c>
      <c r="D15" s="13">
        <f>SUM(D7:D14)</f>
        <v>689839.69099999999</v>
      </c>
      <c r="E15" s="13">
        <f>SUM(E7:E14)</f>
        <v>690988.80700000003</v>
      </c>
      <c r="F15" s="19"/>
      <c r="G15" s="21" t="s">
        <v>41</v>
      </c>
      <c r="H15" s="23">
        <f>SUM(H7:H14)</f>
        <v>657367.81000000006</v>
      </c>
      <c r="I15" s="23">
        <f>SUM(I7:I14)</f>
        <v>689839.75400000007</v>
      </c>
      <c r="J15" s="23">
        <f>SUM(J7:J14)</f>
        <v>589051.62799999991</v>
      </c>
    </row>
    <row r="16" spans="1:11">
      <c r="A16" s="17"/>
      <c r="B16" s="18"/>
      <c r="C16" s="14"/>
      <c r="D16" s="14"/>
      <c r="E16" s="14"/>
      <c r="F16" s="20"/>
      <c r="G16" s="22"/>
      <c r="H16" s="24"/>
      <c r="I16" s="24"/>
      <c r="J16" s="24"/>
    </row>
  </sheetData>
  <mergeCells count="14">
    <mergeCell ref="I1:J1"/>
    <mergeCell ref="E15:E16"/>
    <mergeCell ref="A5:E5"/>
    <mergeCell ref="F5:J5"/>
    <mergeCell ref="A3:J3"/>
    <mergeCell ref="A15:A16"/>
    <mergeCell ref="B15:B16"/>
    <mergeCell ref="C15:C16"/>
    <mergeCell ref="D15:D16"/>
    <mergeCell ref="F15:F16"/>
    <mergeCell ref="G15:G16"/>
    <mergeCell ref="H15:H16"/>
    <mergeCell ref="I15:I16"/>
    <mergeCell ref="J15:J16"/>
  </mergeCells>
  <phoneticPr fontId="4" type="noConversion"/>
  <pageMargins left="0.75" right="0.75" top="0.4583333333333333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A10" sqref="A10:E10"/>
    </sheetView>
  </sheetViews>
  <sheetFormatPr defaultRowHeight="12.75"/>
  <cols>
    <col min="1" max="1" width="6.7109375" customWidth="1"/>
    <col min="2" max="2" width="37" customWidth="1"/>
    <col min="3" max="3" width="12.42578125" bestFit="1" customWidth="1"/>
    <col min="4" max="4" width="14" bestFit="1" customWidth="1"/>
    <col min="5" max="5" width="12.42578125" bestFit="1" customWidth="1"/>
    <col min="6" max="6" width="6.5703125" customWidth="1"/>
    <col min="7" max="7" width="32.7109375" customWidth="1"/>
    <col min="8" max="9" width="12.42578125" bestFit="1" customWidth="1"/>
    <col min="10" max="10" width="13.7109375" bestFit="1" customWidth="1"/>
  </cols>
  <sheetData>
    <row r="1" spans="1:10">
      <c r="I1" s="11" t="s">
        <v>49</v>
      </c>
      <c r="J1" s="12"/>
    </row>
    <row r="2" spans="1:10" ht="18">
      <c r="A2" s="16" t="s">
        <v>51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3.5" thickBot="1"/>
    <row r="4" spans="1:10" ht="16.5" thickBot="1">
      <c r="A4" s="57" t="s">
        <v>6</v>
      </c>
      <c r="B4" s="58"/>
      <c r="C4" s="58"/>
      <c r="D4" s="58"/>
      <c r="E4" s="59"/>
      <c r="F4" s="57" t="s">
        <v>7</v>
      </c>
      <c r="G4" s="58"/>
      <c r="H4" s="58"/>
      <c r="I4" s="58"/>
      <c r="J4" s="59"/>
    </row>
    <row r="5" spans="1:10" ht="30" customHeight="1">
      <c r="A5" s="53" t="s">
        <v>0</v>
      </c>
      <c r="B5" s="54" t="s">
        <v>1</v>
      </c>
      <c r="C5" s="55" t="s">
        <v>4</v>
      </c>
      <c r="D5" s="55" t="s">
        <v>5</v>
      </c>
      <c r="E5" s="56" t="s">
        <v>2</v>
      </c>
      <c r="F5" s="53" t="s">
        <v>0</v>
      </c>
      <c r="G5" s="54" t="s">
        <v>1</v>
      </c>
      <c r="H5" s="55" t="s">
        <v>4</v>
      </c>
      <c r="I5" s="55" t="s">
        <v>5</v>
      </c>
      <c r="J5" s="56" t="s">
        <v>2</v>
      </c>
    </row>
    <row r="6" spans="1:10">
      <c r="A6" s="38" t="s">
        <v>8</v>
      </c>
      <c r="B6" s="1" t="s">
        <v>9</v>
      </c>
      <c r="C6" s="6">
        <f>198490505/1000</f>
        <v>198490.505</v>
      </c>
      <c r="D6" s="6">
        <f>229955491/1000</f>
        <v>229955.49100000001</v>
      </c>
      <c r="E6" s="39">
        <f>229495395/1000</f>
        <v>229495.39499999999</v>
      </c>
      <c r="F6" s="47" t="s">
        <v>25</v>
      </c>
      <c r="G6" s="4" t="s">
        <v>26</v>
      </c>
      <c r="H6" s="6">
        <f>133823387/1000</f>
        <v>133823.38699999999</v>
      </c>
      <c r="I6" s="6">
        <f>SUM([1]BMB!$D$5,[1]GK!$D$7,[1]PH!$D$11,[1]Önkormányzat!$D$12)</f>
        <v>144318.16899999999</v>
      </c>
      <c r="J6" s="39">
        <f>SUM([1]BMB!$E$5,[1]GK!$E$7,[1]PH!$E$11,[1]Önkormányzat!$E$12)</f>
        <v>141033.791</v>
      </c>
    </row>
    <row r="7" spans="1:10">
      <c r="A7" s="38" t="s">
        <v>12</v>
      </c>
      <c r="B7" s="1" t="s">
        <v>13</v>
      </c>
      <c r="C7" s="6">
        <f>33222970/1000</f>
        <v>33222.97</v>
      </c>
      <c r="D7" s="6">
        <f>34005300/1000</f>
        <v>34005.300000000003</v>
      </c>
      <c r="E7" s="39">
        <f>24698799/1000</f>
        <v>24698.798999999999</v>
      </c>
      <c r="F7" s="47" t="s">
        <v>27</v>
      </c>
      <c r="G7" s="4" t="s">
        <v>28</v>
      </c>
      <c r="H7" s="6">
        <f>SUM([1]BMB!C6,[1]GK!C8,[1]PH!C12,[1]Önkormányzat!C13)</f>
        <v>22104.171000000002</v>
      </c>
      <c r="I7" s="6">
        <f>SUM([1]BMB!D6,[1]GK!D8,[1]PH!D12,[1]Önkormányzat!D13)</f>
        <v>23297.123</v>
      </c>
      <c r="J7" s="39">
        <f>SUM([1]BMB!E6,[1]GK!E8,[1]PH!E12,[1]Önkormányzat!E13)</f>
        <v>23178.716</v>
      </c>
    </row>
    <row r="8" spans="1:10">
      <c r="A8" s="38" t="s">
        <v>14</v>
      </c>
      <c r="B8" s="1" t="s">
        <v>15</v>
      </c>
      <c r="C8" s="6">
        <f>19672797/1000</f>
        <v>19672.796999999999</v>
      </c>
      <c r="D8" s="6">
        <f>22908692/1000</f>
        <v>22908.691999999999</v>
      </c>
      <c r="E8" s="39">
        <f>26824259/1000</f>
        <v>26824.258999999998</v>
      </c>
      <c r="F8" s="47" t="s">
        <v>29</v>
      </c>
      <c r="G8" s="4" t="s">
        <v>30</v>
      </c>
      <c r="H8" s="6">
        <f>SUM([1]BMB!C17,[1]GK!C29,[1]PH!C33,[1]Önkormányzat!C39)</f>
        <v>141782.598</v>
      </c>
      <c r="I8" s="6">
        <f>SUM([1]BMB!D17,[1]GK!D29,[1]PH!D33,[1]Önkormányzat!D39)</f>
        <v>206002.45800000001</v>
      </c>
      <c r="J8" s="39">
        <f>SUM([1]BMB!E17,[1]GK!E29,[1]PH!E33,[1]Önkormányzat!E39)</f>
        <v>187867.70799999998</v>
      </c>
    </row>
    <row r="9" spans="1:10">
      <c r="A9" s="38" t="s">
        <v>18</v>
      </c>
      <c r="B9" s="1" t="s">
        <v>44</v>
      </c>
      <c r="C9" s="6">
        <v>0</v>
      </c>
      <c r="D9" s="6">
        <f>605698/1000</f>
        <v>605.69799999999998</v>
      </c>
      <c r="E9" s="39">
        <f>605698/1000</f>
        <v>605.69799999999998</v>
      </c>
      <c r="F9" s="47" t="s">
        <v>31</v>
      </c>
      <c r="G9" s="4" t="s">
        <v>34</v>
      </c>
      <c r="H9" s="6">
        <f>SUM([1]Önkormányzat!C44)</f>
        <v>10000</v>
      </c>
      <c r="I9" s="6">
        <f>SUM([1]Önkormányzat!D44)</f>
        <v>9328.2250000000004</v>
      </c>
      <c r="J9" s="39">
        <f>SUM([1]Önkormányzat!E44)</f>
        <v>6640.29</v>
      </c>
    </row>
    <row r="10" spans="1:10">
      <c r="A10" s="40"/>
      <c r="B10" s="29"/>
      <c r="C10" s="29"/>
      <c r="D10" s="29"/>
      <c r="E10" s="41"/>
      <c r="F10" s="47" t="s">
        <v>32</v>
      </c>
      <c r="G10" s="4" t="s">
        <v>33</v>
      </c>
      <c r="H10" s="6">
        <f>SUM([1]Önkormányzat!C63)</f>
        <v>47756.292000000001</v>
      </c>
      <c r="I10" s="6">
        <f>SUM([1]Önkormányzat!D63)</f>
        <v>25438.945</v>
      </c>
      <c r="J10" s="39">
        <f>SUM([1]Önkormányzat!E63)</f>
        <v>20900.402999999998</v>
      </c>
    </row>
    <row r="11" spans="1:10" ht="12.75" customHeight="1">
      <c r="A11" s="42" t="s">
        <v>47</v>
      </c>
      <c r="B11" s="5"/>
      <c r="C11" s="8">
        <f>SUM(C6:C9)</f>
        <v>251386.272</v>
      </c>
      <c r="D11" s="8">
        <f t="shared" ref="D11:E11" si="0">SUM(D6:D9)</f>
        <v>287475.18099999998</v>
      </c>
      <c r="E11" s="43">
        <f t="shared" si="0"/>
        <v>281624.15099999995</v>
      </c>
      <c r="F11" s="42" t="s">
        <v>42</v>
      </c>
      <c r="G11" s="5"/>
      <c r="H11" s="9">
        <f>SUM(H6:H10)</f>
        <v>355466.44799999997</v>
      </c>
      <c r="I11" s="9">
        <f t="shared" ref="I11:J11" si="1">SUM(I6:I10)</f>
        <v>408384.92</v>
      </c>
      <c r="J11" s="48">
        <f t="shared" si="1"/>
        <v>379620.90799999994</v>
      </c>
    </row>
    <row r="12" spans="1:10" ht="13.5" customHeight="1">
      <c r="A12" s="38" t="s">
        <v>10</v>
      </c>
      <c r="B12" s="1" t="s">
        <v>11</v>
      </c>
      <c r="C12" s="7">
        <f>71121119/1000</f>
        <v>71121.119000000006</v>
      </c>
      <c r="D12" s="7">
        <f>75268420/1000</f>
        <v>75268.42</v>
      </c>
      <c r="E12" s="44">
        <f>104086721/1000</f>
        <v>104086.72100000001</v>
      </c>
      <c r="F12" s="47" t="s">
        <v>35</v>
      </c>
      <c r="G12" s="4" t="s">
        <v>36</v>
      </c>
      <c r="H12" s="6">
        <f>SUM([1]GK!C33,[1]PH!C35,[1]Önkormányzat!C70)</f>
        <v>195353.2</v>
      </c>
      <c r="I12" s="6">
        <f>SUM([1]GK!D33,[1]PH!D35,[1]Önkormányzat!D70)</f>
        <v>146899.05800000002</v>
      </c>
      <c r="J12" s="39">
        <f>SUM([1]GK!E33,[1]PH!E35,[1]Önkormányzat!E70)</f>
        <v>114874.599</v>
      </c>
    </row>
    <row r="13" spans="1:10">
      <c r="A13" s="38" t="s">
        <v>16</v>
      </c>
      <c r="B13" s="1" t="s">
        <v>17</v>
      </c>
      <c r="C13" s="6">
        <f>0</f>
        <v>0</v>
      </c>
      <c r="D13" s="6">
        <f>0</f>
        <v>0</v>
      </c>
      <c r="E13" s="39">
        <v>500</v>
      </c>
      <c r="F13" s="47" t="s">
        <v>37</v>
      </c>
      <c r="G13" s="4" t="s">
        <v>38</v>
      </c>
      <c r="H13" s="6">
        <f>SUM([1]GK!C36,[1]Önkormányzat!C73)</f>
        <v>37284.014999999999</v>
      </c>
      <c r="I13" s="6">
        <f>SUM([1]GK!D36,[1]Önkormányzat!D73)</f>
        <v>37303.633000000002</v>
      </c>
      <c r="J13" s="39">
        <f>SUM([1]GK!E36,[1]Önkormányzat!E73)</f>
        <v>18096.868999999999</v>
      </c>
    </row>
    <row r="14" spans="1:10">
      <c r="A14" s="38" t="s">
        <v>20</v>
      </c>
      <c r="B14" s="1" t="s">
        <v>21</v>
      </c>
      <c r="C14" s="6">
        <f>0</f>
        <v>0</v>
      </c>
      <c r="D14" s="6">
        <f>0</f>
        <v>0</v>
      </c>
      <c r="E14" s="39">
        <f>0</f>
        <v>0</v>
      </c>
      <c r="F14" s="49"/>
      <c r="G14" s="27"/>
      <c r="H14" s="28"/>
      <c r="I14" s="28"/>
      <c r="J14" s="50"/>
    </row>
    <row r="15" spans="1:10" ht="15.75" customHeight="1">
      <c r="A15" s="37" t="s">
        <v>17</v>
      </c>
      <c r="B15" s="25"/>
      <c r="C15" s="8">
        <f>SUM(C12:C14)</f>
        <v>71121.119000000006</v>
      </c>
      <c r="D15" s="8">
        <f t="shared" ref="D15:E15" si="2">SUM(D12:D14)</f>
        <v>75268.42</v>
      </c>
      <c r="E15" s="43">
        <f t="shared" si="2"/>
        <v>104586.72100000001</v>
      </c>
      <c r="F15" s="51" t="s">
        <v>43</v>
      </c>
      <c r="G15" s="26"/>
      <c r="H15" s="8">
        <f>SUM(H12:H14)</f>
        <v>232637.21500000003</v>
      </c>
      <c r="I15" s="8">
        <f t="shared" ref="I15:J15" si="3">SUM(I12:I14)</f>
        <v>184202.69100000002</v>
      </c>
      <c r="J15" s="43">
        <f t="shared" si="3"/>
        <v>132971.46799999999</v>
      </c>
    </row>
    <row r="16" spans="1:10">
      <c r="A16" s="38" t="s">
        <v>22</v>
      </c>
      <c r="B16" s="1" t="s">
        <v>23</v>
      </c>
      <c r="C16" s="6">
        <f>334860419/1000</f>
        <v>334860.41899999999</v>
      </c>
      <c r="D16" s="6">
        <f>327096090/1000</f>
        <v>327096.09000000003</v>
      </c>
      <c r="E16" s="39">
        <f>304777935/1000</f>
        <v>304777.935</v>
      </c>
      <c r="F16" s="47" t="s">
        <v>39</v>
      </c>
      <c r="G16" s="4" t="s">
        <v>40</v>
      </c>
      <c r="H16" s="6">
        <f>SUM([1]Önkormányzat!C82)</f>
        <v>69264.146999999997</v>
      </c>
      <c r="I16" s="6">
        <f>SUM([1]Önkormányzat!D82)</f>
        <v>97252.142999999996</v>
      </c>
      <c r="J16" s="39">
        <f>SUM([1]Önkormányzat!E82)</f>
        <v>76459.251999999993</v>
      </c>
    </row>
    <row r="17" spans="1:10" ht="16.5" thickBot="1">
      <c r="A17" s="45" t="s">
        <v>45</v>
      </c>
      <c r="B17" s="30"/>
      <c r="C17" s="33">
        <f>SUM(C16)</f>
        <v>334860.41899999999</v>
      </c>
      <c r="D17" s="33">
        <f t="shared" ref="D17:E17" si="4">SUM(D16)</f>
        <v>327096.09000000003</v>
      </c>
      <c r="E17" s="46">
        <f t="shared" si="4"/>
        <v>304777.935</v>
      </c>
      <c r="F17" s="51" t="s">
        <v>46</v>
      </c>
      <c r="G17" s="26"/>
      <c r="H17" s="8">
        <f>SUM(H16)</f>
        <v>69264.146999999997</v>
      </c>
      <c r="I17" s="8">
        <f t="shared" ref="I17:J17" si="5">SUM(I16)</f>
        <v>97252.142999999996</v>
      </c>
      <c r="J17" s="43">
        <f t="shared" si="5"/>
        <v>76459.251999999993</v>
      </c>
    </row>
    <row r="18" spans="1:10" ht="15.75" thickBot="1">
      <c r="A18" s="31" t="s">
        <v>52</v>
      </c>
      <c r="B18" s="32"/>
      <c r="C18" s="34">
        <f>SUM(C11,C15,C17)</f>
        <v>657367.81000000006</v>
      </c>
      <c r="D18" s="35">
        <f t="shared" ref="D18:E18" si="6">SUM(D11,D15,D17)</f>
        <v>689839.69099999999</v>
      </c>
      <c r="E18" s="36">
        <f t="shared" si="6"/>
        <v>690988.80700000003</v>
      </c>
      <c r="F18" s="31" t="s">
        <v>53</v>
      </c>
      <c r="G18" s="32"/>
      <c r="H18" s="34">
        <f>SUM(H11,H15,H17)</f>
        <v>657367.80999999994</v>
      </c>
      <c r="I18" s="34">
        <f t="shared" ref="I18:J18" si="7">SUM(I11,I15,I17)</f>
        <v>689839.75400000007</v>
      </c>
      <c r="J18" s="52">
        <f t="shared" si="7"/>
        <v>589051.62799999991</v>
      </c>
    </row>
  </sheetData>
  <mergeCells count="12">
    <mergeCell ref="A18:B18"/>
    <mergeCell ref="F18:G18"/>
    <mergeCell ref="I1:J1"/>
    <mergeCell ref="A2:J2"/>
    <mergeCell ref="A4:E4"/>
    <mergeCell ref="F4:J4"/>
    <mergeCell ref="A17:B17"/>
    <mergeCell ref="F15:G15"/>
    <mergeCell ref="A15:B15"/>
    <mergeCell ref="F17:G17"/>
    <mergeCell ref="G14:J14"/>
    <mergeCell ref="A10:E10"/>
  </mergeCells>
  <phoneticPr fontId="4" type="noConversion"/>
  <pageMargins left="0.75" right="0.75" top="0.47916666666666669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Működési és felhalmozási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Ági</cp:lastModifiedBy>
  <cp:lastPrinted>2017-05-29T08:03:45Z</cp:lastPrinted>
  <dcterms:created xsi:type="dcterms:W3CDTF">2015-05-25T13:13:11Z</dcterms:created>
  <dcterms:modified xsi:type="dcterms:W3CDTF">2020-06-20T14:12:24Z</dcterms:modified>
</cp:coreProperties>
</file>