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980"/>
  </bookViews>
  <sheets>
    <sheet name="1 . melléklet" sheetId="17" r:id="rId1"/>
    <sheet name="2 Állami bev" sheetId="18" r:id="rId2"/>
    <sheet name="3 Bev. össz" sheetId="1" r:id="rId3"/>
    <sheet name="4 Kiadások" sheetId="2" r:id="rId4"/>
    <sheet name="5 melléklet" sheetId="5" r:id="rId5"/>
    <sheet name="6 melléklet" sheetId="20" r:id="rId6"/>
    <sheet name="7 Cofogos" sheetId="6" r:id="rId7"/>
    <sheet name="8 ISZI melléklet" sheetId="21" r:id="rId8"/>
    <sheet name="9 Óvoda" sheetId="9" r:id="rId9"/>
    <sheet name="10 Óvoda 2" sheetId="22" r:id="rId10"/>
    <sheet name="11 ISZI" sheetId="10" r:id="rId11"/>
    <sheet name="12 létszámkeret" sheetId="15" r:id="rId12"/>
    <sheet name="13 felhasz. ütemterv." sheetId="16" r:id="rId13"/>
    <sheet name="14 melléklet" sheetId="14" r:id="rId14"/>
  </sheets>
  <definedNames>
    <definedName name="_xlnm.Print_Area" localSheetId="0">'1 . melléklet'!$A$1:$B$51</definedName>
    <definedName name="_xlnm.Print_Area" localSheetId="9">'10 Óvoda 2'!$A$1:$P$22</definedName>
    <definedName name="_xlnm.Print_Area" localSheetId="10">'11 ISZI'!$A$1:$P$22</definedName>
    <definedName name="_xlnm.Print_Area" localSheetId="13">'14 melléklet'!$A$1:$O$49</definedName>
    <definedName name="_xlnm.Print_Area" localSheetId="1">'2 Állami bev'!$A$1:$C$49</definedName>
    <definedName name="_xlnm.Print_Area" localSheetId="2">'3 Bev. össz'!$A$1:$D$80</definedName>
    <definedName name="_xlnm.Print_Area" localSheetId="3">'4 Kiadások'!$A$1:$D$51</definedName>
    <definedName name="_xlnm.Print_Area" localSheetId="7">'8 ISZI melléklet'!$A$1:$D$53</definedName>
    <definedName name="_xlnm.Print_Area" localSheetId="8">'9 Óvoda'!$A$1:$D$44</definedName>
  </definedNames>
  <calcPr calcId="125725"/>
</workbook>
</file>

<file path=xl/calcChain.xml><?xml version="1.0" encoding="utf-8"?>
<calcChain xmlns="http://schemas.openxmlformats.org/spreadsheetml/2006/main">
  <c r="G26" i="14"/>
  <c r="H32"/>
  <c r="G32"/>
  <c r="I31"/>
  <c r="J7"/>
  <c r="M7"/>
  <c r="O8"/>
  <c r="E13"/>
  <c r="F28"/>
  <c r="D24"/>
  <c r="D9"/>
  <c r="O37"/>
  <c r="B23" i="16"/>
  <c r="B21" s="1"/>
  <c r="B55"/>
  <c r="B48"/>
  <c r="I16" i="22"/>
  <c r="F17"/>
  <c r="F16"/>
  <c r="C16"/>
  <c r="C11" i="9"/>
  <c r="C16" i="10"/>
  <c r="F16"/>
  <c r="I16"/>
  <c r="C24" i="21"/>
  <c r="C17"/>
  <c r="I11" i="6"/>
  <c r="F12"/>
  <c r="F11"/>
  <c r="C11"/>
  <c r="C36" i="5"/>
  <c r="C16" i="20"/>
  <c r="C26"/>
  <c r="C23"/>
  <c r="C32" i="5"/>
  <c r="C8"/>
  <c r="C13" i="2"/>
  <c r="C24"/>
  <c r="C51" i="1"/>
  <c r="C68"/>
  <c r="C61"/>
  <c r="C58"/>
  <c r="C31"/>
  <c r="C26"/>
  <c r="C22"/>
  <c r="C14"/>
  <c r="C15"/>
  <c r="C31" i="5"/>
  <c r="B30" i="20"/>
  <c r="B20"/>
  <c r="C30" l="1"/>
  <c r="C20"/>
  <c r="G12" i="14"/>
  <c r="G24"/>
  <c r="G22"/>
  <c r="G18"/>
  <c r="C25" i="21"/>
  <c r="G7" i="14"/>
  <c r="C24"/>
  <c r="C22"/>
  <c r="C18"/>
  <c r="J49" i="16"/>
  <c r="F24" i="6"/>
  <c r="F19"/>
  <c r="F18"/>
  <c r="C24"/>
  <c r="C19"/>
  <c r="C18"/>
  <c r="C12"/>
  <c r="I30"/>
  <c r="F30"/>
  <c r="C30"/>
  <c r="L29"/>
  <c r="B31" i="5"/>
  <c r="B31" i="1"/>
  <c r="C33" i="20" l="1"/>
  <c r="O17" i="10"/>
  <c r="O18"/>
  <c r="O16"/>
  <c r="L17" i="22"/>
  <c r="O16"/>
  <c r="O15"/>
  <c r="C20" i="2"/>
  <c r="C35"/>
  <c r="C30"/>
  <c r="C19" i="1"/>
  <c r="B11" l="1"/>
  <c r="C11" s="1"/>
  <c r="B26"/>
  <c r="B18" i="18"/>
  <c r="B20" i="2"/>
  <c r="B19" s="1"/>
  <c r="B40" i="1"/>
  <c r="B30" s="1"/>
  <c r="B45"/>
  <c r="B7" i="18"/>
  <c r="G9" i="14"/>
  <c r="O9" s="1"/>
  <c r="K25" i="6"/>
  <c r="D57" i="16"/>
  <c r="E57"/>
  <c r="F57"/>
  <c r="G57"/>
  <c r="H57"/>
  <c r="I57"/>
  <c r="J57"/>
  <c r="K57"/>
  <c r="L57"/>
  <c r="M57"/>
  <c r="N57"/>
  <c r="C57"/>
  <c r="B16"/>
  <c r="B13"/>
  <c r="L29"/>
  <c r="M29"/>
  <c r="N29"/>
  <c r="B13" i="5"/>
  <c r="B33" i="20"/>
  <c r="B16"/>
  <c r="D51" i="2"/>
  <c r="B68" i="1"/>
  <c r="B69"/>
  <c r="B19"/>
  <c r="N16" i="22"/>
  <c r="K17"/>
  <c r="N16" i="10"/>
  <c r="B11" i="9"/>
  <c r="B17" i="21"/>
  <c r="B24"/>
  <c r="C23" s="1"/>
  <c r="C27" s="1"/>
  <c r="B30" i="2" l="1"/>
  <c r="B27"/>
  <c r="B15" i="1"/>
  <c r="H27" i="6"/>
  <c r="P17" i="22" l="1"/>
  <c r="O17"/>
  <c r="J17"/>
  <c r="I17"/>
  <c r="G17"/>
  <c r="E17"/>
  <c r="D17"/>
  <c r="C17"/>
  <c r="B17"/>
  <c r="N15"/>
  <c r="H17"/>
  <c r="D43" i="21"/>
  <c r="C43"/>
  <c r="C51" s="1"/>
  <c r="B43"/>
  <c r="B51" s="1"/>
  <c r="B23"/>
  <c r="D19"/>
  <c r="O7" i="14"/>
  <c r="O12"/>
  <c r="O13"/>
  <c r="O14"/>
  <c r="O15"/>
  <c r="O16"/>
  <c r="O17"/>
  <c r="O18"/>
  <c r="O19"/>
  <c r="O20"/>
  <c r="O23"/>
  <c r="O24"/>
  <c r="O26"/>
  <c r="O27"/>
  <c r="O28"/>
  <c r="O29"/>
  <c r="O30"/>
  <c r="O31"/>
  <c r="O32"/>
  <c r="O33"/>
  <c r="O34"/>
  <c r="C35"/>
  <c r="D35"/>
  <c r="E35"/>
  <c r="F35"/>
  <c r="G35"/>
  <c r="H35"/>
  <c r="I35"/>
  <c r="J35"/>
  <c r="K35"/>
  <c r="L35"/>
  <c r="M35"/>
  <c r="N35"/>
  <c r="O42"/>
  <c r="O44"/>
  <c r="C45"/>
  <c r="D45"/>
  <c r="E45"/>
  <c r="F45"/>
  <c r="G45"/>
  <c r="H45"/>
  <c r="I45"/>
  <c r="J45"/>
  <c r="K45"/>
  <c r="L45"/>
  <c r="L47" s="1"/>
  <c r="M45"/>
  <c r="N45"/>
  <c r="B12" i="16"/>
  <c r="C14"/>
  <c r="D14"/>
  <c r="E14"/>
  <c r="F14"/>
  <c r="G14"/>
  <c r="J14"/>
  <c r="K14"/>
  <c r="L14"/>
  <c r="M14"/>
  <c r="N14"/>
  <c r="C15"/>
  <c r="D15"/>
  <c r="E15"/>
  <c r="F15"/>
  <c r="G15"/>
  <c r="H15"/>
  <c r="H13" s="1"/>
  <c r="I15"/>
  <c r="I13" s="1"/>
  <c r="J15"/>
  <c r="K15"/>
  <c r="L15"/>
  <c r="M15"/>
  <c r="N15"/>
  <c r="C16"/>
  <c r="E16"/>
  <c r="G16"/>
  <c r="H16"/>
  <c r="J16"/>
  <c r="K16"/>
  <c r="M16"/>
  <c r="N16"/>
  <c r="D17"/>
  <c r="D16" s="1"/>
  <c r="F17"/>
  <c r="F16" s="1"/>
  <c r="I17"/>
  <c r="I16" s="1"/>
  <c r="L17"/>
  <c r="L16" s="1"/>
  <c r="B19"/>
  <c r="C20"/>
  <c r="C19" s="1"/>
  <c r="D20"/>
  <c r="D19" s="1"/>
  <c r="E20"/>
  <c r="E19" s="1"/>
  <c r="F20"/>
  <c r="F19" s="1"/>
  <c r="G20"/>
  <c r="G19" s="1"/>
  <c r="H20"/>
  <c r="H19" s="1"/>
  <c r="I20"/>
  <c r="I19" s="1"/>
  <c r="J20"/>
  <c r="J19" s="1"/>
  <c r="K20"/>
  <c r="K19" s="1"/>
  <c r="L20"/>
  <c r="L19" s="1"/>
  <c r="M20"/>
  <c r="M19" s="1"/>
  <c r="N20"/>
  <c r="N19" s="1"/>
  <c r="C22"/>
  <c r="C21" s="1"/>
  <c r="D22"/>
  <c r="D21" s="1"/>
  <c r="E22"/>
  <c r="E21" s="1"/>
  <c r="F22"/>
  <c r="F21" s="1"/>
  <c r="G22"/>
  <c r="G21" s="1"/>
  <c r="H22"/>
  <c r="H21" s="1"/>
  <c r="I22"/>
  <c r="I21" s="1"/>
  <c r="J22"/>
  <c r="J21" s="1"/>
  <c r="K22"/>
  <c r="K21" s="1"/>
  <c r="L22"/>
  <c r="L21" s="1"/>
  <c r="M22"/>
  <c r="M21" s="1"/>
  <c r="N22"/>
  <c r="N21" s="1"/>
  <c r="C25"/>
  <c r="D25"/>
  <c r="E25"/>
  <c r="F25"/>
  <c r="G25"/>
  <c r="H25"/>
  <c r="I25"/>
  <c r="J25"/>
  <c r="K25"/>
  <c r="L25"/>
  <c r="M25"/>
  <c r="N25"/>
  <c r="C29"/>
  <c r="D29"/>
  <c r="E29"/>
  <c r="F29"/>
  <c r="G29"/>
  <c r="H29"/>
  <c r="I29"/>
  <c r="J29"/>
  <c r="K29"/>
  <c r="C46"/>
  <c r="D46"/>
  <c r="E46"/>
  <c r="F46"/>
  <c r="G46"/>
  <c r="H46"/>
  <c r="I46"/>
  <c r="J46"/>
  <c r="K46"/>
  <c r="L46"/>
  <c r="M46"/>
  <c r="N46"/>
  <c r="C47"/>
  <c r="D47"/>
  <c r="E47"/>
  <c r="F47"/>
  <c r="G47"/>
  <c r="H47"/>
  <c r="I47"/>
  <c r="J47"/>
  <c r="K47"/>
  <c r="L47"/>
  <c r="M47"/>
  <c r="N47"/>
  <c r="C48"/>
  <c r="D48"/>
  <c r="E48"/>
  <c r="F48"/>
  <c r="G48"/>
  <c r="H48"/>
  <c r="I48"/>
  <c r="J48"/>
  <c r="K48"/>
  <c r="L48"/>
  <c r="M48"/>
  <c r="N48"/>
  <c r="C49"/>
  <c r="D49"/>
  <c r="E49"/>
  <c r="F49"/>
  <c r="G49"/>
  <c r="H49"/>
  <c r="I49"/>
  <c r="K49"/>
  <c r="L49"/>
  <c r="M49"/>
  <c r="N49"/>
  <c r="B50"/>
  <c r="C50"/>
  <c r="D50"/>
  <c r="E50"/>
  <c r="F50"/>
  <c r="G50"/>
  <c r="H50"/>
  <c r="I50"/>
  <c r="J50"/>
  <c r="K50"/>
  <c r="L50"/>
  <c r="M50"/>
  <c r="N50"/>
  <c r="C55"/>
  <c r="D55"/>
  <c r="E55"/>
  <c r="F55"/>
  <c r="G55"/>
  <c r="H55"/>
  <c r="I55"/>
  <c r="J55"/>
  <c r="K55"/>
  <c r="L55"/>
  <c r="M55"/>
  <c r="N55"/>
  <c r="C56"/>
  <c r="D56"/>
  <c r="E56"/>
  <c r="F56"/>
  <c r="G56"/>
  <c r="H56"/>
  <c r="I56"/>
  <c r="J56"/>
  <c r="K56"/>
  <c r="L56"/>
  <c r="M56"/>
  <c r="N56"/>
  <c r="C59"/>
  <c r="D59"/>
  <c r="E59"/>
  <c r="F59"/>
  <c r="G59"/>
  <c r="H59"/>
  <c r="I59"/>
  <c r="J59"/>
  <c r="K59"/>
  <c r="L59"/>
  <c r="M59"/>
  <c r="N59"/>
  <c r="B61"/>
  <c r="B26" i="15"/>
  <c r="B31" s="1"/>
  <c r="C26"/>
  <c r="N17" i="10"/>
  <c r="N18"/>
  <c r="B19"/>
  <c r="C19"/>
  <c r="D19"/>
  <c r="E19"/>
  <c r="F19"/>
  <c r="G19"/>
  <c r="H19"/>
  <c r="I19"/>
  <c r="J19"/>
  <c r="O19"/>
  <c r="P19"/>
  <c r="D13" i="9"/>
  <c r="C22"/>
  <c r="B18"/>
  <c r="B22" s="1"/>
  <c r="C18"/>
  <c r="B30"/>
  <c r="B36" s="1"/>
  <c r="C30"/>
  <c r="C36" s="1"/>
  <c r="D30"/>
  <c r="K11" i="6"/>
  <c r="L11"/>
  <c r="M11"/>
  <c r="K12"/>
  <c r="L12"/>
  <c r="M12"/>
  <c r="K13"/>
  <c r="L13"/>
  <c r="M13"/>
  <c r="K14"/>
  <c r="L14"/>
  <c r="M14"/>
  <c r="K15"/>
  <c r="L15"/>
  <c r="M15"/>
  <c r="K16"/>
  <c r="L16"/>
  <c r="M16"/>
  <c r="K17"/>
  <c r="L17"/>
  <c r="M17"/>
  <c r="K18"/>
  <c r="L18"/>
  <c r="M18"/>
  <c r="K19"/>
  <c r="L19"/>
  <c r="M19"/>
  <c r="K20"/>
  <c r="L20"/>
  <c r="M20"/>
  <c r="K21"/>
  <c r="L21"/>
  <c r="M21"/>
  <c r="K22"/>
  <c r="L22"/>
  <c r="M22"/>
  <c r="K23"/>
  <c r="L23"/>
  <c r="M23"/>
  <c r="K24"/>
  <c r="L24"/>
  <c r="M24"/>
  <c r="K26"/>
  <c r="L26"/>
  <c r="M26"/>
  <c r="B27"/>
  <c r="C27"/>
  <c r="D27"/>
  <c r="E27"/>
  <c r="F27"/>
  <c r="F32" s="1"/>
  <c r="G27"/>
  <c r="G32" s="1"/>
  <c r="I27"/>
  <c r="I32" s="1"/>
  <c r="J27"/>
  <c r="K28"/>
  <c r="L28"/>
  <c r="L30" s="1"/>
  <c r="M28"/>
  <c r="B30"/>
  <c r="B32" s="1"/>
  <c r="D30"/>
  <c r="E30"/>
  <c r="G30"/>
  <c r="H30"/>
  <c r="H32" s="1"/>
  <c r="J30"/>
  <c r="M30"/>
  <c r="D32"/>
  <c r="J32"/>
  <c r="D16" i="20"/>
  <c r="D20"/>
  <c r="D30"/>
  <c r="D33"/>
  <c r="B16" i="5"/>
  <c r="C16"/>
  <c r="D16"/>
  <c r="D20"/>
  <c r="B22"/>
  <c r="C22"/>
  <c r="B27"/>
  <c r="C27"/>
  <c r="B34"/>
  <c r="B36"/>
  <c r="D36"/>
  <c r="D39" s="1"/>
  <c r="B10" i="2"/>
  <c r="C10"/>
  <c r="D10"/>
  <c r="C19"/>
  <c r="D20"/>
  <c r="D19" s="1"/>
  <c r="D30"/>
  <c r="C34"/>
  <c r="C10" i="1"/>
  <c r="D10"/>
  <c r="B10"/>
  <c r="D19"/>
  <c r="D31"/>
  <c r="D40"/>
  <c r="B47"/>
  <c r="C47"/>
  <c r="D47"/>
  <c r="B49"/>
  <c r="C49"/>
  <c r="D49"/>
  <c r="B51"/>
  <c r="D51"/>
  <c r="B57"/>
  <c r="C57"/>
  <c r="D57"/>
  <c r="B61"/>
  <c r="D61"/>
  <c r="B67"/>
  <c r="C67"/>
  <c r="D67"/>
  <c r="B30" i="18"/>
  <c r="B45"/>
  <c r="C49"/>
  <c r="B34" i="2"/>
  <c r="C39" i="5" l="1"/>
  <c r="C43" i="1"/>
  <c r="L27" i="6"/>
  <c r="L32" s="1"/>
  <c r="C44" i="2"/>
  <c r="C51" s="1"/>
  <c r="B39" i="5"/>
  <c r="B43" i="1"/>
  <c r="B44" i="2"/>
  <c r="B27" i="16"/>
  <c r="D30" i="1"/>
  <c r="C9"/>
  <c r="M27" i="6"/>
  <c r="M32" s="1"/>
  <c r="B49" i="18"/>
  <c r="L54" i="16"/>
  <c r="J54"/>
  <c r="H54"/>
  <c r="D54"/>
  <c r="M54"/>
  <c r="K54"/>
  <c r="I54"/>
  <c r="G54"/>
  <c r="E54"/>
  <c r="C54"/>
  <c r="H12"/>
  <c r="B31"/>
  <c r="N54"/>
  <c r="F54"/>
  <c r="H27"/>
  <c r="H31" s="1"/>
  <c r="B51" i="2"/>
  <c r="E47" i="14"/>
  <c r="I47"/>
  <c r="N47"/>
  <c r="K47"/>
  <c r="O45"/>
  <c r="F47"/>
  <c r="G47"/>
  <c r="J47"/>
  <c r="H47"/>
  <c r="D47"/>
  <c r="C32" i="6"/>
  <c r="K27"/>
  <c r="D43" i="1"/>
  <c r="C30"/>
  <c r="I12" i="16"/>
  <c r="I27" s="1"/>
  <c r="I31" s="1"/>
  <c r="N13"/>
  <c r="N12" s="1"/>
  <c r="N27" s="1"/>
  <c r="N31" s="1"/>
  <c r="L13"/>
  <c r="L12" s="1"/>
  <c r="L27" s="1"/>
  <c r="L31" s="1"/>
  <c r="J13"/>
  <c r="J12" s="1"/>
  <c r="J27" s="1"/>
  <c r="J31" s="1"/>
  <c r="F13"/>
  <c r="F12" s="1"/>
  <c r="F27" s="1"/>
  <c r="F31" s="1"/>
  <c r="D13"/>
  <c r="D12" s="1"/>
  <c r="D27" s="1"/>
  <c r="D31" s="1"/>
  <c r="M13"/>
  <c r="M12" s="1"/>
  <c r="M27" s="1"/>
  <c r="M31" s="1"/>
  <c r="K13"/>
  <c r="K12" s="1"/>
  <c r="K27" s="1"/>
  <c r="K31" s="1"/>
  <c r="G13"/>
  <c r="G12" s="1"/>
  <c r="G27" s="1"/>
  <c r="G31" s="1"/>
  <c r="E13"/>
  <c r="E12" s="1"/>
  <c r="E27" s="1"/>
  <c r="E31" s="1"/>
  <c r="C13"/>
  <c r="C12" s="1"/>
  <c r="C27" s="1"/>
  <c r="C31" s="1"/>
  <c r="N45"/>
  <c r="L45"/>
  <c r="J45"/>
  <c r="H45"/>
  <c r="F45"/>
  <c r="D45"/>
  <c r="M45"/>
  <c r="K45"/>
  <c r="I45"/>
  <c r="G45"/>
  <c r="E45"/>
  <c r="C45"/>
  <c r="E37" i="14"/>
  <c r="J37"/>
  <c r="M47"/>
  <c r="C47"/>
  <c r="O35"/>
  <c r="N19" i="10"/>
  <c r="N17" i="22"/>
  <c r="B27" i="21"/>
  <c r="B9" i="1"/>
  <c r="E32" i="6"/>
  <c r="K30"/>
  <c r="C65" i="1" l="1"/>
  <c r="C73" s="1"/>
  <c r="L62" i="16"/>
  <c r="L65" s="1"/>
  <c r="G62"/>
  <c r="G65" s="1"/>
  <c r="B65" i="1"/>
  <c r="B73" s="1"/>
  <c r="B80" s="1"/>
  <c r="D65"/>
  <c r="D73" s="1"/>
  <c r="D80" s="1"/>
  <c r="K62" i="16"/>
  <c r="K65" s="1"/>
  <c r="B54"/>
  <c r="F62"/>
  <c r="F65" s="1"/>
  <c r="J62"/>
  <c r="J65" s="1"/>
  <c r="E49" i="14"/>
  <c r="O47"/>
  <c r="J49"/>
  <c r="E62" i="16"/>
  <c r="E65" s="1"/>
  <c r="I62"/>
  <c r="I65" s="1"/>
  <c r="M62"/>
  <c r="M65" s="1"/>
  <c r="N62"/>
  <c r="N65" s="1"/>
  <c r="B45"/>
  <c r="D62"/>
  <c r="D65" s="1"/>
  <c r="H62"/>
  <c r="H65" s="1"/>
  <c r="C62"/>
  <c r="C65" s="1"/>
  <c r="K32" i="6"/>
  <c r="C80" i="1" l="1"/>
  <c r="B62" i="16"/>
  <c r="B65" s="1"/>
</calcChain>
</file>

<file path=xl/sharedStrings.xml><?xml version="1.0" encoding="utf-8"?>
<sst xmlns="http://schemas.openxmlformats.org/spreadsheetml/2006/main" count="746" uniqueCount="534">
  <si>
    <t>5. Gyermekétkeztetés támogatása</t>
  </si>
  <si>
    <t xml:space="preserve">    b)Gyerm. Étk. Üzemeltetésének támogatása </t>
  </si>
  <si>
    <t xml:space="preserve">Összesen                                                           </t>
  </si>
  <si>
    <t>Támogatási összeg forintban</t>
  </si>
  <si>
    <t>1/c. Egyéb kötelező önkormányzati feladatok támogatása</t>
  </si>
  <si>
    <t>III. Települési önk. szociális és gyermekjóléti feladatainak támogatása</t>
  </si>
  <si>
    <t>Igazgatás</t>
  </si>
  <si>
    <t>Temetőfenntartás</t>
  </si>
  <si>
    <t>vagyon gazdálkodás</t>
  </si>
  <si>
    <t>állategészségügyi ellátás</t>
  </si>
  <si>
    <t>Közutak fenntartása</t>
  </si>
  <si>
    <t>Hulladékgazdálkodás</t>
  </si>
  <si>
    <t>Zöldterületgazdálkodás</t>
  </si>
  <si>
    <t>védőnői szolgálat</t>
  </si>
  <si>
    <t>III. Irányitó (felügyeleti) szervtől kapott támogatás</t>
  </si>
  <si>
    <t>Konyha</t>
  </si>
  <si>
    <t>3. Elvonások, befizetések</t>
  </si>
  <si>
    <t>4. Pénzeszközátadás</t>
  </si>
  <si>
    <t xml:space="preserve">                                                                                  BEVÉTELEK</t>
  </si>
  <si>
    <t xml:space="preserve">                  </t>
  </si>
  <si>
    <t>Bevételi    jogcímek</t>
  </si>
  <si>
    <t xml:space="preserve">              Előirányzat</t>
  </si>
  <si>
    <t>Teljesítés</t>
  </si>
  <si>
    <t>Módosított</t>
  </si>
  <si>
    <t xml:space="preserve">                                                                                  K I A D Á S O K</t>
  </si>
  <si>
    <t>Kiadási jogcímek</t>
  </si>
  <si>
    <t>I. Működési kiadások</t>
  </si>
  <si>
    <t>II. Juttatások, segélyek</t>
  </si>
  <si>
    <t>III. Fejlesztések, felújítások</t>
  </si>
  <si>
    <t>1./ Működési tartalék</t>
  </si>
  <si>
    <t xml:space="preserve">     - Általános</t>
  </si>
  <si>
    <t>2./ Fejlesztési</t>
  </si>
  <si>
    <t xml:space="preserve"> Fejlesztési  bevételek</t>
  </si>
  <si>
    <t>Módosított ei.</t>
  </si>
  <si>
    <t xml:space="preserve"> Adatok ezer Ft-ban!</t>
  </si>
  <si>
    <t xml:space="preserve"> Fejlesztési  kiadások</t>
  </si>
  <si>
    <t>2./ Felhalmozási célú pénzátadás lakosságnak</t>
  </si>
  <si>
    <t>Ebből: - lakásépítés, -vásárlás kölcs. Nyújtása</t>
  </si>
  <si>
    <t xml:space="preserve">            - közmű 15 %</t>
  </si>
  <si>
    <t>5./ Felújítások</t>
  </si>
  <si>
    <t>6./ Beruházások</t>
  </si>
  <si>
    <t xml:space="preserve">    - szabadon felhasználható</t>
  </si>
  <si>
    <t>1./ Önkormányzatoknak és költságvetési szerveinek</t>
  </si>
  <si>
    <t>7./ Tárgyi eszköz vásárlás</t>
  </si>
  <si>
    <t>Fejlesztési    pénzeszközök</t>
  </si>
  <si>
    <t xml:space="preserve">3./ Felhalmozási célú pénzátadás: </t>
  </si>
  <si>
    <t>Ebből:  - Vizmű hálózat, karbantartás, felújítás</t>
  </si>
  <si>
    <t>Eredeti</t>
  </si>
  <si>
    <t>Eredeti ei.</t>
  </si>
  <si>
    <t>8./  Tartalékok</t>
  </si>
  <si>
    <t>Fejlesztési   kiadások összesen (1+…+8) :</t>
  </si>
  <si>
    <t>VI. Felügyelet alá tartozó ktgv.szerv támogatása</t>
  </si>
  <si>
    <t>….sz. melléklet</t>
  </si>
  <si>
    <t xml:space="preserve">           - Csatorna hálózat felújítás</t>
  </si>
  <si>
    <t xml:space="preserve"> Ebből: - </t>
  </si>
  <si>
    <t xml:space="preserve">4./ Részvényvásárlás </t>
  </si>
  <si>
    <t xml:space="preserve">    - célhoz kötött ( Környezetvédelmi alap számlán lévő)</t>
  </si>
  <si>
    <t>Szakfeladat</t>
  </si>
  <si>
    <t>Bér</t>
  </si>
  <si>
    <t>Munkaadót terhelő járulékok</t>
  </si>
  <si>
    <t xml:space="preserve">   Egyéb müködési kiadás</t>
  </si>
  <si>
    <t>Összesen</t>
  </si>
  <si>
    <t xml:space="preserve">               megnevezése</t>
  </si>
  <si>
    <t xml:space="preserve">   Előirányzat</t>
  </si>
  <si>
    <t xml:space="preserve">      Előirányzat</t>
  </si>
  <si>
    <t xml:space="preserve">     Előirányzat</t>
  </si>
  <si>
    <t xml:space="preserve">    Előirányzat</t>
  </si>
  <si>
    <t xml:space="preserve"> Eredeti</t>
  </si>
  <si>
    <t>Háziorvosi szolgálat</t>
  </si>
  <si>
    <t xml:space="preserve">   ÖSSZESEN:</t>
  </si>
  <si>
    <t xml:space="preserve">    Összesen:</t>
  </si>
  <si>
    <t>I. Intézményi működési bevételek összesen:</t>
  </si>
  <si>
    <t xml:space="preserve">   - 1.) 51-52.Személyi juttatások</t>
  </si>
  <si>
    <t xml:space="preserve">   - 2.) 53. Munkaadókat terhelő járulékok</t>
  </si>
  <si>
    <t xml:space="preserve">   - 3.) 54-56.Dologi kiadások </t>
  </si>
  <si>
    <t>III. Kiegyenlítő, függő, átfutó kiadások</t>
  </si>
  <si>
    <t>II. ÁHT belülről műk pénzátvétel kp-i ktgvetési előirányzat</t>
  </si>
  <si>
    <t xml:space="preserve">           - Belső Ellenőrzési Társulás</t>
  </si>
  <si>
    <t>Kisértékű eszköz beszerzés</t>
  </si>
  <si>
    <t>Előirányzat</t>
  </si>
  <si>
    <t>Kamatbevételek</t>
  </si>
  <si>
    <t>1.2. Helyi adók</t>
  </si>
  <si>
    <t>1.2.1. Építmény adó</t>
  </si>
  <si>
    <t>1.2.2. Magánszemélyek kommunális adója</t>
  </si>
  <si>
    <t>1.3. Átengedett központi adók</t>
  </si>
  <si>
    <t>1.4. Különféle bírságok</t>
  </si>
  <si>
    <t>1.2. Működés általános támogatása</t>
  </si>
  <si>
    <t>1.3. Köznevelési feladatok támogatása</t>
  </si>
  <si>
    <t>1.4. Szociális és gyermekjóléti feladatok támogatása</t>
  </si>
  <si>
    <t>1.5. Kulturális feladatok támogatása</t>
  </si>
  <si>
    <t>1.1. Személyi juttatások</t>
  </si>
  <si>
    <t>1.2. Munkaadókat terhelő járulékok</t>
  </si>
  <si>
    <t xml:space="preserve">1.3. Dologi kiadások </t>
  </si>
  <si>
    <t>Teljesítés %</t>
  </si>
  <si>
    <t>II.Beruházási kiadások (kisértékű eszközbeszerzés</t>
  </si>
  <si>
    <t>Összesn közfoglalkoztatás</t>
  </si>
  <si>
    <t xml:space="preserve">     - szabad </t>
  </si>
  <si>
    <t>KIADÁSOK</t>
  </si>
  <si>
    <t>IV. Elvonások, befizetések</t>
  </si>
  <si>
    <t>Teljesítés               %</t>
  </si>
  <si>
    <t>Közművelődés</t>
  </si>
  <si>
    <t xml:space="preserve">    Szakfeladatok</t>
  </si>
  <si>
    <t>Járulékok</t>
  </si>
  <si>
    <t>Önkorm.Igazg. tev.(polgármester,képviselők)</t>
  </si>
  <si>
    <t>Védőnői szolgálat</t>
  </si>
  <si>
    <t>Művelődési Ház</t>
  </si>
  <si>
    <t>Közműv. Könyvtár (megbizási jogviszony)</t>
  </si>
  <si>
    <t>Háziorvosi ell.</t>
  </si>
  <si>
    <t>1. CIM összesen:</t>
  </si>
  <si>
    <t>Összesen:(1+……+6)</t>
  </si>
  <si>
    <t>COFOG száma</t>
  </si>
  <si>
    <t>COFOG elnevezése</t>
  </si>
  <si>
    <t>063020</t>
  </si>
  <si>
    <t>Víztermelés-, kezelés-, ellátás</t>
  </si>
  <si>
    <t>045160</t>
  </si>
  <si>
    <t>Közutak, hidak, alagutak üzemeltetése, fenntartása</t>
  </si>
  <si>
    <t>013350</t>
  </si>
  <si>
    <t>Önkormányzati vagyonnal való gazdálkodással kapcsolatos feladatok (Lakóingatlan és nem lakóingatlan bérbeadása, üzemeltetése)</t>
  </si>
  <si>
    <t>042180</t>
  </si>
  <si>
    <t>Állat-egészségügy</t>
  </si>
  <si>
    <t>064010</t>
  </si>
  <si>
    <t>Közvilágítás</t>
  </si>
  <si>
    <t>066020</t>
  </si>
  <si>
    <t>Város-, és községgazdálkodási egyéb szolgáltatások</t>
  </si>
  <si>
    <t>018010</t>
  </si>
  <si>
    <t>018030</t>
  </si>
  <si>
    <t>Támogatási célú finanszírozási múveletek</t>
  </si>
  <si>
    <t>091110</t>
  </si>
  <si>
    <t>Óvodai nevelés, ellátás szakmai feladatai</t>
  </si>
  <si>
    <t>072111</t>
  </si>
  <si>
    <t>Háziorvosi alapellátás</t>
  </si>
  <si>
    <t>072112</t>
  </si>
  <si>
    <t>Háziorvosi ügyeleti ellátás</t>
  </si>
  <si>
    <t>074031</t>
  </si>
  <si>
    <t>Lakásfenntartással, lakhatással összefüggő ellátások</t>
  </si>
  <si>
    <t>Gyermekvédelmi pénzbeli és természetbeli ellátások</t>
  </si>
  <si>
    <t>Elhunyt személyek hátramaradottainak pénzbeli ellátása</t>
  </si>
  <si>
    <t>Betegséggel kapcsolatos pénzbeli ellátások</t>
  </si>
  <si>
    <t>Szociális étkeztetés</t>
  </si>
  <si>
    <t>041237</t>
  </si>
  <si>
    <t>082092</t>
  </si>
  <si>
    <t>Köztemető-fenntartás és működtetés</t>
  </si>
  <si>
    <t>011130</t>
  </si>
  <si>
    <t>Önkormányzatok és önkormányzati hivatalok jogalkotó és általános igazgatási tevékenysége</t>
  </si>
  <si>
    <t>ÁLLAMI TÁMOGATÁS</t>
  </si>
  <si>
    <t>I. Helyi önkormányzatok működésének általános támogatása</t>
  </si>
  <si>
    <t>1/b. Település üzemeltetéshez kapcsolódó feladatok</t>
  </si>
  <si>
    <t>II. A települési önkormányzatok egyes köznevelési feladatainak támogatása               (kötött támogatás)</t>
  </si>
  <si>
    <t>1. Óvoda pedagógusok és segítők bértámogatása</t>
  </si>
  <si>
    <t>1. Egyes jövedelempótló támogatások kiegészítése</t>
  </si>
  <si>
    <t>IV. Települési önkormányzatok kulturális feladatainak támogatása</t>
  </si>
  <si>
    <r>
      <t>1.)</t>
    </r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>Könyvtári, közművelődési feladatok támogatása</t>
    </r>
  </si>
  <si>
    <t>ELŐIRÁNYZAT   FELHASZNÁLÁSI  és FINANSZÍROZÁSI  ÜTEMTERV</t>
  </si>
  <si>
    <t xml:space="preserve">  ÉV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</si>
  <si>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</si>
  <si>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</si>
  <si>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</si>
  <si>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</si>
  <si>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</si>
  <si>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</si>
  <si>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</si>
  <si>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</si>
  <si>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</si>
  <si>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</si>
  <si>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</si>
  <si>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</si>
  <si>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BEVÉTELEK</t>
  </si>
  <si>
    <t>1. Saját bevételek ( a+b)</t>
  </si>
  <si>
    <t>a/ Folyó bevételek</t>
  </si>
  <si>
    <t xml:space="preserve">          - helyi adók</t>
  </si>
  <si>
    <t xml:space="preserve">          -intézményi mük. bevét.</t>
  </si>
  <si>
    <t>b/ Felhalmozási és tőkejell. bev</t>
  </si>
  <si>
    <t>2. Központilag szabály. bev.</t>
  </si>
  <si>
    <t>3. Átvett pénzeszközök</t>
  </si>
  <si>
    <t>Ebből:  - müködési célú</t>
  </si>
  <si>
    <t>4. Nyújtott kölcsön visszatér.</t>
  </si>
  <si>
    <t>Tárgyévi pénzforgalmi bev.össz.</t>
  </si>
  <si>
    <t>( 1+2+3+4)</t>
  </si>
  <si>
    <t>5. Pénzmaradvány, váll. eredm.</t>
  </si>
  <si>
    <t>igénybevétele</t>
  </si>
  <si>
    <t>I.GAZDÁLKODÁSI BEVÉTELEK</t>
  </si>
  <si>
    <t>ÖSSZESEN ( 1+2+3+4+5)</t>
  </si>
  <si>
    <t>XI:</t>
  </si>
  <si>
    <t>GAZDÁLKODÁSI KIADÁSOK</t>
  </si>
  <si>
    <t>1. Működési kiadások</t>
  </si>
  <si>
    <t>Ebből: - személyi juttatások</t>
  </si>
  <si>
    <t xml:space="preserve">          - munkaadót terh. járulék</t>
  </si>
  <si>
    <t xml:space="preserve">          - dologi kiadások</t>
  </si>
  <si>
    <t xml:space="preserve">         -pénzbeni juttatás, tám.</t>
  </si>
  <si>
    <t>2. Felhalmozási kiadások</t>
  </si>
  <si>
    <t>Ebből: - felújítások</t>
  </si>
  <si>
    <t xml:space="preserve">          - beruházások</t>
  </si>
  <si>
    <t xml:space="preserve">Ebből: - müködési célú </t>
  </si>
  <si>
    <t>( 1+2+3+4+5)</t>
  </si>
  <si>
    <t>egyenleg ( I.- II.)</t>
  </si>
  <si>
    <t xml:space="preserve">  Értékpapír eladás ( + )</t>
  </si>
  <si>
    <t xml:space="preserve">  Értékpapír vásárlás ( - )</t>
  </si>
  <si>
    <t xml:space="preserve">     egyenlege</t>
  </si>
  <si>
    <t xml:space="preserve">  Hitelfelvétel ( +)</t>
  </si>
  <si>
    <t xml:space="preserve">  Hiteltörlesztés ( - )</t>
  </si>
  <si>
    <t xml:space="preserve">     szírozási müveletek után</t>
  </si>
  <si>
    <r>
      <t xml:space="preserve">    </t>
    </r>
    <r>
      <rPr>
        <b/>
        <sz val="10"/>
        <rFont val="Arial CE"/>
        <family val="2"/>
        <charset val="238"/>
      </rPr>
      <t>( III +/- IV. +/- V.)</t>
    </r>
  </si>
  <si>
    <t>Önkormányzati kötelező feladatok</t>
  </si>
  <si>
    <t>Kiadások</t>
  </si>
  <si>
    <t>Bevételek</t>
  </si>
  <si>
    <t>fejlesztési célú kiadás</t>
  </si>
  <si>
    <t>Állami támogatás</t>
  </si>
  <si>
    <t>Átvett pénz</t>
  </si>
  <si>
    <t>Önkormányzati saját bevétel</t>
  </si>
  <si>
    <t>Feladat finanszírozás</t>
  </si>
  <si>
    <t xml:space="preserve">Működési </t>
  </si>
  <si>
    <t>Fejlesztési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</si>
  <si>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</si>
  <si>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</si>
  <si>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</si>
  <si>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</si>
  <si>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</si>
  <si>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</si>
  <si>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</si>
  <si>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</si>
  <si>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</si>
  <si>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</si>
  <si>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</si>
  <si>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</si>
  <si>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</si>
  <si>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</si>
  <si>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</si>
  <si>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19.</t>
  </si>
  <si>
    <t>20.</t>
  </si>
  <si>
    <t>21.</t>
  </si>
  <si>
    <t>22.</t>
  </si>
  <si>
    <t>25.</t>
  </si>
  <si>
    <t>26.</t>
  </si>
  <si>
    <t>6. Tervezett tartalék</t>
  </si>
  <si>
    <t xml:space="preserve"> Ebből   - Szociális és Gyermekjóléti Alapszolg. Központ</t>
  </si>
  <si>
    <t>igazgatás</t>
  </si>
  <si>
    <t>temető</t>
  </si>
  <si>
    <t>vagyon</t>
  </si>
  <si>
    <t>állateü</t>
  </si>
  <si>
    <t>közutak</t>
  </si>
  <si>
    <t>hulladék</t>
  </si>
  <si>
    <t>közvilágítás</t>
  </si>
  <si>
    <t>zöldterület gazdálkodás</t>
  </si>
  <si>
    <t>háziorvos</t>
  </si>
  <si>
    <t>védőnő</t>
  </si>
  <si>
    <t>sport</t>
  </si>
  <si>
    <t>könyvtár</t>
  </si>
  <si>
    <t>művház</t>
  </si>
  <si>
    <t>óvoda</t>
  </si>
  <si>
    <t>közfoglalkoztatás</t>
  </si>
  <si>
    <t>közös önkormányzati hivatal</t>
  </si>
  <si>
    <t>működési  kiadás</t>
  </si>
  <si>
    <t>juttatások segélyek</t>
  </si>
  <si>
    <t>szennyvíz</t>
  </si>
  <si>
    <t>víz</t>
  </si>
  <si>
    <t>pénzeszközátadás lakosságnak</t>
  </si>
  <si>
    <t>TARTALÉK</t>
  </si>
  <si>
    <t>pénzeszközátadás, befizetések, finanszírozás</t>
  </si>
  <si>
    <t>kamatbevételek</t>
  </si>
  <si>
    <t>áfa bevétel</t>
  </si>
  <si>
    <t>Térítési díj és egyéb bevétel</t>
  </si>
  <si>
    <t xml:space="preserve">       -Kisértékű tárgyi eszközvásárlás </t>
  </si>
  <si>
    <t xml:space="preserve">Összesen:  (a + b + c )                             =                    </t>
  </si>
  <si>
    <t xml:space="preserve">1/d. Lakott külterületekkel kapcsolatos feladatok       </t>
  </si>
  <si>
    <r>
      <t xml:space="preserve">        bd. Közutak fenntartási támogatása:                 </t>
    </r>
    <r>
      <rPr>
        <u/>
        <sz val="12"/>
        <rFont val="Times New Roman"/>
        <family val="1"/>
        <charset val="238"/>
      </rPr>
      <t xml:space="preserve">       </t>
    </r>
  </si>
  <si>
    <t xml:space="preserve">        bc. Köztemető fenntartási támogatás                          </t>
  </si>
  <si>
    <t xml:space="preserve">        ba. Zöldterület- gazdálkodás:                                 </t>
  </si>
  <si>
    <t xml:space="preserve">        bb. Közvilágítás fenntartási támogatás                     </t>
  </si>
  <si>
    <t>2. Települési önkormányzatok szociális feladatainak támogatása</t>
  </si>
  <si>
    <t xml:space="preserve">     3. Egyes szociális és gyermekjóléti feladatok támogatása</t>
  </si>
  <si>
    <t>I. Műkködési célú támogatások államháztartáson belülről</t>
  </si>
  <si>
    <t>1. Központi költségvetésből kapott ktgvetési tám.</t>
  </si>
  <si>
    <t>2. Működési célra átvett pénz ÁHT belülről</t>
  </si>
  <si>
    <t>2.2. Működési célra átvett pénz a TB. Alapoktól</t>
  </si>
  <si>
    <t>2.3. Műk. Célú pénzátvétel az elkül. Állami pénzalapoktól</t>
  </si>
  <si>
    <t>1.3.1. Gépjárműadó helyi önkormányzatot megillető része</t>
  </si>
  <si>
    <t>III. Közhatalmi bevételek</t>
  </si>
  <si>
    <t>1.1. Készletértékesítés (kertészet)</t>
  </si>
  <si>
    <t>IV. Intézményi működési bevételek</t>
  </si>
  <si>
    <t>saját bevételek</t>
  </si>
  <si>
    <t xml:space="preserve"> feladattal terheltsaját bevételek</t>
  </si>
  <si>
    <t>011320</t>
  </si>
  <si>
    <t>Önkormányzatok elszámolásai a központi költségvetéssel</t>
  </si>
  <si>
    <t>Közfoglalkoztatási mintaprogram</t>
  </si>
  <si>
    <t>015030</t>
  </si>
  <si>
    <t>Nem veszélyes hulladék begyűjtése, szállítása, átrakása</t>
  </si>
  <si>
    <t>061030</t>
  </si>
  <si>
    <t>Lakáshoz jutást segítő támogatások</t>
  </si>
  <si>
    <t>Önkormányzati önként feladatok</t>
  </si>
  <si>
    <t>MINDÖSSZESEN</t>
  </si>
  <si>
    <t xml:space="preserve">          - bérleti díj</t>
  </si>
  <si>
    <t xml:space="preserve">          -  állami tám.</t>
  </si>
  <si>
    <t>066010</t>
  </si>
  <si>
    <t>Zöldterületkezelés</t>
  </si>
  <si>
    <t>család és nővédelmi egészségügyi gondozás</t>
  </si>
  <si>
    <t>Közművelődés- hagyományos közösségi kulturális értékek gondozása</t>
  </si>
  <si>
    <t>Óvodai nevelés , ellátás működési feladatai</t>
  </si>
  <si>
    <t>091220</t>
  </si>
  <si>
    <t>Köznevelési intézmény 1-4. évfolyamán tanulók nevelésével, oktatásával összefüggő működtetési feladatok</t>
  </si>
  <si>
    <t>101150</t>
  </si>
  <si>
    <t>103010</t>
  </si>
  <si>
    <t>104051</t>
  </si>
  <si>
    <t>106020</t>
  </si>
  <si>
    <t>107051</t>
  </si>
  <si>
    <t>107052</t>
  </si>
  <si>
    <t>házisegítségnyújtás</t>
  </si>
  <si>
    <t>107060</t>
  </si>
  <si>
    <t>Egyéb szociális pénzbeli és természetbeni ellátások, támogatások</t>
  </si>
  <si>
    <t>900020</t>
  </si>
  <si>
    <t>Önkormányzatok funkcióra nem sorolható bevételei államháztartáson kívülról</t>
  </si>
  <si>
    <t xml:space="preserve">         2.) Társadalmi szervezetek,  alapítványok összesen</t>
  </si>
  <si>
    <t>052020</t>
  </si>
  <si>
    <t>Szennyvíz ellátás</t>
  </si>
  <si>
    <t>091140</t>
  </si>
  <si>
    <t>096015</t>
  </si>
  <si>
    <t>Gyerekétkeztetés</t>
  </si>
  <si>
    <t>096025</t>
  </si>
  <si>
    <t>Munkahelyi vendéglátás</t>
  </si>
  <si>
    <t>b.) lakásfenntartási tám. 3600.- 90 %-a</t>
  </si>
  <si>
    <t xml:space="preserve">    a)Elismert dolgozók bértámogatása: 6,58 fő        </t>
  </si>
  <si>
    <t xml:space="preserve">   c)Gyermek étkeztetés szünidei támogatása                         --          </t>
  </si>
  <si>
    <t>3. melléklete</t>
  </si>
  <si>
    <t>2. melléklete</t>
  </si>
  <si>
    <t xml:space="preserve"> 4. melléklete</t>
  </si>
  <si>
    <t>e Ft-ban</t>
  </si>
  <si>
    <t>1.  melléklete</t>
  </si>
  <si>
    <t xml:space="preserve"> e Ft-ban</t>
  </si>
  <si>
    <t>6. melléklete</t>
  </si>
  <si>
    <t>1./ Csatorna hálózat bérleti díja</t>
  </si>
  <si>
    <t xml:space="preserve">2./ Vízműhálózat :   - bérleti díj, koncessziós díj </t>
  </si>
  <si>
    <t xml:space="preserve">6./  Iparüzési adó bevételből </t>
  </si>
  <si>
    <t xml:space="preserve">  Fejlesztési bevételek összesen: ( 1+….+7)</t>
  </si>
  <si>
    <t xml:space="preserve">            - út felújítás</t>
  </si>
  <si>
    <t>Működési    pénzeszközök</t>
  </si>
  <si>
    <t>1./ Központi költségvetésből kapott támogatások</t>
  </si>
  <si>
    <t>2./ Működési célra átvett pénz ÁHT belülről</t>
  </si>
  <si>
    <t>3./Közhatalmi bevételek</t>
  </si>
  <si>
    <t>4./ Intézményi működési bevételek</t>
  </si>
  <si>
    <t xml:space="preserve">    - kötött felhasználású</t>
  </si>
  <si>
    <t xml:space="preserve">    - szabad felhasználású</t>
  </si>
  <si>
    <t>Személyi jellegű juttatások</t>
  </si>
  <si>
    <t>Dologi kiadások</t>
  </si>
  <si>
    <t>2./ Juttatások, segélyek</t>
  </si>
  <si>
    <t>3./ Elvonások, befizetések</t>
  </si>
  <si>
    <t>4./ Működési pénzátadás áht-n belül</t>
  </si>
  <si>
    <t>5l./ Működési pénzátadás áht-n kívül</t>
  </si>
  <si>
    <t>6./ Felügyelet alá tartozó  költségvetési szervek támogatása</t>
  </si>
  <si>
    <t>9. melléklete</t>
  </si>
  <si>
    <t>10. melléklete</t>
  </si>
  <si>
    <t>Irányító(felügyeleti) szervtől kapott támogatás - állami támogatás címén</t>
  </si>
  <si>
    <t>Fenntartó települések hozzájárulása</t>
  </si>
  <si>
    <t>11. melléklete</t>
  </si>
  <si>
    <t>átlagos statisztikai létszám</t>
  </si>
  <si>
    <t>főfoglalkozású</t>
  </si>
  <si>
    <t>Részfoglalkozású</t>
  </si>
  <si>
    <t>e Ft</t>
  </si>
  <si>
    <t>felhalmozási célú kiadás</t>
  </si>
  <si>
    <t>egyéb pl adóbev</t>
  </si>
  <si>
    <t xml:space="preserve">  Működési bevételek összesen: ( 1+….+7)</t>
  </si>
  <si>
    <t>Működési   kiadások összesen (1+…+8) :</t>
  </si>
  <si>
    <t>7/ Megelőlegezés visszafizetése</t>
  </si>
  <si>
    <t>7. Megelőlegezés visszafizetés</t>
  </si>
  <si>
    <t>18.</t>
  </si>
  <si>
    <t>konyha</t>
  </si>
  <si>
    <t>bölcsődei elltásá</t>
  </si>
  <si>
    <t>fogorvos</t>
  </si>
  <si>
    <t>egyéb civil szervezetek támogatása</t>
  </si>
  <si>
    <t>Cofog</t>
  </si>
  <si>
    <t>Zalaszentlászló  Község Önkormányzata</t>
  </si>
  <si>
    <t>042130</t>
  </si>
  <si>
    <t>Növénytermesztés,állattenyésztés és kapcsolodó szolgáltatások</t>
  </si>
  <si>
    <t>072390</t>
  </si>
  <si>
    <t>Fogorvosi ellátás finanszirozása</t>
  </si>
  <si>
    <t>081045</t>
  </si>
  <si>
    <t>Szabadidösport és tevékenység támogatása</t>
  </si>
  <si>
    <t>082044</t>
  </si>
  <si>
    <t>Könyvtári szolgáltatások</t>
  </si>
  <si>
    <t xml:space="preserve"> </t>
  </si>
  <si>
    <t>Város. és község gazdálkodás</t>
  </si>
  <si>
    <t>Könyvtár</t>
  </si>
  <si>
    <t xml:space="preserve"> Zalaszentlászló Község Önkormányzata  feladatainak bemutatása 2017. évre vonatkozóan</t>
  </si>
  <si>
    <t>állami megelőlegezés</t>
  </si>
  <si>
    <t>belső ellenőrzés</t>
  </si>
  <si>
    <t>gyernnekvédelem és csalás segítés</t>
  </si>
  <si>
    <t>Szolgáltatási bevétel</t>
  </si>
  <si>
    <t>egyéb</t>
  </si>
  <si>
    <t>város gazdálkodás</t>
  </si>
  <si>
    <t>ISZI</t>
  </si>
  <si>
    <t>növénytermesztés</t>
  </si>
  <si>
    <t xml:space="preserve">Közfoglalkoztatás           </t>
  </si>
  <si>
    <t>1.CÍM Zalaszentlászló Község Önkormányzata</t>
  </si>
  <si>
    <t>Zalaszentlászló   KÖZSÉG  ÖNKORMÁNYZATA</t>
  </si>
  <si>
    <t xml:space="preserve">            </t>
  </si>
  <si>
    <t>1.6. Működési célú támogatások és kieg.  támogatások</t>
  </si>
  <si>
    <t>1/e üdülöhelyi feladatok támogatása</t>
  </si>
  <si>
    <t>1/1 kiegészítés</t>
  </si>
  <si>
    <t>2.4. Egyéb működési bevétel fejezettől</t>
  </si>
  <si>
    <t xml:space="preserve">    - ISZI</t>
  </si>
  <si>
    <t>Zalaszentlászló   KÖZSÉG    ÖNKORMÁNYZATA</t>
  </si>
  <si>
    <t>2017. évi költségvetés</t>
  </si>
  <si>
    <t xml:space="preserve">Közfoglalkoztatás </t>
  </si>
  <si>
    <t>Növénytermesztés</t>
  </si>
  <si>
    <t>Sport</t>
  </si>
  <si>
    <t>2017. évi költségvetése</t>
  </si>
  <si>
    <t>szolgáltatási bevétel</t>
  </si>
  <si>
    <t>ellátási bevétel</t>
  </si>
  <si>
    <t>kiszámlázott áfa</t>
  </si>
  <si>
    <t>III. Elvonás</t>
  </si>
  <si>
    <t>Önkorm. Fogl.</t>
  </si>
  <si>
    <t>Dologi kiadás</t>
  </si>
  <si>
    <t>I. Működési kiadások (Önk. Iszi. Ovi)</t>
  </si>
  <si>
    <t>5. melléklete</t>
  </si>
  <si>
    <t>7. mellékelete</t>
  </si>
  <si>
    <t>8. melléklete</t>
  </si>
  <si>
    <t>13. melléklete</t>
  </si>
  <si>
    <t xml:space="preserve">           Ágazati pótlék</t>
  </si>
  <si>
    <t>2017. évi  Működési kiadások részletezése kormányzati funkciónként és kiemelt előirányzatonként</t>
  </si>
  <si>
    <t>1.1. Működési (állami megelőlegezés: 2915</t>
  </si>
  <si>
    <t xml:space="preserve">            -Türje Község Önkormányzata</t>
  </si>
  <si>
    <t>1.2. Fejlesztési: (adósságkonszolidáció - út, viziközmű számla)</t>
  </si>
  <si>
    <t xml:space="preserve">     - Cél  (lakásbérlet szerződés szerint)</t>
  </si>
  <si>
    <t xml:space="preserve">     - célhoz kötött (viziközmű számla)</t>
  </si>
  <si>
    <t>5./ Pénzmaradvány    Adósság.konsz. - út, viziközmű</t>
  </si>
  <si>
    <t xml:space="preserve">         civil szervezetek részére</t>
  </si>
  <si>
    <t xml:space="preserve">        finanszírozás</t>
  </si>
  <si>
    <t>Integrált Szociális Intézmény</t>
  </si>
  <si>
    <t>Zalaszentlászlói Kerekerdő Óvoda</t>
  </si>
  <si>
    <t>Zalaszentlászlói kerekerdő óvoda</t>
  </si>
  <si>
    <t>Zalaszentlászló Kerekerdő óvoda</t>
  </si>
  <si>
    <t>Egyéb vendéglátás</t>
  </si>
  <si>
    <t>12. melléklet</t>
  </si>
  <si>
    <t>házi segítségnyújtás</t>
  </si>
  <si>
    <t>Jogcímek és fajlagos összegek a 2016. évi XC. Magyarország 2017. évi költségvetéséről szóló törvény  2. sz. melléklete alapján</t>
  </si>
  <si>
    <t>A finanszirozás szemponjábol elismert szakmai dolgozók bértámogatása</t>
  </si>
  <si>
    <t>1.2.3. telekadó</t>
  </si>
  <si>
    <t>1.2.4. Iparűzési adó</t>
  </si>
  <si>
    <t>1.2.5. talajterhelési díj</t>
  </si>
  <si>
    <t>1.2.6. idegenforgalmi adó</t>
  </si>
  <si>
    <t>1.2. Tulajdonosi bevételek</t>
  </si>
  <si>
    <t>1.2.1. bérleti díj</t>
  </si>
  <si>
    <t>1.3.kiszámlázott Áfa bevétel</t>
  </si>
  <si>
    <t>1.3. ÁFA bevételek, visszatérülések</t>
  </si>
  <si>
    <t>1.4. Kamatbevételek</t>
  </si>
  <si>
    <t>1.4.1.Költségvetési és adószámlák kamata</t>
  </si>
  <si>
    <t>1.5. Egyéb bevételek</t>
  </si>
  <si>
    <t>1.5.1. biztositó által fizetett kártérítés</t>
  </si>
  <si>
    <t>1.5.2 Költségek visszatérítései</t>
  </si>
  <si>
    <t>1.5.3. Egyéb működési bevételek (sírhely megváltás)</t>
  </si>
  <si>
    <t>V. Felhalmozási és tőke jellegű bevételek</t>
  </si>
  <si>
    <t>VI. Felhalmozásra átvett pénz</t>
  </si>
  <si>
    <t xml:space="preserve">1.Csatornahálózat bérleti díja </t>
  </si>
  <si>
    <t>2. Vízműhálózat bérleti díj ( koncessziós)</t>
  </si>
  <si>
    <t>VII. Bevételek Összesen ( I+…..+VIII)</t>
  </si>
  <si>
    <t>VIII. Előző évi korrigált pénzmaradvány</t>
  </si>
  <si>
    <t>IX. Zalaszentlászló Község Önkormányzata összesen ( XVI +….+XIX.)</t>
  </si>
  <si>
    <t>X. Iszi költségvetése</t>
  </si>
  <si>
    <t>XI. Óvoda költségvetése</t>
  </si>
  <si>
    <t>XII. Levonva az intézmények Finanszírozása</t>
  </si>
  <si>
    <t>XIII. Zalaszentlászló Község Önkormányzatának összevont bevételei</t>
  </si>
  <si>
    <t>V. Működési célú támogatásértékű pénzátadás</t>
  </si>
  <si>
    <t>VI. Működési pénzátadás ÁHT. Kívülre</t>
  </si>
  <si>
    <t>VII. Tartalékok</t>
  </si>
  <si>
    <t>VIII. Megelőlegezés visszafizetése</t>
  </si>
  <si>
    <t>IX. Zalszentlászló Község Önkormányzata  összesen ( I+….+VIII)</t>
  </si>
  <si>
    <t xml:space="preserve">    - célhoz kötött ( lakás bérleti díj)</t>
  </si>
  <si>
    <t xml:space="preserve">5./ Pénzmaradvány </t>
  </si>
  <si>
    <t>VI. Előző évi pénzmaradvány</t>
  </si>
  <si>
    <t>V. Intézményi bevételek összesen: (I+II+III)</t>
  </si>
  <si>
    <t>IV.Intézményi kiadások összesen: (I+II.)</t>
  </si>
  <si>
    <t>IV. Előző évi pénzmaradvány</t>
  </si>
  <si>
    <t>szociális étkeztetés</t>
  </si>
  <si>
    <t>köznevelés</t>
  </si>
  <si>
    <t>Időskorúak tartós bentlakásos ellátása</t>
  </si>
  <si>
    <t>időskorúak tartós bentakásos ellátása</t>
  </si>
  <si>
    <t>Zalaszentlászlói Kerekerdő Óvoda, Egységes Óvoda, Bölcsőde</t>
  </si>
  <si>
    <t>5. Kölcsönnyújtás</t>
  </si>
  <si>
    <t>I. Gazdálkodási kiadás össz.</t>
  </si>
  <si>
    <t>II. Tárgyévi gazdálkodási</t>
  </si>
  <si>
    <t>III. Értékpapír müveletek</t>
  </si>
  <si>
    <t>IV.Hitelmüveletek egyenlege</t>
  </si>
  <si>
    <t>V. Tárgyévi egyenleg finan-</t>
  </si>
  <si>
    <t>2016. évről áthúzódó kompenzáció</t>
  </si>
  <si>
    <t>Település Arculati Kézikönyv támogatása</t>
  </si>
  <si>
    <t xml:space="preserve"> 8 hónapra    81700,- x 18 fő x 8/12       =                                  </t>
  </si>
  <si>
    <t>Települési önkormányzatok által biztosított egyes szakosított ellátások</t>
  </si>
  <si>
    <t>Intézmény üzemeltetési támogatás</t>
  </si>
  <si>
    <t xml:space="preserve">                 2017. évi közmunkaprogram</t>
  </si>
  <si>
    <t>II Felhalmozásra átvett pénz ÁHT belülrő</t>
  </si>
  <si>
    <t>1 Fellhalmozási pénzátvétel elkülönített Állami pénzalaptól</t>
  </si>
  <si>
    <t>2.5 Egyéb működési bevételek - utalványk</t>
  </si>
  <si>
    <t xml:space="preserve">    - óvoda-  konyha</t>
  </si>
  <si>
    <t>költségek visszatérítései</t>
  </si>
  <si>
    <t>Tárgyi eszköz beszerzés</t>
  </si>
  <si>
    <t xml:space="preserve">       2017. évi</t>
  </si>
  <si>
    <t>Létszámkeret</t>
  </si>
  <si>
    <t>1.7. Elszámolásból származó bevételek</t>
  </si>
  <si>
    <t>7./ Kötött felhasználású támogatás - start 2017</t>
  </si>
  <si>
    <t>Ebből:  -   traktor beálló</t>
  </si>
  <si>
    <t xml:space="preserve">            - pótkocsi vásárlás</t>
  </si>
  <si>
    <t>Közfoglalkoztatás 2017</t>
  </si>
  <si>
    <t>Felhalmozási pénzeszközátvétel</t>
  </si>
  <si>
    <t>2017. évben állami ktgv.-ből származó bevételek összesen:</t>
  </si>
  <si>
    <t>2017. évi  Működési kiadások részletezése szakfeladatonként és kiemelt előirányzatonként</t>
  </si>
  <si>
    <t xml:space="preserve">    - 2017. 8 hónapra óvoda pedagógusok elismert létszáma (2,4 fő)  </t>
  </si>
  <si>
    <t xml:space="preserve">    - 2017. 4 hónapra óvoda pedagógusok elismert létszáma (2,8 fő)  </t>
  </si>
  <si>
    <t xml:space="preserve">    - 2017. 8 hónapra óvoda ped. munkáját segítők létszáma 2 fő</t>
  </si>
  <si>
    <t xml:space="preserve">    - Pedagógusi bérfejlesztés pótlólagos összeg: 2,8 fő                               </t>
  </si>
  <si>
    <t>2. Óvodaműködési támogatás 81.700 Ft/ fő / év</t>
  </si>
  <si>
    <t xml:space="preserve"> 4 hónapra    81.700,- x 23 fő x 4/12       =                                    </t>
  </si>
  <si>
    <t xml:space="preserve">    - 2017. 4 hónapra óvoda ped. munkáját segítők létszáma  2 fő</t>
  </si>
  <si>
    <t>Minősített pedagógus bértámogatása</t>
  </si>
  <si>
    <t xml:space="preserve">           c. Szociális étkezés 32 fő</t>
  </si>
  <si>
    <t xml:space="preserve">            Kiegészítő támogatás</t>
  </si>
  <si>
    <t>2. Kistelepülések fejlesztési támogatása</t>
  </si>
  <si>
    <t xml:space="preserve">1.2.7. Pótlékok, </t>
  </si>
  <si>
    <t>1.2.8. egyéb közhatalmi bevételek</t>
  </si>
  <si>
    <t>1. Tárgyi eszköz értékesítés</t>
  </si>
  <si>
    <t>2. Területalapú támogatás</t>
  </si>
  <si>
    <t>Állami megelőlegezés</t>
  </si>
  <si>
    <t>1.6. Szolgáltatások ellenértéke</t>
  </si>
  <si>
    <t>3./ Elkülöníettt Állami Pénzalap részére pénzeszközátadás</t>
  </si>
  <si>
    <t xml:space="preserve">            - Bucsuszentlászló Önkormányzatának</t>
  </si>
  <si>
    <t>1. Immateriális javak - TAK</t>
  </si>
  <si>
    <t>3./ Kistelepülések támogatása</t>
  </si>
  <si>
    <t>4./ Területalapú támogatás</t>
  </si>
  <si>
    <t>5/ Tárgyi eszköz értékesítés</t>
  </si>
  <si>
    <t>6./ állami megelőlegezés</t>
  </si>
  <si>
    <t>Egyéb bevételek</t>
  </si>
  <si>
    <t>Ellátási díjbevétel</t>
  </si>
  <si>
    <t>Költségek visszatérítései</t>
  </si>
  <si>
    <t>Állami támogatás megelőlegezése</t>
  </si>
  <si>
    <t>2016 évi  Pénzmaradv.</t>
  </si>
  <si>
    <t>Zalaszentlászló  Község Önkormányzat 3/2018. (IV.27) rendelete a 13/2017 (X.12.) rendelettel módosított 2017. évi költségvetésről szóló 4/2017. (III.1.) rendelet módosításáról                                         14. Melléklet</t>
  </si>
  <si>
    <t>Zalaszentlászló  Község Önkormányzat 3/2018. (IV.27) rendelete a 13/2017 (X.12.) rendelettel módosított 2017. évi költségvetésről szóló 4/2017. (III.1.) rendelet módosításáról</t>
  </si>
</sst>
</file>

<file path=xl/styles.xml><?xml version="1.0" encoding="utf-8"?>
<styleSheet xmlns="http://schemas.openxmlformats.org/spreadsheetml/2006/main">
  <fonts count="1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5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2" fillId="0" borderId="1" xfId="0" applyFont="1" applyBorder="1"/>
    <xf numFmtId="3" fontId="2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3" fillId="0" borderId="0" xfId="0" applyNumberFormat="1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/>
    <xf numFmtId="0" fontId="3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14" fontId="3" fillId="0" borderId="11" xfId="0" applyNumberFormat="1" applyFont="1" applyBorder="1" applyAlignment="1">
      <alignment horizontal="center"/>
    </xf>
    <xf numFmtId="0" fontId="3" fillId="0" borderId="12" xfId="0" applyFont="1" applyBorder="1"/>
    <xf numFmtId="3" fontId="2" fillId="0" borderId="12" xfId="0" applyNumberFormat="1" applyFont="1" applyBorder="1"/>
    <xf numFmtId="3" fontId="2" fillId="0" borderId="12" xfId="0" applyNumberFormat="1" applyFont="1" applyBorder="1" applyAlignment="1">
      <alignment horizontal="right"/>
    </xf>
    <xf numFmtId="0" fontId="3" fillId="0" borderId="13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center"/>
    </xf>
    <xf numFmtId="3" fontId="3" fillId="0" borderId="12" xfId="0" applyNumberFormat="1" applyFont="1" applyBorder="1"/>
    <xf numFmtId="0" fontId="2" fillId="0" borderId="12" xfId="0" applyFont="1" applyBorder="1"/>
    <xf numFmtId="0" fontId="3" fillId="0" borderId="15" xfId="0" applyFont="1" applyBorder="1"/>
    <xf numFmtId="3" fontId="2" fillId="2" borderId="12" xfId="0" applyNumberFormat="1" applyFont="1" applyFill="1" applyBorder="1"/>
    <xf numFmtId="0" fontId="2" fillId="0" borderId="15" xfId="0" applyFont="1" applyBorder="1"/>
    <xf numFmtId="0" fontId="3" fillId="0" borderId="12" xfId="0" applyFont="1" applyFill="1" applyBorder="1"/>
    <xf numFmtId="0" fontId="1" fillId="0" borderId="0" xfId="0" applyFont="1"/>
    <xf numFmtId="3" fontId="1" fillId="0" borderId="0" xfId="0" applyNumberFormat="1" applyFont="1"/>
    <xf numFmtId="0" fontId="0" fillId="0" borderId="0" xfId="0" applyBorder="1"/>
    <xf numFmtId="3" fontId="0" fillId="0" borderId="0" xfId="0" applyNumberFormat="1" applyBorder="1"/>
    <xf numFmtId="0" fontId="1" fillId="0" borderId="13" xfId="0" applyFont="1" applyBorder="1"/>
    <xf numFmtId="0" fontId="1" fillId="0" borderId="16" xfId="0" applyFont="1" applyBorder="1"/>
    <xf numFmtId="0" fontId="1" fillId="0" borderId="12" xfId="0" applyFont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7" xfId="0" applyFont="1" applyBorder="1"/>
    <xf numFmtId="0" fontId="1" fillId="0" borderId="15" xfId="0" applyFont="1" applyBorder="1"/>
    <xf numFmtId="3" fontId="1" fillId="0" borderId="12" xfId="0" applyNumberFormat="1" applyFont="1" applyBorder="1"/>
    <xf numFmtId="3" fontId="4" fillId="0" borderId="15" xfId="0" applyNumberFormat="1" applyFont="1" applyBorder="1"/>
    <xf numFmtId="0" fontId="4" fillId="0" borderId="20" xfId="0" applyFont="1" applyBorder="1"/>
    <xf numFmtId="0" fontId="1" fillId="0" borderId="13" xfId="0" applyFont="1" applyFill="1" applyBorder="1"/>
    <xf numFmtId="0" fontId="1" fillId="0" borderId="16" xfId="0" applyFont="1" applyFill="1" applyBorder="1"/>
    <xf numFmtId="0" fontId="4" fillId="0" borderId="23" xfId="0" applyFont="1" applyBorder="1"/>
    <xf numFmtId="3" fontId="4" fillId="0" borderId="9" xfId="0" applyNumberFormat="1" applyFont="1" applyBorder="1"/>
    <xf numFmtId="3" fontId="4" fillId="0" borderId="8" xfId="0" applyNumberFormat="1" applyFont="1" applyBorder="1"/>
    <xf numFmtId="0" fontId="4" fillId="0" borderId="24" xfId="0" applyFont="1" applyBorder="1"/>
    <xf numFmtId="3" fontId="2" fillId="0" borderId="13" xfId="0" applyNumberFormat="1" applyFont="1" applyBorder="1"/>
    <xf numFmtId="0" fontId="4" fillId="0" borderId="27" xfId="0" applyFont="1" applyBorder="1"/>
    <xf numFmtId="0" fontId="1" fillId="0" borderId="0" xfId="0" applyFont="1" applyBorder="1"/>
    <xf numFmtId="3" fontId="1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0" fontId="3" fillId="0" borderId="28" xfId="0" applyFont="1" applyBorder="1"/>
    <xf numFmtId="3" fontId="4" fillId="0" borderId="33" xfId="0" applyNumberFormat="1" applyFont="1" applyBorder="1"/>
    <xf numFmtId="0" fontId="4" fillId="0" borderId="28" xfId="0" applyFont="1" applyBorder="1"/>
    <xf numFmtId="3" fontId="4" fillId="0" borderId="12" xfId="0" applyNumberFormat="1" applyFont="1" applyBorder="1"/>
    <xf numFmtId="0" fontId="4" fillId="0" borderId="12" xfId="0" applyFont="1" applyBorder="1"/>
    <xf numFmtId="3" fontId="4" fillId="0" borderId="13" xfId="0" applyNumberFormat="1" applyFont="1" applyBorder="1"/>
    <xf numFmtId="0" fontId="4" fillId="0" borderId="15" xfId="0" applyFont="1" applyBorder="1"/>
    <xf numFmtId="0" fontId="1" fillId="0" borderId="12" xfId="0" applyFont="1" applyFill="1" applyBorder="1"/>
    <xf numFmtId="3" fontId="4" fillId="0" borderId="34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16" xfId="0" applyNumberFormat="1" applyFont="1" applyBorder="1"/>
    <xf numFmtId="0" fontId="3" fillId="0" borderId="16" xfId="0" applyFont="1" applyBorder="1"/>
    <xf numFmtId="3" fontId="3" fillId="0" borderId="35" xfId="0" applyNumberFormat="1" applyFont="1" applyBorder="1"/>
    <xf numFmtId="0" fontId="4" fillId="0" borderId="36" xfId="0" applyFont="1" applyBorder="1"/>
    <xf numFmtId="0" fontId="4" fillId="0" borderId="37" xfId="0" applyFont="1" applyBorder="1"/>
    <xf numFmtId="3" fontId="4" fillId="0" borderId="12" xfId="0" applyNumberFormat="1" applyFont="1" applyBorder="1" applyAlignment="1">
      <alignment horizontal="right"/>
    </xf>
    <xf numFmtId="3" fontId="4" fillId="0" borderId="32" xfId="0" applyNumberFormat="1" applyFont="1" applyBorder="1"/>
    <xf numFmtId="0" fontId="6" fillId="0" borderId="0" xfId="0" applyFont="1"/>
    <xf numFmtId="0" fontId="4" fillId="0" borderId="0" xfId="0" applyFont="1"/>
    <xf numFmtId="3" fontId="1" fillId="0" borderId="12" xfId="0" applyNumberFormat="1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5" xfId="0" applyBorder="1"/>
    <xf numFmtId="0" fontId="0" fillId="0" borderId="40" xfId="0" applyBorder="1"/>
    <xf numFmtId="0" fontId="0" fillId="0" borderId="41" xfId="0" applyBorder="1"/>
    <xf numFmtId="0" fontId="0" fillId="0" borderId="21" xfId="0" applyBorder="1"/>
    <xf numFmtId="0" fontId="0" fillId="0" borderId="42" xfId="0" applyBorder="1"/>
    <xf numFmtId="0" fontId="0" fillId="0" borderId="13" xfId="0" applyBorder="1"/>
    <xf numFmtId="0" fontId="0" fillId="0" borderId="12" xfId="0" applyBorder="1"/>
    <xf numFmtId="0" fontId="0" fillId="0" borderId="15" xfId="0" applyBorder="1"/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4" fillId="0" borderId="35" xfId="0" applyNumberFormat="1" applyFont="1" applyBorder="1"/>
    <xf numFmtId="3" fontId="2" fillId="0" borderId="39" xfId="0" applyNumberFormat="1" applyFont="1" applyBorder="1" applyAlignment="1">
      <alignment horizontal="right"/>
    </xf>
    <xf numFmtId="0" fontId="2" fillId="0" borderId="43" xfId="0" applyFont="1" applyBorder="1"/>
    <xf numFmtId="3" fontId="2" fillId="0" borderId="22" xfId="0" applyNumberFormat="1" applyFon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2" fillId="0" borderId="0" xfId="0" applyFont="1" applyBorder="1"/>
    <xf numFmtId="3" fontId="4" fillId="0" borderId="18" xfId="0" applyNumberFormat="1" applyFont="1" applyBorder="1"/>
    <xf numFmtId="3" fontId="0" fillId="0" borderId="6" xfId="0" applyNumberFormat="1" applyBorder="1" applyAlignment="1">
      <alignment horizontal="right"/>
    </xf>
    <xf numFmtId="0" fontId="0" fillId="0" borderId="12" xfId="0" applyFill="1" applyBorder="1"/>
    <xf numFmtId="3" fontId="1" fillId="0" borderId="13" xfId="0" applyNumberFormat="1" applyFont="1" applyBorder="1" applyAlignment="1">
      <alignment horizontal="right"/>
    </xf>
    <xf numFmtId="0" fontId="3" fillId="0" borderId="12" xfId="0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0" fontId="2" fillId="2" borderId="28" xfId="0" applyFont="1" applyFill="1" applyBorder="1"/>
    <xf numFmtId="14" fontId="3" fillId="0" borderId="45" xfId="0" applyNumberFormat="1" applyFont="1" applyBorder="1" applyAlignment="1">
      <alignment horizontal="center"/>
    </xf>
    <xf numFmtId="3" fontId="2" fillId="2" borderId="35" xfId="0" applyNumberFormat="1" applyFont="1" applyFill="1" applyBorder="1"/>
    <xf numFmtId="3" fontId="2" fillId="0" borderId="18" xfId="0" applyNumberFormat="1" applyFont="1" applyBorder="1"/>
    <xf numFmtId="0" fontId="4" fillId="2" borderId="12" xfId="0" applyFont="1" applyFill="1" applyBorder="1"/>
    <xf numFmtId="3" fontId="4" fillId="2" borderId="12" xfId="0" applyNumberFormat="1" applyFont="1" applyFill="1" applyBorder="1"/>
    <xf numFmtId="3" fontId="4" fillId="2" borderId="35" xfId="0" applyNumberFormat="1" applyFont="1" applyFill="1" applyBorder="1"/>
    <xf numFmtId="3" fontId="1" fillId="0" borderId="18" xfId="0" applyNumberFormat="1" applyFont="1" applyBorder="1"/>
    <xf numFmtId="0" fontId="2" fillId="2" borderId="15" xfId="0" applyFont="1" applyFill="1" applyBorder="1"/>
    <xf numFmtId="3" fontId="2" fillId="2" borderId="15" xfId="0" applyNumberFormat="1" applyFont="1" applyFill="1" applyBorder="1"/>
    <xf numFmtId="0" fontId="2" fillId="2" borderId="12" xfId="0" applyFont="1" applyFill="1" applyBorder="1"/>
    <xf numFmtId="3" fontId="2" fillId="2" borderId="18" xfId="0" applyNumberFormat="1" applyFont="1" applyFill="1" applyBorder="1"/>
    <xf numFmtId="10" fontId="0" fillId="2" borderId="12" xfId="0" applyNumberFormat="1" applyFill="1" applyBorder="1"/>
    <xf numFmtId="10" fontId="0" fillId="0" borderId="12" xfId="0" applyNumberFormat="1" applyFill="1" applyBorder="1"/>
    <xf numFmtId="10" fontId="4" fillId="2" borderId="12" xfId="0" applyNumberFormat="1" applyFont="1" applyFill="1" applyBorder="1"/>
    <xf numFmtId="0" fontId="4" fillId="0" borderId="12" xfId="0" applyFont="1" applyFill="1" applyBorder="1"/>
    <xf numFmtId="0" fontId="3" fillId="0" borderId="40" xfId="0" applyFont="1" applyBorder="1" applyAlignment="1">
      <alignment wrapText="1"/>
    </xf>
    <xf numFmtId="3" fontId="3" fillId="0" borderId="40" xfId="0" applyNumberFormat="1" applyFont="1" applyBorder="1"/>
    <xf numFmtId="3" fontId="1" fillId="0" borderId="40" xfId="0" applyNumberFormat="1" applyFont="1" applyBorder="1"/>
    <xf numFmtId="10" fontId="0" fillId="0" borderId="40" xfId="0" applyNumberFormat="1" applyFill="1" applyBorder="1"/>
    <xf numFmtId="14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46" xfId="0" applyFont="1" applyBorder="1"/>
    <xf numFmtId="3" fontId="3" fillId="0" borderId="44" xfId="0" applyNumberFormat="1" applyFont="1" applyBorder="1"/>
    <xf numFmtId="0" fontId="3" fillId="0" borderId="19" xfId="0" applyFont="1" applyBorder="1"/>
    <xf numFmtId="0" fontId="3" fillId="0" borderId="0" xfId="0" applyFont="1" applyBorder="1" applyAlignment="1">
      <alignment horizontal="center"/>
    </xf>
    <xf numFmtId="0" fontId="0" fillId="0" borderId="47" xfId="0" applyBorder="1"/>
    <xf numFmtId="0" fontId="2" fillId="0" borderId="40" xfId="0" applyFont="1" applyFill="1" applyBorder="1"/>
    <xf numFmtId="3" fontId="2" fillId="0" borderId="40" xfId="0" applyNumberFormat="1" applyFont="1" applyFill="1" applyBorder="1"/>
    <xf numFmtId="10" fontId="4" fillId="0" borderId="40" xfId="0" applyNumberFormat="1" applyFont="1" applyFill="1" applyBorder="1"/>
    <xf numFmtId="0" fontId="3" fillId="0" borderId="40" xfId="0" applyFont="1" applyBorder="1"/>
    <xf numFmtId="3" fontId="4" fillId="0" borderId="40" xfId="0" applyNumberFormat="1" applyFont="1" applyBorder="1"/>
    <xf numFmtId="0" fontId="1" fillId="0" borderId="40" xfId="0" applyFont="1" applyFill="1" applyBorder="1"/>
    <xf numFmtId="3" fontId="4" fillId="0" borderId="40" xfId="0" applyNumberFormat="1" applyFont="1" applyFill="1" applyBorder="1"/>
    <xf numFmtId="0" fontId="2" fillId="3" borderId="40" xfId="0" applyFont="1" applyFill="1" applyBorder="1"/>
    <xf numFmtId="3" fontId="2" fillId="3" borderId="40" xfId="0" applyNumberFormat="1" applyFont="1" applyFill="1" applyBorder="1"/>
    <xf numFmtId="0" fontId="2" fillId="0" borderId="40" xfId="0" applyFont="1" applyBorder="1"/>
    <xf numFmtId="3" fontId="2" fillId="0" borderId="40" xfId="0" applyNumberFormat="1" applyFont="1" applyBorder="1"/>
    <xf numFmtId="0" fontId="4" fillId="2" borderId="10" xfId="0" applyFont="1" applyFill="1" applyBorder="1"/>
    <xf numFmtId="3" fontId="4" fillId="2" borderId="10" xfId="0" applyNumberFormat="1" applyFont="1" applyFill="1" applyBorder="1"/>
    <xf numFmtId="0" fontId="4" fillId="3" borderId="40" xfId="0" applyFont="1" applyFill="1" applyBorder="1"/>
    <xf numFmtId="3" fontId="4" fillId="3" borderId="40" xfId="0" applyNumberFormat="1" applyFont="1" applyFill="1" applyBorder="1"/>
    <xf numFmtId="0" fontId="4" fillId="0" borderId="40" xfId="0" applyFont="1" applyBorder="1"/>
    <xf numFmtId="0" fontId="3" fillId="0" borderId="40" xfId="0" applyFont="1" applyFill="1" applyBorder="1"/>
    <xf numFmtId="0" fontId="0" fillId="0" borderId="0" xfId="0" applyAlignment="1">
      <alignment horizontal="right"/>
    </xf>
    <xf numFmtId="0" fontId="0" fillId="0" borderId="2" xfId="0" applyBorder="1"/>
    <xf numFmtId="0" fontId="4" fillId="0" borderId="51" xfId="0" applyFont="1" applyBorder="1"/>
    <xf numFmtId="0" fontId="4" fillId="2" borderId="51" xfId="0" applyFont="1" applyFill="1" applyBorder="1"/>
    <xf numFmtId="0" fontId="4" fillId="3" borderId="23" xfId="0" applyFont="1" applyFill="1" applyBorder="1"/>
    <xf numFmtId="0" fontId="4" fillId="0" borderId="2" xfId="0" applyFont="1" applyBorder="1"/>
    <xf numFmtId="0" fontId="4" fillId="0" borderId="45" xfId="0" applyFont="1" applyBorder="1"/>
    <xf numFmtId="0" fontId="0" fillId="0" borderId="23" xfId="0" applyBorder="1"/>
    <xf numFmtId="0" fontId="0" fillId="0" borderId="46" xfId="0" applyBorder="1"/>
    <xf numFmtId="0" fontId="4" fillId="0" borderId="44" xfId="0" applyFont="1" applyBorder="1"/>
    <xf numFmtId="0" fontId="4" fillId="0" borderId="9" xfId="0" applyFont="1" applyBorder="1"/>
    <xf numFmtId="49" fontId="8" fillId="0" borderId="50" xfId="0" applyNumberFormat="1" applyFont="1" applyBorder="1" applyAlignment="1">
      <alignment horizontal="right" vertical="top" wrapText="1"/>
    </xf>
    <xf numFmtId="49" fontId="9" fillId="0" borderId="11" xfId="0" applyNumberFormat="1" applyFont="1" applyBorder="1" applyAlignment="1">
      <alignment horizontal="right" vertical="top" wrapText="1"/>
    </xf>
    <xf numFmtId="49" fontId="8" fillId="0" borderId="11" xfId="0" applyNumberFormat="1" applyFont="1" applyBorder="1" applyAlignment="1">
      <alignment horizontal="right" vertical="top" wrapText="1"/>
    </xf>
    <xf numFmtId="0" fontId="10" fillId="0" borderId="46" xfId="0" applyFont="1" applyBorder="1" applyAlignment="1">
      <alignment vertical="top" wrapText="1"/>
    </xf>
    <xf numFmtId="0" fontId="12" fillId="0" borderId="46" xfId="0" applyFont="1" applyBorder="1" applyAlignment="1">
      <alignment vertical="top" wrapText="1"/>
    </xf>
    <xf numFmtId="0" fontId="11" fillId="0" borderId="46" xfId="0" applyFont="1" applyBorder="1" applyAlignment="1">
      <alignment vertical="top" wrapText="1"/>
    </xf>
    <xf numFmtId="0" fontId="10" fillId="0" borderId="46" xfId="0" applyFont="1" applyBorder="1" applyAlignment="1">
      <alignment horizontal="left" vertical="top" wrapText="1" indent="1"/>
    </xf>
    <xf numFmtId="0" fontId="10" fillId="0" borderId="46" xfId="0" applyFont="1" applyBorder="1" applyAlignment="1">
      <alignment horizontal="left" vertical="top" wrapText="1" indent="4"/>
    </xf>
    <xf numFmtId="0" fontId="10" fillId="0" borderId="9" xfId="0" applyFont="1" applyBorder="1" applyAlignment="1">
      <alignment horizontal="left" vertical="top" wrapText="1" indent="4"/>
    </xf>
    <xf numFmtId="0" fontId="12" fillId="0" borderId="9" xfId="0" applyFont="1" applyBorder="1" applyAlignment="1">
      <alignment vertical="top" wrapText="1"/>
    </xf>
    <xf numFmtId="0" fontId="2" fillId="0" borderId="0" xfId="0" applyFont="1"/>
    <xf numFmtId="0" fontId="2" fillId="0" borderId="12" xfId="0" applyFont="1" applyBorder="1" applyAlignment="1">
      <alignment horizontal="center"/>
    </xf>
    <xf numFmtId="3" fontId="0" fillId="0" borderId="12" xfId="0" applyNumberFormat="1" applyBorder="1"/>
    <xf numFmtId="3" fontId="0" fillId="0" borderId="35" xfId="0" applyNumberFormat="1" applyBorder="1" applyAlignment="1">
      <alignment horizontal="right"/>
    </xf>
    <xf numFmtId="3" fontId="0" fillId="0" borderId="13" xfId="0" applyNumberFormat="1" applyBorder="1"/>
    <xf numFmtId="3" fontId="0" fillId="0" borderId="26" xfId="0" applyNumberFormat="1" applyBorder="1" applyAlignment="1">
      <alignment horizontal="right"/>
    </xf>
    <xf numFmtId="0" fontId="0" fillId="0" borderId="18" xfId="0" applyBorder="1"/>
    <xf numFmtId="0" fontId="4" fillId="0" borderId="21" xfId="0" applyFont="1" applyBorder="1"/>
    <xf numFmtId="3" fontId="4" fillId="0" borderId="26" xfId="0" applyNumberFormat="1" applyFont="1" applyBorder="1" applyAlignment="1">
      <alignment horizontal="right"/>
    </xf>
    <xf numFmtId="0" fontId="4" fillId="0" borderId="17" xfId="0" applyFont="1" applyBorder="1"/>
    <xf numFmtId="3" fontId="4" fillId="0" borderId="22" xfId="0" applyNumberFormat="1" applyFont="1" applyBorder="1"/>
    <xf numFmtId="3" fontId="4" fillId="0" borderId="52" xfId="0" applyNumberFormat="1" applyFont="1" applyBorder="1" applyAlignment="1">
      <alignment horizontal="right"/>
    </xf>
    <xf numFmtId="0" fontId="2" fillId="0" borderId="1" xfId="0" applyFont="1" applyFill="1" applyBorder="1"/>
    <xf numFmtId="3" fontId="0" fillId="0" borderId="46" xfId="0" applyNumberFormat="1" applyBorder="1"/>
    <xf numFmtId="3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0" fillId="0" borderId="6" xfId="0" applyBorder="1"/>
    <xf numFmtId="0" fontId="2" fillId="0" borderId="36" xfId="0" applyFont="1" applyFill="1" applyBorder="1"/>
    <xf numFmtId="3" fontId="2" fillId="0" borderId="9" xfId="0" applyNumberFormat="1" applyFont="1" applyBorder="1"/>
    <xf numFmtId="3" fontId="0" fillId="0" borderId="9" xfId="0" applyNumberFormat="1" applyBorder="1"/>
    <xf numFmtId="0" fontId="4" fillId="0" borderId="13" xfId="0" applyFont="1" applyBorder="1"/>
    <xf numFmtId="3" fontId="0" fillId="0" borderId="40" xfId="0" applyNumberFormat="1" applyBorder="1" applyAlignment="1">
      <alignment horizontal="right"/>
    </xf>
    <xf numFmtId="3" fontId="0" fillId="0" borderId="46" xfId="0" applyNumberFormat="1" applyBorder="1" applyAlignment="1">
      <alignment horizontal="right"/>
    </xf>
    <xf numFmtId="0" fontId="2" fillId="0" borderId="9" xfId="0" applyFont="1" applyBorder="1"/>
    <xf numFmtId="0" fontId="2" fillId="0" borderId="13" xfId="0" applyFont="1" applyBorder="1"/>
    <xf numFmtId="0" fontId="0" fillId="0" borderId="26" xfId="0" applyBorder="1"/>
    <xf numFmtId="3" fontId="4" fillId="0" borderId="19" xfId="0" applyNumberFormat="1" applyFont="1" applyBorder="1" applyAlignment="1">
      <alignment horizontal="right"/>
    </xf>
    <xf numFmtId="0" fontId="3" fillId="0" borderId="0" xfId="0" applyFont="1" applyFill="1" applyBorder="1"/>
    <xf numFmtId="0" fontId="2" fillId="0" borderId="21" xfId="0" applyFont="1" applyFill="1" applyBorder="1"/>
    <xf numFmtId="3" fontId="2" fillId="0" borderId="42" xfId="0" applyNumberFormat="1" applyFont="1" applyBorder="1"/>
    <xf numFmtId="0" fontId="0" fillId="0" borderId="9" xfId="0" applyBorder="1"/>
    <xf numFmtId="0" fontId="14" fillId="0" borderId="42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4" xfId="0" applyFont="1" applyBorder="1" applyAlignment="1">
      <alignment wrapText="1"/>
    </xf>
    <xf numFmtId="0" fontId="14" fillId="0" borderId="55" xfId="0" applyFont="1" applyBorder="1" applyAlignment="1">
      <alignment wrapText="1"/>
    </xf>
    <xf numFmtId="0" fontId="14" fillId="0" borderId="56" xfId="0" applyFont="1" applyBorder="1" applyAlignment="1">
      <alignment wrapText="1"/>
    </xf>
    <xf numFmtId="0" fontId="14" fillId="0" borderId="57" xfId="0" applyFont="1" applyBorder="1" applyAlignment="1">
      <alignment wrapText="1"/>
    </xf>
    <xf numFmtId="0" fontId="14" fillId="0" borderId="58" xfId="0" applyFont="1" applyBorder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59" xfId="0" applyFont="1" applyBorder="1" applyAlignment="1">
      <alignment wrapText="1"/>
    </xf>
    <xf numFmtId="0" fontId="14" fillId="0" borderId="41" xfId="0" applyFont="1" applyBorder="1" applyAlignment="1">
      <alignment wrapText="1"/>
    </xf>
    <xf numFmtId="0" fontId="14" fillId="0" borderId="40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15" fillId="0" borderId="60" xfId="0" applyFont="1" applyBorder="1" applyAlignment="1">
      <alignment wrapText="1"/>
    </xf>
    <xf numFmtId="0" fontId="15" fillId="0" borderId="61" xfId="0" applyFont="1" applyBorder="1" applyAlignment="1">
      <alignment wrapText="1"/>
    </xf>
    <xf numFmtId="0" fontId="15" fillId="0" borderId="62" xfId="0" applyFont="1" applyBorder="1" applyAlignment="1">
      <alignment wrapText="1"/>
    </xf>
    <xf numFmtId="0" fontId="15" fillId="0" borderId="0" xfId="0" applyFont="1" applyAlignment="1">
      <alignment wrapText="1"/>
    </xf>
    <xf numFmtId="0" fontId="14" fillId="4" borderId="0" xfId="0" applyFont="1" applyFill="1" applyBorder="1" applyAlignment="1">
      <alignment wrapText="1"/>
    </xf>
    <xf numFmtId="0" fontId="14" fillId="4" borderId="2" xfId="0" applyFont="1" applyFill="1" applyBorder="1" applyAlignment="1">
      <alignment wrapText="1"/>
    </xf>
    <xf numFmtId="0" fontId="0" fillId="0" borderId="28" xfId="0" applyBorder="1"/>
    <xf numFmtId="0" fontId="0" fillId="0" borderId="13" xfId="0" applyFill="1" applyBorder="1"/>
    <xf numFmtId="0" fontId="3" fillId="0" borderId="28" xfId="0" applyFont="1" applyBorder="1" applyAlignment="1">
      <alignment wrapText="1"/>
    </xf>
    <xf numFmtId="0" fontId="15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top" wrapText="1"/>
    </xf>
    <xf numFmtId="1" fontId="14" fillId="0" borderId="12" xfId="0" applyNumberFormat="1" applyFont="1" applyBorder="1" applyAlignment="1">
      <alignment wrapText="1"/>
    </xf>
    <xf numFmtId="0" fontId="14" fillId="0" borderId="37" xfId="0" applyFont="1" applyBorder="1" applyAlignment="1">
      <alignment wrapText="1"/>
    </xf>
    <xf numFmtId="0" fontId="14" fillId="0" borderId="64" xfId="0" applyFont="1" applyBorder="1" applyAlignment="1">
      <alignment wrapText="1"/>
    </xf>
    <xf numFmtId="0" fontId="14" fillId="0" borderId="52" xfId="0" applyFont="1" applyBorder="1" applyAlignment="1">
      <alignment wrapText="1"/>
    </xf>
    <xf numFmtId="0" fontId="14" fillId="0" borderId="65" xfId="0" applyFont="1" applyBorder="1" applyAlignment="1">
      <alignment wrapText="1"/>
    </xf>
    <xf numFmtId="0" fontId="14" fillId="0" borderId="66" xfId="0" applyFont="1" applyBorder="1" applyAlignment="1">
      <alignment wrapText="1"/>
    </xf>
    <xf numFmtId="2" fontId="3" fillId="0" borderId="0" xfId="0" applyNumberFormat="1" applyFont="1"/>
    <xf numFmtId="2" fontId="3" fillId="0" borderId="25" xfId="0" applyNumberFormat="1" applyFont="1" applyBorder="1"/>
    <xf numFmtId="2" fontId="4" fillId="0" borderId="29" xfId="0" applyNumberFormat="1" applyFont="1" applyBorder="1"/>
    <xf numFmtId="2" fontId="3" fillId="0" borderId="29" xfId="0" applyNumberFormat="1" applyFont="1" applyBorder="1"/>
    <xf numFmtId="2" fontId="3" fillId="0" borderId="68" xfId="0" applyNumberFormat="1" applyFont="1" applyBorder="1"/>
    <xf numFmtId="2" fontId="4" fillId="0" borderId="40" xfId="0" applyNumberFormat="1" applyFont="1" applyBorder="1"/>
    <xf numFmtId="2" fontId="4" fillId="2" borderId="67" xfId="0" applyNumberFormat="1" applyFont="1" applyFill="1" applyBorder="1"/>
    <xf numFmtId="2" fontId="3" fillId="0" borderId="40" xfId="0" applyNumberFormat="1" applyFont="1" applyBorder="1"/>
    <xf numFmtId="2" fontId="4" fillId="2" borderId="29" xfId="0" applyNumberFormat="1" applyFont="1" applyFill="1" applyBorder="1"/>
    <xf numFmtId="2" fontId="4" fillId="0" borderId="40" xfId="0" applyNumberFormat="1" applyFont="1" applyFill="1" applyBorder="1"/>
    <xf numFmtId="2" fontId="4" fillId="3" borderId="40" xfId="0" applyNumberFormat="1" applyFont="1" applyFill="1" applyBorder="1"/>
    <xf numFmtId="2" fontId="3" fillId="2" borderId="29" xfId="0" applyNumberFormat="1" applyFont="1" applyFill="1" applyBorder="1"/>
    <xf numFmtId="2" fontId="4" fillId="3" borderId="41" xfId="0" applyNumberFormat="1" applyFont="1" applyFill="1" applyBorder="1"/>
    <xf numFmtId="2" fontId="4" fillId="2" borderId="69" xfId="0" applyNumberFormat="1" applyFont="1" applyFill="1" applyBorder="1"/>
    <xf numFmtId="2" fontId="3" fillId="0" borderId="0" xfId="0" applyNumberFormat="1" applyFont="1" applyBorder="1"/>
    <xf numFmtId="2" fontId="3" fillId="0" borderId="17" xfId="0" applyNumberFormat="1" applyFont="1" applyBorder="1"/>
    <xf numFmtId="2" fontId="0" fillId="0" borderId="0" xfId="0" applyNumberFormat="1"/>
    <xf numFmtId="2" fontId="6" fillId="0" borderId="0" xfId="0" applyNumberFormat="1" applyFont="1"/>
    <xf numFmtId="3" fontId="10" fillId="0" borderId="5" xfId="0" applyNumberFormat="1" applyFont="1" applyBorder="1" applyAlignment="1">
      <alignment horizontal="right" vertical="top" wrapText="1"/>
    </xf>
    <xf numFmtId="3" fontId="10" fillId="0" borderId="11" xfId="0" applyNumberFormat="1" applyFont="1" applyBorder="1" applyAlignment="1">
      <alignment horizontal="right" vertical="top" wrapText="1"/>
    </xf>
    <xf numFmtId="3" fontId="10" fillId="0" borderId="5" xfId="0" applyNumberFormat="1" applyFont="1" applyBorder="1" applyAlignment="1">
      <alignment vertical="top" wrapText="1"/>
    </xf>
    <xf numFmtId="3" fontId="12" fillId="0" borderId="5" xfId="0" applyNumberFormat="1" applyFont="1" applyBorder="1" applyAlignment="1">
      <alignment horizontal="right" vertical="top" wrapText="1"/>
    </xf>
    <xf numFmtId="3" fontId="12" fillId="0" borderId="11" xfId="0" applyNumberFormat="1" applyFont="1" applyBorder="1" applyAlignment="1">
      <alignment horizontal="right" vertical="top" wrapText="1"/>
    </xf>
    <xf numFmtId="3" fontId="0" fillId="0" borderId="0" xfId="0" applyNumberFormat="1"/>
    <xf numFmtId="3" fontId="10" fillId="0" borderId="46" xfId="0" applyNumberFormat="1" applyFont="1" applyBorder="1" applyAlignment="1">
      <alignment vertical="top" wrapText="1"/>
    </xf>
    <xf numFmtId="3" fontId="12" fillId="0" borderId="46" xfId="0" applyNumberFormat="1" applyFont="1" applyBorder="1" applyAlignment="1">
      <alignment vertical="top" wrapText="1"/>
    </xf>
    <xf numFmtId="3" fontId="11" fillId="0" borderId="5" xfId="0" applyNumberFormat="1" applyFont="1" applyBorder="1" applyAlignment="1">
      <alignment vertical="top" wrapText="1"/>
    </xf>
    <xf numFmtId="3" fontId="12" fillId="0" borderId="5" xfId="0" applyNumberFormat="1" applyFont="1" applyBorder="1" applyAlignment="1">
      <alignment vertical="top" wrapText="1"/>
    </xf>
    <xf numFmtId="3" fontId="10" fillId="0" borderId="5" xfId="0" applyNumberFormat="1" applyFont="1" applyBorder="1" applyAlignment="1">
      <alignment horizontal="left" vertical="top" wrapText="1" indent="1"/>
    </xf>
    <xf numFmtId="3" fontId="10" fillId="0" borderId="5" xfId="0" applyNumberFormat="1" applyFont="1" applyBorder="1" applyAlignment="1">
      <alignment horizontal="left" vertical="top" wrapText="1" indent="4"/>
    </xf>
    <xf numFmtId="3" fontId="12" fillId="0" borderId="11" xfId="0" applyNumberFormat="1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3" fontId="12" fillId="0" borderId="3" xfId="0" applyNumberFormat="1" applyFont="1" applyBorder="1" applyAlignment="1">
      <alignment vertical="top" wrapText="1"/>
    </xf>
    <xf numFmtId="3" fontId="10" fillId="0" borderId="3" xfId="0" applyNumberFormat="1" applyFont="1" applyBorder="1" applyAlignment="1">
      <alignment horizontal="right" vertical="top" wrapText="1"/>
    </xf>
    <xf numFmtId="0" fontId="16" fillId="0" borderId="0" xfId="0" applyFont="1"/>
    <xf numFmtId="3" fontId="10" fillId="0" borderId="6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3" fontId="4" fillId="0" borderId="11" xfId="0" applyNumberFormat="1" applyFont="1" applyBorder="1" applyAlignment="1">
      <alignment vertical="top" wrapText="1"/>
    </xf>
    <xf numFmtId="3" fontId="2" fillId="0" borderId="29" xfId="0" applyNumberFormat="1" applyFont="1" applyBorder="1"/>
    <xf numFmtId="3" fontId="4" fillId="0" borderId="17" xfId="0" applyNumberFormat="1" applyFont="1" applyBorder="1"/>
    <xf numFmtId="2" fontId="4" fillId="0" borderId="0" xfId="0" applyNumberFormat="1" applyFont="1" applyBorder="1"/>
    <xf numFmtId="3" fontId="4" fillId="0" borderId="10" xfId="0" applyNumberFormat="1" applyFont="1" applyBorder="1"/>
    <xf numFmtId="3" fontId="10" fillId="0" borderId="11" xfId="0" applyNumberFormat="1" applyFont="1" applyBorder="1" applyAlignment="1">
      <alignment vertical="top" wrapText="1"/>
    </xf>
    <xf numFmtId="3" fontId="2" fillId="0" borderId="20" xfId="0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49" fontId="1" fillId="0" borderId="0" xfId="0" applyNumberFormat="1" applyFont="1" applyAlignment="1">
      <alignment horizontal="right"/>
    </xf>
    <xf numFmtId="49" fontId="16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8" fillId="0" borderId="5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9" fillId="0" borderId="1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45" xfId="0" applyBorder="1" applyAlignment="1">
      <alignment horizontal="right"/>
    </xf>
    <xf numFmtId="0" fontId="0" fillId="0" borderId="0" xfId="0" applyAlignment="1">
      <alignment horizontal="right" wrapText="1"/>
    </xf>
    <xf numFmtId="0" fontId="0" fillId="0" borderId="43" xfId="0" applyBorder="1"/>
    <xf numFmtId="0" fontId="0" fillId="0" borderId="20" xfId="0" applyFill="1" applyBorder="1"/>
    <xf numFmtId="0" fontId="0" fillId="0" borderId="43" xfId="0" applyFill="1" applyBorder="1"/>
    <xf numFmtId="0" fontId="0" fillId="0" borderId="17" xfId="0" applyFill="1" applyBorder="1"/>
    <xf numFmtId="3" fontId="0" fillId="0" borderId="12" xfId="0" applyNumberFormat="1" applyFont="1" applyBorder="1"/>
    <xf numFmtId="3" fontId="1" fillId="0" borderId="24" xfId="0" applyNumberFormat="1" applyFont="1" applyBorder="1"/>
    <xf numFmtId="3" fontId="2" fillId="0" borderId="68" xfId="0" applyNumberFormat="1" applyFont="1" applyBorder="1"/>
    <xf numFmtId="0" fontId="1" fillId="0" borderId="29" xfId="0" applyFont="1" applyBorder="1"/>
    <xf numFmtId="0" fontId="0" fillId="0" borderId="28" xfId="0" applyFill="1" applyBorder="1"/>
    <xf numFmtId="0" fontId="4" fillId="0" borderId="28" xfId="0" applyFont="1" applyFill="1" applyBorder="1"/>
    <xf numFmtId="0" fontId="2" fillId="0" borderId="29" xfId="0" applyFont="1" applyBorder="1"/>
    <xf numFmtId="3" fontId="1" fillId="0" borderId="29" xfId="0" applyNumberFormat="1" applyFont="1" applyBorder="1"/>
    <xf numFmtId="3" fontId="2" fillId="0" borderId="71" xfId="0" applyNumberFormat="1" applyFont="1" applyBorder="1"/>
    <xf numFmtId="0" fontId="1" fillId="0" borderId="28" xfId="0" applyFont="1" applyFill="1" applyBorder="1"/>
    <xf numFmtId="0" fontId="0" fillId="0" borderId="73" xfId="0" applyBorder="1"/>
    <xf numFmtId="3" fontId="4" fillId="0" borderId="74" xfId="0" applyNumberFormat="1" applyFont="1" applyBorder="1"/>
    <xf numFmtId="3" fontId="4" fillId="0" borderId="29" xfId="0" applyNumberFormat="1" applyFont="1" applyBorder="1"/>
    <xf numFmtId="0" fontId="4" fillId="0" borderId="14" xfId="0" applyFont="1" applyBorder="1"/>
    <xf numFmtId="3" fontId="4" fillId="0" borderId="69" xfId="0" applyNumberFormat="1" applyFont="1" applyBorder="1"/>
    <xf numFmtId="0" fontId="1" fillId="0" borderId="29" xfId="0" applyFont="1" applyFill="1" applyBorder="1"/>
    <xf numFmtId="0" fontId="4" fillId="0" borderId="74" xfId="0" applyFont="1" applyBorder="1"/>
    <xf numFmtId="3" fontId="0" fillId="0" borderId="2" xfId="0" applyNumberForma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73" xfId="0" applyFont="1" applyBorder="1"/>
    <xf numFmtId="0" fontId="7" fillId="0" borderId="28" xfId="0" applyFont="1" applyBorder="1"/>
    <xf numFmtId="0" fontId="1" fillId="0" borderId="10" xfId="0" applyFont="1" applyBorder="1" applyAlignment="1">
      <alignment horizontal="right"/>
    </xf>
    <xf numFmtId="0" fontId="14" fillId="0" borderId="48" xfId="0" applyFont="1" applyBorder="1" applyAlignment="1">
      <alignment wrapText="1"/>
    </xf>
    <xf numFmtId="0" fontId="14" fillId="0" borderId="75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0" fontId="14" fillId="0" borderId="47" xfId="0" applyFont="1" applyBorder="1" applyAlignment="1">
      <alignment wrapText="1"/>
    </xf>
    <xf numFmtId="0" fontId="14" fillId="0" borderId="76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4" fillId="0" borderId="4" xfId="0" applyFont="1" applyFill="1" applyBorder="1"/>
    <xf numFmtId="0" fontId="4" fillId="0" borderId="30" xfId="0" applyFont="1" applyFill="1" applyBorder="1"/>
    <xf numFmtId="0" fontId="14" fillId="0" borderId="0" xfId="0" applyFont="1" applyAlignment="1">
      <alignment wrapText="1"/>
    </xf>
    <xf numFmtId="3" fontId="1" fillId="6" borderId="39" xfId="0" applyNumberFormat="1" applyFont="1" applyFill="1" applyBorder="1"/>
    <xf numFmtId="0" fontId="3" fillId="6" borderId="0" xfId="0" applyFont="1" applyFill="1"/>
    <xf numFmtId="3" fontId="3" fillId="6" borderId="0" xfId="0" applyNumberFormat="1" applyFont="1" applyFill="1"/>
    <xf numFmtId="0" fontId="3" fillId="6" borderId="0" xfId="0" applyFont="1" applyFill="1" applyAlignment="1">
      <alignment horizontal="right"/>
    </xf>
    <xf numFmtId="0" fontId="2" fillId="6" borderId="1" xfId="0" applyFont="1" applyFill="1" applyBorder="1"/>
    <xf numFmtId="3" fontId="2" fillId="6" borderId="2" xfId="0" applyNumberFormat="1" applyFont="1" applyFill="1" applyBorder="1"/>
    <xf numFmtId="0" fontId="3" fillId="6" borderId="2" xfId="0" applyFont="1" applyFill="1" applyBorder="1"/>
    <xf numFmtId="0" fontId="2" fillId="6" borderId="6" xfId="0" applyFont="1" applyFill="1" applyBorder="1"/>
    <xf numFmtId="3" fontId="3" fillId="6" borderId="7" xfId="0" applyNumberFormat="1" applyFont="1" applyFill="1" applyBorder="1"/>
    <xf numFmtId="0" fontId="3" fillId="6" borderId="8" xfId="0" applyFont="1" applyFill="1" applyBorder="1"/>
    <xf numFmtId="0" fontId="3" fillId="6" borderId="2" xfId="0" applyFont="1" applyFill="1" applyBorder="1" applyAlignment="1">
      <alignment horizontal="center"/>
    </xf>
    <xf numFmtId="0" fontId="3" fillId="6" borderId="46" xfId="0" applyFont="1" applyFill="1" applyBorder="1"/>
    <xf numFmtId="3" fontId="3" fillId="6" borderId="30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right"/>
    </xf>
    <xf numFmtId="14" fontId="3" fillId="6" borderId="0" xfId="0" applyNumberFormat="1" applyFont="1" applyFill="1" applyBorder="1" applyAlignment="1">
      <alignment horizontal="center"/>
    </xf>
    <xf numFmtId="0" fontId="2" fillId="6" borderId="28" xfId="0" applyFont="1" applyFill="1" applyBorder="1"/>
    <xf numFmtId="3" fontId="2" fillId="6" borderId="12" xfId="0" applyNumberFormat="1" applyFont="1" applyFill="1" applyBorder="1"/>
    <xf numFmtId="3" fontId="2" fillId="6" borderId="35" xfId="0" applyNumberFormat="1" applyFont="1" applyFill="1" applyBorder="1"/>
    <xf numFmtId="0" fontId="3" fillId="6" borderId="28" xfId="0" applyFont="1" applyFill="1" applyBorder="1"/>
    <xf numFmtId="3" fontId="3" fillId="6" borderId="12" xfId="0" applyNumberFormat="1" applyFont="1" applyFill="1" applyBorder="1"/>
    <xf numFmtId="3" fontId="3" fillId="6" borderId="35" xfId="0" applyNumberFormat="1" applyFont="1" applyFill="1" applyBorder="1"/>
    <xf numFmtId="0" fontId="1" fillId="6" borderId="28" xfId="0" applyFont="1" applyFill="1" applyBorder="1"/>
    <xf numFmtId="3" fontId="1" fillId="6" borderId="12" xfId="0" applyNumberFormat="1" applyFont="1" applyFill="1" applyBorder="1"/>
    <xf numFmtId="3" fontId="1" fillId="6" borderId="35" xfId="0" applyNumberFormat="1" applyFont="1" applyFill="1" applyBorder="1"/>
    <xf numFmtId="0" fontId="0" fillId="6" borderId="28" xfId="0" applyFill="1" applyBorder="1"/>
    <xf numFmtId="0" fontId="1" fillId="6" borderId="0" xfId="0" applyFont="1" applyFill="1" applyBorder="1"/>
    <xf numFmtId="3" fontId="1" fillId="6" borderId="0" xfId="0" applyNumberFormat="1" applyFont="1" applyFill="1" applyBorder="1"/>
    <xf numFmtId="3" fontId="2" fillId="6" borderId="15" xfId="0" applyNumberFormat="1" applyFont="1" applyFill="1" applyBorder="1"/>
    <xf numFmtId="0" fontId="4" fillId="6" borderId="28" xfId="0" applyFont="1" applyFill="1" applyBorder="1"/>
    <xf numFmtId="3" fontId="4" fillId="6" borderId="12" xfId="0" applyNumberFormat="1" applyFont="1" applyFill="1" applyBorder="1"/>
    <xf numFmtId="3" fontId="4" fillId="6" borderId="35" xfId="0" applyNumberFormat="1" applyFont="1" applyFill="1" applyBorder="1"/>
    <xf numFmtId="3" fontId="4" fillId="6" borderId="12" xfId="0" applyNumberFormat="1" applyFont="1" applyFill="1" applyBorder="1" applyAlignment="1">
      <alignment horizontal="right"/>
    </xf>
    <xf numFmtId="3" fontId="4" fillId="6" borderId="35" xfId="0" applyNumberFormat="1" applyFont="1" applyFill="1" applyBorder="1" applyAlignment="1">
      <alignment horizontal="right"/>
    </xf>
    <xf numFmtId="3" fontId="3" fillId="6" borderId="12" xfId="0" applyNumberFormat="1" applyFont="1" applyFill="1" applyBorder="1" applyAlignment="1">
      <alignment horizontal="right"/>
    </xf>
    <xf numFmtId="3" fontId="3" fillId="6" borderId="35" xfId="0" applyNumberFormat="1" applyFont="1" applyFill="1" applyBorder="1" applyAlignment="1">
      <alignment horizontal="right"/>
    </xf>
    <xf numFmtId="3" fontId="2" fillId="6" borderId="12" xfId="0" applyNumberFormat="1" applyFont="1" applyFill="1" applyBorder="1" applyAlignment="1">
      <alignment horizontal="right"/>
    </xf>
    <xf numFmtId="3" fontId="2" fillId="6" borderId="35" xfId="0" applyNumberFormat="1" applyFont="1" applyFill="1" applyBorder="1" applyAlignment="1">
      <alignment horizontal="right"/>
    </xf>
    <xf numFmtId="0" fontId="3" fillId="6" borderId="30" xfId="0" applyFont="1" applyFill="1" applyBorder="1"/>
    <xf numFmtId="3" fontId="3" fillId="6" borderId="13" xfId="0" applyNumberFormat="1" applyFont="1" applyFill="1" applyBorder="1" applyAlignment="1">
      <alignment horizontal="right"/>
    </xf>
    <xf numFmtId="3" fontId="3" fillId="6" borderId="21" xfId="0" applyNumberFormat="1" applyFont="1" applyFill="1" applyBorder="1" applyAlignment="1">
      <alignment horizontal="right"/>
    </xf>
    <xf numFmtId="14" fontId="3" fillId="6" borderId="28" xfId="0" applyNumberFormat="1" applyFont="1" applyFill="1" applyBorder="1"/>
    <xf numFmtId="0" fontId="3" fillId="6" borderId="40" xfId="0" applyFont="1" applyFill="1" applyBorder="1"/>
    <xf numFmtId="3" fontId="4" fillId="6" borderId="40" xfId="0" applyNumberFormat="1" applyFont="1" applyFill="1" applyBorder="1"/>
    <xf numFmtId="3" fontId="3" fillId="6" borderId="40" xfId="0" applyNumberFormat="1" applyFont="1" applyFill="1" applyBorder="1"/>
    <xf numFmtId="3" fontId="2" fillId="6" borderId="40" xfId="0" applyNumberFormat="1" applyFont="1" applyFill="1" applyBorder="1"/>
    <xf numFmtId="3" fontId="4" fillId="6" borderId="38" xfId="0" applyNumberFormat="1" applyFont="1" applyFill="1" applyBorder="1"/>
    <xf numFmtId="3" fontId="1" fillId="6" borderId="38" xfId="0" applyNumberFormat="1" applyFont="1" applyFill="1" applyBorder="1"/>
    <xf numFmtId="3" fontId="1" fillId="6" borderId="31" xfId="0" applyNumberFormat="1" applyFont="1" applyFill="1" applyBorder="1"/>
    <xf numFmtId="3" fontId="4" fillId="6" borderId="3" xfId="0" applyNumberFormat="1" applyFont="1" applyFill="1" applyBorder="1"/>
    <xf numFmtId="3" fontId="1" fillId="6" borderId="22" xfId="0" applyNumberFormat="1" applyFont="1" applyFill="1" applyBorder="1"/>
    <xf numFmtId="3" fontId="4" fillId="6" borderId="32" xfId="0" applyNumberFormat="1" applyFont="1" applyFill="1" applyBorder="1"/>
    <xf numFmtId="3" fontId="1" fillId="6" borderId="13" xfId="0" applyNumberFormat="1" applyFont="1" applyFill="1" applyBorder="1"/>
    <xf numFmtId="3" fontId="4" fillId="6" borderId="9" xfId="0" applyNumberFormat="1" applyFont="1" applyFill="1" applyBorder="1"/>
    <xf numFmtId="3" fontId="1" fillId="6" borderId="0" xfId="0" applyNumberFormat="1" applyFont="1" applyFill="1"/>
    <xf numFmtId="0" fontId="1" fillId="6" borderId="0" xfId="0" applyFont="1" applyFill="1"/>
    <xf numFmtId="3" fontId="4" fillId="6" borderId="8" xfId="0" applyNumberFormat="1" applyFont="1" applyFill="1" applyBorder="1"/>
    <xf numFmtId="0" fontId="4" fillId="6" borderId="24" xfId="0" applyFont="1" applyFill="1" applyBorder="1"/>
    <xf numFmtId="0" fontId="4" fillId="6" borderId="25" xfId="0" applyFont="1" applyFill="1" applyBorder="1"/>
    <xf numFmtId="3" fontId="2" fillId="6" borderId="13" xfId="0" applyNumberFormat="1" applyFont="1" applyFill="1" applyBorder="1"/>
    <xf numFmtId="3" fontId="1" fillId="6" borderId="16" xfId="0" applyNumberFormat="1" applyFont="1" applyFill="1" applyBorder="1"/>
    <xf numFmtId="0" fontId="1" fillId="6" borderId="16" xfId="0" applyFont="1" applyFill="1" applyBorder="1"/>
    <xf numFmtId="0" fontId="1" fillId="6" borderId="13" xfId="0" applyFont="1" applyFill="1" applyBorder="1"/>
    <xf numFmtId="0" fontId="1" fillId="6" borderId="26" xfId="0" applyFont="1" applyFill="1" applyBorder="1"/>
    <xf numFmtId="3" fontId="1" fillId="6" borderId="15" xfId="0" applyNumberFormat="1" applyFont="1" applyFill="1" applyBorder="1"/>
    <xf numFmtId="0" fontId="1" fillId="6" borderId="15" xfId="0" applyFont="1" applyFill="1" applyBorder="1"/>
    <xf numFmtId="0" fontId="1" fillId="6" borderId="19" xfId="0" applyFont="1" applyFill="1" applyBorder="1"/>
    <xf numFmtId="3" fontId="4" fillId="6" borderId="15" xfId="0" applyNumberFormat="1" applyFont="1" applyFill="1" applyBorder="1"/>
    <xf numFmtId="0" fontId="4" fillId="6" borderId="15" xfId="0" applyFont="1" applyFill="1" applyBorder="1"/>
    <xf numFmtId="0" fontId="2" fillId="6" borderId="15" xfId="0" applyFont="1" applyFill="1" applyBorder="1"/>
    <xf numFmtId="3" fontId="3" fillId="6" borderId="21" xfId="0" applyNumberFormat="1" applyFont="1" applyFill="1" applyBorder="1"/>
    <xf numFmtId="3" fontId="3" fillId="6" borderId="17" xfId="0" applyNumberFormat="1" applyFont="1" applyFill="1" applyBorder="1"/>
    <xf numFmtId="3" fontId="2" fillId="6" borderId="16" xfId="0" applyNumberFormat="1" applyFont="1" applyFill="1" applyBorder="1"/>
    <xf numFmtId="3" fontId="1" fillId="6" borderId="21" xfId="0" applyNumberFormat="1" applyFont="1" applyFill="1" applyBorder="1"/>
    <xf numFmtId="3" fontId="4" fillId="6" borderId="13" xfId="0" applyNumberFormat="1" applyFont="1" applyFill="1" applyBorder="1"/>
    <xf numFmtId="0" fontId="1" fillId="6" borderId="22" xfId="0" applyFont="1" applyFill="1" applyBorder="1"/>
    <xf numFmtId="3" fontId="4" fillId="6" borderId="33" xfId="0" applyNumberFormat="1" applyFont="1" applyFill="1" applyBorder="1"/>
    <xf numFmtId="0" fontId="3" fillId="6" borderId="73" xfId="0" applyFont="1" applyFill="1" applyBorder="1"/>
    <xf numFmtId="3" fontId="1" fillId="6" borderId="24" xfId="0" applyNumberFormat="1" applyFont="1" applyFill="1" applyBorder="1" applyAlignment="1">
      <alignment horizontal="right"/>
    </xf>
    <xf numFmtId="3" fontId="4" fillId="6" borderId="74" xfId="0" applyNumberFormat="1" applyFont="1" applyFill="1" applyBorder="1" applyAlignment="1">
      <alignment horizontal="right"/>
    </xf>
    <xf numFmtId="3" fontId="2" fillId="6" borderId="29" xfId="0" applyNumberFormat="1" applyFont="1" applyFill="1" applyBorder="1"/>
    <xf numFmtId="3" fontId="3" fillId="6" borderId="29" xfId="0" applyNumberFormat="1" applyFont="1" applyFill="1" applyBorder="1" applyAlignment="1">
      <alignment horizontal="right"/>
    </xf>
    <xf numFmtId="3" fontId="1" fillId="6" borderId="12" xfId="0" applyNumberFormat="1" applyFont="1" applyFill="1" applyBorder="1" applyAlignment="1">
      <alignment horizontal="right"/>
    </xf>
    <xf numFmtId="0" fontId="4" fillId="6" borderId="37" xfId="0" applyFont="1" applyFill="1" applyBorder="1"/>
    <xf numFmtId="3" fontId="4" fillId="6" borderId="16" xfId="0" applyNumberFormat="1" applyFont="1" applyFill="1" applyBorder="1" applyAlignment="1">
      <alignment horizontal="right"/>
    </xf>
    <xf numFmtId="3" fontId="3" fillId="6" borderId="38" xfId="0" applyNumberFormat="1" applyFont="1" applyFill="1" applyBorder="1" applyAlignment="1">
      <alignment horizontal="right"/>
    </xf>
    <xf numFmtId="0" fontId="3" fillId="6" borderId="0" xfId="0" applyFont="1" applyFill="1" applyBorder="1"/>
    <xf numFmtId="3" fontId="3" fillId="6" borderId="0" xfId="0" applyNumberFormat="1" applyFont="1" applyFill="1" applyBorder="1" applyAlignment="1">
      <alignment horizontal="right"/>
    </xf>
    <xf numFmtId="0" fontId="3" fillId="6" borderId="3" xfId="0" applyFont="1" applyFill="1" applyBorder="1"/>
    <xf numFmtId="0" fontId="3" fillId="6" borderId="4" xfId="0" applyFont="1" applyFill="1" applyBorder="1"/>
    <xf numFmtId="3" fontId="3" fillId="6" borderId="0" xfId="0" applyNumberFormat="1" applyFont="1" applyFill="1" applyBorder="1"/>
    <xf numFmtId="0" fontId="3" fillId="6" borderId="5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9" xfId="0" applyFont="1" applyFill="1" applyBorder="1"/>
    <xf numFmtId="3" fontId="3" fillId="6" borderId="14" xfId="0" applyNumberFormat="1" applyFont="1" applyFill="1" applyBorder="1" applyAlignment="1">
      <alignment horizontal="center"/>
    </xf>
    <xf numFmtId="0" fontId="3" fillId="6" borderId="10" xfId="0" applyFont="1" applyFill="1" applyBorder="1" applyAlignment="1">
      <alignment horizontal="right"/>
    </xf>
    <xf numFmtId="14" fontId="3" fillId="6" borderId="11" xfId="0" applyNumberFormat="1" applyFont="1" applyFill="1" applyBorder="1" applyAlignment="1">
      <alignment horizontal="center"/>
    </xf>
    <xf numFmtId="0" fontId="3" fillId="6" borderId="12" xfId="0" applyFont="1" applyFill="1" applyBorder="1"/>
    <xf numFmtId="0" fontId="4" fillId="6" borderId="12" xfId="0" applyFont="1" applyFill="1" applyBorder="1"/>
    <xf numFmtId="0" fontId="2" fillId="6" borderId="12" xfId="0" applyFont="1" applyFill="1" applyBorder="1"/>
    <xf numFmtId="3" fontId="4" fillId="6" borderId="0" xfId="0" applyNumberFormat="1" applyFont="1" applyFill="1" applyBorder="1"/>
    <xf numFmtId="0" fontId="4" fillId="6" borderId="0" xfId="0" applyFont="1" applyFill="1" applyBorder="1"/>
    <xf numFmtId="0" fontId="0" fillId="6" borderId="0" xfId="0" applyFill="1"/>
    <xf numFmtId="0" fontId="0" fillId="6" borderId="12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6" borderId="35" xfId="0" applyFill="1" applyBorder="1"/>
    <xf numFmtId="0" fontId="0" fillId="6" borderId="40" xfId="0" applyFill="1" applyBorder="1"/>
    <xf numFmtId="0" fontId="0" fillId="6" borderId="41" xfId="0" applyFill="1" applyBorder="1"/>
    <xf numFmtId="0" fontId="0" fillId="6" borderId="21" xfId="0" applyFill="1" applyBorder="1"/>
    <xf numFmtId="0" fontId="0" fillId="6" borderId="42" xfId="0" applyFill="1" applyBorder="1"/>
    <xf numFmtId="0" fontId="0" fillId="6" borderId="13" xfId="0" applyFill="1" applyBorder="1"/>
    <xf numFmtId="0" fontId="0" fillId="6" borderId="12" xfId="0" applyFill="1" applyBorder="1"/>
    <xf numFmtId="0" fontId="0" fillId="6" borderId="15" xfId="0" applyFill="1" applyBorder="1"/>
    <xf numFmtId="3" fontId="0" fillId="6" borderId="12" xfId="0" applyNumberFormat="1" applyFill="1" applyBorder="1" applyAlignment="1">
      <alignment horizontal="right"/>
    </xf>
    <xf numFmtId="0" fontId="2" fillId="6" borderId="43" xfId="0" applyFont="1" applyFill="1" applyBorder="1"/>
    <xf numFmtId="3" fontId="2" fillId="6" borderId="39" xfId="0" applyNumberFormat="1" applyFont="1" applyFill="1" applyBorder="1" applyAlignment="1">
      <alignment horizontal="right"/>
    </xf>
    <xf numFmtId="3" fontId="2" fillId="6" borderId="22" xfId="0" applyNumberFormat="1" applyFont="1" applyFill="1" applyBorder="1" applyAlignment="1">
      <alignment horizontal="right"/>
    </xf>
    <xf numFmtId="0" fontId="0" fillId="6" borderId="2" xfId="0" applyFill="1" applyBorder="1"/>
    <xf numFmtId="3" fontId="0" fillId="6" borderId="2" xfId="0" applyNumberFormat="1" applyFill="1" applyBorder="1" applyAlignment="1">
      <alignment horizontal="right"/>
    </xf>
    <xf numFmtId="0" fontId="0" fillId="6" borderId="0" xfId="0" applyFill="1" applyBorder="1"/>
    <xf numFmtId="3" fontId="0" fillId="6" borderId="0" xfId="0" applyNumberFormat="1" applyFill="1" applyBorder="1" applyAlignment="1">
      <alignment horizontal="right"/>
    </xf>
    <xf numFmtId="0" fontId="2" fillId="6" borderId="0" xfId="0" applyFont="1" applyFill="1" applyBorder="1"/>
    <xf numFmtId="3" fontId="2" fillId="6" borderId="0" xfId="0" applyNumberFormat="1" applyFont="1" applyFill="1" applyBorder="1" applyAlignment="1">
      <alignment horizontal="right"/>
    </xf>
    <xf numFmtId="3" fontId="0" fillId="6" borderId="10" xfId="0" applyNumberFormat="1" applyFill="1" applyBorder="1" applyAlignment="1">
      <alignment horizontal="right"/>
    </xf>
    <xf numFmtId="0" fontId="1" fillId="6" borderId="12" xfId="0" applyFont="1" applyFill="1" applyBorder="1"/>
    <xf numFmtId="0" fontId="1" fillId="6" borderId="10" xfId="0" applyFont="1" applyFill="1" applyBorder="1"/>
    <xf numFmtId="0" fontId="4" fillId="6" borderId="23" xfId="0" applyFont="1" applyFill="1" applyBorder="1"/>
    <xf numFmtId="0" fontId="4" fillId="6" borderId="63" xfId="0" applyNumberFormat="1" applyFont="1" applyFill="1" applyBorder="1"/>
    <xf numFmtId="0" fontId="0" fillId="0" borderId="0" xfId="0" applyAlignment="1">
      <alignment horizontal="center"/>
    </xf>
    <xf numFmtId="0" fontId="0" fillId="0" borderId="22" xfId="0" applyFill="1" applyBorder="1"/>
    <xf numFmtId="2" fontId="4" fillId="2" borderId="40" xfId="0" applyNumberFormat="1" applyFont="1" applyFill="1" applyBorder="1"/>
    <xf numFmtId="0" fontId="2" fillId="6" borderId="40" xfId="0" applyFont="1" applyFill="1" applyBorder="1"/>
    <xf numFmtId="3" fontId="4" fillId="5" borderId="12" xfId="0" applyNumberFormat="1" applyFont="1" applyFill="1" applyBorder="1"/>
    <xf numFmtId="0" fontId="0" fillId="0" borderId="0" xfId="0" applyBorder="1" applyAlignment="1">
      <alignment wrapText="1"/>
    </xf>
    <xf numFmtId="0" fontId="8" fillId="0" borderId="23" xfId="0" applyFont="1" applyBorder="1" applyAlignment="1">
      <alignment horizontal="left" vertical="top" wrapText="1"/>
    </xf>
    <xf numFmtId="49" fontId="9" fillId="0" borderId="23" xfId="0" applyNumberFormat="1" applyFont="1" applyBorder="1" applyAlignment="1">
      <alignment horizontal="right" vertical="top" wrapText="1"/>
    </xf>
    <xf numFmtId="0" fontId="9" fillId="0" borderId="23" xfId="0" applyFont="1" applyBorder="1" applyAlignment="1">
      <alignment horizontal="left" vertical="top" wrapText="1"/>
    </xf>
    <xf numFmtId="49" fontId="8" fillId="0" borderId="23" xfId="0" applyNumberFormat="1" applyFont="1" applyBorder="1" applyAlignment="1">
      <alignment horizontal="right" vertical="top" wrapText="1"/>
    </xf>
    <xf numFmtId="0" fontId="0" fillId="0" borderId="23" xfId="0" applyBorder="1" applyAlignment="1">
      <alignment wrapText="1"/>
    </xf>
    <xf numFmtId="0" fontId="2" fillId="7" borderId="48" xfId="0" applyFont="1" applyFill="1" applyBorder="1"/>
    <xf numFmtId="3" fontId="2" fillId="7" borderId="15" xfId="0" applyNumberFormat="1" applyFont="1" applyFill="1" applyBorder="1"/>
    <xf numFmtId="3" fontId="2" fillId="7" borderId="18" xfId="0" applyNumberFormat="1" applyFont="1" applyFill="1" applyBorder="1"/>
    <xf numFmtId="0" fontId="2" fillId="7" borderId="44" xfId="0" applyFont="1" applyFill="1" applyBorder="1"/>
    <xf numFmtId="3" fontId="4" fillId="7" borderId="15" xfId="0" applyNumberFormat="1" applyFont="1" applyFill="1" applyBorder="1" applyAlignment="1">
      <alignment horizontal="right"/>
    </xf>
    <xf numFmtId="2" fontId="3" fillId="7" borderId="67" xfId="0" applyNumberFormat="1" applyFont="1" applyFill="1" applyBorder="1"/>
    <xf numFmtId="2" fontId="4" fillId="7" borderId="68" xfId="0" applyNumberFormat="1" applyFont="1" applyFill="1" applyBorder="1"/>
    <xf numFmtId="0" fontId="4" fillId="7" borderId="72" xfId="0" applyFont="1" applyFill="1" applyBorder="1"/>
    <xf numFmtId="3" fontId="4" fillId="7" borderId="41" xfId="0" applyNumberFormat="1" applyFont="1" applyFill="1" applyBorder="1" applyAlignment="1">
      <alignment horizontal="right"/>
    </xf>
    <xf numFmtId="14" fontId="4" fillId="7" borderId="41" xfId="0" applyNumberFormat="1" applyFont="1" applyFill="1" applyBorder="1" applyAlignment="1">
      <alignment horizontal="center"/>
    </xf>
    <xf numFmtId="2" fontId="4" fillId="7" borderId="71" xfId="0" applyNumberFormat="1" applyFont="1" applyFill="1" applyBorder="1" applyAlignment="1">
      <alignment horizontal="center" wrapText="1"/>
    </xf>
    <xf numFmtId="3" fontId="4" fillId="7" borderId="35" xfId="0" applyNumberFormat="1" applyFont="1" applyFill="1" applyBorder="1" applyAlignment="1">
      <alignment horizontal="right"/>
    </xf>
    <xf numFmtId="2" fontId="4" fillId="7" borderId="29" xfId="0" applyNumberFormat="1" applyFont="1" applyFill="1" applyBorder="1"/>
    <xf numFmtId="3" fontId="2" fillId="5" borderId="12" xfId="0" applyNumberFormat="1" applyFont="1" applyFill="1" applyBorder="1"/>
    <xf numFmtId="0" fontId="2" fillId="5" borderId="12" xfId="0" applyFont="1" applyFill="1" applyBorder="1"/>
    <xf numFmtId="3" fontId="2" fillId="5" borderId="18" xfId="0" applyNumberFormat="1" applyFont="1" applyFill="1" applyBorder="1"/>
    <xf numFmtId="3" fontId="3" fillId="6" borderId="69" xfId="0" applyNumberFormat="1" applyFont="1" applyFill="1" applyBorder="1" applyAlignment="1">
      <alignment horizontal="right"/>
    </xf>
    <xf numFmtId="0" fontId="12" fillId="0" borderId="28" xfId="0" applyFont="1" applyBorder="1"/>
    <xf numFmtId="0" fontId="10" fillId="0" borderId="46" xfId="0" applyFont="1" applyFill="1" applyBorder="1" applyAlignment="1">
      <alignment vertical="top" wrapText="1"/>
    </xf>
    <xf numFmtId="2" fontId="3" fillId="0" borderId="12" xfId="0" applyNumberFormat="1" applyFont="1" applyBorder="1"/>
    <xf numFmtId="0" fontId="4" fillId="7" borderId="12" xfId="0" applyFont="1" applyFill="1" applyBorder="1"/>
    <xf numFmtId="3" fontId="4" fillId="7" borderId="12" xfId="0" applyNumberFormat="1" applyFont="1" applyFill="1" applyBorder="1"/>
    <xf numFmtId="3" fontId="1" fillId="7" borderId="12" xfId="0" applyNumberFormat="1" applyFont="1" applyFill="1" applyBorder="1"/>
    <xf numFmtId="0" fontId="0" fillId="6" borderId="28" xfId="0" applyFont="1" applyFill="1" applyBorder="1"/>
    <xf numFmtId="3" fontId="0" fillId="6" borderId="12" xfId="0" applyNumberFormat="1" applyFont="1" applyFill="1" applyBorder="1" applyAlignment="1">
      <alignment horizontal="right"/>
    </xf>
    <xf numFmtId="3" fontId="0" fillId="6" borderId="13" xfId="0" applyNumberFormat="1" applyFill="1" applyBorder="1" applyAlignment="1">
      <alignment horizontal="right"/>
    </xf>
    <xf numFmtId="0" fontId="0" fillId="0" borderId="16" xfId="0" applyBorder="1"/>
    <xf numFmtId="3" fontId="0" fillId="6" borderId="13" xfId="0" applyNumberFormat="1" applyFill="1" applyBorder="1"/>
    <xf numFmtId="0" fontId="0" fillId="0" borderId="27" xfId="0" applyFill="1" applyBorder="1"/>
    <xf numFmtId="0" fontId="0" fillId="0" borderId="30" xfId="0" applyFill="1" applyBorder="1"/>
    <xf numFmtId="3" fontId="1" fillId="0" borderId="13" xfId="0" applyNumberFormat="1" applyFont="1" applyBorder="1"/>
    <xf numFmtId="3" fontId="4" fillId="0" borderId="68" xfId="0" applyNumberFormat="1" applyFont="1" applyBorder="1"/>
    <xf numFmtId="0" fontId="0" fillId="0" borderId="0" xfId="0" applyAlignment="1">
      <alignment horizontal="center" wrapText="1"/>
    </xf>
    <xf numFmtId="0" fontId="0" fillId="0" borderId="0" xfId="0" applyBorder="1" applyAlignment="1">
      <alignment horizontal="right" wrapText="1"/>
    </xf>
    <xf numFmtId="3" fontId="10" fillId="0" borderId="46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/>
    <xf numFmtId="3" fontId="2" fillId="6" borderId="0" xfId="0" applyNumberFormat="1" applyFont="1" applyFill="1" applyAlignment="1">
      <alignment horizontal="center"/>
    </xf>
    <xf numFmtId="3" fontId="3" fillId="6" borderId="0" xfId="0" applyNumberFormat="1" applyFont="1" applyFill="1" applyAlignment="1">
      <alignment horizontal="center"/>
    </xf>
    <xf numFmtId="2" fontId="3" fillId="0" borderId="68" xfId="0" applyNumberFormat="1" applyFont="1" applyBorder="1" applyAlignment="1">
      <alignment horizontal="center" wrapText="1"/>
    </xf>
    <xf numFmtId="2" fontId="0" fillId="0" borderId="32" xfId="0" applyNumberFormat="1" applyBorder="1" applyAlignment="1">
      <alignment horizontal="center" wrapText="1"/>
    </xf>
    <xf numFmtId="0" fontId="3" fillId="6" borderId="0" xfId="0" applyFont="1" applyFill="1" applyAlignment="1">
      <alignment horizontal="right" wrapText="1"/>
    </xf>
    <xf numFmtId="0" fontId="0" fillId="6" borderId="0" xfId="0" applyFill="1" applyAlignment="1">
      <alignment horizontal="right" wrapText="1"/>
    </xf>
    <xf numFmtId="0" fontId="2" fillId="0" borderId="51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7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0" fontId="0" fillId="0" borderId="45" xfId="0" applyBorder="1" applyAlignment="1">
      <alignment horizontal="right"/>
    </xf>
    <xf numFmtId="0" fontId="1" fillId="0" borderId="45" xfId="0" applyFont="1" applyBorder="1" applyAlignment="1">
      <alignment horizontal="right"/>
    </xf>
    <xf numFmtId="0" fontId="1" fillId="6" borderId="45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6" xfId="0" applyFont="1" applyBorder="1" applyAlignment="1"/>
    <xf numFmtId="0" fontId="0" fillId="0" borderId="9" xfId="0" applyBorder="1" applyAlignment="1"/>
    <xf numFmtId="0" fontId="6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0" xfId="0" applyFont="1" applyFill="1" applyAlignment="1">
      <alignment horizontal="right"/>
    </xf>
    <xf numFmtId="0" fontId="3" fillId="6" borderId="45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4" fillId="6" borderId="0" xfId="0" applyFont="1" applyFill="1" applyAlignment="1">
      <alignment horizontal="center"/>
    </xf>
    <xf numFmtId="0" fontId="1" fillId="6" borderId="0" xfId="0" applyFont="1" applyFill="1" applyAlignment="1">
      <alignment horizontal="right"/>
    </xf>
    <xf numFmtId="0" fontId="0" fillId="6" borderId="35" xfId="0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6" borderId="35" xfId="0" applyFill="1" applyBorder="1" applyAlignment="1"/>
    <xf numFmtId="0" fontId="0" fillId="6" borderId="40" xfId="0" applyFill="1" applyBorder="1" applyAlignment="1"/>
    <xf numFmtId="0" fontId="0" fillId="6" borderId="41" xfId="0" applyFill="1" applyBorder="1" applyAlignment="1"/>
    <xf numFmtId="0" fontId="0" fillId="0" borderId="0" xfId="0" applyAlignment="1">
      <alignment horizontal="right" wrapText="1"/>
    </xf>
    <xf numFmtId="0" fontId="4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right"/>
    </xf>
    <xf numFmtId="0" fontId="15" fillId="0" borderId="73" xfId="0" applyFont="1" applyBorder="1" applyAlignment="1">
      <alignment horizontal="center" vertical="center" wrapText="1"/>
    </xf>
    <xf numFmtId="0" fontId="15" fillId="0" borderId="7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right" wrapText="1"/>
    </xf>
    <xf numFmtId="0" fontId="14" fillId="0" borderId="43" xfId="0" applyFont="1" applyBorder="1" applyAlignment="1">
      <alignment horizontal="center" wrapText="1"/>
    </xf>
    <xf numFmtId="0" fontId="14" fillId="0" borderId="39" xfId="0" applyFont="1" applyBorder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7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59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wrapText="1" shrinkToFi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54"/>
  <sheetViews>
    <sheetView tabSelected="1" view="pageBreakPreview" zoomScale="60" zoomScaleNormal="100" workbookViewId="0">
      <selection activeCell="B1" sqref="B1"/>
    </sheetView>
  </sheetViews>
  <sheetFormatPr defaultRowHeight="12.75"/>
  <cols>
    <col min="1" max="1" width="15.42578125" style="289" customWidth="1"/>
    <col min="2" max="2" width="81.28515625" style="293" customWidth="1"/>
    <col min="3" max="16384" width="9.140625" style="277"/>
  </cols>
  <sheetData>
    <row r="1" spans="1:2" s="30" customFormat="1" ht="25.5">
      <c r="A1" s="290"/>
      <c r="B1" s="506" t="s">
        <v>533</v>
      </c>
    </row>
    <row r="2" spans="1:2" s="30" customFormat="1" ht="13.5" thickBot="1">
      <c r="A2" s="288"/>
      <c r="B2" s="298" t="s">
        <v>325</v>
      </c>
    </row>
    <row r="3" spans="1:2" ht="18.75" customHeight="1" thickBot="1">
      <c r="A3" s="166" t="s">
        <v>110</v>
      </c>
      <c r="B3" s="291" t="s">
        <v>111</v>
      </c>
    </row>
    <row r="4" spans="1:2" ht="18.75" customHeight="1" thickBot="1">
      <c r="A4" s="168"/>
      <c r="B4" s="294" t="s">
        <v>368</v>
      </c>
    </row>
    <row r="5" spans="1:2" ht="18.75" customHeight="1" thickBot="1">
      <c r="A5" s="168" t="s">
        <v>142</v>
      </c>
      <c r="B5" s="292" t="s">
        <v>143</v>
      </c>
    </row>
    <row r="6" spans="1:2" ht="18.75" customHeight="1" thickBot="1">
      <c r="A6" s="168" t="s">
        <v>281</v>
      </c>
      <c r="B6" s="292" t="s">
        <v>141</v>
      </c>
    </row>
    <row r="7" spans="1:2" ht="29.25" customHeight="1" thickBot="1">
      <c r="A7" s="168" t="s">
        <v>116</v>
      </c>
      <c r="B7" s="292" t="s">
        <v>117</v>
      </c>
    </row>
    <row r="8" spans="1:2" ht="18.75" customHeight="1" thickBot="1">
      <c r="A8" s="168" t="s">
        <v>124</v>
      </c>
      <c r="B8" s="292" t="s">
        <v>282</v>
      </c>
    </row>
    <row r="9" spans="1:2" ht="18.75" customHeight="1" thickBot="1">
      <c r="A9" s="168" t="s">
        <v>125</v>
      </c>
      <c r="B9" s="292" t="s">
        <v>126</v>
      </c>
    </row>
    <row r="10" spans="1:2" ht="18.75" customHeight="1" thickBot="1">
      <c r="A10" s="168" t="s">
        <v>139</v>
      </c>
      <c r="B10" s="292" t="s">
        <v>283</v>
      </c>
    </row>
    <row r="11" spans="1:2" ht="18.75" customHeight="1" thickBot="1">
      <c r="A11" s="168" t="s">
        <v>369</v>
      </c>
      <c r="B11" s="292" t="s">
        <v>370</v>
      </c>
    </row>
    <row r="12" spans="1:2" ht="18.75" customHeight="1" thickBot="1">
      <c r="A12" s="168" t="s">
        <v>118</v>
      </c>
      <c r="B12" s="292" t="s">
        <v>119</v>
      </c>
    </row>
    <row r="13" spans="1:2" ht="18.75" customHeight="1" thickBot="1">
      <c r="A13" s="168" t="s">
        <v>114</v>
      </c>
      <c r="B13" s="292" t="s">
        <v>115</v>
      </c>
    </row>
    <row r="14" spans="1:2" ht="18.75" customHeight="1" thickBot="1">
      <c r="A14" s="168" t="s">
        <v>284</v>
      </c>
      <c r="B14" s="292" t="s">
        <v>285</v>
      </c>
    </row>
    <row r="15" spans="1:2" ht="18.75" customHeight="1" thickBot="1">
      <c r="A15" s="168" t="s">
        <v>311</v>
      </c>
      <c r="B15" s="292" t="s">
        <v>312</v>
      </c>
    </row>
    <row r="16" spans="1:2" ht="18.75" customHeight="1" thickBot="1">
      <c r="A16" s="168" t="s">
        <v>286</v>
      </c>
      <c r="B16" s="292" t="s">
        <v>287</v>
      </c>
    </row>
    <row r="17" spans="1:2" ht="15" customHeight="1" thickBot="1">
      <c r="A17" s="168" t="s">
        <v>112</v>
      </c>
      <c r="B17" s="292" t="s">
        <v>113</v>
      </c>
    </row>
    <row r="18" spans="1:2" ht="20.25" customHeight="1" thickBot="1">
      <c r="A18" s="168" t="s">
        <v>120</v>
      </c>
      <c r="B18" s="292" t="s">
        <v>121</v>
      </c>
    </row>
    <row r="19" spans="1:2" ht="18.75" customHeight="1" thickBot="1">
      <c r="A19" s="168" t="s">
        <v>292</v>
      </c>
      <c r="B19" s="292" t="s">
        <v>293</v>
      </c>
    </row>
    <row r="20" spans="1:2" ht="17.25" customHeight="1" thickBot="1">
      <c r="A20" s="168" t="s">
        <v>122</v>
      </c>
      <c r="B20" s="292" t="s">
        <v>123</v>
      </c>
    </row>
    <row r="21" spans="1:2" ht="18" customHeight="1" thickBot="1">
      <c r="A21" s="168" t="s">
        <v>129</v>
      </c>
      <c r="B21" s="292" t="s">
        <v>130</v>
      </c>
    </row>
    <row r="22" spans="1:2" ht="18" customHeight="1" thickBot="1">
      <c r="A22" s="168" t="s">
        <v>131</v>
      </c>
      <c r="B22" s="292" t="s">
        <v>132</v>
      </c>
    </row>
    <row r="23" spans="1:2" ht="18" customHeight="1" thickBot="1">
      <c r="A23" s="168" t="s">
        <v>371</v>
      </c>
      <c r="B23" s="292" t="s">
        <v>372</v>
      </c>
    </row>
    <row r="24" spans="1:2" ht="18" customHeight="1" thickBot="1">
      <c r="A24" s="168" t="s">
        <v>133</v>
      </c>
      <c r="B24" s="292" t="s">
        <v>294</v>
      </c>
    </row>
    <row r="25" spans="1:2" ht="18" customHeight="1" thickBot="1">
      <c r="A25" s="168" t="s">
        <v>373</v>
      </c>
      <c r="B25" s="292" t="s">
        <v>374</v>
      </c>
    </row>
    <row r="26" spans="1:2" ht="18" customHeight="1" thickBot="1">
      <c r="A26" s="168" t="s">
        <v>375</v>
      </c>
      <c r="B26" s="292" t="s">
        <v>376</v>
      </c>
    </row>
    <row r="27" spans="1:2" ht="16.5" customHeight="1" thickBot="1">
      <c r="A27" s="168" t="s">
        <v>140</v>
      </c>
      <c r="B27" s="292" t="s">
        <v>295</v>
      </c>
    </row>
    <row r="28" spans="1:2" ht="16.5" customHeight="1" thickBot="1">
      <c r="A28" s="168" t="s">
        <v>127</v>
      </c>
      <c r="B28" s="292" t="s">
        <v>128</v>
      </c>
    </row>
    <row r="29" spans="1:2" ht="15" customHeight="1" thickBot="1">
      <c r="A29" s="168" t="s">
        <v>313</v>
      </c>
      <c r="B29" s="292" t="s">
        <v>296</v>
      </c>
    </row>
    <row r="30" spans="1:2" ht="30.75" customHeight="1" thickBot="1">
      <c r="A30" s="168" t="s">
        <v>297</v>
      </c>
      <c r="B30" s="292" t="s">
        <v>298</v>
      </c>
    </row>
    <row r="31" spans="1:2" ht="20.25" customHeight="1" thickBot="1">
      <c r="A31" s="168" t="s">
        <v>314</v>
      </c>
      <c r="B31" s="292" t="s">
        <v>315</v>
      </c>
    </row>
    <row r="32" spans="1:2" ht="18" customHeight="1" thickBot="1">
      <c r="A32" s="168" t="s">
        <v>316</v>
      </c>
      <c r="B32" s="292" t="s">
        <v>317</v>
      </c>
    </row>
    <row r="33" spans="1:2" ht="18" customHeight="1" thickBot="1">
      <c r="A33" s="168" t="s">
        <v>299</v>
      </c>
      <c r="B33" s="292" t="s">
        <v>137</v>
      </c>
    </row>
    <row r="34" spans="1:2" ht="19.5" customHeight="1" thickBot="1">
      <c r="A34" s="168" t="s">
        <v>300</v>
      </c>
      <c r="B34" s="292" t="s">
        <v>136</v>
      </c>
    </row>
    <row r="35" spans="1:2" ht="15.75" customHeight="1" thickBot="1">
      <c r="A35" s="168" t="s">
        <v>301</v>
      </c>
      <c r="B35" s="292" t="s">
        <v>135</v>
      </c>
    </row>
    <row r="36" spans="1:2" ht="15" customHeight="1" thickBot="1">
      <c r="A36" s="168" t="s">
        <v>302</v>
      </c>
      <c r="B36" s="292" t="s">
        <v>134</v>
      </c>
    </row>
    <row r="37" spans="1:2" ht="15.75" customHeight="1" thickBot="1">
      <c r="A37" s="168" t="s">
        <v>303</v>
      </c>
      <c r="B37" s="292" t="s">
        <v>138</v>
      </c>
    </row>
    <row r="38" spans="1:2" ht="15.75" customHeight="1" thickBot="1">
      <c r="A38" s="168" t="s">
        <v>304</v>
      </c>
      <c r="B38" s="292" t="s">
        <v>305</v>
      </c>
    </row>
    <row r="39" spans="1:2" ht="18.75" customHeight="1" thickBot="1">
      <c r="A39" s="168" t="s">
        <v>306</v>
      </c>
      <c r="B39" s="292" t="s">
        <v>307</v>
      </c>
    </row>
    <row r="40" spans="1:2" ht="15.75" customHeight="1" thickBot="1">
      <c r="A40" s="168" t="s">
        <v>308</v>
      </c>
      <c r="B40" s="292" t="s">
        <v>309</v>
      </c>
    </row>
    <row r="41" spans="1:2" s="78" customFormat="1" ht="16.5" customHeight="1" thickBot="1">
      <c r="A41" s="167" t="s">
        <v>155</v>
      </c>
      <c r="B41" s="294" t="s">
        <v>428</v>
      </c>
    </row>
    <row r="42" spans="1:2" ht="19.5" customHeight="1" thickBot="1">
      <c r="A42" s="168" t="s">
        <v>127</v>
      </c>
      <c r="B42" s="292" t="s">
        <v>128</v>
      </c>
    </row>
    <row r="43" spans="1:2" ht="18" customHeight="1" thickBot="1">
      <c r="A43" s="168" t="s">
        <v>313</v>
      </c>
      <c r="B43" s="292" t="s">
        <v>296</v>
      </c>
    </row>
    <row r="44" spans="1:2" ht="15" customHeight="1" thickBot="1">
      <c r="A44" s="168" t="s">
        <v>314</v>
      </c>
      <c r="B44" s="292" t="s">
        <v>315</v>
      </c>
    </row>
    <row r="45" spans="1:2" ht="13.5" customHeight="1" thickBot="1">
      <c r="A45" s="168" t="s">
        <v>316</v>
      </c>
      <c r="B45" s="292" t="s">
        <v>317</v>
      </c>
    </row>
    <row r="46" spans="1:2" ht="13.5" customHeight="1" thickBot="1">
      <c r="A46" s="168" t="s">
        <v>303</v>
      </c>
      <c r="B46" s="292" t="s">
        <v>138</v>
      </c>
    </row>
    <row r="47" spans="1:2" ht="13.5" customHeight="1" thickBot="1">
      <c r="A47" s="162">
        <v>562920</v>
      </c>
      <c r="B47" s="469" t="s">
        <v>429</v>
      </c>
    </row>
    <row r="48" spans="1:2" ht="13.5" customHeight="1" thickBot="1">
      <c r="A48" s="470" t="s">
        <v>156</v>
      </c>
      <c r="B48" s="471" t="s">
        <v>425</v>
      </c>
    </row>
    <row r="49" spans="1:2" ht="13.5" customHeight="1" thickBot="1">
      <c r="A49" s="472" t="s">
        <v>303</v>
      </c>
      <c r="B49" s="469" t="s">
        <v>138</v>
      </c>
    </row>
    <row r="50" spans="1:2" ht="17.25" customHeight="1" thickBot="1">
      <c r="A50" s="473">
        <v>107052</v>
      </c>
      <c r="B50" s="473" t="s">
        <v>431</v>
      </c>
    </row>
    <row r="51" spans="1:2" ht="13.5" thickBot="1">
      <c r="A51" s="162">
        <v>102023</v>
      </c>
      <c r="B51" t="s">
        <v>472</v>
      </c>
    </row>
    <row r="54" spans="1:2">
      <c r="A54" s="468"/>
      <c r="B54" s="468"/>
    </row>
  </sheetData>
  <phoneticPr fontId="5" type="noConversion"/>
  <pageMargins left="0.75" right="0.75" top="1" bottom="1" header="0.5" footer="0.5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R256"/>
  <sheetViews>
    <sheetView view="pageBreakPreview" zoomScale="60" zoomScaleNormal="100" workbookViewId="0">
      <selection activeCell="A9" sqref="A9:P9"/>
    </sheetView>
  </sheetViews>
  <sheetFormatPr defaultRowHeight="12.75"/>
  <cols>
    <col min="1" max="1" width="21.7109375" customWidth="1"/>
    <col min="4" max="4" width="7.42578125" customWidth="1"/>
    <col min="6" max="6" width="7.28515625" customWidth="1"/>
    <col min="7" max="7" width="7" customWidth="1"/>
    <col min="9" max="9" width="8.7109375" customWidth="1"/>
    <col min="10" max="10" width="6.85546875" customWidth="1"/>
    <col min="13" max="13" width="7.5703125" customWidth="1"/>
    <col min="15" max="15" width="6.5703125" customWidth="1"/>
    <col min="16" max="16" width="9.140625" customWidth="1"/>
  </cols>
  <sheetData>
    <row r="1" spans="1:18" ht="15"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8">
      <c r="A2" s="525"/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</row>
    <row r="4" spans="1:18">
      <c r="A4" s="78"/>
      <c r="B4" s="78"/>
      <c r="C4" s="78"/>
      <c r="D4" s="78"/>
      <c r="E4" s="78"/>
      <c r="F4" s="78"/>
    </row>
    <row r="5" spans="1:18">
      <c r="A5" s="78"/>
      <c r="B5" s="78"/>
      <c r="C5" s="78"/>
      <c r="D5" s="78"/>
      <c r="E5" s="78"/>
      <c r="F5" s="78"/>
    </row>
    <row r="6" spans="1:18" ht="15">
      <c r="A6" s="537" t="s">
        <v>502</v>
      </c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</row>
    <row r="7" spans="1:18">
      <c r="A7" s="532" t="s">
        <v>427</v>
      </c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  <c r="N7" s="532"/>
      <c r="O7" s="532"/>
      <c r="P7" s="532"/>
    </row>
    <row r="9" spans="1:18">
      <c r="A9" s="510" t="s">
        <v>533</v>
      </c>
      <c r="B9" s="510"/>
      <c r="C9" s="510"/>
      <c r="D9" s="510"/>
      <c r="E9" s="510"/>
      <c r="F9" s="510"/>
      <c r="G9" s="510"/>
      <c r="H9" s="510"/>
      <c r="I9" s="510"/>
      <c r="J9" s="510"/>
      <c r="K9" s="510"/>
      <c r="L9" s="510"/>
      <c r="M9" s="510"/>
      <c r="N9" s="510"/>
      <c r="O9" s="510"/>
      <c r="P9" s="510"/>
    </row>
    <row r="10" spans="1:18">
      <c r="O10" t="s">
        <v>348</v>
      </c>
    </row>
    <row r="11" spans="1:18">
      <c r="A11" s="435"/>
      <c r="B11" s="435"/>
      <c r="C11" s="435"/>
      <c r="D11" s="435"/>
      <c r="E11" s="435"/>
      <c r="F11" s="435"/>
      <c r="G11" s="435"/>
      <c r="H11" s="435"/>
      <c r="I11" s="435"/>
      <c r="J11" s="435"/>
      <c r="K11" s="435"/>
      <c r="L11" s="435"/>
      <c r="M11" s="435"/>
      <c r="N11" s="435"/>
      <c r="O11" s="435"/>
      <c r="P11" s="435" t="s">
        <v>324</v>
      </c>
      <c r="Q11" s="435"/>
      <c r="R11" s="435"/>
    </row>
    <row r="12" spans="1:18">
      <c r="A12" s="436" t="s">
        <v>57</v>
      </c>
      <c r="B12" s="437"/>
      <c r="C12" s="438" t="s">
        <v>58</v>
      </c>
      <c r="D12" s="439"/>
      <c r="E12" s="440" t="s">
        <v>59</v>
      </c>
      <c r="F12" s="441"/>
      <c r="G12" s="442"/>
      <c r="H12" s="443" t="s">
        <v>409</v>
      </c>
      <c r="I12" s="444"/>
      <c r="J12" s="442"/>
      <c r="K12" s="551" t="s">
        <v>78</v>
      </c>
      <c r="L12" s="552"/>
      <c r="M12" s="553"/>
      <c r="N12" s="440"/>
      <c r="O12" s="438" t="s">
        <v>61</v>
      </c>
      <c r="P12" s="442"/>
      <c r="Q12" s="435"/>
      <c r="R12" s="435"/>
    </row>
    <row r="13" spans="1:18">
      <c r="A13" s="445" t="s">
        <v>62</v>
      </c>
      <c r="B13" s="440" t="s">
        <v>63</v>
      </c>
      <c r="C13" s="442"/>
      <c r="D13" s="446" t="s">
        <v>22</v>
      </c>
      <c r="E13" s="440" t="s">
        <v>64</v>
      </c>
      <c r="F13" s="442"/>
      <c r="G13" s="440" t="s">
        <v>22</v>
      </c>
      <c r="H13" s="440" t="s">
        <v>65</v>
      </c>
      <c r="I13" s="442"/>
      <c r="J13" s="446" t="s">
        <v>22</v>
      </c>
      <c r="K13" s="549" t="s">
        <v>79</v>
      </c>
      <c r="L13" s="550"/>
      <c r="M13" s="440" t="s">
        <v>22</v>
      </c>
      <c r="N13" s="440" t="s">
        <v>66</v>
      </c>
      <c r="O13" s="442"/>
      <c r="P13" s="446" t="s">
        <v>22</v>
      </c>
      <c r="Q13" s="435"/>
      <c r="R13" s="435"/>
    </row>
    <row r="14" spans="1:18">
      <c r="A14" s="447"/>
      <c r="B14" s="445" t="s">
        <v>47</v>
      </c>
      <c r="C14" s="446" t="s">
        <v>23</v>
      </c>
      <c r="D14" s="446"/>
      <c r="E14" s="446" t="s">
        <v>47</v>
      </c>
      <c r="F14" s="446" t="s">
        <v>23</v>
      </c>
      <c r="G14" s="446"/>
      <c r="H14" s="446" t="s">
        <v>67</v>
      </c>
      <c r="I14" s="446" t="s">
        <v>23</v>
      </c>
      <c r="J14" s="446"/>
      <c r="K14" s="446" t="s">
        <v>47</v>
      </c>
      <c r="L14" s="446" t="s">
        <v>23</v>
      </c>
      <c r="M14" s="446"/>
      <c r="N14" s="446" t="s">
        <v>47</v>
      </c>
      <c r="O14" s="446" t="s">
        <v>23</v>
      </c>
      <c r="P14" s="446"/>
      <c r="Q14" s="435"/>
      <c r="R14" s="435"/>
    </row>
    <row r="15" spans="1:18" ht="18" customHeight="1">
      <c r="A15" s="442" t="s">
        <v>471</v>
      </c>
      <c r="B15" s="415">
        <v>14250</v>
      </c>
      <c r="C15" s="448">
        <v>12980</v>
      </c>
      <c r="D15" s="448"/>
      <c r="E15" s="448">
        <v>3300</v>
      </c>
      <c r="F15" s="448">
        <v>2858</v>
      </c>
      <c r="G15" s="448"/>
      <c r="H15" s="448">
        <v>1562</v>
      </c>
      <c r="I15" s="448">
        <v>4557</v>
      </c>
      <c r="J15" s="448"/>
      <c r="K15" s="448">
        <v>50</v>
      </c>
      <c r="L15" s="448">
        <v>253</v>
      </c>
      <c r="M15" s="448"/>
      <c r="N15" s="448">
        <f>SUM(B15+E15+H15+K15)</f>
        <v>19162</v>
      </c>
      <c r="O15" s="448">
        <f>C15+F15+I15+L15</f>
        <v>20648</v>
      </c>
      <c r="P15" s="448"/>
      <c r="Q15" s="435"/>
      <c r="R15" s="435"/>
    </row>
    <row r="16" spans="1:18" ht="18" customHeight="1" thickBot="1">
      <c r="A16" s="442" t="s">
        <v>363</v>
      </c>
      <c r="B16" s="415">
        <v>9438</v>
      </c>
      <c r="C16" s="448">
        <f>22464-12980</f>
        <v>9484</v>
      </c>
      <c r="D16" s="448"/>
      <c r="E16" s="448">
        <v>2183</v>
      </c>
      <c r="F16" s="448">
        <f>5111-2858</f>
        <v>2253</v>
      </c>
      <c r="G16" s="448"/>
      <c r="H16" s="448">
        <v>36189</v>
      </c>
      <c r="I16" s="448">
        <f>43771-4557</f>
        <v>39214</v>
      </c>
      <c r="J16" s="448"/>
      <c r="K16" s="448">
        <v>730</v>
      </c>
      <c r="L16" s="448">
        <v>0</v>
      </c>
      <c r="M16" s="448"/>
      <c r="N16" s="448">
        <f>SUM(B16+E16+H16+K16)</f>
        <v>48540</v>
      </c>
      <c r="O16" s="448">
        <f>C16+F16+I16+L16</f>
        <v>50951</v>
      </c>
      <c r="P16" s="448"/>
      <c r="Q16" s="435"/>
      <c r="R16" s="435"/>
    </row>
    <row r="17" spans="1:18" ht="18" customHeight="1" thickBot="1">
      <c r="A17" s="449" t="s">
        <v>70</v>
      </c>
      <c r="B17" s="450">
        <f t="shared" ref="B17:J17" si="0">SUM(B15:B16)</f>
        <v>23688</v>
      </c>
      <c r="C17" s="450">
        <f t="shared" si="0"/>
        <v>22464</v>
      </c>
      <c r="D17" s="450">
        <f t="shared" si="0"/>
        <v>0</v>
      </c>
      <c r="E17" s="450">
        <f t="shared" si="0"/>
        <v>5483</v>
      </c>
      <c r="F17" s="450">
        <f>F15+F16</f>
        <v>5111</v>
      </c>
      <c r="G17" s="450">
        <f t="shared" si="0"/>
        <v>0</v>
      </c>
      <c r="H17" s="450">
        <f t="shared" si="0"/>
        <v>37751</v>
      </c>
      <c r="I17" s="450">
        <f t="shared" si="0"/>
        <v>43771</v>
      </c>
      <c r="J17" s="450">
        <f t="shared" si="0"/>
        <v>0</v>
      </c>
      <c r="K17" s="450">
        <f>SUM(K15:K16)</f>
        <v>780</v>
      </c>
      <c r="L17" s="450">
        <f>L15+L16</f>
        <v>253</v>
      </c>
      <c r="M17" s="450">
        <v>0</v>
      </c>
      <c r="N17" s="450">
        <f>SUM(N15:N16)</f>
        <v>67702</v>
      </c>
      <c r="O17" s="450">
        <f>SUM(O15:O16)</f>
        <v>71599</v>
      </c>
      <c r="P17" s="451">
        <f>SUM(P15:P16)</f>
        <v>0</v>
      </c>
      <c r="Q17" s="435"/>
      <c r="R17" s="435"/>
    </row>
    <row r="18" spans="1:18" ht="18" customHeight="1">
      <c r="A18" s="452"/>
      <c r="B18" s="453"/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35"/>
      <c r="R18" s="435"/>
    </row>
    <row r="19" spans="1:18" ht="18" customHeight="1">
      <c r="A19" s="454"/>
      <c r="B19" s="455"/>
      <c r="C19" s="455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35"/>
      <c r="R19" s="435"/>
    </row>
    <row r="20" spans="1:18" ht="18" customHeight="1">
      <c r="A20" s="454"/>
      <c r="B20" s="455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35"/>
      <c r="R20" s="435"/>
    </row>
    <row r="21" spans="1:18" ht="18" customHeight="1">
      <c r="A21" s="456"/>
      <c r="B21" s="457"/>
      <c r="C21" s="457"/>
      <c r="D21" s="457"/>
      <c r="E21" s="457"/>
      <c r="F21" s="457"/>
      <c r="G21" s="457"/>
      <c r="H21" s="457"/>
      <c r="I21" s="457"/>
      <c r="J21" s="457"/>
      <c r="K21" s="457"/>
      <c r="L21" s="457"/>
      <c r="M21" s="457"/>
      <c r="N21" s="457"/>
      <c r="O21" s="457"/>
      <c r="P21" s="457"/>
      <c r="Q21" s="435"/>
      <c r="R21" s="435"/>
    </row>
    <row r="22" spans="1:18" ht="18" customHeight="1">
      <c r="A22" s="454"/>
      <c r="B22" s="455"/>
      <c r="C22" s="455"/>
      <c r="D22" s="455"/>
      <c r="E22" s="455"/>
      <c r="F22" s="455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35"/>
      <c r="R22" s="435"/>
    </row>
    <row r="23" spans="1:18" ht="18" customHeight="1">
      <c r="A23" s="32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</row>
    <row r="24" spans="1:18" ht="18" customHeight="1">
      <c r="A24" s="32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</row>
    <row r="25" spans="1:18" ht="18" customHeight="1">
      <c r="A25" s="32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</row>
    <row r="26" spans="1:18">
      <c r="A26" s="32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</row>
    <row r="27" spans="1:18">
      <c r="A27" s="32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8">
      <c r="A28" s="32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</row>
    <row r="29" spans="1:18">
      <c r="A29" s="32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</row>
    <row r="30" spans="1:18">
      <c r="A30" s="32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</row>
    <row r="31" spans="1:18">
      <c r="A31" s="32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</row>
    <row r="32" spans="1:18">
      <c r="A32" s="32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</row>
    <row r="33" spans="1:16">
      <c r="A33" s="32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</row>
    <row r="34" spans="1:16">
      <c r="A34" s="32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</row>
    <row r="35" spans="1:16">
      <c r="A35" s="32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</row>
    <row r="36" spans="1:16">
      <c r="A36" s="32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</row>
    <row r="37" spans="1:16">
      <c r="A37" s="32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</row>
    <row r="38" spans="1:16">
      <c r="A38" s="32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</row>
    <row r="39" spans="1:16">
      <c r="A39" s="32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</row>
    <row r="40" spans="1:16">
      <c r="A40" s="32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</row>
    <row r="41" spans="1:16">
      <c r="A41" s="32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</row>
    <row r="42" spans="1:16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5" spans="1:16">
      <c r="A45" s="32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</row>
    <row r="46" spans="1:16">
      <c r="A46" s="32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</row>
    <row r="47" spans="1:16">
      <c r="A47" s="32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</row>
    <row r="48" spans="1:16">
      <c r="A48" s="32"/>
      <c r="B48" s="101"/>
      <c r="C48" s="101"/>
      <c r="D48" s="101"/>
      <c r="E48" s="101"/>
      <c r="F48" s="102"/>
      <c r="G48" s="101"/>
      <c r="H48" s="101"/>
      <c r="I48" s="101"/>
      <c r="J48" s="101"/>
      <c r="K48" s="101"/>
      <c r="L48" s="101"/>
      <c r="M48" s="101"/>
      <c r="N48" s="101"/>
      <c r="O48" s="101"/>
      <c r="P48" s="101"/>
    </row>
    <row r="49" spans="1:16">
      <c r="A49" s="32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</row>
    <row r="50" spans="1:16">
      <c r="A50" s="32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</row>
    <row r="51" spans="1:16">
      <c r="A51" s="32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</row>
    <row r="52" spans="1:16">
      <c r="A52" s="32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</row>
    <row r="53" spans="1:16">
      <c r="A53" s="32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</row>
    <row r="54" spans="1:16">
      <c r="A54" s="32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</row>
    <row r="55" spans="1:16">
      <c r="A55" s="32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</row>
    <row r="56" spans="1:16">
      <c r="A56" s="32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</row>
    <row r="57" spans="1:16">
      <c r="A57" s="32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</row>
    <row r="58" spans="1:16">
      <c r="A58" s="32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</row>
    <row r="59" spans="1:16">
      <c r="A59" s="32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</row>
    <row r="60" spans="1:16">
      <c r="A60" s="32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</row>
    <row r="61" spans="1:16">
      <c r="A61" s="32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</row>
    <row r="62" spans="1:16">
      <c r="A62" s="103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</row>
    <row r="63" spans="1:16"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</row>
    <row r="64" spans="1:16"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</row>
    <row r="65" spans="2:16"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</row>
    <row r="66" spans="2:16"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</row>
    <row r="67" spans="2:16"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</row>
    <row r="68" spans="2:16"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</row>
    <row r="69" spans="2:16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</row>
    <row r="70" spans="2:16"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</row>
    <row r="71" spans="2:16"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</row>
    <row r="72" spans="2:16"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</row>
    <row r="73" spans="2:16"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</row>
    <row r="74" spans="2:16"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</row>
    <row r="75" spans="2:16"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</row>
    <row r="76" spans="2:16"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</row>
    <row r="77" spans="2:16"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</row>
    <row r="78" spans="2:16"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</row>
    <row r="79" spans="2:16"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</row>
    <row r="80" spans="2:16"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</row>
    <row r="81" spans="2:16"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</row>
    <row r="82" spans="2:16"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</row>
    <row r="83" spans="2:16"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</row>
    <row r="84" spans="2:16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</row>
    <row r="85" spans="2:16"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</row>
    <row r="86" spans="2:16"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</row>
    <row r="87" spans="2:16"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</row>
    <row r="88" spans="2:16"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</row>
    <row r="89" spans="2:16"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</row>
    <row r="90" spans="2:16"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</row>
    <row r="91" spans="2:16"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</row>
    <row r="92" spans="2:16"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</row>
    <row r="93" spans="2:16"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</row>
    <row r="94" spans="2:16"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</row>
    <row r="95" spans="2:16"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</row>
    <row r="96" spans="2:16"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</row>
    <row r="97" spans="2:16"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</row>
    <row r="98" spans="2:16"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</row>
    <row r="99" spans="2:16"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</row>
    <row r="100" spans="2:16"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</row>
    <row r="101" spans="2:16"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</row>
    <row r="102" spans="2:16"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</row>
    <row r="103" spans="2:16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</row>
    <row r="104" spans="2:16"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</row>
    <row r="105" spans="2:16"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</row>
    <row r="106" spans="2:16"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</row>
    <row r="107" spans="2:16"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</row>
    <row r="108" spans="2:16"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</row>
    <row r="109" spans="2:16"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</row>
    <row r="110" spans="2:16"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</row>
    <row r="111" spans="2:16"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</row>
    <row r="112" spans="2:16"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</row>
    <row r="113" spans="2:16"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</row>
    <row r="114" spans="2:16"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</row>
    <row r="115" spans="2:16"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</row>
    <row r="116" spans="2:16"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</row>
    <row r="117" spans="2:16"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</row>
    <row r="118" spans="2:16"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</row>
    <row r="119" spans="2:16"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</row>
    <row r="120" spans="2:16"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</row>
    <row r="121" spans="2:16"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</row>
    <row r="122" spans="2:16"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</row>
    <row r="123" spans="2:16"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</row>
    <row r="124" spans="2:16"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</row>
    <row r="125" spans="2:16"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</row>
    <row r="126" spans="2:16"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</row>
    <row r="127" spans="2:16"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</row>
    <row r="128" spans="2:16"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</row>
    <row r="129" spans="2:16"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</row>
    <row r="130" spans="2:16"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</row>
    <row r="131" spans="2:16"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</row>
    <row r="132" spans="2:16"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</row>
    <row r="133" spans="2:16"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</row>
    <row r="134" spans="2:16"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</row>
    <row r="135" spans="2:16"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</row>
    <row r="136" spans="2:16"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</row>
    <row r="137" spans="2:16"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</row>
    <row r="138" spans="2:16"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</row>
    <row r="139" spans="2:16"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</row>
    <row r="140" spans="2:16"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</row>
    <row r="141" spans="2:16"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</row>
    <row r="142" spans="2:16"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</row>
    <row r="143" spans="2:16"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</row>
    <row r="144" spans="2:16"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</row>
    <row r="145" spans="2:16"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</row>
    <row r="146" spans="2:16"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</row>
    <row r="147" spans="2:16"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</row>
    <row r="148" spans="2:16"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</row>
    <row r="149" spans="2:16"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</row>
    <row r="150" spans="2:16"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</row>
    <row r="151" spans="2:16"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</row>
    <row r="152" spans="2:16"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</row>
    <row r="153" spans="2:16">
      <c r="B153" s="95"/>
      <c r="C153" s="95"/>
      <c r="D153" s="95"/>
      <c r="N153" s="95"/>
    </row>
    <row r="154" spans="2:16">
      <c r="B154" s="95"/>
      <c r="C154" s="95"/>
      <c r="D154" s="95"/>
      <c r="N154" s="95"/>
    </row>
    <row r="155" spans="2:16">
      <c r="B155" s="95"/>
      <c r="C155" s="95"/>
      <c r="D155" s="95"/>
      <c r="N155" s="95"/>
    </row>
    <row r="156" spans="2:16">
      <c r="B156" s="95"/>
      <c r="C156" s="95"/>
      <c r="D156" s="95"/>
      <c r="N156" s="95"/>
    </row>
    <row r="157" spans="2:16">
      <c r="B157" s="95"/>
      <c r="C157" s="95"/>
      <c r="D157" s="95"/>
      <c r="N157" s="95"/>
    </row>
    <row r="158" spans="2:16">
      <c r="B158" s="95"/>
      <c r="C158" s="95"/>
      <c r="D158" s="95"/>
      <c r="N158" s="95"/>
    </row>
    <row r="159" spans="2:16">
      <c r="B159" s="95"/>
      <c r="C159" s="95"/>
      <c r="D159" s="95"/>
      <c r="N159" s="95"/>
    </row>
    <row r="160" spans="2:16">
      <c r="B160" s="95"/>
      <c r="C160" s="95"/>
      <c r="D160" s="95"/>
      <c r="N160" s="95"/>
    </row>
    <row r="161" spans="2:14">
      <c r="B161" s="95"/>
      <c r="C161" s="95"/>
      <c r="D161" s="95"/>
      <c r="N161" s="95"/>
    </row>
    <row r="162" spans="2:14">
      <c r="B162" s="95"/>
      <c r="C162" s="95"/>
      <c r="D162" s="95"/>
      <c r="N162" s="95"/>
    </row>
    <row r="163" spans="2:14">
      <c r="B163" s="95"/>
      <c r="C163" s="95"/>
      <c r="D163" s="95"/>
      <c r="N163" s="95"/>
    </row>
    <row r="164" spans="2:14">
      <c r="B164" s="95"/>
      <c r="C164" s="95"/>
      <c r="D164" s="95"/>
      <c r="N164" s="95"/>
    </row>
    <row r="165" spans="2:14">
      <c r="B165" s="95"/>
      <c r="C165" s="95"/>
      <c r="D165" s="95"/>
      <c r="N165" s="95"/>
    </row>
    <row r="166" spans="2:14">
      <c r="B166" s="95"/>
      <c r="C166" s="95"/>
      <c r="D166" s="95"/>
      <c r="N166" s="95"/>
    </row>
    <row r="167" spans="2:14">
      <c r="B167" s="95"/>
      <c r="C167" s="95"/>
      <c r="D167" s="95"/>
      <c r="N167" s="95"/>
    </row>
    <row r="168" spans="2:14">
      <c r="B168" s="95"/>
      <c r="C168" s="95"/>
      <c r="D168" s="95"/>
      <c r="N168" s="95"/>
    </row>
    <row r="169" spans="2:14">
      <c r="B169" s="95"/>
      <c r="C169" s="95"/>
      <c r="D169" s="95"/>
      <c r="N169" s="95"/>
    </row>
    <row r="170" spans="2:14">
      <c r="B170" s="95"/>
      <c r="C170" s="95"/>
      <c r="D170" s="95"/>
      <c r="N170" s="95"/>
    </row>
    <row r="171" spans="2:14">
      <c r="B171" s="95"/>
      <c r="C171" s="95"/>
      <c r="D171" s="95"/>
      <c r="N171" s="95"/>
    </row>
    <row r="172" spans="2:14">
      <c r="B172" s="95"/>
      <c r="C172" s="95"/>
      <c r="D172" s="95"/>
      <c r="N172" s="95"/>
    </row>
    <row r="173" spans="2:14">
      <c r="B173" s="95"/>
      <c r="C173" s="95"/>
      <c r="D173" s="95"/>
      <c r="N173" s="95"/>
    </row>
    <row r="174" spans="2:14">
      <c r="B174" s="95"/>
      <c r="C174" s="95"/>
      <c r="D174" s="95"/>
      <c r="N174" s="95"/>
    </row>
    <row r="175" spans="2:14">
      <c r="B175" s="95"/>
      <c r="C175" s="95"/>
      <c r="D175" s="95"/>
      <c r="N175" s="95"/>
    </row>
    <row r="176" spans="2:14">
      <c r="B176" s="95"/>
      <c r="C176" s="95"/>
      <c r="D176" s="95"/>
      <c r="N176" s="95"/>
    </row>
    <row r="177" spans="2:14">
      <c r="B177" s="95"/>
      <c r="C177" s="95"/>
      <c r="D177" s="95"/>
      <c r="N177" s="95"/>
    </row>
    <row r="178" spans="2:14">
      <c r="B178" s="95"/>
      <c r="C178" s="95"/>
      <c r="D178" s="95"/>
      <c r="N178" s="95"/>
    </row>
    <row r="179" spans="2:14">
      <c r="B179" s="95"/>
      <c r="C179" s="95"/>
      <c r="D179" s="95"/>
      <c r="N179" s="95"/>
    </row>
    <row r="180" spans="2:14">
      <c r="B180" s="95"/>
      <c r="C180" s="95"/>
      <c r="D180" s="95"/>
      <c r="N180" s="95"/>
    </row>
    <row r="181" spans="2:14">
      <c r="B181" s="95"/>
      <c r="C181" s="95"/>
      <c r="D181" s="95"/>
      <c r="N181" s="95"/>
    </row>
    <row r="182" spans="2:14">
      <c r="B182" s="95"/>
      <c r="C182" s="95"/>
      <c r="D182" s="95"/>
      <c r="N182" s="95"/>
    </row>
    <row r="183" spans="2:14">
      <c r="B183" s="95"/>
      <c r="C183" s="95"/>
      <c r="D183" s="95"/>
      <c r="N183" s="95"/>
    </row>
    <row r="184" spans="2:14">
      <c r="B184" s="95"/>
      <c r="C184" s="95"/>
      <c r="D184" s="95"/>
      <c r="N184" s="95"/>
    </row>
    <row r="185" spans="2:14">
      <c r="B185" s="95"/>
      <c r="C185" s="95"/>
      <c r="D185" s="95"/>
      <c r="N185" s="95"/>
    </row>
    <row r="186" spans="2:14">
      <c r="B186" s="95"/>
      <c r="C186" s="95"/>
      <c r="D186" s="95"/>
      <c r="N186" s="95"/>
    </row>
    <row r="187" spans="2:14">
      <c r="B187" s="95"/>
      <c r="C187" s="95"/>
      <c r="D187" s="95"/>
      <c r="N187" s="95"/>
    </row>
    <row r="188" spans="2:14">
      <c r="B188" s="95"/>
      <c r="C188" s="95"/>
      <c r="D188" s="95"/>
      <c r="N188" s="95"/>
    </row>
    <row r="189" spans="2:14">
      <c r="B189" s="95"/>
      <c r="C189" s="95"/>
      <c r="D189" s="95"/>
      <c r="N189" s="95"/>
    </row>
    <row r="190" spans="2:14">
      <c r="B190" s="95"/>
      <c r="C190" s="95"/>
      <c r="D190" s="95"/>
      <c r="N190" s="95"/>
    </row>
    <row r="191" spans="2:14">
      <c r="B191" s="95"/>
      <c r="C191" s="95"/>
      <c r="D191" s="95"/>
      <c r="N191" s="95"/>
    </row>
    <row r="192" spans="2:14">
      <c r="B192" s="95"/>
      <c r="C192" s="95"/>
      <c r="D192" s="95"/>
      <c r="N192" s="95"/>
    </row>
    <row r="193" spans="2:14">
      <c r="B193" s="95"/>
      <c r="C193" s="95"/>
      <c r="D193" s="95"/>
      <c r="N193" s="95"/>
    </row>
    <row r="194" spans="2:14">
      <c r="B194" s="95"/>
      <c r="C194" s="95"/>
      <c r="D194" s="95"/>
      <c r="N194" s="95"/>
    </row>
    <row r="195" spans="2:14">
      <c r="B195" s="95"/>
      <c r="C195" s="95"/>
      <c r="D195" s="95"/>
      <c r="N195" s="95"/>
    </row>
    <row r="196" spans="2:14">
      <c r="B196" s="95"/>
      <c r="C196" s="95"/>
      <c r="D196" s="95"/>
      <c r="N196" s="95"/>
    </row>
    <row r="197" spans="2:14">
      <c r="B197" s="95"/>
      <c r="C197" s="95"/>
      <c r="D197" s="95"/>
      <c r="N197" s="95"/>
    </row>
    <row r="198" spans="2:14">
      <c r="B198" s="95"/>
      <c r="C198" s="95"/>
      <c r="D198" s="95"/>
      <c r="N198" s="95"/>
    </row>
    <row r="199" spans="2:14">
      <c r="B199" s="95"/>
      <c r="C199" s="95"/>
      <c r="D199" s="95"/>
      <c r="N199" s="95"/>
    </row>
    <row r="200" spans="2:14">
      <c r="B200" s="95"/>
      <c r="C200" s="95"/>
      <c r="D200" s="95"/>
      <c r="N200" s="95"/>
    </row>
    <row r="201" spans="2:14">
      <c r="B201" s="95"/>
      <c r="C201" s="95"/>
      <c r="D201" s="95"/>
      <c r="N201" s="95"/>
    </row>
    <row r="202" spans="2:14">
      <c r="B202" s="95"/>
      <c r="C202" s="95"/>
      <c r="D202" s="95"/>
      <c r="N202" s="95"/>
    </row>
    <row r="203" spans="2:14">
      <c r="B203" s="95"/>
      <c r="C203" s="95"/>
      <c r="D203" s="95"/>
      <c r="N203" s="95"/>
    </row>
    <row r="204" spans="2:14">
      <c r="B204" s="95"/>
      <c r="C204" s="95"/>
      <c r="D204" s="95"/>
      <c r="N204" s="95"/>
    </row>
    <row r="205" spans="2:14">
      <c r="B205" s="95"/>
      <c r="C205" s="95"/>
      <c r="D205" s="95"/>
      <c r="N205" s="95"/>
    </row>
    <row r="206" spans="2:14">
      <c r="B206" s="95"/>
      <c r="C206" s="95"/>
      <c r="D206" s="95"/>
      <c r="N206" s="95"/>
    </row>
    <row r="207" spans="2:14">
      <c r="B207" s="95"/>
      <c r="C207" s="95"/>
      <c r="D207" s="95"/>
      <c r="N207" s="95"/>
    </row>
    <row r="208" spans="2:14">
      <c r="B208" s="95"/>
      <c r="C208" s="95"/>
      <c r="D208" s="95"/>
      <c r="N208" s="95"/>
    </row>
    <row r="209" spans="2:14">
      <c r="B209" s="95"/>
      <c r="C209" s="95"/>
      <c r="D209" s="95"/>
      <c r="N209" s="95"/>
    </row>
    <row r="210" spans="2:14">
      <c r="B210" s="95"/>
      <c r="C210" s="95"/>
      <c r="D210" s="95"/>
      <c r="N210" s="95"/>
    </row>
    <row r="211" spans="2:14">
      <c r="B211" s="95"/>
      <c r="C211" s="95"/>
      <c r="D211" s="95"/>
      <c r="N211" s="95"/>
    </row>
    <row r="212" spans="2:14">
      <c r="B212" s="95"/>
      <c r="C212" s="95"/>
      <c r="D212" s="95"/>
      <c r="N212" s="95"/>
    </row>
    <row r="213" spans="2:14">
      <c r="B213" s="95"/>
      <c r="C213" s="95"/>
      <c r="D213" s="95"/>
      <c r="N213" s="95"/>
    </row>
    <row r="214" spans="2:14">
      <c r="B214" s="95"/>
      <c r="C214" s="95"/>
      <c r="D214" s="95"/>
      <c r="N214" s="95"/>
    </row>
    <row r="215" spans="2:14">
      <c r="B215" s="95"/>
      <c r="C215" s="95"/>
      <c r="D215" s="95"/>
      <c r="N215" s="95"/>
    </row>
    <row r="216" spans="2:14">
      <c r="B216" s="95"/>
      <c r="C216" s="95"/>
      <c r="D216" s="95"/>
      <c r="N216" s="95"/>
    </row>
    <row r="217" spans="2:14">
      <c r="B217" s="95"/>
      <c r="C217" s="95"/>
      <c r="D217" s="95"/>
      <c r="N217" s="95"/>
    </row>
    <row r="218" spans="2:14">
      <c r="B218" s="95"/>
      <c r="C218" s="95"/>
      <c r="D218" s="95"/>
      <c r="N218" s="95"/>
    </row>
    <row r="219" spans="2:14">
      <c r="B219" s="95"/>
      <c r="C219" s="95"/>
      <c r="D219" s="95"/>
      <c r="N219" s="95"/>
    </row>
    <row r="220" spans="2:14">
      <c r="B220" s="95"/>
      <c r="C220" s="95"/>
      <c r="D220" s="95"/>
      <c r="N220" s="95"/>
    </row>
    <row r="221" spans="2:14">
      <c r="B221" s="95"/>
      <c r="C221" s="95"/>
      <c r="D221" s="95"/>
      <c r="N221" s="95"/>
    </row>
    <row r="222" spans="2:14">
      <c r="C222" s="95"/>
      <c r="D222" s="95"/>
      <c r="N222" s="95"/>
    </row>
    <row r="223" spans="2:14">
      <c r="C223" s="95"/>
      <c r="D223" s="95"/>
      <c r="N223" s="95"/>
    </row>
    <row r="224" spans="2:14">
      <c r="C224" s="95"/>
      <c r="D224" s="95"/>
      <c r="N224" s="95"/>
    </row>
    <row r="225" spans="3:14">
      <c r="C225" s="95"/>
      <c r="D225" s="95"/>
      <c r="N225" s="95"/>
    </row>
    <row r="226" spans="3:14">
      <c r="C226" s="95"/>
      <c r="D226" s="95"/>
      <c r="N226" s="95"/>
    </row>
    <row r="227" spans="3:14">
      <c r="C227" s="95"/>
      <c r="D227" s="95"/>
      <c r="N227" s="95"/>
    </row>
    <row r="228" spans="3:14">
      <c r="C228" s="95"/>
      <c r="D228" s="95"/>
      <c r="N228" s="95"/>
    </row>
    <row r="229" spans="3:14">
      <c r="C229" s="95"/>
      <c r="D229" s="95"/>
      <c r="N229" s="95"/>
    </row>
    <row r="230" spans="3:14">
      <c r="C230" s="95"/>
      <c r="D230" s="95"/>
      <c r="N230" s="95"/>
    </row>
    <row r="231" spans="3:14">
      <c r="C231" s="95"/>
      <c r="D231" s="95"/>
      <c r="N231" s="95"/>
    </row>
    <row r="232" spans="3:14">
      <c r="C232" s="95"/>
      <c r="D232" s="95"/>
      <c r="N232" s="95"/>
    </row>
    <row r="233" spans="3:14">
      <c r="C233" s="95"/>
      <c r="D233" s="95"/>
      <c r="N233" s="95"/>
    </row>
    <row r="234" spans="3:14">
      <c r="C234" s="95"/>
      <c r="D234" s="95"/>
      <c r="N234" s="95"/>
    </row>
    <row r="235" spans="3:14">
      <c r="C235" s="95"/>
      <c r="D235" s="95"/>
      <c r="N235" s="95"/>
    </row>
    <row r="236" spans="3:14">
      <c r="N236" s="95"/>
    </row>
    <row r="237" spans="3:14">
      <c r="N237" s="95"/>
    </row>
    <row r="238" spans="3:14">
      <c r="N238" s="95"/>
    </row>
    <row r="239" spans="3:14">
      <c r="N239" s="95"/>
    </row>
    <row r="240" spans="3:14">
      <c r="N240" s="95"/>
    </row>
    <row r="241" spans="14:14">
      <c r="N241" s="95"/>
    </row>
    <row r="242" spans="14:14">
      <c r="N242" s="95"/>
    </row>
    <row r="243" spans="14:14">
      <c r="N243" s="95"/>
    </row>
    <row r="244" spans="14:14">
      <c r="N244" s="95"/>
    </row>
    <row r="245" spans="14:14">
      <c r="N245" s="95"/>
    </row>
    <row r="246" spans="14:14">
      <c r="N246" s="95"/>
    </row>
    <row r="247" spans="14:14">
      <c r="N247" s="95"/>
    </row>
    <row r="248" spans="14:14">
      <c r="N248" s="95"/>
    </row>
    <row r="249" spans="14:14">
      <c r="N249" s="95"/>
    </row>
    <row r="250" spans="14:14">
      <c r="N250" s="95"/>
    </row>
    <row r="251" spans="14:14">
      <c r="N251" s="95"/>
    </row>
    <row r="252" spans="14:14">
      <c r="N252" s="95"/>
    </row>
    <row r="253" spans="14:14">
      <c r="N253" s="95"/>
    </row>
    <row r="254" spans="14:14">
      <c r="N254" s="95"/>
    </row>
    <row r="255" spans="14:14">
      <c r="N255" s="95"/>
    </row>
    <row r="256" spans="14:14">
      <c r="N256" s="95"/>
    </row>
  </sheetData>
  <mergeCells count="6">
    <mergeCell ref="K13:L13"/>
    <mergeCell ref="A6:P6"/>
    <mergeCell ref="A7:P7"/>
    <mergeCell ref="A2:P2"/>
    <mergeCell ref="A9:P9"/>
    <mergeCell ref="K12:M12"/>
  </mergeCells>
  <pageMargins left="0.25" right="0.25" top="0.75" bottom="0.75" header="0.3" footer="0.3"/>
  <pageSetup paperSize="9" scale="99" orientation="landscape" r:id="rId1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7:P258"/>
  <sheetViews>
    <sheetView view="pageBreakPreview" zoomScale="60" zoomScaleNormal="100" workbookViewId="0">
      <selection activeCell="A10" sqref="A10:P10"/>
    </sheetView>
  </sheetViews>
  <sheetFormatPr defaultRowHeight="12.75"/>
  <cols>
    <col min="1" max="1" width="32" customWidth="1"/>
    <col min="9" max="9" width="10.140625" customWidth="1"/>
  </cols>
  <sheetData>
    <row r="7" spans="1:16" ht="15">
      <c r="A7" s="537" t="s">
        <v>502</v>
      </c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  <c r="M7" s="509"/>
      <c r="N7" s="509"/>
      <c r="O7" s="509"/>
      <c r="P7" s="509"/>
    </row>
    <row r="8" spans="1:16">
      <c r="A8" s="532" t="s">
        <v>425</v>
      </c>
      <c r="B8" s="532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2"/>
    </row>
    <row r="9" spans="1:16" ht="15"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6">
      <c r="A10" s="510" t="s">
        <v>533</v>
      </c>
      <c r="B10" s="510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510"/>
      <c r="N10" s="510"/>
      <c r="O10" s="510"/>
      <c r="P10" s="510"/>
    </row>
    <row r="11" spans="1:16">
      <c r="O11" t="s">
        <v>351</v>
      </c>
    </row>
    <row r="12" spans="1:16">
      <c r="P12" t="s">
        <v>324</v>
      </c>
    </row>
    <row r="13" spans="1:16">
      <c r="A13" s="80" t="s">
        <v>57</v>
      </c>
      <c r="B13" s="81"/>
      <c r="C13" s="82" t="s">
        <v>58</v>
      </c>
      <c r="D13" s="83"/>
      <c r="E13" s="84" t="s">
        <v>59</v>
      </c>
      <c r="F13" s="85"/>
      <c r="G13" s="86"/>
      <c r="H13" s="87" t="s">
        <v>409</v>
      </c>
      <c r="I13" s="88"/>
      <c r="J13" s="86"/>
      <c r="K13" s="87" t="s">
        <v>492</v>
      </c>
      <c r="L13" s="88"/>
      <c r="M13" s="86"/>
      <c r="N13" s="84"/>
      <c r="O13" s="82" t="s">
        <v>61</v>
      </c>
      <c r="P13" s="86"/>
    </row>
    <row r="14" spans="1:16">
      <c r="A14" s="89" t="s">
        <v>62</v>
      </c>
      <c r="B14" s="84" t="s">
        <v>63</v>
      </c>
      <c r="C14" s="86"/>
      <c r="D14" s="90" t="s">
        <v>22</v>
      </c>
      <c r="E14" s="84" t="s">
        <v>64</v>
      </c>
      <c r="F14" s="86"/>
      <c r="G14" s="84" t="s">
        <v>22</v>
      </c>
      <c r="H14" s="84" t="s">
        <v>65</v>
      </c>
      <c r="I14" s="86"/>
      <c r="J14" s="90" t="s">
        <v>22</v>
      </c>
      <c r="K14" s="84" t="s">
        <v>65</v>
      </c>
      <c r="L14" s="86"/>
      <c r="M14" s="90" t="s">
        <v>22</v>
      </c>
      <c r="N14" s="84" t="s">
        <v>66</v>
      </c>
      <c r="O14" s="86"/>
      <c r="P14" s="90" t="s">
        <v>22</v>
      </c>
    </row>
    <row r="15" spans="1:16">
      <c r="A15" s="91"/>
      <c r="B15" s="89" t="s">
        <v>47</v>
      </c>
      <c r="C15" s="90" t="s">
        <v>23</v>
      </c>
      <c r="D15" s="90"/>
      <c r="E15" s="90" t="s">
        <v>47</v>
      </c>
      <c r="F15" s="90" t="s">
        <v>23</v>
      </c>
      <c r="G15" s="90"/>
      <c r="H15" s="90" t="s">
        <v>67</v>
      </c>
      <c r="I15" s="90" t="s">
        <v>23</v>
      </c>
      <c r="J15" s="90"/>
      <c r="K15" s="90" t="s">
        <v>67</v>
      </c>
      <c r="L15" s="90" t="s">
        <v>23</v>
      </c>
      <c r="M15" s="90"/>
      <c r="N15" s="90" t="s">
        <v>47</v>
      </c>
      <c r="O15" s="90" t="s">
        <v>23</v>
      </c>
      <c r="P15" s="90"/>
    </row>
    <row r="16" spans="1:16" ht="18" customHeight="1">
      <c r="A16" s="442" t="s">
        <v>473</v>
      </c>
      <c r="B16" s="415">
        <v>46851</v>
      </c>
      <c r="C16" s="448">
        <f>48554-1932</f>
        <v>46622</v>
      </c>
      <c r="D16" s="448"/>
      <c r="E16" s="448">
        <v>10444</v>
      </c>
      <c r="F16" s="448">
        <f>10941-450</f>
        <v>10491</v>
      </c>
      <c r="G16" s="448"/>
      <c r="H16" s="448">
        <v>38428</v>
      </c>
      <c r="I16" s="448">
        <f>49165-4399</f>
        <v>44766</v>
      </c>
      <c r="J16" s="448"/>
      <c r="K16" s="448"/>
      <c r="L16" s="448">
        <v>3050</v>
      </c>
      <c r="M16" s="448"/>
      <c r="N16" s="448">
        <f>SUM(B16+E16+H16)</f>
        <v>95723</v>
      </c>
      <c r="O16" s="448">
        <f>C16+F16+I16+L16</f>
        <v>104929</v>
      </c>
      <c r="P16" s="448"/>
    </row>
    <row r="17" spans="1:16" ht="18" customHeight="1">
      <c r="A17" s="442" t="s">
        <v>431</v>
      </c>
      <c r="B17" s="415">
        <v>146</v>
      </c>
      <c r="C17" s="448">
        <v>1932</v>
      </c>
      <c r="D17" s="448"/>
      <c r="E17" s="448">
        <v>273</v>
      </c>
      <c r="F17" s="448">
        <v>450</v>
      </c>
      <c r="G17" s="448"/>
      <c r="H17" s="448">
        <v>0</v>
      </c>
      <c r="I17" s="448"/>
      <c r="J17" s="448"/>
      <c r="K17" s="448"/>
      <c r="L17" s="448"/>
      <c r="M17" s="448"/>
      <c r="N17" s="448">
        <f>SUM(B17+E17+H17)</f>
        <v>419</v>
      </c>
      <c r="O17" s="448">
        <f t="shared" ref="O17:O18" si="0">C17+F17+I17+L17</f>
        <v>2382</v>
      </c>
      <c r="P17" s="448"/>
    </row>
    <row r="18" spans="1:16" ht="18" customHeight="1" thickBot="1">
      <c r="A18" s="442" t="s">
        <v>470</v>
      </c>
      <c r="B18" s="415">
        <v>0</v>
      </c>
      <c r="C18" s="448"/>
      <c r="D18" s="448"/>
      <c r="E18" s="448">
        <v>0</v>
      </c>
      <c r="F18" s="448"/>
      <c r="G18" s="448"/>
      <c r="H18" s="448">
        <v>3727</v>
      </c>
      <c r="I18" s="448">
        <v>4399</v>
      </c>
      <c r="J18" s="448"/>
      <c r="K18" s="499"/>
      <c r="L18" s="499"/>
      <c r="M18" s="499"/>
      <c r="N18" s="458">
        <f>SUM(B18+E18+H18)</f>
        <v>3727</v>
      </c>
      <c r="O18" s="448">
        <f t="shared" si="0"/>
        <v>4399</v>
      </c>
      <c r="P18" s="458"/>
    </row>
    <row r="19" spans="1:16" ht="18" customHeight="1" thickBot="1">
      <c r="A19" s="98" t="s">
        <v>70</v>
      </c>
      <c r="B19" s="97">
        <f t="shared" ref="B19:J19" si="1">SUM(B16:B18)</f>
        <v>46997</v>
      </c>
      <c r="C19" s="97">
        <f t="shared" si="1"/>
        <v>48554</v>
      </c>
      <c r="D19" s="97">
        <f t="shared" si="1"/>
        <v>0</v>
      </c>
      <c r="E19" s="97">
        <f t="shared" si="1"/>
        <v>10717</v>
      </c>
      <c r="F19" s="97">
        <f t="shared" si="1"/>
        <v>10941</v>
      </c>
      <c r="G19" s="97">
        <f t="shared" si="1"/>
        <v>0</v>
      </c>
      <c r="H19" s="97">
        <f t="shared" si="1"/>
        <v>42155</v>
      </c>
      <c r="I19" s="97">
        <f t="shared" si="1"/>
        <v>49165</v>
      </c>
      <c r="J19" s="97">
        <f t="shared" si="1"/>
        <v>0</v>
      </c>
      <c r="K19" s="97"/>
      <c r="L19" s="97"/>
      <c r="M19" s="97"/>
      <c r="N19" s="97">
        <f>SUM(N16:N18)</f>
        <v>99869</v>
      </c>
      <c r="O19" s="97">
        <f>SUM(O16:O18)</f>
        <v>111710</v>
      </c>
      <c r="P19" s="99">
        <f>SUM(P16:P18)</f>
        <v>0</v>
      </c>
    </row>
    <row r="20" spans="1:16" ht="18" customHeight="1">
      <c r="A20" s="156"/>
      <c r="B20" s="320"/>
      <c r="C20" s="320"/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20"/>
      <c r="O20" s="320"/>
      <c r="P20" s="320"/>
    </row>
    <row r="21" spans="1:16" ht="18" customHeight="1">
      <c r="A21" s="32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</row>
    <row r="22" spans="1:16" ht="18" customHeight="1">
      <c r="A22" s="32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</row>
    <row r="23" spans="1:16" ht="18" customHeight="1">
      <c r="A23" s="103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</row>
    <row r="24" spans="1:16" ht="18" customHeight="1">
      <c r="A24" s="32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</row>
    <row r="25" spans="1:16" ht="18" customHeight="1">
      <c r="A25" s="32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</row>
    <row r="26" spans="1:16" ht="18" customHeight="1">
      <c r="A26" s="32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</row>
    <row r="27" spans="1:16" ht="18" customHeight="1">
      <c r="A27" s="32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>
      <c r="A28" s="32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</row>
    <row r="29" spans="1:16">
      <c r="A29" s="32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</row>
    <row r="30" spans="1:16">
      <c r="A30" s="32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</row>
    <row r="31" spans="1:16">
      <c r="A31" s="32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</row>
    <row r="32" spans="1:16">
      <c r="A32" s="32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</row>
    <row r="33" spans="1:16">
      <c r="A33" s="32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</row>
    <row r="34" spans="1:16">
      <c r="A34" s="32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</row>
    <row r="35" spans="1:16">
      <c r="A35" s="32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</row>
    <row r="36" spans="1:16">
      <c r="A36" s="32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</row>
    <row r="37" spans="1:16">
      <c r="A37" s="32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</row>
    <row r="38" spans="1:16">
      <c r="A38" s="32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</row>
    <row r="39" spans="1:16">
      <c r="A39" s="32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</row>
    <row r="40" spans="1:16">
      <c r="A40" s="32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</row>
    <row r="41" spans="1:16">
      <c r="A41" s="32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</row>
    <row r="42" spans="1:16">
      <c r="A42" s="32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</row>
    <row r="43" spans="1:16">
      <c r="A43" s="32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</row>
    <row r="44" spans="1:16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7" spans="1:16">
      <c r="A47" s="32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</row>
    <row r="48" spans="1:16">
      <c r="A48" s="32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</row>
    <row r="49" spans="1:16">
      <c r="A49" s="32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</row>
    <row r="50" spans="1:16">
      <c r="A50" s="32"/>
      <c r="B50" s="101"/>
      <c r="C50" s="101"/>
      <c r="D50" s="101"/>
      <c r="E50" s="101"/>
      <c r="F50" s="102"/>
      <c r="G50" s="101"/>
      <c r="H50" s="101"/>
      <c r="I50" s="101"/>
      <c r="J50" s="101"/>
      <c r="K50" s="101"/>
      <c r="L50" s="101"/>
      <c r="M50" s="101"/>
      <c r="N50" s="101"/>
      <c r="O50" s="101"/>
      <c r="P50" s="101"/>
    </row>
    <row r="51" spans="1:16">
      <c r="A51" s="32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</row>
    <row r="52" spans="1:16">
      <c r="A52" s="32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</row>
    <row r="53" spans="1:16">
      <c r="A53" s="32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</row>
    <row r="54" spans="1:16">
      <c r="A54" s="32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</row>
    <row r="55" spans="1:16">
      <c r="A55" s="32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</row>
    <row r="56" spans="1:16">
      <c r="A56" s="32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</row>
    <row r="57" spans="1:16">
      <c r="A57" s="32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</row>
    <row r="58" spans="1:16">
      <c r="A58" s="32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</row>
    <row r="59" spans="1:16">
      <c r="A59" s="32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</row>
    <row r="60" spans="1:16">
      <c r="A60" s="32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</row>
    <row r="61" spans="1:16">
      <c r="A61" s="32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</row>
    <row r="62" spans="1:16">
      <c r="A62" s="32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</row>
    <row r="63" spans="1:16">
      <c r="A63" s="32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</row>
    <row r="64" spans="1:16">
      <c r="A64" s="103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</row>
    <row r="65" spans="2:16"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</row>
    <row r="66" spans="2:16"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</row>
    <row r="67" spans="2:16"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</row>
    <row r="68" spans="2:16"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</row>
    <row r="69" spans="2:16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</row>
    <row r="70" spans="2:16"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</row>
    <row r="71" spans="2:16"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</row>
    <row r="72" spans="2:16"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</row>
    <row r="73" spans="2:16"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</row>
    <row r="74" spans="2:16"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</row>
    <row r="75" spans="2:16"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</row>
    <row r="76" spans="2:16"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</row>
    <row r="77" spans="2:16"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</row>
    <row r="78" spans="2:16"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</row>
    <row r="79" spans="2:16"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</row>
    <row r="80" spans="2:16"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</row>
    <row r="81" spans="2:16"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</row>
    <row r="82" spans="2:16"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</row>
    <row r="83" spans="2:16"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</row>
    <row r="84" spans="2:16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</row>
    <row r="85" spans="2:16"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</row>
    <row r="86" spans="2:16"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</row>
    <row r="87" spans="2:16"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</row>
    <row r="88" spans="2:16"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</row>
    <row r="89" spans="2:16"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</row>
    <row r="90" spans="2:16"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</row>
    <row r="91" spans="2:16"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</row>
    <row r="92" spans="2:16"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</row>
    <row r="93" spans="2:16"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</row>
    <row r="94" spans="2:16"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</row>
    <row r="95" spans="2:16"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</row>
    <row r="96" spans="2:16"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</row>
    <row r="97" spans="2:16"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</row>
    <row r="98" spans="2:16"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</row>
    <row r="99" spans="2:16"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</row>
    <row r="100" spans="2:16"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</row>
    <row r="101" spans="2:16"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</row>
    <row r="102" spans="2:16"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</row>
    <row r="103" spans="2:16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</row>
    <row r="104" spans="2:16"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</row>
    <row r="105" spans="2:16"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</row>
    <row r="106" spans="2:16"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</row>
    <row r="107" spans="2:16"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</row>
    <row r="108" spans="2:16"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</row>
    <row r="109" spans="2:16"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</row>
    <row r="110" spans="2:16"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</row>
    <row r="111" spans="2:16"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</row>
    <row r="112" spans="2:16"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</row>
    <row r="113" spans="2:16"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</row>
    <row r="114" spans="2:16"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</row>
    <row r="115" spans="2:16"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</row>
    <row r="116" spans="2:16"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</row>
    <row r="117" spans="2:16"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</row>
    <row r="118" spans="2:16"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</row>
    <row r="119" spans="2:16"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</row>
    <row r="120" spans="2:16"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</row>
    <row r="121" spans="2:16"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</row>
    <row r="122" spans="2:16"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</row>
    <row r="123" spans="2:16"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</row>
    <row r="124" spans="2:16"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</row>
    <row r="125" spans="2:16"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</row>
    <row r="126" spans="2:16"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</row>
    <row r="127" spans="2:16"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</row>
    <row r="128" spans="2:16"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</row>
    <row r="129" spans="2:16"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</row>
    <row r="130" spans="2:16"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</row>
    <row r="131" spans="2:16"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</row>
    <row r="132" spans="2:16"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</row>
    <row r="133" spans="2:16"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</row>
    <row r="134" spans="2:16"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</row>
    <row r="135" spans="2:16"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</row>
    <row r="136" spans="2:16"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</row>
    <row r="137" spans="2:16"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</row>
    <row r="138" spans="2:16"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</row>
    <row r="139" spans="2:16"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</row>
    <row r="140" spans="2:16"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</row>
    <row r="141" spans="2:16"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</row>
    <row r="142" spans="2:16"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</row>
    <row r="143" spans="2:16"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</row>
    <row r="144" spans="2:16"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</row>
    <row r="145" spans="2:16"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</row>
    <row r="146" spans="2:16"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</row>
    <row r="147" spans="2:16"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</row>
    <row r="148" spans="2:16"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</row>
    <row r="149" spans="2:16"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</row>
    <row r="150" spans="2:16"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</row>
    <row r="151" spans="2:16"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</row>
    <row r="152" spans="2:16"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</row>
    <row r="153" spans="2:16"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</row>
    <row r="154" spans="2:16"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</row>
    <row r="155" spans="2:16">
      <c r="B155" s="95"/>
      <c r="C155" s="95"/>
      <c r="D155" s="95"/>
      <c r="N155" s="95"/>
    </row>
    <row r="156" spans="2:16">
      <c r="B156" s="95"/>
      <c r="C156" s="95"/>
      <c r="D156" s="95"/>
      <c r="N156" s="95"/>
    </row>
    <row r="157" spans="2:16">
      <c r="B157" s="95"/>
      <c r="C157" s="95"/>
      <c r="D157" s="95"/>
      <c r="N157" s="95"/>
    </row>
    <row r="158" spans="2:16">
      <c r="B158" s="95"/>
      <c r="C158" s="95"/>
      <c r="D158" s="95"/>
      <c r="N158" s="95"/>
    </row>
    <row r="159" spans="2:16">
      <c r="B159" s="95"/>
      <c r="C159" s="95"/>
      <c r="D159" s="95"/>
      <c r="N159" s="95"/>
    </row>
    <row r="160" spans="2:16">
      <c r="B160" s="95"/>
      <c r="C160" s="95"/>
      <c r="D160" s="95"/>
      <c r="N160" s="95"/>
    </row>
    <row r="161" spans="2:14">
      <c r="B161" s="95"/>
      <c r="C161" s="95"/>
      <c r="D161" s="95"/>
      <c r="N161" s="95"/>
    </row>
    <row r="162" spans="2:14">
      <c r="B162" s="95"/>
      <c r="C162" s="95"/>
      <c r="D162" s="95"/>
      <c r="N162" s="95"/>
    </row>
    <row r="163" spans="2:14">
      <c r="B163" s="95"/>
      <c r="C163" s="95"/>
      <c r="D163" s="95"/>
      <c r="N163" s="95"/>
    </row>
    <row r="164" spans="2:14">
      <c r="B164" s="95"/>
      <c r="C164" s="95"/>
      <c r="D164" s="95"/>
      <c r="N164" s="95"/>
    </row>
    <row r="165" spans="2:14">
      <c r="B165" s="95"/>
      <c r="C165" s="95"/>
      <c r="D165" s="95"/>
      <c r="N165" s="95"/>
    </row>
    <row r="166" spans="2:14">
      <c r="B166" s="95"/>
      <c r="C166" s="95"/>
      <c r="D166" s="95"/>
      <c r="N166" s="95"/>
    </row>
    <row r="167" spans="2:14">
      <c r="B167" s="95"/>
      <c r="C167" s="95"/>
      <c r="D167" s="95"/>
      <c r="N167" s="95"/>
    </row>
    <row r="168" spans="2:14">
      <c r="B168" s="95"/>
      <c r="C168" s="95"/>
      <c r="D168" s="95"/>
      <c r="N168" s="95"/>
    </row>
    <row r="169" spans="2:14">
      <c r="B169" s="95"/>
      <c r="C169" s="95"/>
      <c r="D169" s="95"/>
      <c r="N169" s="95"/>
    </row>
    <row r="170" spans="2:14">
      <c r="B170" s="95"/>
      <c r="C170" s="95"/>
      <c r="D170" s="95"/>
      <c r="N170" s="95"/>
    </row>
    <row r="171" spans="2:14">
      <c r="B171" s="95"/>
      <c r="C171" s="95"/>
      <c r="D171" s="95"/>
      <c r="N171" s="95"/>
    </row>
    <row r="172" spans="2:14">
      <c r="B172" s="95"/>
      <c r="C172" s="95"/>
      <c r="D172" s="95"/>
      <c r="N172" s="95"/>
    </row>
    <row r="173" spans="2:14">
      <c r="B173" s="95"/>
      <c r="C173" s="95"/>
      <c r="D173" s="95"/>
      <c r="N173" s="95"/>
    </row>
    <row r="174" spans="2:14">
      <c r="B174" s="95"/>
      <c r="C174" s="95"/>
      <c r="D174" s="95"/>
      <c r="N174" s="95"/>
    </row>
    <row r="175" spans="2:14">
      <c r="B175" s="95"/>
      <c r="C175" s="95"/>
      <c r="D175" s="95"/>
      <c r="N175" s="95"/>
    </row>
    <row r="176" spans="2:14">
      <c r="B176" s="95"/>
      <c r="C176" s="95"/>
      <c r="D176" s="95"/>
      <c r="N176" s="95"/>
    </row>
    <row r="177" spans="2:14">
      <c r="B177" s="95"/>
      <c r="C177" s="95"/>
      <c r="D177" s="95"/>
      <c r="N177" s="95"/>
    </row>
    <row r="178" spans="2:14">
      <c r="B178" s="95"/>
      <c r="C178" s="95"/>
      <c r="D178" s="95"/>
      <c r="N178" s="95"/>
    </row>
    <row r="179" spans="2:14">
      <c r="B179" s="95"/>
      <c r="C179" s="95"/>
      <c r="D179" s="95"/>
      <c r="N179" s="95"/>
    </row>
    <row r="180" spans="2:14">
      <c r="B180" s="95"/>
      <c r="C180" s="95"/>
      <c r="D180" s="95"/>
      <c r="N180" s="95"/>
    </row>
    <row r="181" spans="2:14">
      <c r="B181" s="95"/>
      <c r="C181" s="95"/>
      <c r="D181" s="95"/>
      <c r="N181" s="95"/>
    </row>
    <row r="182" spans="2:14">
      <c r="B182" s="95"/>
      <c r="C182" s="95"/>
      <c r="D182" s="95"/>
      <c r="N182" s="95"/>
    </row>
    <row r="183" spans="2:14">
      <c r="B183" s="95"/>
      <c r="C183" s="95"/>
      <c r="D183" s="95"/>
      <c r="N183" s="95"/>
    </row>
    <row r="184" spans="2:14">
      <c r="B184" s="95"/>
      <c r="C184" s="95"/>
      <c r="D184" s="95"/>
      <c r="N184" s="95"/>
    </row>
    <row r="185" spans="2:14">
      <c r="B185" s="95"/>
      <c r="C185" s="95"/>
      <c r="D185" s="95"/>
      <c r="N185" s="95"/>
    </row>
    <row r="186" spans="2:14">
      <c r="B186" s="95"/>
      <c r="C186" s="95"/>
      <c r="D186" s="95"/>
      <c r="N186" s="95"/>
    </row>
    <row r="187" spans="2:14">
      <c r="B187" s="95"/>
      <c r="C187" s="95"/>
      <c r="D187" s="95"/>
      <c r="N187" s="95"/>
    </row>
    <row r="188" spans="2:14">
      <c r="B188" s="95"/>
      <c r="C188" s="95"/>
      <c r="D188" s="95"/>
      <c r="N188" s="95"/>
    </row>
    <row r="189" spans="2:14">
      <c r="B189" s="95"/>
      <c r="C189" s="95"/>
      <c r="D189" s="95"/>
      <c r="N189" s="95"/>
    </row>
    <row r="190" spans="2:14">
      <c r="B190" s="95"/>
      <c r="C190" s="95"/>
      <c r="D190" s="95"/>
      <c r="N190" s="95"/>
    </row>
    <row r="191" spans="2:14">
      <c r="B191" s="95"/>
      <c r="C191" s="95"/>
      <c r="D191" s="95"/>
      <c r="N191" s="95"/>
    </row>
    <row r="192" spans="2:14">
      <c r="B192" s="95"/>
      <c r="C192" s="95"/>
      <c r="D192" s="95"/>
      <c r="N192" s="95"/>
    </row>
    <row r="193" spans="2:14">
      <c r="B193" s="95"/>
      <c r="C193" s="95"/>
      <c r="D193" s="95"/>
      <c r="N193" s="95"/>
    </row>
    <row r="194" spans="2:14">
      <c r="B194" s="95"/>
      <c r="C194" s="95"/>
      <c r="D194" s="95"/>
      <c r="N194" s="95"/>
    </row>
    <row r="195" spans="2:14">
      <c r="B195" s="95"/>
      <c r="C195" s="95"/>
      <c r="D195" s="95"/>
      <c r="N195" s="95"/>
    </row>
    <row r="196" spans="2:14">
      <c r="B196" s="95"/>
      <c r="C196" s="95"/>
      <c r="D196" s="95"/>
      <c r="N196" s="95"/>
    </row>
    <row r="197" spans="2:14">
      <c r="B197" s="95"/>
      <c r="C197" s="95"/>
      <c r="D197" s="95"/>
      <c r="N197" s="95"/>
    </row>
    <row r="198" spans="2:14">
      <c r="B198" s="95"/>
      <c r="C198" s="95"/>
      <c r="D198" s="95"/>
      <c r="N198" s="95"/>
    </row>
    <row r="199" spans="2:14">
      <c r="B199" s="95"/>
      <c r="C199" s="95"/>
      <c r="D199" s="95"/>
      <c r="N199" s="95"/>
    </row>
    <row r="200" spans="2:14">
      <c r="B200" s="95"/>
      <c r="C200" s="95"/>
      <c r="D200" s="95"/>
      <c r="N200" s="95"/>
    </row>
    <row r="201" spans="2:14">
      <c r="B201" s="95"/>
      <c r="C201" s="95"/>
      <c r="D201" s="95"/>
      <c r="N201" s="95"/>
    </row>
    <row r="202" spans="2:14">
      <c r="B202" s="95"/>
      <c r="C202" s="95"/>
      <c r="D202" s="95"/>
      <c r="N202" s="95"/>
    </row>
    <row r="203" spans="2:14">
      <c r="B203" s="95"/>
      <c r="C203" s="95"/>
      <c r="D203" s="95"/>
      <c r="N203" s="95"/>
    </row>
    <row r="204" spans="2:14">
      <c r="B204" s="95"/>
      <c r="C204" s="95"/>
      <c r="D204" s="95"/>
      <c r="N204" s="95"/>
    </row>
    <row r="205" spans="2:14">
      <c r="B205" s="95"/>
      <c r="C205" s="95"/>
      <c r="D205" s="95"/>
      <c r="N205" s="95"/>
    </row>
    <row r="206" spans="2:14">
      <c r="B206" s="95"/>
      <c r="C206" s="95"/>
      <c r="D206" s="95"/>
      <c r="N206" s="95"/>
    </row>
    <row r="207" spans="2:14">
      <c r="B207" s="95"/>
      <c r="C207" s="95"/>
      <c r="D207" s="95"/>
      <c r="N207" s="95"/>
    </row>
    <row r="208" spans="2:14">
      <c r="B208" s="95"/>
      <c r="C208" s="95"/>
      <c r="D208" s="95"/>
      <c r="N208" s="95"/>
    </row>
    <row r="209" spans="2:14">
      <c r="B209" s="95"/>
      <c r="C209" s="95"/>
      <c r="D209" s="95"/>
      <c r="N209" s="95"/>
    </row>
    <row r="210" spans="2:14">
      <c r="B210" s="95"/>
      <c r="C210" s="95"/>
      <c r="D210" s="95"/>
      <c r="N210" s="95"/>
    </row>
    <row r="211" spans="2:14">
      <c r="B211" s="95"/>
      <c r="C211" s="95"/>
      <c r="D211" s="95"/>
      <c r="N211" s="95"/>
    </row>
    <row r="212" spans="2:14">
      <c r="B212" s="95"/>
      <c r="C212" s="95"/>
      <c r="D212" s="95"/>
      <c r="N212" s="95"/>
    </row>
    <row r="213" spans="2:14">
      <c r="B213" s="95"/>
      <c r="C213" s="95"/>
      <c r="D213" s="95"/>
      <c r="N213" s="95"/>
    </row>
    <row r="214" spans="2:14">
      <c r="B214" s="95"/>
      <c r="C214" s="95"/>
      <c r="D214" s="95"/>
      <c r="N214" s="95"/>
    </row>
    <row r="215" spans="2:14">
      <c r="B215" s="95"/>
      <c r="C215" s="95"/>
      <c r="D215" s="95"/>
      <c r="N215" s="95"/>
    </row>
    <row r="216" spans="2:14">
      <c r="B216" s="95"/>
      <c r="C216" s="95"/>
      <c r="D216" s="95"/>
      <c r="N216" s="95"/>
    </row>
    <row r="217" spans="2:14">
      <c r="B217" s="95"/>
      <c r="C217" s="95"/>
      <c r="D217" s="95"/>
      <c r="N217" s="95"/>
    </row>
    <row r="218" spans="2:14">
      <c r="B218" s="95"/>
      <c r="C218" s="95"/>
      <c r="D218" s="95"/>
      <c r="N218" s="95"/>
    </row>
    <row r="219" spans="2:14">
      <c r="B219" s="95"/>
      <c r="C219" s="95"/>
      <c r="D219" s="95"/>
      <c r="N219" s="95"/>
    </row>
    <row r="220" spans="2:14">
      <c r="B220" s="95"/>
      <c r="C220" s="95"/>
      <c r="D220" s="95"/>
      <c r="N220" s="95"/>
    </row>
    <row r="221" spans="2:14">
      <c r="B221" s="95"/>
      <c r="C221" s="95"/>
      <c r="D221" s="95"/>
      <c r="N221" s="95"/>
    </row>
    <row r="222" spans="2:14">
      <c r="B222" s="95"/>
      <c r="C222" s="95"/>
      <c r="D222" s="95"/>
      <c r="N222" s="95"/>
    </row>
    <row r="223" spans="2:14">
      <c r="B223" s="95"/>
      <c r="C223" s="95"/>
      <c r="D223" s="95"/>
      <c r="N223" s="95"/>
    </row>
    <row r="224" spans="2:14">
      <c r="C224" s="95"/>
      <c r="D224" s="95"/>
      <c r="N224" s="95"/>
    </row>
    <row r="225" spans="3:14">
      <c r="C225" s="95"/>
      <c r="D225" s="95"/>
      <c r="N225" s="95"/>
    </row>
    <row r="226" spans="3:14">
      <c r="C226" s="95"/>
      <c r="D226" s="95"/>
      <c r="N226" s="95"/>
    </row>
    <row r="227" spans="3:14">
      <c r="C227" s="95"/>
      <c r="D227" s="95"/>
      <c r="N227" s="95"/>
    </row>
    <row r="228" spans="3:14">
      <c r="C228" s="95"/>
      <c r="D228" s="95"/>
      <c r="N228" s="95"/>
    </row>
    <row r="229" spans="3:14">
      <c r="C229" s="95"/>
      <c r="D229" s="95"/>
      <c r="N229" s="95"/>
    </row>
    <row r="230" spans="3:14">
      <c r="C230" s="95"/>
      <c r="D230" s="95"/>
      <c r="N230" s="95"/>
    </row>
    <row r="231" spans="3:14">
      <c r="C231" s="95"/>
      <c r="D231" s="95"/>
      <c r="N231" s="95"/>
    </row>
    <row r="232" spans="3:14">
      <c r="C232" s="95"/>
      <c r="D232" s="95"/>
      <c r="N232" s="95"/>
    </row>
    <row r="233" spans="3:14">
      <c r="C233" s="95"/>
      <c r="D233" s="95"/>
      <c r="N233" s="95"/>
    </row>
    <row r="234" spans="3:14">
      <c r="C234" s="95"/>
      <c r="D234" s="95"/>
      <c r="N234" s="95"/>
    </row>
    <row r="235" spans="3:14">
      <c r="C235" s="95"/>
      <c r="D235" s="95"/>
      <c r="N235" s="95"/>
    </row>
    <row r="236" spans="3:14">
      <c r="C236" s="95"/>
      <c r="D236" s="95"/>
      <c r="N236" s="95"/>
    </row>
    <row r="237" spans="3:14">
      <c r="C237" s="95"/>
      <c r="D237" s="95"/>
      <c r="N237" s="95"/>
    </row>
    <row r="238" spans="3:14">
      <c r="N238" s="95"/>
    </row>
    <row r="239" spans="3:14">
      <c r="N239" s="95"/>
    </row>
    <row r="240" spans="3:14">
      <c r="N240" s="95"/>
    </row>
    <row r="241" spans="14:14">
      <c r="N241" s="95"/>
    </row>
    <row r="242" spans="14:14">
      <c r="N242" s="95"/>
    </row>
    <row r="243" spans="14:14">
      <c r="N243" s="95"/>
    </row>
    <row r="244" spans="14:14">
      <c r="N244" s="95"/>
    </row>
    <row r="245" spans="14:14">
      <c r="N245" s="95"/>
    </row>
    <row r="246" spans="14:14">
      <c r="N246" s="95"/>
    </row>
    <row r="247" spans="14:14">
      <c r="N247" s="95"/>
    </row>
    <row r="248" spans="14:14">
      <c r="N248" s="95"/>
    </row>
    <row r="249" spans="14:14">
      <c r="N249" s="95"/>
    </row>
    <row r="250" spans="14:14">
      <c r="N250" s="95"/>
    </row>
    <row r="251" spans="14:14">
      <c r="N251" s="95"/>
    </row>
    <row r="252" spans="14:14">
      <c r="N252" s="95"/>
    </row>
    <row r="253" spans="14:14">
      <c r="N253" s="95"/>
    </row>
    <row r="254" spans="14:14">
      <c r="N254" s="95"/>
    </row>
    <row r="255" spans="14:14">
      <c r="N255" s="95"/>
    </row>
    <row r="256" spans="14:14">
      <c r="N256" s="95"/>
    </row>
    <row r="257" spans="14:14">
      <c r="N257" s="95"/>
    </row>
    <row r="258" spans="14:14">
      <c r="N258" s="95"/>
    </row>
  </sheetData>
  <mergeCells count="3">
    <mergeCell ref="A7:P7"/>
    <mergeCell ref="A10:P10"/>
    <mergeCell ref="A8:P8"/>
  </mergeCells>
  <phoneticPr fontId="5" type="noConversion"/>
  <pageMargins left="0.75" right="0.75" top="1" bottom="1" header="0.5" footer="0.5"/>
  <pageSetup paperSize="9" scale="7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5:C32"/>
  <sheetViews>
    <sheetView view="pageBreakPreview" zoomScale="60" zoomScaleNormal="100" workbookViewId="0">
      <selection activeCell="A5" sqref="A5:C5"/>
    </sheetView>
  </sheetViews>
  <sheetFormatPr defaultRowHeight="12.75"/>
  <cols>
    <col min="1" max="1" width="60.85546875" customWidth="1"/>
    <col min="2" max="2" width="14" customWidth="1"/>
    <col min="3" max="3" width="16.7109375" customWidth="1"/>
  </cols>
  <sheetData>
    <row r="5" spans="1:3">
      <c r="A5" s="532" t="s">
        <v>494</v>
      </c>
      <c r="B5" s="509"/>
      <c r="C5" s="509"/>
    </row>
    <row r="6" spans="1:3">
      <c r="A6" s="155"/>
      <c r="B6" s="155"/>
      <c r="C6" s="155"/>
    </row>
    <row r="9" spans="1:3" ht="27.75" customHeight="1">
      <c r="A9" s="554" t="s">
        <v>533</v>
      </c>
      <c r="B9" s="554"/>
      <c r="C9" s="554"/>
    </row>
    <row r="10" spans="1:3">
      <c r="C10" t="s">
        <v>430</v>
      </c>
    </row>
    <row r="11" spans="1:3" ht="13.5" thickBot="1"/>
    <row r="12" spans="1:3">
      <c r="A12" s="322" t="s">
        <v>101</v>
      </c>
      <c r="B12" s="557" t="s">
        <v>493</v>
      </c>
      <c r="C12" s="558"/>
    </row>
    <row r="13" spans="1:3" ht="12.75" customHeight="1">
      <c r="A13" s="61"/>
      <c r="B13" s="555" t="s">
        <v>352</v>
      </c>
      <c r="C13" s="556"/>
    </row>
    <row r="14" spans="1:3">
      <c r="A14" s="61"/>
      <c r="B14" s="63" t="s">
        <v>353</v>
      </c>
      <c r="C14" s="63" t="s">
        <v>354</v>
      </c>
    </row>
    <row r="15" spans="1:3" ht="15.75">
      <c r="A15" s="491" t="s">
        <v>390</v>
      </c>
      <c r="B15" s="63"/>
      <c r="C15" s="63"/>
    </row>
    <row r="16" spans="1:3">
      <c r="A16" s="323" t="s">
        <v>389</v>
      </c>
      <c r="B16" s="459">
        <v>15</v>
      </c>
      <c r="C16" s="36">
        <v>0</v>
      </c>
    </row>
    <row r="17" spans="1:3">
      <c r="A17" s="61" t="s">
        <v>15</v>
      </c>
      <c r="B17" s="459"/>
      <c r="C17" s="36">
        <v>0</v>
      </c>
    </row>
    <row r="18" spans="1:3">
      <c r="A18" s="61" t="s">
        <v>103</v>
      </c>
      <c r="B18" s="459">
        <v>3</v>
      </c>
      <c r="C18" s="36">
        <v>0</v>
      </c>
    </row>
    <row r="19" spans="1:3">
      <c r="A19" s="61" t="s">
        <v>408</v>
      </c>
      <c r="B19" s="459"/>
      <c r="C19" s="36"/>
    </row>
    <row r="20" spans="1:3">
      <c r="A20" s="61" t="s">
        <v>7</v>
      </c>
      <c r="B20" s="459"/>
      <c r="C20" s="36">
        <v>0</v>
      </c>
    </row>
    <row r="21" spans="1:3">
      <c r="A21" s="61" t="s">
        <v>12</v>
      </c>
      <c r="B21" s="459"/>
      <c r="C21" s="36">
        <v>0</v>
      </c>
    </row>
    <row r="22" spans="1:3">
      <c r="A22" s="61" t="s">
        <v>104</v>
      </c>
      <c r="B22" s="459">
        <v>0</v>
      </c>
      <c r="C22" s="36">
        <v>0</v>
      </c>
    </row>
    <row r="23" spans="1:3">
      <c r="A23" s="61" t="s">
        <v>105</v>
      </c>
      <c r="B23" s="459"/>
      <c r="C23" s="36">
        <v>0</v>
      </c>
    </row>
    <row r="24" spans="1:3">
      <c r="A24" s="61" t="s">
        <v>106</v>
      </c>
      <c r="B24" s="459">
        <v>0</v>
      </c>
      <c r="C24" s="36">
        <v>0</v>
      </c>
    </row>
    <row r="25" spans="1:3" ht="13.5" thickBot="1">
      <c r="A25" s="316" t="s">
        <v>107</v>
      </c>
      <c r="B25" s="460"/>
      <c r="C25" s="324">
        <v>0</v>
      </c>
    </row>
    <row r="26" spans="1:3" ht="13.5" thickBot="1">
      <c r="A26" s="158" t="s">
        <v>108</v>
      </c>
      <c r="B26" s="461">
        <f>SUM(B16:B25)</f>
        <v>18</v>
      </c>
      <c r="C26" s="159">
        <f>SUM(C16:C25)</f>
        <v>0</v>
      </c>
    </row>
    <row r="27" spans="1:3">
      <c r="A27" s="160"/>
      <c r="B27" s="434"/>
      <c r="C27" s="32"/>
    </row>
    <row r="28" spans="1:3" ht="13.5" thickBot="1">
      <c r="A28" s="161"/>
      <c r="B28" s="434"/>
    </row>
    <row r="29" spans="1:3" ht="13.5" thickBot="1">
      <c r="A29" s="157" t="s">
        <v>425</v>
      </c>
      <c r="B29" s="461">
        <v>19</v>
      </c>
      <c r="C29" s="162"/>
    </row>
    <row r="30" spans="1:3" ht="13.5" thickBot="1">
      <c r="A30" s="157" t="s">
        <v>474</v>
      </c>
      <c r="B30" s="461">
        <v>9</v>
      </c>
      <c r="C30" s="162"/>
    </row>
    <row r="31" spans="1:3" ht="13.5" thickBot="1">
      <c r="A31" s="164" t="s">
        <v>109</v>
      </c>
      <c r="B31" s="462">
        <f>B26+B29+B30</f>
        <v>46</v>
      </c>
      <c r="C31" s="165"/>
    </row>
    <row r="32" spans="1:3">
      <c r="B32" s="435"/>
    </row>
  </sheetData>
  <mergeCells count="4">
    <mergeCell ref="A5:C5"/>
    <mergeCell ref="A9:C9"/>
    <mergeCell ref="B13:C13"/>
    <mergeCell ref="B12:C12"/>
  </mergeCells>
  <phoneticPr fontId="5" type="noConversion"/>
  <pageMargins left="0.75" right="0.75" top="1" bottom="1" header="0.5" footer="0.5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3:O77"/>
  <sheetViews>
    <sheetView view="pageBreakPreview" zoomScaleSheetLayoutView="100" workbookViewId="0">
      <selection activeCell="A6" sqref="A6:N6"/>
    </sheetView>
  </sheetViews>
  <sheetFormatPr defaultRowHeight="12.75"/>
  <cols>
    <col min="1" max="1" width="27" customWidth="1"/>
    <col min="6" max="6" width="9.42578125" customWidth="1"/>
    <col min="8" max="8" width="10.140625" bestFit="1" customWidth="1"/>
    <col min="9" max="9" width="7.140625" bestFit="1" customWidth="1"/>
  </cols>
  <sheetData>
    <row r="3" spans="1:14">
      <c r="A3" s="176"/>
      <c r="B3" s="532" t="s">
        <v>152</v>
      </c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</row>
    <row r="5" spans="1:14">
      <c r="A5" s="32"/>
      <c r="B5" s="32"/>
      <c r="C5" s="32"/>
    </row>
    <row r="6" spans="1:14">
      <c r="A6" s="559" t="s">
        <v>533</v>
      </c>
      <c r="B6" s="510"/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</row>
    <row r="7" spans="1:14">
      <c r="M7" t="s">
        <v>414</v>
      </c>
    </row>
    <row r="8" spans="1:14">
      <c r="M8" t="s">
        <v>324</v>
      </c>
    </row>
    <row r="9" spans="1:14">
      <c r="A9" s="89"/>
      <c r="B9" s="89"/>
      <c r="C9" s="84"/>
      <c r="D9" s="85"/>
      <c r="E9" s="85"/>
      <c r="F9" s="85"/>
      <c r="G9" s="85"/>
      <c r="H9" s="85"/>
      <c r="I9" s="85"/>
      <c r="J9" s="85"/>
      <c r="K9" s="85"/>
      <c r="L9" s="85"/>
      <c r="M9" s="85"/>
      <c r="N9" s="86"/>
    </row>
    <row r="10" spans="1:14">
      <c r="A10" s="91"/>
      <c r="B10" s="91" t="s">
        <v>153</v>
      </c>
      <c r="C10" s="177" t="s">
        <v>154</v>
      </c>
      <c r="D10" s="177" t="s">
        <v>155</v>
      </c>
      <c r="E10" s="177" t="s">
        <v>156</v>
      </c>
      <c r="F10" s="177" t="s">
        <v>157</v>
      </c>
      <c r="G10" s="177" t="s">
        <v>158</v>
      </c>
      <c r="H10" s="177" t="s">
        <v>159</v>
      </c>
      <c r="I10" s="177" t="s">
        <v>160</v>
      </c>
      <c r="J10" s="177" t="s">
        <v>161</v>
      </c>
      <c r="K10" s="177" t="s">
        <v>162</v>
      </c>
      <c r="L10" s="177" t="s">
        <v>163</v>
      </c>
      <c r="M10" s="177" t="s">
        <v>164</v>
      </c>
      <c r="N10" s="177" t="s">
        <v>165</v>
      </c>
    </row>
    <row r="11" spans="1:14">
      <c r="A11" s="25" t="s">
        <v>166</v>
      </c>
      <c r="B11" s="90">
        <v>2017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</row>
    <row r="12" spans="1:14">
      <c r="A12" s="25" t="s">
        <v>167</v>
      </c>
      <c r="B12" s="62">
        <f t="shared" ref="B12:N12" si="0">SUM(B13,B16)</f>
        <v>41646</v>
      </c>
      <c r="C12" s="62">
        <f t="shared" si="0"/>
        <v>2265.5100000000002</v>
      </c>
      <c r="D12" s="62">
        <f t="shared" si="0"/>
        <v>3682.14</v>
      </c>
      <c r="E12" s="62">
        <f t="shared" si="0"/>
        <v>6906.45</v>
      </c>
      <c r="F12" s="62">
        <f t="shared" si="0"/>
        <v>3682.14</v>
      </c>
      <c r="G12" s="62">
        <f t="shared" si="0"/>
        <v>2265.5100000000002</v>
      </c>
      <c r="H12" s="62">
        <f t="shared" si="0"/>
        <v>2021.25</v>
      </c>
      <c r="I12" s="62">
        <f t="shared" si="0"/>
        <v>3315.75</v>
      </c>
      <c r="J12" s="62">
        <f t="shared" si="0"/>
        <v>3242.55</v>
      </c>
      <c r="K12" s="62">
        <f t="shared" si="0"/>
        <v>5685.15</v>
      </c>
      <c r="L12" s="62">
        <f t="shared" si="0"/>
        <v>3926.4</v>
      </c>
      <c r="M12" s="62">
        <f t="shared" si="0"/>
        <v>2265.5100000000002</v>
      </c>
      <c r="N12" s="62">
        <f t="shared" si="0"/>
        <v>2387.64</v>
      </c>
    </row>
    <row r="13" spans="1:14">
      <c r="A13" s="90" t="s">
        <v>168</v>
      </c>
      <c r="B13" s="62">
        <f>B14+B15</f>
        <v>36468</v>
      </c>
      <c r="C13" s="62">
        <f t="shared" ref="C13:N13" si="1">SUM(C14:C15)</f>
        <v>2265.5100000000002</v>
      </c>
      <c r="D13" s="62">
        <f t="shared" si="1"/>
        <v>2387.64</v>
      </c>
      <c r="E13" s="62">
        <f t="shared" si="1"/>
        <v>6906.45</v>
      </c>
      <c r="F13" s="62">
        <f t="shared" si="1"/>
        <v>2387.64</v>
      </c>
      <c r="G13" s="62">
        <f t="shared" si="1"/>
        <v>2265.5100000000002</v>
      </c>
      <c r="H13" s="62">
        <f t="shared" si="1"/>
        <v>2021.25</v>
      </c>
      <c r="I13" s="62">
        <f t="shared" si="1"/>
        <v>2021.25</v>
      </c>
      <c r="J13" s="62">
        <f t="shared" si="1"/>
        <v>3242.55</v>
      </c>
      <c r="K13" s="62">
        <f t="shared" si="1"/>
        <v>5685.15</v>
      </c>
      <c r="L13" s="62">
        <f t="shared" si="1"/>
        <v>2631.9</v>
      </c>
      <c r="M13" s="62">
        <f t="shared" si="1"/>
        <v>2265.5100000000002</v>
      </c>
      <c r="N13" s="62">
        <f t="shared" si="1"/>
        <v>2387.64</v>
      </c>
    </row>
    <row r="14" spans="1:14">
      <c r="A14" s="90" t="s">
        <v>169</v>
      </c>
      <c r="B14" s="178">
        <v>12213</v>
      </c>
      <c r="C14" s="92">
        <f>$B$14*0.02</f>
        <v>244.26</v>
      </c>
      <c r="D14" s="92">
        <f>$B$14*0.03</f>
        <v>366.39</v>
      </c>
      <c r="E14" s="92">
        <f>$B$14*0.4</f>
        <v>4885.2</v>
      </c>
      <c r="F14" s="92">
        <f>$B$14*0.03</f>
        <v>366.39</v>
      </c>
      <c r="G14" s="92">
        <f>$B$14*0.02</f>
        <v>244.26</v>
      </c>
      <c r="H14" s="92"/>
      <c r="I14" s="92"/>
      <c r="J14" s="92">
        <f>$B$14*0.1</f>
        <v>1221.3</v>
      </c>
      <c r="K14" s="92">
        <f>$B$14*0.3</f>
        <v>3663.9</v>
      </c>
      <c r="L14" s="92">
        <f>$B$14*0.05</f>
        <v>610.65</v>
      </c>
      <c r="M14" s="92">
        <f>$B$14*0.02</f>
        <v>244.26</v>
      </c>
      <c r="N14" s="92">
        <f>$B$14*0.03</f>
        <v>366.39</v>
      </c>
    </row>
    <row r="15" spans="1:14">
      <c r="A15" s="90" t="s">
        <v>170</v>
      </c>
      <c r="B15" s="178">
        <v>24255</v>
      </c>
      <c r="C15" s="92">
        <f>$B$15/12</f>
        <v>2021.25</v>
      </c>
      <c r="D15" s="92">
        <f t="shared" ref="D15:N15" si="2">$B$15/12</f>
        <v>2021.25</v>
      </c>
      <c r="E15" s="92">
        <f t="shared" si="2"/>
        <v>2021.25</v>
      </c>
      <c r="F15" s="92">
        <f t="shared" si="2"/>
        <v>2021.25</v>
      </c>
      <c r="G15" s="92">
        <f t="shared" si="2"/>
        <v>2021.25</v>
      </c>
      <c r="H15" s="92">
        <f t="shared" si="2"/>
        <v>2021.25</v>
      </c>
      <c r="I15" s="92">
        <f t="shared" si="2"/>
        <v>2021.25</v>
      </c>
      <c r="J15" s="92">
        <f t="shared" si="2"/>
        <v>2021.25</v>
      </c>
      <c r="K15" s="92">
        <f t="shared" si="2"/>
        <v>2021.25</v>
      </c>
      <c r="L15" s="92">
        <f t="shared" si="2"/>
        <v>2021.25</v>
      </c>
      <c r="M15" s="92">
        <f t="shared" si="2"/>
        <v>2021.25</v>
      </c>
      <c r="N15" s="92">
        <f t="shared" si="2"/>
        <v>2021.25</v>
      </c>
    </row>
    <row r="16" spans="1:14">
      <c r="A16" s="90" t="s">
        <v>171</v>
      </c>
      <c r="B16" s="62">
        <f>B17</f>
        <v>5178</v>
      </c>
      <c r="C16" s="62">
        <f t="shared" ref="C16:N16" si="3">SUM(C17:C18)</f>
        <v>0</v>
      </c>
      <c r="D16" s="62">
        <f t="shared" si="3"/>
        <v>1294.5</v>
      </c>
      <c r="E16" s="62">
        <f t="shared" si="3"/>
        <v>0</v>
      </c>
      <c r="F16" s="62">
        <f t="shared" si="3"/>
        <v>1294.5</v>
      </c>
      <c r="G16" s="62">
        <f t="shared" si="3"/>
        <v>0</v>
      </c>
      <c r="H16" s="62">
        <f t="shared" si="3"/>
        <v>0</v>
      </c>
      <c r="I16" s="62">
        <f t="shared" si="3"/>
        <v>1294.5</v>
      </c>
      <c r="J16" s="62">
        <f t="shared" si="3"/>
        <v>0</v>
      </c>
      <c r="K16" s="62">
        <f t="shared" si="3"/>
        <v>0</v>
      </c>
      <c r="L16" s="62">
        <f t="shared" si="3"/>
        <v>1294.5</v>
      </c>
      <c r="M16" s="62">
        <f t="shared" si="3"/>
        <v>0</v>
      </c>
      <c r="N16" s="62">
        <f t="shared" si="3"/>
        <v>0</v>
      </c>
    </row>
    <row r="17" spans="1:14">
      <c r="A17" s="90" t="s">
        <v>290</v>
      </c>
      <c r="B17" s="178">
        <v>5178</v>
      </c>
      <c r="C17" s="92"/>
      <c r="D17" s="92">
        <f>B17/4</f>
        <v>1294.5</v>
      </c>
      <c r="E17" s="92"/>
      <c r="F17" s="92">
        <f>B17/4</f>
        <v>1294.5</v>
      </c>
      <c r="G17" s="92"/>
      <c r="H17" s="92"/>
      <c r="I17" s="92">
        <f>B17/4</f>
        <v>1294.5</v>
      </c>
      <c r="J17" s="92"/>
      <c r="K17" s="92"/>
      <c r="L17" s="92">
        <f>B17/4</f>
        <v>1294.5</v>
      </c>
      <c r="M17" s="92"/>
      <c r="N17" s="92"/>
    </row>
    <row r="18" spans="1:14">
      <c r="A18" s="90"/>
      <c r="B18" s="178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</row>
    <row r="19" spans="1:14">
      <c r="A19" s="25" t="s">
        <v>172</v>
      </c>
      <c r="B19" s="62">
        <f t="shared" ref="B19:N19" si="4">SUM(B20:B20)</f>
        <v>98780</v>
      </c>
      <c r="C19" s="62">
        <f t="shared" si="4"/>
        <v>8231.6666666666661</v>
      </c>
      <c r="D19" s="62">
        <f t="shared" si="4"/>
        <v>8231.6666666666661</v>
      </c>
      <c r="E19" s="62">
        <f t="shared" si="4"/>
        <v>8231.6666666666661</v>
      </c>
      <c r="F19" s="62">
        <f t="shared" si="4"/>
        <v>8231.6666666666661</v>
      </c>
      <c r="G19" s="62">
        <f t="shared" si="4"/>
        <v>8231.6666666666661</v>
      </c>
      <c r="H19" s="62">
        <f t="shared" si="4"/>
        <v>8231.6666666666661</v>
      </c>
      <c r="I19" s="62">
        <f t="shared" si="4"/>
        <v>8231.6666666666661</v>
      </c>
      <c r="J19" s="62">
        <f t="shared" si="4"/>
        <v>8231.6666666666661</v>
      </c>
      <c r="K19" s="62">
        <f t="shared" si="4"/>
        <v>8231.6666666666661</v>
      </c>
      <c r="L19" s="62">
        <f t="shared" si="4"/>
        <v>8231.6666666666661</v>
      </c>
      <c r="M19" s="62">
        <f t="shared" si="4"/>
        <v>8231.6666666666661</v>
      </c>
      <c r="N19" s="62">
        <f t="shared" si="4"/>
        <v>8231.6666666666661</v>
      </c>
    </row>
    <row r="20" spans="1:14">
      <c r="A20" s="90" t="s">
        <v>291</v>
      </c>
      <c r="B20" s="178">
        <v>98780</v>
      </c>
      <c r="C20" s="92">
        <f>$B$20/12</f>
        <v>8231.6666666666661</v>
      </c>
      <c r="D20" s="92">
        <f t="shared" ref="D20:N20" si="5">$B$20/12</f>
        <v>8231.6666666666661</v>
      </c>
      <c r="E20" s="92">
        <f t="shared" si="5"/>
        <v>8231.6666666666661</v>
      </c>
      <c r="F20" s="92">
        <f t="shared" si="5"/>
        <v>8231.6666666666661</v>
      </c>
      <c r="G20" s="92">
        <f t="shared" si="5"/>
        <v>8231.6666666666661</v>
      </c>
      <c r="H20" s="92">
        <f t="shared" si="5"/>
        <v>8231.6666666666661</v>
      </c>
      <c r="I20" s="92">
        <f t="shared" si="5"/>
        <v>8231.6666666666661</v>
      </c>
      <c r="J20" s="92">
        <f t="shared" si="5"/>
        <v>8231.6666666666661</v>
      </c>
      <c r="K20" s="92">
        <f t="shared" si="5"/>
        <v>8231.6666666666661</v>
      </c>
      <c r="L20" s="92">
        <f t="shared" si="5"/>
        <v>8231.6666666666661</v>
      </c>
      <c r="M20" s="92">
        <f t="shared" si="5"/>
        <v>8231.6666666666661</v>
      </c>
      <c r="N20" s="92">
        <f t="shared" si="5"/>
        <v>8231.6666666666661</v>
      </c>
    </row>
    <row r="21" spans="1:14">
      <c r="A21" s="25" t="s">
        <v>173</v>
      </c>
      <c r="B21" s="62">
        <f>B22+B23+B24</f>
        <v>29662</v>
      </c>
      <c r="C21" s="62">
        <f t="shared" ref="C21:M21" si="6">SUM(C22:C23)</f>
        <v>1558.8333333333333</v>
      </c>
      <c r="D21" s="62">
        <f t="shared" si="6"/>
        <v>1558.8333333333333</v>
      </c>
      <c r="E21" s="62">
        <f t="shared" si="6"/>
        <v>1558.8333333333333</v>
      </c>
      <c r="F21" s="62">
        <f t="shared" si="6"/>
        <v>1558.8333333333333</v>
      </c>
      <c r="G21" s="62">
        <f t="shared" si="6"/>
        <v>8145.833333333333</v>
      </c>
      <c r="H21" s="62">
        <f t="shared" si="6"/>
        <v>1558.8333333333333</v>
      </c>
      <c r="I21" s="62">
        <f t="shared" si="6"/>
        <v>2262.833333333333</v>
      </c>
      <c r="J21" s="62">
        <f t="shared" si="6"/>
        <v>1613.8333333333333</v>
      </c>
      <c r="K21" s="62">
        <f t="shared" si="6"/>
        <v>1558.8333333333333</v>
      </c>
      <c r="L21" s="62">
        <f t="shared" si="6"/>
        <v>1558.8333333333333</v>
      </c>
      <c r="M21" s="62">
        <f t="shared" si="6"/>
        <v>1558.8333333333333</v>
      </c>
      <c r="N21" s="62">
        <f>SUM(N22:N24)</f>
        <v>5168.833333333333</v>
      </c>
    </row>
    <row r="22" spans="1:14">
      <c r="A22" s="90" t="s">
        <v>174</v>
      </c>
      <c r="B22" s="178">
        <v>18706</v>
      </c>
      <c r="C22" s="92">
        <f>$B$22/12</f>
        <v>1558.8333333333333</v>
      </c>
      <c r="D22" s="92">
        <f t="shared" ref="D22:N22" si="7">$B$22/12</f>
        <v>1558.8333333333333</v>
      </c>
      <c r="E22" s="92">
        <f t="shared" si="7"/>
        <v>1558.8333333333333</v>
      </c>
      <c r="F22" s="92">
        <f t="shared" si="7"/>
        <v>1558.8333333333333</v>
      </c>
      <c r="G22" s="92">
        <f t="shared" si="7"/>
        <v>1558.8333333333333</v>
      </c>
      <c r="H22" s="92">
        <f t="shared" si="7"/>
        <v>1558.8333333333333</v>
      </c>
      <c r="I22" s="92">
        <f t="shared" si="7"/>
        <v>1558.8333333333333</v>
      </c>
      <c r="J22" s="92">
        <f t="shared" si="7"/>
        <v>1558.8333333333333</v>
      </c>
      <c r="K22" s="92">
        <f t="shared" si="7"/>
        <v>1558.8333333333333</v>
      </c>
      <c r="L22" s="92">
        <f t="shared" si="7"/>
        <v>1558.8333333333333</v>
      </c>
      <c r="M22" s="92">
        <f t="shared" si="7"/>
        <v>1558.8333333333333</v>
      </c>
      <c r="N22" s="92">
        <f t="shared" si="7"/>
        <v>1558.8333333333333</v>
      </c>
    </row>
    <row r="23" spans="1:14">
      <c r="A23" s="90" t="s">
        <v>500</v>
      </c>
      <c r="B23" s="178">
        <f>6587+704+55</f>
        <v>7346</v>
      </c>
      <c r="C23" s="92"/>
      <c r="D23" s="92"/>
      <c r="E23" s="92"/>
      <c r="F23" s="92"/>
      <c r="G23" s="92">
        <v>6587</v>
      </c>
      <c r="H23" s="92"/>
      <c r="I23" s="92">
        <v>704</v>
      </c>
      <c r="J23" s="92">
        <v>55</v>
      </c>
      <c r="K23" s="92"/>
      <c r="L23" s="92"/>
      <c r="M23" s="92"/>
      <c r="N23" s="92"/>
    </row>
    <row r="24" spans="1:14">
      <c r="A24" s="90" t="s">
        <v>530</v>
      </c>
      <c r="B24" s="178">
        <v>3610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>
        <v>3610</v>
      </c>
    </row>
    <row r="25" spans="1:14">
      <c r="A25" s="25" t="s">
        <v>175</v>
      </c>
      <c r="B25" s="62">
        <v>0</v>
      </c>
      <c r="C25" s="75">
        <f>$B$25/12</f>
        <v>0</v>
      </c>
      <c r="D25" s="75">
        <f t="shared" ref="D25:N25" si="8">$B$25/12</f>
        <v>0</v>
      </c>
      <c r="E25" s="75">
        <f t="shared" si="8"/>
        <v>0</v>
      </c>
      <c r="F25" s="75">
        <f t="shared" si="8"/>
        <v>0</v>
      </c>
      <c r="G25" s="75">
        <f t="shared" si="8"/>
        <v>0</v>
      </c>
      <c r="H25" s="75">
        <f t="shared" si="8"/>
        <v>0</v>
      </c>
      <c r="I25" s="75">
        <f t="shared" si="8"/>
        <v>0</v>
      </c>
      <c r="J25" s="75">
        <f t="shared" si="8"/>
        <v>0</v>
      </c>
      <c r="K25" s="75">
        <f t="shared" si="8"/>
        <v>0</v>
      </c>
      <c r="L25" s="75">
        <f t="shared" si="8"/>
        <v>0</v>
      </c>
      <c r="M25" s="75">
        <f t="shared" si="8"/>
        <v>0</v>
      </c>
      <c r="N25" s="75">
        <f t="shared" si="8"/>
        <v>0</v>
      </c>
    </row>
    <row r="26" spans="1:14">
      <c r="A26" s="87" t="s">
        <v>176</v>
      </c>
      <c r="B26" s="180"/>
      <c r="C26" s="181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</row>
    <row r="27" spans="1:14">
      <c r="A27" s="182" t="s">
        <v>177</v>
      </c>
      <c r="B27" s="42">
        <f>B21+B19+B12</f>
        <v>170088</v>
      </c>
      <c r="C27" s="42">
        <f t="shared" ref="C27:N27" si="9">C21+C19+C12</f>
        <v>12056.01</v>
      </c>
      <c r="D27" s="42">
        <f t="shared" si="9"/>
        <v>13472.64</v>
      </c>
      <c r="E27" s="42">
        <f t="shared" si="9"/>
        <v>16696.95</v>
      </c>
      <c r="F27" s="42">
        <f t="shared" si="9"/>
        <v>13472.64</v>
      </c>
      <c r="G27" s="42">
        <f t="shared" si="9"/>
        <v>18643.010000000002</v>
      </c>
      <c r="H27" s="42">
        <f t="shared" si="9"/>
        <v>11811.75</v>
      </c>
      <c r="I27" s="42">
        <f t="shared" si="9"/>
        <v>13810.25</v>
      </c>
      <c r="J27" s="42">
        <f t="shared" si="9"/>
        <v>13088.05</v>
      </c>
      <c r="K27" s="42">
        <f t="shared" si="9"/>
        <v>15475.65</v>
      </c>
      <c r="L27" s="42">
        <f t="shared" si="9"/>
        <v>13716.9</v>
      </c>
      <c r="M27" s="42">
        <f t="shared" si="9"/>
        <v>12056.01</v>
      </c>
      <c r="N27" s="42">
        <f t="shared" si="9"/>
        <v>15788.14</v>
      </c>
    </row>
    <row r="28" spans="1:14">
      <c r="A28" s="183" t="s">
        <v>178</v>
      </c>
      <c r="B28" s="70"/>
      <c r="C28" s="184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</row>
    <row r="29" spans="1:14" ht="13.5" thickBot="1">
      <c r="A29" s="185" t="s">
        <v>179</v>
      </c>
      <c r="B29" s="186">
        <v>59316</v>
      </c>
      <c r="C29" s="187">
        <f>$B$29/12</f>
        <v>4943</v>
      </c>
      <c r="D29" s="187">
        <f t="shared" ref="D29:N29" si="10">$B$29/12</f>
        <v>4943</v>
      </c>
      <c r="E29" s="187">
        <f t="shared" si="10"/>
        <v>4943</v>
      </c>
      <c r="F29" s="187">
        <f t="shared" si="10"/>
        <v>4943</v>
      </c>
      <c r="G29" s="187">
        <f t="shared" si="10"/>
        <v>4943</v>
      </c>
      <c r="H29" s="187">
        <f t="shared" si="10"/>
        <v>4943</v>
      </c>
      <c r="I29" s="187">
        <f t="shared" si="10"/>
        <v>4943</v>
      </c>
      <c r="J29" s="187">
        <f t="shared" si="10"/>
        <v>4943</v>
      </c>
      <c r="K29" s="187">
        <f t="shared" si="10"/>
        <v>4943</v>
      </c>
      <c r="L29" s="187">
        <f t="shared" si="10"/>
        <v>4943</v>
      </c>
      <c r="M29" s="187">
        <f t="shared" si="10"/>
        <v>4943</v>
      </c>
      <c r="N29" s="187">
        <f t="shared" si="10"/>
        <v>4943</v>
      </c>
    </row>
    <row r="30" spans="1:14">
      <c r="A30" s="188" t="s">
        <v>180</v>
      </c>
      <c r="B30" s="189"/>
      <c r="C30" s="190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286"/>
    </row>
    <row r="31" spans="1:14" ht="13.5" thickBot="1">
      <c r="A31" s="193" t="s">
        <v>181</v>
      </c>
      <c r="B31" s="194">
        <f>SUM(B27,B29)</f>
        <v>229404</v>
      </c>
      <c r="C31" s="194">
        <f t="shared" ref="C31:N31" si="11">SUM(C27,C29)</f>
        <v>16999.010000000002</v>
      </c>
      <c r="D31" s="194">
        <f t="shared" si="11"/>
        <v>18415.64</v>
      </c>
      <c r="E31" s="194">
        <f t="shared" si="11"/>
        <v>21639.95</v>
      </c>
      <c r="F31" s="194">
        <f t="shared" si="11"/>
        <v>18415.64</v>
      </c>
      <c r="G31" s="194">
        <f t="shared" si="11"/>
        <v>23586.010000000002</v>
      </c>
      <c r="H31" s="194">
        <f t="shared" si="11"/>
        <v>16754.75</v>
      </c>
      <c r="I31" s="194">
        <f t="shared" si="11"/>
        <v>18753.25</v>
      </c>
      <c r="J31" s="194">
        <f t="shared" si="11"/>
        <v>18031.05</v>
      </c>
      <c r="K31" s="194">
        <f t="shared" si="11"/>
        <v>20418.650000000001</v>
      </c>
      <c r="L31" s="194">
        <f t="shared" si="11"/>
        <v>18659.900000000001</v>
      </c>
      <c r="M31" s="194">
        <f t="shared" si="11"/>
        <v>16999.010000000002</v>
      </c>
      <c r="N31" s="194">
        <f t="shared" si="11"/>
        <v>20731.14</v>
      </c>
    </row>
    <row r="32" spans="1:14"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</row>
    <row r="34" spans="1:14"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</row>
    <row r="35" spans="1:14"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</row>
    <row r="36" spans="1:14"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</row>
    <row r="37" spans="1:14"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</row>
    <row r="38" spans="1:14"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</row>
    <row r="39" spans="1:14"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</row>
    <row r="40" spans="1:14"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  <row r="41" spans="1:14"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</row>
    <row r="42" spans="1:14">
      <c r="A42" s="89"/>
      <c r="B42" s="196"/>
      <c r="C42" s="179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287"/>
    </row>
    <row r="43" spans="1:14">
      <c r="A43" s="91"/>
      <c r="B43" s="91">
        <v>2017</v>
      </c>
      <c r="C43" s="20" t="s">
        <v>154</v>
      </c>
      <c r="D43" s="20" t="s">
        <v>155</v>
      </c>
      <c r="E43" s="20" t="s">
        <v>156</v>
      </c>
      <c r="F43" s="20" t="s">
        <v>157</v>
      </c>
      <c r="G43" s="20" t="s">
        <v>158</v>
      </c>
      <c r="H43" s="20" t="s">
        <v>159</v>
      </c>
      <c r="I43" s="20" t="s">
        <v>160</v>
      </c>
      <c r="J43" s="20" t="s">
        <v>161</v>
      </c>
      <c r="K43" s="20" t="s">
        <v>162</v>
      </c>
      <c r="L43" s="20" t="s">
        <v>163</v>
      </c>
      <c r="M43" s="20" t="s">
        <v>182</v>
      </c>
      <c r="N43" s="20" t="s">
        <v>165</v>
      </c>
    </row>
    <row r="44" spans="1:14">
      <c r="A44" s="25" t="s">
        <v>183</v>
      </c>
      <c r="B44" s="90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</row>
    <row r="45" spans="1:14">
      <c r="A45" s="25" t="s">
        <v>184</v>
      </c>
      <c r="B45" s="62">
        <f>SUM(C45:N45)</f>
        <v>64360.999999999993</v>
      </c>
      <c r="C45" s="62">
        <f t="shared" ref="C45:N45" si="12">SUM(C46:C49)</f>
        <v>5363.416666666667</v>
      </c>
      <c r="D45" s="62">
        <f t="shared" si="12"/>
        <v>5363.416666666667</v>
      </c>
      <c r="E45" s="62">
        <f t="shared" si="12"/>
        <v>5363.416666666667</v>
      </c>
      <c r="F45" s="62">
        <f t="shared" si="12"/>
        <v>5363.416666666667</v>
      </c>
      <c r="G45" s="62">
        <f t="shared" si="12"/>
        <v>5363.416666666667</v>
      </c>
      <c r="H45" s="62">
        <f t="shared" si="12"/>
        <v>5363.416666666667</v>
      </c>
      <c r="I45" s="62">
        <f t="shared" si="12"/>
        <v>5363.416666666667</v>
      </c>
      <c r="J45" s="62">
        <f t="shared" si="12"/>
        <v>5363.416666666667</v>
      </c>
      <c r="K45" s="62">
        <f t="shared" si="12"/>
        <v>5363.416666666667</v>
      </c>
      <c r="L45" s="62">
        <f t="shared" si="12"/>
        <v>5363.416666666667</v>
      </c>
      <c r="M45" s="62">
        <f t="shared" si="12"/>
        <v>5363.416666666667</v>
      </c>
      <c r="N45" s="62">
        <f t="shared" si="12"/>
        <v>5363.416666666667</v>
      </c>
    </row>
    <row r="46" spans="1:14">
      <c r="A46" s="90" t="s">
        <v>185</v>
      </c>
      <c r="B46" s="41">
        <v>27665</v>
      </c>
      <c r="C46" s="92">
        <f>$B$46/12</f>
        <v>2305.4166666666665</v>
      </c>
      <c r="D46" s="92">
        <f t="shared" ref="D46:N46" si="13">$B$46/12</f>
        <v>2305.4166666666665</v>
      </c>
      <c r="E46" s="92">
        <f t="shared" si="13"/>
        <v>2305.4166666666665</v>
      </c>
      <c r="F46" s="92">
        <f t="shared" si="13"/>
        <v>2305.4166666666665</v>
      </c>
      <c r="G46" s="92">
        <f t="shared" si="13"/>
        <v>2305.4166666666665</v>
      </c>
      <c r="H46" s="92">
        <f t="shared" si="13"/>
        <v>2305.4166666666665</v>
      </c>
      <c r="I46" s="92">
        <f t="shared" si="13"/>
        <v>2305.4166666666665</v>
      </c>
      <c r="J46" s="92">
        <f t="shared" si="13"/>
        <v>2305.4166666666665</v>
      </c>
      <c r="K46" s="92">
        <f t="shared" si="13"/>
        <v>2305.4166666666665</v>
      </c>
      <c r="L46" s="92">
        <f t="shared" si="13"/>
        <v>2305.4166666666665</v>
      </c>
      <c r="M46" s="92">
        <f t="shared" si="13"/>
        <v>2305.4166666666665</v>
      </c>
      <c r="N46" s="92">
        <f t="shared" si="13"/>
        <v>2305.4166666666665</v>
      </c>
    </row>
    <row r="47" spans="1:14">
      <c r="A47" s="90" t="s">
        <v>186</v>
      </c>
      <c r="B47" s="41">
        <v>4902</v>
      </c>
      <c r="C47" s="92">
        <f>$B$47/12</f>
        <v>408.5</v>
      </c>
      <c r="D47" s="92">
        <f t="shared" ref="D47:N47" si="14">$B$47/12</f>
        <v>408.5</v>
      </c>
      <c r="E47" s="92">
        <f t="shared" si="14"/>
        <v>408.5</v>
      </c>
      <c r="F47" s="92">
        <f t="shared" si="14"/>
        <v>408.5</v>
      </c>
      <c r="G47" s="92">
        <f t="shared" si="14"/>
        <v>408.5</v>
      </c>
      <c r="H47" s="92">
        <f t="shared" si="14"/>
        <v>408.5</v>
      </c>
      <c r="I47" s="92">
        <f t="shared" si="14"/>
        <v>408.5</v>
      </c>
      <c r="J47" s="92">
        <f t="shared" si="14"/>
        <v>408.5</v>
      </c>
      <c r="K47" s="92">
        <f t="shared" si="14"/>
        <v>408.5</v>
      </c>
      <c r="L47" s="92">
        <f t="shared" si="14"/>
        <v>408.5</v>
      </c>
      <c r="M47" s="92">
        <f t="shared" si="14"/>
        <v>408.5</v>
      </c>
      <c r="N47" s="92">
        <f t="shared" si="14"/>
        <v>408.5</v>
      </c>
    </row>
    <row r="48" spans="1:14">
      <c r="A48" s="90" t="s">
        <v>187</v>
      </c>
      <c r="B48" s="41">
        <f>31219-327</f>
        <v>30892</v>
      </c>
      <c r="C48" s="92">
        <f>$B$48/12</f>
        <v>2574.3333333333335</v>
      </c>
      <c r="D48" s="92">
        <f t="shared" ref="D48:N48" si="15">$B$48/12</f>
        <v>2574.3333333333335</v>
      </c>
      <c r="E48" s="92">
        <f t="shared" si="15"/>
        <v>2574.3333333333335</v>
      </c>
      <c r="F48" s="92">
        <f t="shared" si="15"/>
        <v>2574.3333333333335</v>
      </c>
      <c r="G48" s="92">
        <f t="shared" si="15"/>
        <v>2574.3333333333335</v>
      </c>
      <c r="H48" s="92">
        <f t="shared" si="15"/>
        <v>2574.3333333333335</v>
      </c>
      <c r="I48" s="92">
        <f t="shared" si="15"/>
        <v>2574.3333333333335</v>
      </c>
      <c r="J48" s="92">
        <f t="shared" si="15"/>
        <v>2574.3333333333335</v>
      </c>
      <c r="K48" s="92">
        <f t="shared" si="15"/>
        <v>2574.3333333333335</v>
      </c>
      <c r="L48" s="92">
        <f t="shared" si="15"/>
        <v>2574.3333333333335</v>
      </c>
      <c r="M48" s="92">
        <f t="shared" si="15"/>
        <v>2574.3333333333335</v>
      </c>
      <c r="N48" s="92">
        <f t="shared" si="15"/>
        <v>2574.3333333333335</v>
      </c>
    </row>
    <row r="49" spans="1:15">
      <c r="A49" s="90" t="s">
        <v>188</v>
      </c>
      <c r="B49" s="41">
        <v>902</v>
      </c>
      <c r="C49" s="92">
        <f>$B$49/12</f>
        <v>75.166666666666671</v>
      </c>
      <c r="D49" s="92">
        <f t="shared" ref="D49:N49" si="16">$B$49/12</f>
        <v>75.166666666666671</v>
      </c>
      <c r="E49" s="92">
        <f t="shared" si="16"/>
        <v>75.166666666666671</v>
      </c>
      <c r="F49" s="92">
        <f t="shared" si="16"/>
        <v>75.166666666666671</v>
      </c>
      <c r="G49" s="92">
        <f t="shared" si="16"/>
        <v>75.166666666666671</v>
      </c>
      <c r="H49" s="92">
        <f t="shared" si="16"/>
        <v>75.166666666666671</v>
      </c>
      <c r="I49" s="92">
        <f t="shared" si="16"/>
        <v>75.166666666666671</v>
      </c>
      <c r="J49" s="92">
        <f>$B$49/12</f>
        <v>75.166666666666671</v>
      </c>
      <c r="K49" s="92">
        <f t="shared" si="16"/>
        <v>75.166666666666671</v>
      </c>
      <c r="L49" s="92">
        <f t="shared" si="16"/>
        <v>75.166666666666671</v>
      </c>
      <c r="M49" s="92">
        <f t="shared" si="16"/>
        <v>75.166666666666671</v>
      </c>
      <c r="N49" s="92">
        <f t="shared" si="16"/>
        <v>75.166666666666671</v>
      </c>
    </row>
    <row r="50" spans="1:15">
      <c r="A50" s="63" t="s">
        <v>189</v>
      </c>
      <c r="B50" s="62">
        <f t="shared" ref="B50:N50" si="17">SUM(B51:B52)</f>
        <v>10528</v>
      </c>
      <c r="C50" s="62">
        <f t="shared" si="17"/>
        <v>0</v>
      </c>
      <c r="D50" s="62">
        <f t="shared" si="17"/>
        <v>1317</v>
      </c>
      <c r="E50" s="62">
        <f t="shared" si="17"/>
        <v>0</v>
      </c>
      <c r="F50" s="62">
        <f t="shared" si="17"/>
        <v>0</v>
      </c>
      <c r="G50" s="62">
        <f t="shared" si="17"/>
        <v>9211</v>
      </c>
      <c r="H50" s="62">
        <f t="shared" si="17"/>
        <v>0</v>
      </c>
      <c r="I50" s="62">
        <f t="shared" si="17"/>
        <v>0</v>
      </c>
      <c r="J50" s="62">
        <f t="shared" si="17"/>
        <v>0</v>
      </c>
      <c r="K50" s="62">
        <f t="shared" si="17"/>
        <v>0</v>
      </c>
      <c r="L50" s="62">
        <f t="shared" si="17"/>
        <v>0</v>
      </c>
      <c r="M50" s="62">
        <f t="shared" si="17"/>
        <v>0</v>
      </c>
      <c r="N50" s="62">
        <f t="shared" si="17"/>
        <v>0</v>
      </c>
    </row>
    <row r="51" spans="1:15">
      <c r="A51" s="90" t="s">
        <v>190</v>
      </c>
      <c r="B51" s="178">
        <v>1317</v>
      </c>
      <c r="C51" s="92">
        <v>0</v>
      </c>
      <c r="D51" s="92">
        <v>1317</v>
      </c>
      <c r="E51" s="92">
        <v>0</v>
      </c>
      <c r="F51" s="92"/>
      <c r="G51" s="92"/>
      <c r="H51" s="92"/>
      <c r="I51" s="92"/>
      <c r="J51" s="92"/>
      <c r="K51" s="92"/>
      <c r="L51" s="92"/>
      <c r="M51" s="92"/>
      <c r="N51" s="92"/>
    </row>
    <row r="52" spans="1:15">
      <c r="A52" s="90" t="s">
        <v>191</v>
      </c>
      <c r="B52" s="178">
        <v>9211</v>
      </c>
      <c r="C52" s="92">
        <v>0</v>
      </c>
      <c r="D52" s="92">
        <v>0</v>
      </c>
      <c r="E52" s="92">
        <v>0</v>
      </c>
      <c r="F52" s="92">
        <v>0</v>
      </c>
      <c r="G52" s="92">
        <v>9211</v>
      </c>
      <c r="H52" s="92">
        <v>0</v>
      </c>
      <c r="I52" s="92">
        <v>0</v>
      </c>
      <c r="J52" s="92">
        <v>0</v>
      </c>
      <c r="K52" s="92"/>
      <c r="L52" s="92"/>
      <c r="M52" s="92"/>
      <c r="N52" s="92"/>
      <c r="O52" s="266"/>
    </row>
    <row r="53" spans="1:15">
      <c r="A53" s="63" t="s">
        <v>16</v>
      </c>
      <c r="B53" s="62">
        <v>103</v>
      </c>
      <c r="C53" s="92"/>
      <c r="D53" s="92"/>
      <c r="E53" s="92">
        <v>103</v>
      </c>
      <c r="F53" s="92"/>
      <c r="G53" s="92"/>
      <c r="H53" s="92"/>
      <c r="I53" s="92"/>
      <c r="J53" s="92"/>
      <c r="K53" s="92"/>
      <c r="L53" s="92"/>
      <c r="M53" s="92"/>
      <c r="N53" s="92"/>
    </row>
    <row r="54" spans="1:15">
      <c r="A54" s="63" t="s">
        <v>17</v>
      </c>
      <c r="B54" s="62">
        <f>SUM(C54:N54)</f>
        <v>82370</v>
      </c>
      <c r="C54" s="62">
        <f>SUM(C55:C57)</f>
        <v>6864.166666666667</v>
      </c>
      <c r="D54" s="62">
        <f t="shared" ref="D54:N54" si="18">SUM(D55:D57)</f>
        <v>6864.166666666667</v>
      </c>
      <c r="E54" s="62">
        <f t="shared" si="18"/>
        <v>6864.166666666667</v>
      </c>
      <c r="F54" s="62">
        <f t="shared" si="18"/>
        <v>6864.166666666667</v>
      </c>
      <c r="G54" s="62">
        <f t="shared" si="18"/>
        <v>6864.166666666667</v>
      </c>
      <c r="H54" s="62">
        <f t="shared" si="18"/>
        <v>6864.166666666667</v>
      </c>
      <c r="I54" s="62">
        <f t="shared" si="18"/>
        <v>6864.166666666667</v>
      </c>
      <c r="J54" s="62">
        <f t="shared" si="18"/>
        <v>6864.166666666667</v>
      </c>
      <c r="K54" s="62">
        <f t="shared" si="18"/>
        <v>6864.166666666667</v>
      </c>
      <c r="L54" s="62">
        <f t="shared" si="18"/>
        <v>6864.166666666667</v>
      </c>
      <c r="M54" s="62">
        <f t="shared" si="18"/>
        <v>6864.166666666667</v>
      </c>
      <c r="N54" s="62">
        <f t="shared" si="18"/>
        <v>6864.166666666667</v>
      </c>
    </row>
    <row r="55" spans="1:15">
      <c r="A55" s="18" t="s">
        <v>192</v>
      </c>
      <c r="B55" s="178">
        <f>8497+18</f>
        <v>8515</v>
      </c>
      <c r="C55" s="92">
        <f>$B$55/12</f>
        <v>709.58333333333337</v>
      </c>
      <c r="D55" s="92">
        <f t="shared" ref="D55:N55" si="19">$B$55/12</f>
        <v>709.58333333333337</v>
      </c>
      <c r="E55" s="92">
        <f t="shared" si="19"/>
        <v>709.58333333333337</v>
      </c>
      <c r="F55" s="92">
        <f t="shared" si="19"/>
        <v>709.58333333333337</v>
      </c>
      <c r="G55" s="92">
        <f t="shared" si="19"/>
        <v>709.58333333333337</v>
      </c>
      <c r="H55" s="92">
        <f t="shared" si="19"/>
        <v>709.58333333333337</v>
      </c>
      <c r="I55" s="92">
        <f t="shared" si="19"/>
        <v>709.58333333333337</v>
      </c>
      <c r="J55" s="92">
        <f t="shared" si="19"/>
        <v>709.58333333333337</v>
      </c>
      <c r="K55" s="92">
        <f t="shared" si="19"/>
        <v>709.58333333333337</v>
      </c>
      <c r="L55" s="92">
        <f t="shared" si="19"/>
        <v>709.58333333333337</v>
      </c>
      <c r="M55" s="92">
        <f t="shared" si="19"/>
        <v>709.58333333333337</v>
      </c>
      <c r="N55" s="92">
        <f t="shared" si="19"/>
        <v>709.58333333333337</v>
      </c>
    </row>
    <row r="56" spans="1:15">
      <c r="A56" s="90" t="s">
        <v>423</v>
      </c>
      <c r="B56" s="178">
        <v>2234</v>
      </c>
      <c r="C56" s="92">
        <f>$B$56/12</f>
        <v>186.16666666666666</v>
      </c>
      <c r="D56" s="92">
        <f t="shared" ref="D56:N56" si="20">$B$56/12</f>
        <v>186.16666666666666</v>
      </c>
      <c r="E56" s="92">
        <f t="shared" si="20"/>
        <v>186.16666666666666</v>
      </c>
      <c r="F56" s="92">
        <f t="shared" si="20"/>
        <v>186.16666666666666</v>
      </c>
      <c r="G56" s="92">
        <f t="shared" si="20"/>
        <v>186.16666666666666</v>
      </c>
      <c r="H56" s="92">
        <f t="shared" si="20"/>
        <v>186.16666666666666</v>
      </c>
      <c r="I56" s="92">
        <f t="shared" si="20"/>
        <v>186.16666666666666</v>
      </c>
      <c r="J56" s="92">
        <f t="shared" si="20"/>
        <v>186.16666666666666</v>
      </c>
      <c r="K56" s="92">
        <f t="shared" si="20"/>
        <v>186.16666666666666</v>
      </c>
      <c r="L56" s="92">
        <f t="shared" si="20"/>
        <v>186.16666666666666</v>
      </c>
      <c r="M56" s="92">
        <f t="shared" si="20"/>
        <v>186.16666666666666</v>
      </c>
      <c r="N56" s="92">
        <f t="shared" si="20"/>
        <v>186.16666666666666</v>
      </c>
    </row>
    <row r="57" spans="1:15">
      <c r="A57" s="90" t="s">
        <v>424</v>
      </c>
      <c r="B57" s="178">
        <v>71621</v>
      </c>
      <c r="C57" s="92">
        <f>$B$57/12</f>
        <v>5968.416666666667</v>
      </c>
      <c r="D57" s="92">
        <f t="shared" ref="D57:N57" si="21">$B$57/12</f>
        <v>5968.416666666667</v>
      </c>
      <c r="E57" s="92">
        <f t="shared" si="21"/>
        <v>5968.416666666667</v>
      </c>
      <c r="F57" s="92">
        <f t="shared" si="21"/>
        <v>5968.416666666667</v>
      </c>
      <c r="G57" s="92">
        <f t="shared" si="21"/>
        <v>5968.416666666667</v>
      </c>
      <c r="H57" s="92">
        <f t="shared" si="21"/>
        <v>5968.416666666667</v>
      </c>
      <c r="I57" s="92">
        <f t="shared" si="21"/>
        <v>5968.416666666667</v>
      </c>
      <c r="J57" s="92">
        <f t="shared" si="21"/>
        <v>5968.416666666667</v>
      </c>
      <c r="K57" s="92">
        <f t="shared" si="21"/>
        <v>5968.416666666667</v>
      </c>
      <c r="L57" s="92">
        <f t="shared" si="21"/>
        <v>5968.416666666667</v>
      </c>
      <c r="M57" s="92">
        <f t="shared" si="21"/>
        <v>5968.416666666667</v>
      </c>
      <c r="N57" s="92">
        <f t="shared" si="21"/>
        <v>5968.416666666667</v>
      </c>
    </row>
    <row r="58" spans="1:15">
      <c r="A58" s="63" t="s">
        <v>475</v>
      </c>
      <c r="B58" s="62">
        <v>0</v>
      </c>
      <c r="C58" s="92"/>
      <c r="D58" s="75">
        <v>0</v>
      </c>
      <c r="E58" s="75"/>
      <c r="F58" s="75">
        <v>0</v>
      </c>
      <c r="G58" s="75"/>
      <c r="H58" s="75"/>
      <c r="I58" s="75">
        <v>0</v>
      </c>
      <c r="J58" s="75"/>
      <c r="K58" s="75">
        <v>0</v>
      </c>
      <c r="L58" s="75"/>
      <c r="M58" s="75"/>
      <c r="N58" s="75"/>
    </row>
    <row r="59" spans="1:15">
      <c r="A59" s="25" t="s">
        <v>233</v>
      </c>
      <c r="B59" s="62">
        <v>69127</v>
      </c>
      <c r="C59" s="92">
        <f>$B$59/12</f>
        <v>5760.583333333333</v>
      </c>
      <c r="D59" s="92">
        <f t="shared" ref="D59:N59" si="22">$B$59/12</f>
        <v>5760.583333333333</v>
      </c>
      <c r="E59" s="92">
        <f t="shared" si="22"/>
        <v>5760.583333333333</v>
      </c>
      <c r="F59" s="92">
        <f t="shared" si="22"/>
        <v>5760.583333333333</v>
      </c>
      <c r="G59" s="92">
        <f t="shared" si="22"/>
        <v>5760.583333333333</v>
      </c>
      <c r="H59" s="92">
        <f t="shared" si="22"/>
        <v>5760.583333333333</v>
      </c>
      <c r="I59" s="92">
        <f t="shared" si="22"/>
        <v>5760.583333333333</v>
      </c>
      <c r="J59" s="92">
        <f t="shared" si="22"/>
        <v>5760.583333333333</v>
      </c>
      <c r="K59" s="92">
        <f t="shared" si="22"/>
        <v>5760.583333333333</v>
      </c>
      <c r="L59" s="92">
        <f t="shared" si="22"/>
        <v>5760.583333333333</v>
      </c>
      <c r="M59" s="92">
        <f t="shared" si="22"/>
        <v>5760.583333333333</v>
      </c>
      <c r="N59" s="92">
        <f t="shared" si="22"/>
        <v>5760.583333333333</v>
      </c>
    </row>
    <row r="60" spans="1:15">
      <c r="A60" s="25" t="s">
        <v>361</v>
      </c>
      <c r="B60" s="62">
        <v>2915</v>
      </c>
      <c r="C60" s="92">
        <v>2915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</row>
    <row r="61" spans="1:15">
      <c r="A61" s="25" t="s">
        <v>476</v>
      </c>
      <c r="B61" s="178">
        <f>SUM(C61:N61)</f>
        <v>0</v>
      </c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</row>
    <row r="62" spans="1:15" ht="13.5" thickBot="1">
      <c r="A62" s="199" t="s">
        <v>193</v>
      </c>
      <c r="B62" s="42">
        <f>SUM(B45,B50,B53,B54,B58,B59,B60)</f>
        <v>229404</v>
      </c>
      <c r="C62" s="42">
        <f>SUM(C45,C50,C53,C54,C58,C59,C60)</f>
        <v>20903.166666666668</v>
      </c>
      <c r="D62" s="42">
        <f t="shared" ref="D62:N62" si="23">SUM(D45,D50,D53,D54,D58,D59)</f>
        <v>19305.166666666668</v>
      </c>
      <c r="E62" s="42">
        <f t="shared" si="23"/>
        <v>18091.166666666668</v>
      </c>
      <c r="F62" s="42">
        <f t="shared" si="23"/>
        <v>17988.166666666668</v>
      </c>
      <c r="G62" s="42">
        <f t="shared" si="23"/>
        <v>27199.166666666668</v>
      </c>
      <c r="H62" s="42">
        <f t="shared" si="23"/>
        <v>17988.166666666668</v>
      </c>
      <c r="I62" s="42">
        <f t="shared" si="23"/>
        <v>17988.166666666668</v>
      </c>
      <c r="J62" s="42">
        <f t="shared" si="23"/>
        <v>17988.166666666668</v>
      </c>
      <c r="K62" s="42">
        <f t="shared" si="23"/>
        <v>17988.166666666668</v>
      </c>
      <c r="L62" s="42">
        <f t="shared" si="23"/>
        <v>17988.166666666668</v>
      </c>
      <c r="M62" s="42">
        <f t="shared" si="23"/>
        <v>17988.166666666668</v>
      </c>
      <c r="N62" s="42">
        <f t="shared" si="23"/>
        <v>17988.166666666668</v>
      </c>
    </row>
    <row r="63" spans="1:15">
      <c r="A63" s="176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5">
      <c r="A64" s="200" t="s">
        <v>477</v>
      </c>
      <c r="B64" s="201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</row>
    <row r="65" spans="1:14">
      <c r="A65" s="28" t="s">
        <v>194</v>
      </c>
      <c r="B65" s="202">
        <f t="shared" ref="B65:N65" si="24">(B31-B62)</f>
        <v>0</v>
      </c>
      <c r="C65" s="202">
        <f t="shared" si="24"/>
        <v>-3904.1566666666658</v>
      </c>
      <c r="D65" s="202">
        <f t="shared" si="24"/>
        <v>-889.52666666666846</v>
      </c>
      <c r="E65" s="202">
        <f t="shared" si="24"/>
        <v>3548.7833333333328</v>
      </c>
      <c r="F65" s="202">
        <f t="shared" si="24"/>
        <v>427.47333333333154</v>
      </c>
      <c r="G65" s="202">
        <f t="shared" si="24"/>
        <v>-3613.1566666666658</v>
      </c>
      <c r="H65" s="202">
        <f t="shared" si="24"/>
        <v>-1233.4166666666679</v>
      </c>
      <c r="I65" s="202">
        <f t="shared" si="24"/>
        <v>765.08333333333212</v>
      </c>
      <c r="J65" s="202">
        <f t="shared" si="24"/>
        <v>42.883333333331393</v>
      </c>
      <c r="K65" s="202">
        <f t="shared" si="24"/>
        <v>2430.4833333333336</v>
      </c>
      <c r="L65" s="202">
        <f t="shared" si="24"/>
        <v>671.73333333333358</v>
      </c>
      <c r="M65" s="202">
        <f t="shared" si="24"/>
        <v>-989.15666666666584</v>
      </c>
      <c r="N65" s="202">
        <f t="shared" si="24"/>
        <v>2742.9733333333315</v>
      </c>
    </row>
    <row r="66" spans="1:14">
      <c r="A66" s="1" t="s">
        <v>195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</row>
    <row r="67" spans="1:14">
      <c r="A67" s="9" t="s">
        <v>196</v>
      </c>
      <c r="B67" s="32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</row>
    <row r="68" spans="1:14">
      <c r="A68" s="200" t="s">
        <v>478</v>
      </c>
      <c r="B68" s="89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</row>
    <row r="69" spans="1:14">
      <c r="A69" s="28" t="s">
        <v>197</v>
      </c>
      <c r="B69" s="65">
        <v>0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</row>
    <row r="70" spans="1:14">
      <c r="A70" s="32" t="s">
        <v>198</v>
      </c>
      <c r="B70" s="33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</row>
    <row r="71" spans="1:14">
      <c r="A71" s="203" t="s">
        <v>199</v>
      </c>
      <c r="B71" s="33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spans="1:14" ht="13.5" thickBot="1">
      <c r="A72" s="204" t="s">
        <v>479</v>
      </c>
      <c r="B72" s="205">
        <v>0</v>
      </c>
      <c r="C72" s="205"/>
      <c r="D72" s="205"/>
      <c r="E72" s="205"/>
      <c r="F72" s="205"/>
      <c r="G72" s="205"/>
      <c r="H72" s="205"/>
      <c r="I72" s="205"/>
      <c r="J72" s="205"/>
      <c r="K72" s="205"/>
      <c r="L72" s="205"/>
      <c r="M72" s="205"/>
      <c r="N72" s="205"/>
    </row>
    <row r="73" spans="1:14">
      <c r="A73" s="11" t="s">
        <v>480</v>
      </c>
      <c r="B73" s="192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</row>
    <row r="74" spans="1:14">
      <c r="A74" s="133" t="s">
        <v>200</v>
      </c>
      <c r="B74" s="163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</row>
    <row r="75" spans="1:14" ht="13.5" thickBot="1">
      <c r="A75" s="206" t="s">
        <v>201</v>
      </c>
      <c r="B75" s="47">
        <v>0</v>
      </c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</row>
    <row r="76" spans="1:14"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</row>
    <row r="77" spans="1:14"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</row>
  </sheetData>
  <mergeCells count="2">
    <mergeCell ref="B3:M3"/>
    <mergeCell ref="A6:N6"/>
  </mergeCells>
  <phoneticPr fontId="5" type="noConversion"/>
  <pageMargins left="0.75" right="0.75" top="1" bottom="1" header="0.5" footer="0.5"/>
  <pageSetup paperSize="9" scale="83" orientation="landscape" r:id="rId1"/>
  <headerFooter alignWithMargins="0"/>
  <rowBreaks count="1" manualBreakCount="1">
    <brk id="3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R130"/>
  <sheetViews>
    <sheetView view="pageBreakPreview" zoomScaleSheetLayoutView="100" workbookViewId="0">
      <selection activeCell="C1" sqref="C1:O1"/>
    </sheetView>
  </sheetViews>
  <sheetFormatPr defaultRowHeight="11.25"/>
  <cols>
    <col min="1" max="1" width="4.28515625" style="224" customWidth="1"/>
    <col min="2" max="2" width="31.140625" style="224" customWidth="1"/>
    <col min="3" max="5" width="10" style="224" customWidth="1"/>
    <col min="6" max="6" width="10.28515625" style="224" customWidth="1"/>
    <col min="7" max="7" width="10.5703125" style="224" bestFit="1" customWidth="1"/>
    <col min="8" max="8" width="9" style="224" customWidth="1"/>
    <col min="9" max="9" width="9.7109375" style="224" customWidth="1"/>
    <col min="10" max="12" width="9.140625" style="224"/>
    <col min="13" max="13" width="12.28515625" style="224" customWidth="1"/>
    <col min="14" max="14" width="11" style="224" customWidth="1"/>
    <col min="15" max="15" width="11.7109375" style="224" customWidth="1"/>
    <col min="16" max="16384" width="9.140625" style="209"/>
  </cols>
  <sheetData>
    <row r="1" spans="1:18" s="208" customFormat="1" ht="12" thickBot="1">
      <c r="A1" s="207"/>
      <c r="B1" s="207"/>
      <c r="C1" s="570" t="s">
        <v>532</v>
      </c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</row>
    <row r="2" spans="1:18" ht="12" thickBot="1">
      <c r="A2" s="571" t="s">
        <v>380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</row>
    <row r="3" spans="1:18" s="208" customFormat="1" ht="12" thickBot="1">
      <c r="O3" s="208" t="s">
        <v>355</v>
      </c>
    </row>
    <row r="4" spans="1:18" s="210" customFormat="1">
      <c r="A4" s="560" t="s">
        <v>202</v>
      </c>
      <c r="B4" s="561"/>
      <c r="C4" s="573" t="s">
        <v>203</v>
      </c>
      <c r="D4" s="574"/>
      <c r="E4" s="574"/>
      <c r="F4" s="561"/>
      <c r="G4" s="575" t="s">
        <v>204</v>
      </c>
      <c r="H4" s="575"/>
      <c r="I4" s="575"/>
      <c r="J4" s="575"/>
      <c r="K4" s="575"/>
      <c r="L4" s="575"/>
      <c r="M4" s="575"/>
      <c r="N4" s="575"/>
      <c r="O4" s="575"/>
    </row>
    <row r="5" spans="1:18" s="210" customFormat="1" ht="21" customHeight="1">
      <c r="A5" s="562"/>
      <c r="B5" s="563"/>
      <c r="C5" s="568" t="s">
        <v>251</v>
      </c>
      <c r="D5" s="211"/>
      <c r="E5" s="211"/>
      <c r="F5" s="580" t="s">
        <v>356</v>
      </c>
      <c r="G5" s="234" t="s">
        <v>206</v>
      </c>
      <c r="H5" s="582" t="s">
        <v>207</v>
      </c>
      <c r="I5" s="582"/>
      <c r="J5" s="582" t="s">
        <v>208</v>
      </c>
      <c r="K5" s="582"/>
      <c r="L5" s="582"/>
      <c r="M5" s="583"/>
      <c r="N5" s="583"/>
      <c r="O5" s="566" t="s">
        <v>279</v>
      </c>
      <c r="P5" s="576"/>
      <c r="Q5" s="577"/>
      <c r="R5" s="577"/>
    </row>
    <row r="6" spans="1:18" s="210" customFormat="1" ht="46.5" customHeight="1" thickBot="1">
      <c r="A6" s="564"/>
      <c r="B6" s="565"/>
      <c r="C6" s="569"/>
      <c r="D6" s="212" t="s">
        <v>257</v>
      </c>
      <c r="E6" s="235" t="s">
        <v>256</v>
      </c>
      <c r="F6" s="581"/>
      <c r="G6" s="213" t="s">
        <v>209</v>
      </c>
      <c r="H6" s="213" t="s">
        <v>210</v>
      </c>
      <c r="I6" s="213" t="s">
        <v>211</v>
      </c>
      <c r="J6" s="214" t="s">
        <v>384</v>
      </c>
      <c r="K6" s="214" t="s">
        <v>259</v>
      </c>
      <c r="L6" s="214" t="s">
        <v>258</v>
      </c>
      <c r="M6" s="214" t="s">
        <v>531</v>
      </c>
      <c r="N6" s="214" t="s">
        <v>385</v>
      </c>
      <c r="O6" s="567"/>
      <c r="P6" s="576"/>
      <c r="Q6" s="577"/>
      <c r="R6" s="577"/>
    </row>
    <row r="7" spans="1:18" ht="12" thickTop="1">
      <c r="A7" s="215" t="s">
        <v>212</v>
      </c>
      <c r="B7" s="216" t="s">
        <v>235</v>
      </c>
      <c r="C7" s="217">
        <v>26246</v>
      </c>
      <c r="D7" s="218">
        <v>103</v>
      </c>
      <c r="E7" s="224">
        <v>48763</v>
      </c>
      <c r="F7" s="241">
        <v>936</v>
      </c>
      <c r="G7" s="219">
        <f>428+538+1000+605</f>
        <v>2571</v>
      </c>
      <c r="H7" s="219">
        <v>2500</v>
      </c>
      <c r="I7" s="219">
        <v>55</v>
      </c>
      <c r="J7" s="219">
        <f>102+469+12829</f>
        <v>13400</v>
      </c>
      <c r="K7" s="219"/>
      <c r="L7" s="219">
        <v>37</v>
      </c>
      <c r="M7" s="219">
        <f>59316-15948</f>
        <v>43368</v>
      </c>
      <c r="N7" s="219"/>
      <c r="O7" s="237">
        <f>SUM(C7:F7)-SUM(G7:N7)</f>
        <v>14117</v>
      </c>
      <c r="P7" s="578"/>
      <c r="Q7" s="579"/>
      <c r="R7" s="579"/>
    </row>
    <row r="8" spans="1:18" s="333" customFormat="1">
      <c r="A8" s="325"/>
      <c r="B8" s="326" t="s">
        <v>381</v>
      </c>
      <c r="C8" s="327"/>
      <c r="D8" s="328">
        <v>2915</v>
      </c>
      <c r="E8" s="224"/>
      <c r="F8" s="329"/>
      <c r="G8" s="330"/>
      <c r="H8" s="330">
        <v>3610</v>
      </c>
      <c r="I8" s="330"/>
      <c r="J8" s="330"/>
      <c r="K8" s="330"/>
      <c r="L8" s="330"/>
      <c r="M8" s="330">
        <v>2915</v>
      </c>
      <c r="N8" s="330"/>
      <c r="O8" s="237">
        <f t="shared" ref="O8:O9" si="0">SUM(C8:F8)-SUM(G8:N8)</f>
        <v>-3610</v>
      </c>
      <c r="P8" s="208"/>
    </row>
    <row r="9" spans="1:18">
      <c r="A9" s="325" t="s">
        <v>213</v>
      </c>
      <c r="B9" s="326" t="s">
        <v>250</v>
      </c>
      <c r="C9" s="327"/>
      <c r="D9" s="328">
        <f>7899+30</f>
        <v>7929</v>
      </c>
      <c r="F9" s="329">
        <v>0</v>
      </c>
      <c r="G9" s="330">
        <f>5000+3075</f>
        <v>8075</v>
      </c>
      <c r="H9" s="330">
        <v>0</v>
      </c>
      <c r="I9" s="330"/>
      <c r="J9" s="330"/>
      <c r="K9" s="330"/>
      <c r="L9" s="330"/>
      <c r="M9" s="330">
        <v>0</v>
      </c>
      <c r="N9" s="330"/>
      <c r="O9" s="237">
        <f t="shared" si="0"/>
        <v>-146</v>
      </c>
      <c r="P9" s="208"/>
    </row>
    <row r="10" spans="1:18" s="333" customFormat="1">
      <c r="A10" s="325"/>
      <c r="B10" s="326" t="s">
        <v>382</v>
      </c>
      <c r="C10" s="327"/>
      <c r="D10" s="328">
        <v>258</v>
      </c>
      <c r="E10" s="224"/>
      <c r="F10" s="329"/>
      <c r="G10" s="330"/>
      <c r="H10" s="330"/>
      <c r="I10" s="330"/>
      <c r="J10" s="330"/>
      <c r="K10" s="330"/>
      <c r="L10" s="330"/>
      <c r="M10" s="330"/>
      <c r="N10" s="330"/>
      <c r="O10" s="237">
        <v>258</v>
      </c>
      <c r="P10" s="208"/>
    </row>
    <row r="11" spans="1:18" s="333" customFormat="1">
      <c r="A11" s="325"/>
      <c r="B11" s="326" t="s">
        <v>383</v>
      </c>
      <c r="C11" s="327"/>
      <c r="D11" s="328">
        <v>134</v>
      </c>
      <c r="E11" s="224"/>
      <c r="F11" s="329"/>
      <c r="G11" s="330"/>
      <c r="H11" s="330"/>
      <c r="I11" s="330"/>
      <c r="J11" s="330"/>
      <c r="K11" s="330"/>
      <c r="L11" s="330"/>
      <c r="M11" s="330"/>
      <c r="N11" s="330"/>
      <c r="O11" s="237">
        <v>134</v>
      </c>
      <c r="P11" s="208"/>
    </row>
    <row r="12" spans="1:18">
      <c r="A12" s="220" t="s">
        <v>214</v>
      </c>
      <c r="B12" s="221" t="s">
        <v>236</v>
      </c>
      <c r="C12" s="222">
        <v>1623</v>
      </c>
      <c r="D12" s="223"/>
      <c r="F12" s="242"/>
      <c r="G12" s="224">
        <f>1811+83+19</f>
        <v>1913</v>
      </c>
      <c r="J12" s="224">
        <v>81</v>
      </c>
      <c r="O12" s="237">
        <f>SUM(C12:F12)-SUM(G12:N12)</f>
        <v>-371</v>
      </c>
    </row>
    <row r="13" spans="1:18">
      <c r="A13" s="220" t="s">
        <v>215</v>
      </c>
      <c r="B13" s="221" t="s">
        <v>237</v>
      </c>
      <c r="C13" s="222">
        <v>523</v>
      </c>
      <c r="D13" s="223"/>
      <c r="E13" s="224">
        <f>5334+11860</f>
        <v>17194</v>
      </c>
      <c r="F13" s="242">
        <v>1317</v>
      </c>
      <c r="I13" s="224">
        <v>1250</v>
      </c>
      <c r="J13" s="224">
        <v>0</v>
      </c>
      <c r="M13" s="224">
        <v>9863</v>
      </c>
      <c r="O13" s="237">
        <f t="shared" ref="O13:O20" si="1">SUM(C13:F13)- SUM(G13:N13)</f>
        <v>7921</v>
      </c>
    </row>
    <row r="14" spans="1:18">
      <c r="A14" s="220" t="s">
        <v>216</v>
      </c>
      <c r="B14" s="221" t="s">
        <v>238</v>
      </c>
      <c r="C14" s="222">
        <v>50</v>
      </c>
      <c r="D14" s="223"/>
      <c r="F14" s="242"/>
      <c r="O14" s="237">
        <f t="shared" si="1"/>
        <v>50</v>
      </c>
    </row>
    <row r="15" spans="1:18">
      <c r="A15" s="220" t="s">
        <v>217</v>
      </c>
      <c r="B15" s="221" t="s">
        <v>239</v>
      </c>
      <c r="C15" s="222">
        <v>1473</v>
      </c>
      <c r="D15" s="223"/>
      <c r="F15" s="242"/>
      <c r="G15" s="224">
        <v>1473</v>
      </c>
      <c r="O15" s="237">
        <f t="shared" si="1"/>
        <v>0</v>
      </c>
    </row>
    <row r="16" spans="1:18">
      <c r="A16" s="220" t="s">
        <v>218</v>
      </c>
      <c r="B16" s="221" t="s">
        <v>240</v>
      </c>
      <c r="C16" s="222">
        <v>456</v>
      </c>
      <c r="D16" s="223"/>
      <c r="F16" s="242"/>
      <c r="O16" s="237">
        <f t="shared" si="1"/>
        <v>456</v>
      </c>
    </row>
    <row r="17" spans="1:15">
      <c r="A17" s="220" t="s">
        <v>219</v>
      </c>
      <c r="B17" s="221" t="s">
        <v>241</v>
      </c>
      <c r="C17" s="222">
        <v>2898</v>
      </c>
      <c r="D17" s="223"/>
      <c r="F17" s="242">
        <v>0</v>
      </c>
      <c r="G17" s="224">
        <v>4096</v>
      </c>
      <c r="O17" s="237">
        <f t="shared" si="1"/>
        <v>-1198</v>
      </c>
    </row>
    <row r="18" spans="1:15">
      <c r="A18" s="220" t="s">
        <v>220</v>
      </c>
      <c r="B18" s="221" t="s">
        <v>242</v>
      </c>
      <c r="C18" s="222">
        <f>3816+83+18</f>
        <v>3917</v>
      </c>
      <c r="D18" s="223"/>
      <c r="F18" s="242"/>
      <c r="G18" s="224">
        <f>4248+28+83+18</f>
        <v>4377</v>
      </c>
      <c r="J18" s="224">
        <v>0</v>
      </c>
      <c r="O18" s="237">
        <f t="shared" si="1"/>
        <v>-460</v>
      </c>
    </row>
    <row r="19" spans="1:15">
      <c r="A19" s="220" t="s">
        <v>221</v>
      </c>
      <c r="B19" s="221" t="s">
        <v>243</v>
      </c>
      <c r="C19" s="222">
        <v>222</v>
      </c>
      <c r="D19" s="223"/>
      <c r="F19" s="242"/>
      <c r="O19" s="237">
        <f t="shared" si="1"/>
        <v>222</v>
      </c>
    </row>
    <row r="20" spans="1:15">
      <c r="A20" s="220" t="s">
        <v>222</v>
      </c>
      <c r="B20" s="221" t="s">
        <v>244</v>
      </c>
      <c r="C20" s="222">
        <v>309</v>
      </c>
      <c r="D20" s="223"/>
      <c r="F20" s="242">
        <v>0</v>
      </c>
      <c r="H20" s="224">
        <v>8</v>
      </c>
      <c r="O20" s="237">
        <f t="shared" si="1"/>
        <v>301</v>
      </c>
    </row>
    <row r="21" spans="1:15">
      <c r="A21" s="220"/>
      <c r="B21" s="221" t="s">
        <v>365</v>
      </c>
      <c r="C21" s="222">
        <v>41</v>
      </c>
      <c r="D21" s="223"/>
      <c r="F21" s="242"/>
      <c r="O21" s="237">
        <v>41</v>
      </c>
    </row>
    <row r="22" spans="1:15">
      <c r="A22" s="220"/>
      <c r="B22" s="221" t="s">
        <v>386</v>
      </c>
      <c r="C22" s="222">
        <f>1594+82+19</f>
        <v>1695</v>
      </c>
      <c r="D22" s="223">
        <v>0</v>
      </c>
      <c r="F22" s="242"/>
      <c r="G22" s="224">
        <f>82+19</f>
        <v>101</v>
      </c>
      <c r="O22" s="237">
        <v>1594</v>
      </c>
    </row>
    <row r="23" spans="1:15">
      <c r="A23" s="220" t="s">
        <v>223</v>
      </c>
      <c r="B23" s="221" t="s">
        <v>246</v>
      </c>
      <c r="C23" s="222">
        <v>426</v>
      </c>
      <c r="D23" s="223"/>
      <c r="F23" s="242">
        <v>0</v>
      </c>
      <c r="O23" s="237">
        <f>SUM(C23:F23)- SUM(G23:N23)</f>
        <v>426</v>
      </c>
    </row>
    <row r="24" spans="1:15">
      <c r="A24" s="220" t="s">
        <v>224</v>
      </c>
      <c r="B24" s="221" t="s">
        <v>247</v>
      </c>
      <c r="C24" s="222">
        <f>3110+83+19</f>
        <v>3212</v>
      </c>
      <c r="D24" s="223">
        <f>18+176</f>
        <v>194</v>
      </c>
      <c r="F24" s="242">
        <v>244</v>
      </c>
      <c r="G24" s="224">
        <f>1200+83+19</f>
        <v>1302</v>
      </c>
      <c r="J24" s="224">
        <v>1006</v>
      </c>
      <c r="O24" s="237">
        <f>SUM(C24:F24)- SUM(G24:N24)</f>
        <v>1342</v>
      </c>
    </row>
    <row r="25" spans="1:15">
      <c r="A25" s="220"/>
      <c r="B25" s="221" t="s">
        <v>364</v>
      </c>
      <c r="C25" s="222"/>
      <c r="D25" s="223"/>
      <c r="F25" s="242"/>
      <c r="G25" s="224">
        <v>0</v>
      </c>
      <c r="O25" s="237"/>
    </row>
    <row r="26" spans="1:15">
      <c r="A26" s="220" t="s">
        <v>225</v>
      </c>
      <c r="B26" s="221" t="s">
        <v>248</v>
      </c>
      <c r="C26" s="222"/>
      <c r="D26" s="223">
        <v>17345</v>
      </c>
      <c r="F26" s="242">
        <v>0</v>
      </c>
      <c r="G26" s="224">
        <f>15399+734+125+1044+733+2256-634-80</f>
        <v>19577</v>
      </c>
      <c r="H26" s="224">
        <v>67</v>
      </c>
      <c r="J26" s="224">
        <v>3867</v>
      </c>
      <c r="O26" s="237">
        <f t="shared" ref="O26:O35" si="2">SUM(C26:F26)- SUM(G26:N26)</f>
        <v>-6166</v>
      </c>
    </row>
    <row r="27" spans="1:15">
      <c r="A27" s="220" t="s">
        <v>226</v>
      </c>
      <c r="B27" s="221" t="s">
        <v>245</v>
      </c>
      <c r="C27" s="222">
        <v>48</v>
      </c>
      <c r="D27" s="223"/>
      <c r="F27" s="242"/>
      <c r="O27" s="237">
        <f t="shared" si="2"/>
        <v>48</v>
      </c>
    </row>
    <row r="28" spans="1:15">
      <c r="A28" s="220" t="s">
        <v>362</v>
      </c>
      <c r="B28" s="221" t="s">
        <v>249</v>
      </c>
      <c r="C28" s="222">
        <v>18256</v>
      </c>
      <c r="D28" s="223"/>
      <c r="F28" s="242">
        <f>10528-2739</f>
        <v>7789</v>
      </c>
      <c r="G28" s="224">
        <v>0</v>
      </c>
      <c r="H28" s="224">
        <v>18553</v>
      </c>
      <c r="I28" s="224">
        <v>5337</v>
      </c>
      <c r="J28" s="224">
        <v>0</v>
      </c>
      <c r="M28" s="224">
        <v>0</v>
      </c>
      <c r="O28" s="237">
        <f t="shared" si="2"/>
        <v>2155</v>
      </c>
    </row>
    <row r="29" spans="1:15">
      <c r="A29" s="220" t="s">
        <v>227</v>
      </c>
      <c r="B29" s="221" t="s">
        <v>252</v>
      </c>
      <c r="C29" s="222"/>
      <c r="D29" s="223">
        <v>902</v>
      </c>
      <c r="F29" s="242"/>
      <c r="G29" s="224">
        <v>7148</v>
      </c>
      <c r="H29" s="224">
        <v>145</v>
      </c>
      <c r="M29" s="224">
        <v>0</v>
      </c>
      <c r="O29" s="237">
        <f t="shared" si="2"/>
        <v>-6391</v>
      </c>
    </row>
    <row r="30" spans="1:15" ht="14.25" customHeight="1">
      <c r="A30" s="220" t="s">
        <v>228</v>
      </c>
      <c r="B30" s="221" t="s">
        <v>253</v>
      </c>
      <c r="C30" s="222">
        <v>0</v>
      </c>
      <c r="D30" s="223"/>
      <c r="E30" s="224">
        <v>3170</v>
      </c>
      <c r="F30" s="242"/>
      <c r="I30" s="224">
        <v>1966</v>
      </c>
      <c r="J30" s="224">
        <v>0</v>
      </c>
      <c r="M30" s="224">
        <v>3170</v>
      </c>
      <c r="O30" s="237">
        <f t="shared" si="2"/>
        <v>-1966</v>
      </c>
    </row>
    <row r="31" spans="1:15">
      <c r="A31" s="220" t="s">
        <v>229</v>
      </c>
      <c r="B31" s="221" t="s">
        <v>254</v>
      </c>
      <c r="C31" s="222"/>
      <c r="D31" s="223"/>
      <c r="F31" s="242"/>
      <c r="I31" s="224">
        <f>2054+1158</f>
        <v>3212</v>
      </c>
      <c r="O31" s="237">
        <f t="shared" si="2"/>
        <v>-3212</v>
      </c>
    </row>
    <row r="32" spans="1:15">
      <c r="A32" s="220" t="s">
        <v>230</v>
      </c>
      <c r="B32" s="221" t="s">
        <v>387</v>
      </c>
      <c r="C32" s="222"/>
      <c r="D32" s="223">
        <v>54276</v>
      </c>
      <c r="F32" s="242">
        <v>242</v>
      </c>
      <c r="G32" s="224">
        <f>1495+31272+2159+392+1583+277</f>
        <v>37178</v>
      </c>
      <c r="H32" s="224">
        <f>4149+489+3764</f>
        <v>8402</v>
      </c>
      <c r="O32" s="237">
        <f t="shared" si="2"/>
        <v>8938</v>
      </c>
    </row>
    <row r="33" spans="1:18">
      <c r="A33" s="220" t="s">
        <v>231</v>
      </c>
      <c r="B33" s="221" t="s">
        <v>388</v>
      </c>
      <c r="C33" s="222">
        <v>2064</v>
      </c>
      <c r="D33" s="223">
        <v>0</v>
      </c>
      <c r="F33" s="242"/>
      <c r="I33" s="224">
        <v>704</v>
      </c>
      <c r="J33" s="224">
        <v>3493</v>
      </c>
      <c r="K33" s="224">
        <v>2371</v>
      </c>
      <c r="O33" s="237">
        <f t="shared" si="2"/>
        <v>-4504</v>
      </c>
    </row>
    <row r="34" spans="1:18" ht="12" thickBot="1">
      <c r="A34" s="238" t="s">
        <v>232</v>
      </c>
      <c r="B34" s="239" t="s">
        <v>357</v>
      </c>
      <c r="C34" s="240"/>
      <c r="D34" s="208"/>
      <c r="E34" s="224">
        <v>0</v>
      </c>
      <c r="F34" s="208"/>
      <c r="G34" s="240"/>
      <c r="H34" s="240"/>
      <c r="I34" s="240"/>
      <c r="J34" s="240"/>
      <c r="K34" s="240"/>
      <c r="L34" s="240"/>
      <c r="M34" s="240">
        <v>0</v>
      </c>
      <c r="N34" s="240">
        <v>12213</v>
      </c>
      <c r="O34" s="237">
        <f t="shared" si="2"/>
        <v>-12213</v>
      </c>
    </row>
    <row r="35" spans="1:18" s="228" customFormat="1" ht="12.75" thickTop="1" thickBot="1">
      <c r="A35" s="225"/>
      <c r="B35" s="226" t="s">
        <v>61</v>
      </c>
      <c r="C35" s="227">
        <f t="shared" ref="C35:N35" si="3">SUM(C7:C34)</f>
        <v>63459</v>
      </c>
      <c r="D35" s="227">
        <f t="shared" si="3"/>
        <v>84056</v>
      </c>
      <c r="E35" s="227">
        <f t="shared" si="3"/>
        <v>69127</v>
      </c>
      <c r="F35" s="227">
        <f t="shared" si="3"/>
        <v>10528</v>
      </c>
      <c r="G35" s="227">
        <f t="shared" si="3"/>
        <v>87811</v>
      </c>
      <c r="H35" s="227">
        <f t="shared" si="3"/>
        <v>33285</v>
      </c>
      <c r="I35" s="227">
        <f t="shared" si="3"/>
        <v>12524</v>
      </c>
      <c r="J35" s="227">
        <f t="shared" si="3"/>
        <v>21847</v>
      </c>
      <c r="K35" s="227">
        <f t="shared" si="3"/>
        <v>2371</v>
      </c>
      <c r="L35" s="227">
        <f t="shared" si="3"/>
        <v>37</v>
      </c>
      <c r="M35" s="227">
        <f t="shared" si="3"/>
        <v>59316</v>
      </c>
      <c r="N35" s="227">
        <f t="shared" si="3"/>
        <v>12213</v>
      </c>
      <c r="O35" s="237">
        <f t="shared" si="2"/>
        <v>-2234</v>
      </c>
    </row>
    <row r="36" spans="1:18" s="208" customFormat="1">
      <c r="A36" s="229"/>
      <c r="B36" s="229"/>
      <c r="C36" s="229"/>
      <c r="D36" s="229"/>
      <c r="E36" s="229"/>
      <c r="F36" s="229"/>
      <c r="G36" s="230"/>
      <c r="H36" s="230"/>
      <c r="I36" s="230"/>
      <c r="J36" s="230"/>
      <c r="K36" s="230"/>
      <c r="L36" s="230"/>
      <c r="M36" s="230"/>
      <c r="N36" s="230"/>
      <c r="O36" s="224"/>
    </row>
    <row r="37" spans="1:18" s="208" customFormat="1">
      <c r="E37" s="208">
        <f>SUM(C35:F35)</f>
        <v>227170</v>
      </c>
      <c r="J37" s="208">
        <f>SUM(G35:N35)</f>
        <v>229404</v>
      </c>
      <c r="O37" s="208">
        <f>15029-3170</f>
        <v>11859</v>
      </c>
    </row>
    <row r="38" spans="1:18" s="208" customFormat="1" ht="12" thickBot="1"/>
    <row r="39" spans="1:18" s="210" customFormat="1">
      <c r="A39" s="560" t="s">
        <v>288</v>
      </c>
      <c r="B39" s="561"/>
      <c r="C39" s="573" t="s">
        <v>203</v>
      </c>
      <c r="D39" s="574"/>
      <c r="E39" s="574"/>
      <c r="F39" s="561"/>
      <c r="G39" s="575" t="s">
        <v>204</v>
      </c>
      <c r="H39" s="575"/>
      <c r="I39" s="575"/>
      <c r="J39" s="575"/>
      <c r="K39" s="575"/>
      <c r="L39" s="575"/>
      <c r="M39" s="575"/>
      <c r="N39" s="575"/>
      <c r="O39" s="575"/>
    </row>
    <row r="40" spans="1:18" s="210" customFormat="1" ht="21" customHeight="1">
      <c r="A40" s="562"/>
      <c r="B40" s="563"/>
      <c r="C40" s="568" t="s">
        <v>251</v>
      </c>
      <c r="D40" s="211"/>
      <c r="E40" s="211"/>
      <c r="F40" s="580" t="s">
        <v>205</v>
      </c>
      <c r="G40" s="234" t="s">
        <v>206</v>
      </c>
      <c r="H40" s="582" t="s">
        <v>207</v>
      </c>
      <c r="I40" s="582"/>
      <c r="J40" s="582" t="s">
        <v>208</v>
      </c>
      <c r="K40" s="582"/>
      <c r="L40" s="582"/>
      <c r="M40" s="583"/>
      <c r="N40" s="583"/>
      <c r="O40" s="566" t="s">
        <v>279</v>
      </c>
      <c r="P40" s="576"/>
      <c r="Q40" s="577"/>
      <c r="R40" s="577"/>
    </row>
    <row r="41" spans="1:18" s="210" customFormat="1" ht="46.5" customHeight="1" thickBot="1">
      <c r="A41" s="564"/>
      <c r="B41" s="565"/>
      <c r="C41" s="569"/>
      <c r="D41" s="212" t="s">
        <v>257</v>
      </c>
      <c r="E41" s="235" t="s">
        <v>256</v>
      </c>
      <c r="F41" s="581"/>
      <c r="G41" s="213" t="s">
        <v>209</v>
      </c>
      <c r="H41" s="213" t="s">
        <v>210</v>
      </c>
      <c r="I41" s="213" t="s">
        <v>211</v>
      </c>
      <c r="J41" s="214" t="s">
        <v>260</v>
      </c>
      <c r="K41" s="214" t="s">
        <v>259</v>
      </c>
      <c r="L41" s="214" t="s">
        <v>258</v>
      </c>
      <c r="M41" s="214" t="s">
        <v>531</v>
      </c>
      <c r="N41" s="214" t="s">
        <v>280</v>
      </c>
      <c r="O41" s="567"/>
      <c r="P41" s="576"/>
      <c r="Q41" s="577"/>
      <c r="R41" s="577"/>
    </row>
    <row r="42" spans="1:18" ht="12" thickTop="1">
      <c r="A42" s="220" t="s">
        <v>213</v>
      </c>
      <c r="B42" s="221" t="s">
        <v>245</v>
      </c>
      <c r="C42" s="222"/>
      <c r="D42" s="223"/>
      <c r="F42" s="242"/>
      <c r="O42" s="237">
        <f>SUM(C42:F42)- SUM(G42:N42)</f>
        <v>0</v>
      </c>
    </row>
    <row r="43" spans="1:18">
      <c r="A43" s="220"/>
      <c r="B43" s="221" t="s">
        <v>366</v>
      </c>
      <c r="C43" s="222"/>
      <c r="D43" s="223">
        <v>2234</v>
      </c>
      <c r="F43" s="242"/>
      <c r="O43" s="237">
        <v>2234</v>
      </c>
    </row>
    <row r="44" spans="1:18">
      <c r="A44" s="220" t="s">
        <v>215</v>
      </c>
      <c r="B44" s="221" t="s">
        <v>255</v>
      </c>
      <c r="C44" s="222"/>
      <c r="D44" s="223"/>
      <c r="F44" s="242"/>
      <c r="O44" s="237">
        <f>SUM(C44:F44)- SUM(G44:N44)</f>
        <v>0</v>
      </c>
    </row>
    <row r="45" spans="1:18" s="208" customFormat="1">
      <c r="A45" s="224"/>
      <c r="B45" s="224" t="s">
        <v>61</v>
      </c>
      <c r="C45" s="224">
        <f t="shared" ref="C45:N45" si="4">SUM(C42:C44)</f>
        <v>0</v>
      </c>
      <c r="D45" s="224">
        <f t="shared" si="4"/>
        <v>2234</v>
      </c>
      <c r="E45" s="224">
        <f t="shared" si="4"/>
        <v>0</v>
      </c>
      <c r="F45" s="224">
        <f t="shared" si="4"/>
        <v>0</v>
      </c>
      <c r="G45" s="224">
        <f t="shared" si="4"/>
        <v>0</v>
      </c>
      <c r="H45" s="224">
        <f t="shared" si="4"/>
        <v>0</v>
      </c>
      <c r="I45" s="224">
        <f t="shared" si="4"/>
        <v>0</v>
      </c>
      <c r="J45" s="224">
        <f t="shared" si="4"/>
        <v>0</v>
      </c>
      <c r="K45" s="224">
        <f t="shared" si="4"/>
        <v>0</v>
      </c>
      <c r="L45" s="224">
        <f t="shared" si="4"/>
        <v>0</v>
      </c>
      <c r="M45" s="224">
        <f t="shared" si="4"/>
        <v>0</v>
      </c>
      <c r="N45" s="224">
        <f t="shared" si="4"/>
        <v>0</v>
      </c>
      <c r="O45" s="237">
        <f>SUM(C45:F45)- SUM(G45:N45)</f>
        <v>2234</v>
      </c>
    </row>
    <row r="46" spans="1:18" s="208" customFormat="1"/>
    <row r="47" spans="1:18" s="208" customFormat="1">
      <c r="A47" s="224"/>
      <c r="B47" s="224" t="s">
        <v>289</v>
      </c>
      <c r="C47" s="224">
        <f t="shared" ref="C47:O47" si="5">C35+C45</f>
        <v>63459</v>
      </c>
      <c r="D47" s="224">
        <f t="shared" si="5"/>
        <v>86290</v>
      </c>
      <c r="E47" s="224">
        <f t="shared" si="5"/>
        <v>69127</v>
      </c>
      <c r="F47" s="224">
        <f t="shared" si="5"/>
        <v>10528</v>
      </c>
      <c r="G47" s="224">
        <f t="shared" si="5"/>
        <v>87811</v>
      </c>
      <c r="H47" s="224">
        <f t="shared" si="5"/>
        <v>33285</v>
      </c>
      <c r="I47" s="224">
        <f t="shared" si="5"/>
        <v>12524</v>
      </c>
      <c r="J47" s="224">
        <f t="shared" si="5"/>
        <v>21847</v>
      </c>
      <c r="K47" s="224">
        <f t="shared" si="5"/>
        <v>2371</v>
      </c>
      <c r="L47" s="224">
        <f t="shared" si="5"/>
        <v>37</v>
      </c>
      <c r="M47" s="224">
        <f t="shared" si="5"/>
        <v>59316</v>
      </c>
      <c r="N47" s="224">
        <f t="shared" si="5"/>
        <v>12213</v>
      </c>
      <c r="O47" s="224">
        <f t="shared" si="5"/>
        <v>0</v>
      </c>
    </row>
    <row r="48" spans="1:18" s="208" customFormat="1"/>
    <row r="49" spans="5:10" s="208" customFormat="1">
      <c r="E49" s="208">
        <f>SUM(C47:F47)</f>
        <v>229404</v>
      </c>
      <c r="J49" s="208">
        <f>SUM(G47:N47)</f>
        <v>229404</v>
      </c>
    </row>
    <row r="50" spans="5:10" s="208" customFormat="1"/>
    <row r="51" spans="5:10" s="208" customFormat="1"/>
    <row r="52" spans="5:10" s="208" customFormat="1"/>
    <row r="53" spans="5:10" s="208" customFormat="1"/>
    <row r="54" spans="5:10" s="208" customFormat="1"/>
    <row r="55" spans="5:10" s="208" customFormat="1"/>
    <row r="56" spans="5:10" s="208" customFormat="1"/>
    <row r="57" spans="5:10" s="208" customFormat="1"/>
    <row r="58" spans="5:10" s="208" customFormat="1"/>
    <row r="59" spans="5:10" s="208" customFormat="1"/>
    <row r="60" spans="5:10" s="208" customFormat="1"/>
    <row r="61" spans="5:10" s="208" customFormat="1"/>
    <row r="62" spans="5:10" s="208" customFormat="1"/>
    <row r="63" spans="5:10" s="208" customFormat="1"/>
    <row r="64" spans="5:10" s="208" customFormat="1"/>
    <row r="65" s="208" customFormat="1"/>
    <row r="66" s="208" customFormat="1"/>
    <row r="67" s="208" customFormat="1"/>
    <row r="68" s="208" customFormat="1"/>
    <row r="69" s="208" customFormat="1"/>
    <row r="70" s="208" customFormat="1"/>
    <row r="71" s="208" customFormat="1"/>
    <row r="72" s="208" customFormat="1"/>
    <row r="73" s="208" customFormat="1"/>
    <row r="74" s="208" customFormat="1"/>
    <row r="75" s="208" customFormat="1"/>
    <row r="76" s="208" customFormat="1"/>
    <row r="77" s="208" customFormat="1"/>
    <row r="78" s="208" customFormat="1"/>
    <row r="79" s="208" customFormat="1"/>
    <row r="80" s="208" customFormat="1"/>
    <row r="81" s="208" customFormat="1"/>
    <row r="82" s="208" customFormat="1"/>
    <row r="83" s="208" customFormat="1"/>
    <row r="84" s="208" customFormat="1"/>
    <row r="85" s="208" customFormat="1"/>
    <row r="86" s="208" customFormat="1"/>
    <row r="87" s="208" customFormat="1"/>
    <row r="88" s="208" customFormat="1"/>
    <row r="89" s="208" customFormat="1"/>
    <row r="90" s="208" customFormat="1"/>
    <row r="91" s="208" customFormat="1"/>
    <row r="92" s="208" customFormat="1"/>
    <row r="93" s="208" customFormat="1"/>
    <row r="94" s="208" customFormat="1"/>
    <row r="95" s="208" customFormat="1"/>
    <row r="96" s="208" customFormat="1"/>
    <row r="97" s="208" customFormat="1"/>
    <row r="98" s="208" customFormat="1"/>
    <row r="99" s="208" customFormat="1"/>
    <row r="100" s="208" customFormat="1"/>
    <row r="101" s="208" customFormat="1"/>
    <row r="102" s="208" customFormat="1"/>
    <row r="103" s="208" customFormat="1"/>
    <row r="104" s="208" customFormat="1"/>
    <row r="105" s="208" customFormat="1"/>
    <row r="106" s="208" customFormat="1"/>
    <row r="107" s="208" customFormat="1"/>
    <row r="108" s="208" customFormat="1"/>
    <row r="109" s="208" customFormat="1"/>
    <row r="110" s="208" customFormat="1"/>
    <row r="111" s="208" customFormat="1"/>
    <row r="112" s="208" customFormat="1"/>
    <row r="113" s="208" customFormat="1"/>
    <row r="114" s="208" customFormat="1"/>
    <row r="115" s="208" customFormat="1"/>
    <row r="116" s="208" customFormat="1"/>
    <row r="117" s="208" customFormat="1"/>
    <row r="118" s="208" customFormat="1"/>
    <row r="119" s="208" customFormat="1"/>
    <row r="120" s="208" customFormat="1"/>
    <row r="121" s="208" customFormat="1"/>
    <row r="122" s="208" customFormat="1"/>
    <row r="123" s="208" customFormat="1"/>
    <row r="124" s="208" customFormat="1"/>
    <row r="125" s="208" customFormat="1"/>
    <row r="126" s="208" customFormat="1"/>
    <row r="127" s="208" customFormat="1"/>
    <row r="128" s="208" customFormat="1"/>
    <row r="129" s="208" customFormat="1"/>
    <row r="130" s="208" customFormat="1"/>
  </sheetData>
  <mergeCells count="21">
    <mergeCell ref="P40:R41"/>
    <mergeCell ref="P5:R6"/>
    <mergeCell ref="P7:R7"/>
    <mergeCell ref="F5:F6"/>
    <mergeCell ref="J40:N40"/>
    <mergeCell ref="J5:N5"/>
    <mergeCell ref="H40:I40"/>
    <mergeCell ref="O5:O6"/>
    <mergeCell ref="H5:I5"/>
    <mergeCell ref="C39:F39"/>
    <mergeCell ref="F40:F41"/>
    <mergeCell ref="A39:B41"/>
    <mergeCell ref="O40:O41"/>
    <mergeCell ref="C40:C41"/>
    <mergeCell ref="C5:C6"/>
    <mergeCell ref="C1:O1"/>
    <mergeCell ref="A2:O2"/>
    <mergeCell ref="A4:B6"/>
    <mergeCell ref="C4:F4"/>
    <mergeCell ref="G4:O4"/>
    <mergeCell ref="G39:O39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C49"/>
  <sheetViews>
    <sheetView view="pageBreakPreview" workbookViewId="0">
      <selection activeCell="A4" sqref="A4"/>
    </sheetView>
  </sheetViews>
  <sheetFormatPr defaultRowHeight="12.75"/>
  <cols>
    <col min="1" max="1" width="62.5703125" customWidth="1"/>
    <col min="2" max="2" width="28.5703125" style="266" customWidth="1"/>
    <col min="3" max="3" width="34.28515625" style="266" customWidth="1"/>
    <col min="5" max="5" width="10" bestFit="1" customWidth="1"/>
  </cols>
  <sheetData>
    <row r="1" spans="1:3" ht="20.25" customHeight="1">
      <c r="A1" s="509" t="s">
        <v>144</v>
      </c>
      <c r="B1" s="509"/>
      <c r="C1" s="509"/>
    </row>
    <row r="2" spans="1:3" ht="34.5" customHeight="1">
      <c r="A2" s="507" t="s">
        <v>533</v>
      </c>
      <c r="B2" s="507"/>
      <c r="C2" s="507"/>
    </row>
    <row r="3" spans="1:3" ht="18" customHeight="1" thickBot="1">
      <c r="A3" s="297"/>
      <c r="B3" s="297"/>
      <c r="C3" s="297" t="s">
        <v>322</v>
      </c>
    </row>
    <row r="4" spans="1:3" ht="33" customHeight="1">
      <c r="A4" s="236" t="s">
        <v>432</v>
      </c>
      <c r="B4" s="278" t="s">
        <v>3</v>
      </c>
      <c r="C4" s="278"/>
    </row>
    <row r="5" spans="1:3" ht="15.75">
      <c r="A5" s="169"/>
      <c r="B5" s="267"/>
      <c r="C5" s="508"/>
    </row>
    <row r="6" spans="1:3" ht="19.5" customHeight="1">
      <c r="A6" s="170" t="s">
        <v>145</v>
      </c>
      <c r="B6" s="268"/>
      <c r="C6" s="508"/>
    </row>
    <row r="7" spans="1:3" ht="19.5" customHeight="1">
      <c r="A7" s="169" t="s">
        <v>146</v>
      </c>
      <c r="B7" s="263">
        <f>B8+B9+B10+B11</f>
        <v>11628630</v>
      </c>
      <c r="C7" s="261"/>
    </row>
    <row r="8" spans="1:3" ht="20.25" customHeight="1">
      <c r="A8" s="169" t="s">
        <v>266</v>
      </c>
      <c r="B8" s="263">
        <v>4248150</v>
      </c>
      <c r="C8" s="261"/>
    </row>
    <row r="9" spans="1:3" ht="18" customHeight="1">
      <c r="A9" s="169" t="s">
        <v>267</v>
      </c>
      <c r="B9" s="263">
        <v>4096000</v>
      </c>
      <c r="C9" s="261"/>
    </row>
    <row r="10" spans="1:3" ht="19.5" customHeight="1">
      <c r="A10" s="169" t="s">
        <v>265</v>
      </c>
      <c r="B10" s="263">
        <v>1811250</v>
      </c>
      <c r="C10" s="261"/>
    </row>
    <row r="11" spans="1:3" ht="18" customHeight="1">
      <c r="A11" s="169" t="s">
        <v>264</v>
      </c>
      <c r="B11" s="263">
        <v>1473230</v>
      </c>
      <c r="C11" s="261"/>
    </row>
    <row r="12" spans="1:3" ht="20.25" customHeight="1">
      <c r="A12" s="169" t="s">
        <v>4</v>
      </c>
      <c r="B12" s="263">
        <v>5000000</v>
      </c>
      <c r="C12" s="261"/>
    </row>
    <row r="13" spans="1:3" ht="18" customHeight="1">
      <c r="A13" s="169" t="s">
        <v>263</v>
      </c>
      <c r="B13" s="263">
        <v>28050</v>
      </c>
      <c r="C13" s="261"/>
    </row>
    <row r="14" spans="1:3" ht="18" customHeight="1">
      <c r="A14" s="169" t="s">
        <v>394</v>
      </c>
      <c r="B14" s="263">
        <v>428000</v>
      </c>
      <c r="C14" s="261"/>
    </row>
    <row r="15" spans="1:3" ht="18" customHeight="1">
      <c r="A15" s="169" t="s">
        <v>395</v>
      </c>
      <c r="B15" s="263">
        <v>3075242</v>
      </c>
      <c r="C15" s="261"/>
    </row>
    <row r="16" spans="1:3" ht="18" customHeight="1">
      <c r="A16" s="169" t="s">
        <v>481</v>
      </c>
      <c r="B16" s="263">
        <v>93599</v>
      </c>
      <c r="C16" s="261"/>
    </row>
    <row r="17" spans="1:3" ht="18" customHeight="1">
      <c r="A17" s="169" t="s">
        <v>482</v>
      </c>
      <c r="B17" s="263">
        <v>1000000</v>
      </c>
      <c r="C17" s="261"/>
    </row>
    <row r="18" spans="1:3" s="78" customFormat="1" ht="18" customHeight="1" thickBot="1">
      <c r="A18" s="170" t="s">
        <v>262</v>
      </c>
      <c r="B18" s="270">
        <f>SUM(B8:B17)</f>
        <v>21253521</v>
      </c>
      <c r="C18" s="264">
        <v>0</v>
      </c>
    </row>
    <row r="19" spans="1:3" ht="33.75" customHeight="1">
      <c r="A19" s="274" t="s">
        <v>147</v>
      </c>
      <c r="B19" s="275"/>
      <c r="C19" s="276"/>
    </row>
    <row r="20" spans="1:3" ht="18.75" customHeight="1">
      <c r="A20" s="169" t="s">
        <v>148</v>
      </c>
      <c r="B20" s="263"/>
      <c r="C20" s="261"/>
    </row>
    <row r="21" spans="1:3" ht="18" customHeight="1">
      <c r="A21" s="169" t="s">
        <v>503</v>
      </c>
      <c r="B21" s="263">
        <v>7151840</v>
      </c>
      <c r="C21" s="261"/>
    </row>
    <row r="22" spans="1:3" ht="18.75" customHeight="1">
      <c r="A22" s="169" t="s">
        <v>504</v>
      </c>
      <c r="B22" s="263">
        <v>4171907</v>
      </c>
      <c r="C22" s="261"/>
    </row>
    <row r="23" spans="1:3" ht="19.5" customHeight="1">
      <c r="A23" s="169" t="s">
        <v>505</v>
      </c>
      <c r="B23" s="263">
        <v>2400000</v>
      </c>
      <c r="C23" s="261"/>
    </row>
    <row r="24" spans="1:3" ht="21" customHeight="1">
      <c r="A24" s="169" t="s">
        <v>509</v>
      </c>
      <c r="B24" s="263">
        <v>1200000</v>
      </c>
      <c r="C24" s="261"/>
    </row>
    <row r="25" spans="1:3" ht="20.25" customHeight="1">
      <c r="A25" s="169" t="s">
        <v>506</v>
      </c>
      <c r="B25" s="263">
        <v>106960</v>
      </c>
      <c r="C25" s="261"/>
    </row>
    <row r="26" spans="1:3" ht="18" customHeight="1">
      <c r="A26" s="169" t="s">
        <v>507</v>
      </c>
      <c r="B26" s="263"/>
      <c r="C26" s="261"/>
    </row>
    <row r="27" spans="1:3" ht="19.5" customHeight="1">
      <c r="A27" s="169" t="s">
        <v>483</v>
      </c>
      <c r="B27" s="263">
        <v>980400</v>
      </c>
      <c r="C27" s="261"/>
    </row>
    <row r="28" spans="1:3" ht="17.25" customHeight="1">
      <c r="A28" s="169" t="s">
        <v>508</v>
      </c>
      <c r="B28" s="263">
        <v>626367</v>
      </c>
      <c r="C28" s="261"/>
    </row>
    <row r="29" spans="1:3" ht="20.25" customHeight="1">
      <c r="A29" s="169" t="s">
        <v>510</v>
      </c>
      <c r="B29" s="263">
        <v>383992</v>
      </c>
      <c r="C29" s="261"/>
    </row>
    <row r="30" spans="1:3" s="78" customFormat="1" ht="16.5" customHeight="1" thickBot="1">
      <c r="A30" s="279" t="s">
        <v>61</v>
      </c>
      <c r="B30" s="280">
        <f>SUM(B21:B29)</f>
        <v>17021466</v>
      </c>
      <c r="C30" s="265">
        <v>0</v>
      </c>
    </row>
    <row r="31" spans="1:3" ht="20.25" customHeight="1">
      <c r="A31" s="169" t="s">
        <v>5</v>
      </c>
      <c r="B31" s="263"/>
      <c r="C31" s="263"/>
    </row>
    <row r="32" spans="1:3" ht="19.5" customHeight="1">
      <c r="A32" s="172" t="s">
        <v>149</v>
      </c>
      <c r="B32" s="271"/>
      <c r="C32" s="263"/>
    </row>
    <row r="33" spans="1:3" ht="19.5" customHeight="1">
      <c r="A33" s="173" t="s">
        <v>318</v>
      </c>
      <c r="B33" s="263">
        <v>0</v>
      </c>
      <c r="C33" s="261"/>
    </row>
    <row r="34" spans="1:3" ht="18.75" customHeight="1">
      <c r="A34" s="169" t="s">
        <v>268</v>
      </c>
      <c r="B34" s="263">
        <v>7147000</v>
      </c>
      <c r="C34" s="263"/>
    </row>
    <row r="35" spans="1:3" ht="18" customHeight="1">
      <c r="A35" s="169" t="s">
        <v>269</v>
      </c>
      <c r="B35" s="263"/>
      <c r="C35" s="261"/>
    </row>
    <row r="36" spans="1:3" ht="19.5" customHeight="1">
      <c r="A36" s="169" t="s">
        <v>511</v>
      </c>
      <c r="B36" s="263">
        <v>1771520</v>
      </c>
      <c r="C36" s="261"/>
    </row>
    <row r="37" spans="1:3" ht="17.25" customHeight="1">
      <c r="A37" s="169" t="s">
        <v>484</v>
      </c>
      <c r="B37" s="263">
        <v>0</v>
      </c>
      <c r="C37" s="261"/>
    </row>
    <row r="38" spans="1:3" ht="16.5" customHeight="1">
      <c r="A38" s="169" t="s">
        <v>433</v>
      </c>
      <c r="B38" s="263">
        <v>31272480</v>
      </c>
      <c r="C38" s="261"/>
    </row>
    <row r="39" spans="1:3" ht="18.75" customHeight="1">
      <c r="A39" s="492" t="s">
        <v>485</v>
      </c>
      <c r="B39" s="263">
        <v>2159000</v>
      </c>
      <c r="C39" s="261"/>
    </row>
    <row r="40" spans="1:3" ht="18" customHeight="1">
      <c r="A40" s="169" t="s">
        <v>0</v>
      </c>
      <c r="B40" s="263"/>
      <c r="C40" s="261"/>
    </row>
    <row r="41" spans="1:3" ht="18" customHeight="1">
      <c r="A41" s="169" t="s">
        <v>319</v>
      </c>
      <c r="B41" s="263">
        <v>1044480</v>
      </c>
      <c r="C41" s="263"/>
    </row>
    <row r="42" spans="1:3" ht="18" customHeight="1">
      <c r="A42" s="169" t="s">
        <v>1</v>
      </c>
      <c r="B42" s="263">
        <v>733120</v>
      </c>
      <c r="C42" s="263"/>
    </row>
    <row r="43" spans="1:3" ht="19.5" customHeight="1">
      <c r="A43" s="171" t="s">
        <v>320</v>
      </c>
      <c r="B43" s="269">
        <v>0</v>
      </c>
      <c r="C43" s="263"/>
    </row>
    <row r="44" spans="1:3" ht="18" customHeight="1">
      <c r="A44" s="169" t="s">
        <v>392</v>
      </c>
      <c r="B44" s="263"/>
      <c r="C44" s="263"/>
    </row>
    <row r="45" spans="1:3" s="78" customFormat="1" ht="18" customHeight="1" thickBot="1">
      <c r="A45" s="279" t="s">
        <v>2</v>
      </c>
      <c r="B45" s="280">
        <f>SUM(B33:B44)</f>
        <v>44127600</v>
      </c>
      <c r="C45" s="265">
        <v>0</v>
      </c>
    </row>
    <row r="46" spans="1:3" ht="18" customHeight="1">
      <c r="A46" s="169" t="s">
        <v>150</v>
      </c>
      <c r="B46" s="263"/>
      <c r="C46" s="263"/>
    </row>
    <row r="47" spans="1:3" ht="20.25" customHeight="1">
      <c r="A47" s="173" t="s">
        <v>151</v>
      </c>
      <c r="B47" s="272"/>
      <c r="C47" s="263"/>
    </row>
    <row r="48" spans="1:3" ht="17.25" customHeight="1" thickBot="1">
      <c r="A48" s="174" t="s">
        <v>377</v>
      </c>
      <c r="B48" s="285">
        <v>1200000</v>
      </c>
      <c r="C48" s="262"/>
    </row>
    <row r="49" spans="1:3" ht="18.75" customHeight="1" thickBot="1">
      <c r="A49" s="175" t="s">
        <v>501</v>
      </c>
      <c r="B49" s="273">
        <f>B48+B45+B30+B18</f>
        <v>83602587</v>
      </c>
      <c r="C49" s="265">
        <f>SUM(C18:C48)</f>
        <v>0</v>
      </c>
    </row>
  </sheetData>
  <mergeCells count="3">
    <mergeCell ref="A2:C2"/>
    <mergeCell ref="C5:C6"/>
    <mergeCell ref="A1:C1"/>
  </mergeCells>
  <phoneticPr fontId="5" type="noConversion"/>
  <pageMargins left="0.75" right="0.75" top="1" bottom="1" header="0.5" footer="0.5"/>
  <pageSetup paperSize="9" scale="67" orientation="portrait" r:id="rId1"/>
  <headerFooter alignWithMargins="0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U406"/>
  <sheetViews>
    <sheetView view="pageBreakPreview" zoomScaleSheetLayoutView="100" workbookViewId="0">
      <selection activeCell="A6" sqref="A6"/>
    </sheetView>
  </sheetViews>
  <sheetFormatPr defaultRowHeight="12.75"/>
  <cols>
    <col min="1" max="1" width="65.28515625" style="1" customWidth="1"/>
    <col min="2" max="2" width="14.28515625" style="2" customWidth="1"/>
    <col min="3" max="3" width="13.140625" style="1" customWidth="1"/>
    <col min="4" max="4" width="14.140625" style="1" customWidth="1"/>
    <col min="5" max="5" width="14.42578125" style="243" bestFit="1" customWidth="1"/>
    <col min="6" max="8" width="9.140625" style="1"/>
    <col min="9" max="9" width="8.42578125" style="1" customWidth="1"/>
    <col min="10" max="16384" width="9.140625" style="1"/>
  </cols>
  <sheetData>
    <row r="1" spans="1:5">
      <c r="A1" s="513" t="s">
        <v>391</v>
      </c>
      <c r="B1" s="514"/>
      <c r="C1" s="514"/>
      <c r="D1" s="514"/>
    </row>
    <row r="2" spans="1:5">
      <c r="A2" s="513" t="s">
        <v>399</v>
      </c>
      <c r="B2" s="514"/>
      <c r="C2" s="514"/>
      <c r="D2" s="514"/>
    </row>
    <row r="3" spans="1:5" ht="27.75" customHeight="1">
      <c r="A3" s="517" t="s">
        <v>533</v>
      </c>
      <c r="B3" s="518"/>
      <c r="C3" s="518"/>
      <c r="D3" s="518"/>
    </row>
    <row r="4" spans="1:5">
      <c r="A4" s="335"/>
      <c r="B4" s="336"/>
      <c r="C4" s="337"/>
      <c r="D4" s="337" t="s">
        <v>321</v>
      </c>
    </row>
    <row r="5" spans="1:5" ht="13.5" thickBot="1">
      <c r="A5" s="335"/>
      <c r="B5" s="336"/>
      <c r="C5" s="337"/>
      <c r="D5" s="337" t="s">
        <v>324</v>
      </c>
    </row>
    <row r="6" spans="1:5" ht="13.5" thickBot="1">
      <c r="A6" s="338" t="s">
        <v>18</v>
      </c>
      <c r="B6" s="339"/>
      <c r="C6" s="340"/>
      <c r="D6" s="340"/>
      <c r="E6" s="244"/>
    </row>
    <row r="7" spans="1:5">
      <c r="A7" s="341" t="s">
        <v>20</v>
      </c>
      <c r="B7" s="342" t="s">
        <v>21</v>
      </c>
      <c r="C7" s="343"/>
      <c r="D7" s="344" t="s">
        <v>22</v>
      </c>
      <c r="E7" s="515" t="s">
        <v>99</v>
      </c>
    </row>
    <row r="8" spans="1:5" ht="13.5" thickBot="1">
      <c r="A8" s="345"/>
      <c r="B8" s="346" t="s">
        <v>47</v>
      </c>
      <c r="C8" s="347" t="s">
        <v>23</v>
      </c>
      <c r="D8" s="348"/>
      <c r="E8" s="516"/>
    </row>
    <row r="9" spans="1:5" s="78" customFormat="1">
      <c r="A9" s="481" t="s">
        <v>270</v>
      </c>
      <c r="B9" s="482">
        <f>B10+B19</f>
        <v>88126</v>
      </c>
      <c r="C9" s="482">
        <f>C10+C19</f>
        <v>117486</v>
      </c>
      <c r="D9" s="483"/>
      <c r="E9" s="484"/>
    </row>
    <row r="10" spans="1:5">
      <c r="A10" s="349" t="s">
        <v>271</v>
      </c>
      <c r="B10" s="350">
        <f>SUM(B11:B18)</f>
        <v>81035</v>
      </c>
      <c r="C10" s="350">
        <f>SUM(C11:C18)</f>
        <v>98780</v>
      </c>
      <c r="D10" s="351">
        <f>SUM(D11:D18)</f>
        <v>0</v>
      </c>
      <c r="E10" s="251"/>
    </row>
    <row r="11" spans="1:5">
      <c r="A11" s="352" t="s">
        <v>86</v>
      </c>
      <c r="B11" s="353">
        <f>20254-94</f>
        <v>20160</v>
      </c>
      <c r="C11" s="353">
        <f>B11+1000+94</f>
        <v>21254</v>
      </c>
      <c r="D11" s="354"/>
      <c r="E11" s="246"/>
    </row>
    <row r="12" spans="1:5">
      <c r="A12" s="352" t="s">
        <v>87</v>
      </c>
      <c r="B12" s="353">
        <v>13767</v>
      </c>
      <c r="C12" s="353">
        <v>17021</v>
      </c>
      <c r="D12" s="354"/>
      <c r="E12" s="246"/>
    </row>
    <row r="13" spans="1:5">
      <c r="A13" s="352" t="s">
        <v>512</v>
      </c>
      <c r="B13" s="353"/>
      <c r="C13" s="353">
        <v>634</v>
      </c>
      <c r="D13" s="354"/>
      <c r="E13" s="246"/>
    </row>
    <row r="14" spans="1:5">
      <c r="A14" s="352" t="s">
        <v>88</v>
      </c>
      <c r="B14" s="353">
        <v>41692</v>
      </c>
      <c r="C14" s="353">
        <f>B14+2159+277</f>
        <v>44128</v>
      </c>
      <c r="D14" s="354"/>
      <c r="E14" s="246"/>
    </row>
    <row r="15" spans="1:5">
      <c r="A15" s="352" t="s">
        <v>415</v>
      </c>
      <c r="B15" s="353">
        <f>4149+67</f>
        <v>4216</v>
      </c>
      <c r="C15" s="353">
        <f>4216+489</f>
        <v>4705</v>
      </c>
      <c r="D15" s="354"/>
      <c r="E15" s="246"/>
    </row>
    <row r="16" spans="1:5">
      <c r="A16" s="352" t="s">
        <v>89</v>
      </c>
      <c r="B16" s="353">
        <v>1200</v>
      </c>
      <c r="C16" s="353">
        <v>1200</v>
      </c>
      <c r="D16" s="354"/>
      <c r="E16" s="246"/>
    </row>
    <row r="17" spans="1:5">
      <c r="A17" s="352" t="s">
        <v>393</v>
      </c>
      <c r="B17" s="353"/>
      <c r="C17" s="353">
        <v>9233</v>
      </c>
      <c r="D17" s="354"/>
      <c r="E17" s="246"/>
    </row>
    <row r="18" spans="1:5">
      <c r="A18" s="352" t="s">
        <v>495</v>
      </c>
      <c r="B18" s="353"/>
      <c r="C18" s="353">
        <v>605</v>
      </c>
      <c r="D18" s="354"/>
      <c r="E18" s="246"/>
    </row>
    <row r="19" spans="1:5">
      <c r="A19" s="349" t="s">
        <v>272</v>
      </c>
      <c r="B19" s="350">
        <f>B20+B21+B23</f>
        <v>7091</v>
      </c>
      <c r="C19" s="350">
        <f>SUM(C20:C24)</f>
        <v>18706</v>
      </c>
      <c r="D19" s="350">
        <f>SUM(D20:D23)</f>
        <v>0</v>
      </c>
      <c r="E19" s="251"/>
    </row>
    <row r="20" spans="1:5">
      <c r="A20" s="355" t="s">
        <v>273</v>
      </c>
      <c r="B20" s="356">
        <v>8</v>
      </c>
      <c r="C20" s="356">
        <v>8</v>
      </c>
      <c r="D20" s="357"/>
      <c r="E20" s="246"/>
    </row>
    <row r="21" spans="1:5">
      <c r="A21" s="355" t="s">
        <v>274</v>
      </c>
      <c r="B21" s="356">
        <v>4882</v>
      </c>
      <c r="C21" s="356">
        <v>4882</v>
      </c>
      <c r="D21" s="357"/>
      <c r="E21" s="246"/>
    </row>
    <row r="22" spans="1:5">
      <c r="A22" s="358" t="s">
        <v>486</v>
      </c>
      <c r="B22" s="356"/>
      <c r="C22" s="356">
        <f>13374+297</f>
        <v>13671</v>
      </c>
      <c r="D22" s="357"/>
      <c r="E22" s="246"/>
    </row>
    <row r="23" spans="1:5">
      <c r="A23" s="358" t="s">
        <v>396</v>
      </c>
      <c r="B23" s="356">
        <v>2201</v>
      </c>
      <c r="C23" s="356">
        <v>0</v>
      </c>
      <c r="D23" s="357"/>
      <c r="E23" s="246"/>
    </row>
    <row r="24" spans="1:5">
      <c r="A24" s="446" t="s">
        <v>489</v>
      </c>
      <c r="B24" s="356"/>
      <c r="C24" s="356">
        <v>145</v>
      </c>
      <c r="D24" s="356"/>
      <c r="E24" s="493"/>
    </row>
    <row r="25" spans="1:5">
      <c r="A25" s="454"/>
      <c r="B25" s="360"/>
      <c r="C25" s="360"/>
      <c r="D25" s="360"/>
      <c r="E25" s="257"/>
    </row>
    <row r="26" spans="1:5">
      <c r="A26" s="494" t="s">
        <v>487</v>
      </c>
      <c r="B26" s="495">
        <f>B27</f>
        <v>0</v>
      </c>
      <c r="C26" s="495">
        <f>C27+C28</f>
        <v>6587</v>
      </c>
      <c r="D26" s="496"/>
      <c r="E26" s="493"/>
    </row>
    <row r="27" spans="1:5">
      <c r="A27" s="446" t="s">
        <v>488</v>
      </c>
      <c r="B27" s="356"/>
      <c r="C27" s="356">
        <v>5337</v>
      </c>
      <c r="D27" s="356"/>
      <c r="E27" s="493"/>
    </row>
    <row r="28" spans="1:5">
      <c r="A28" s="446" t="s">
        <v>513</v>
      </c>
      <c r="B28" s="356"/>
      <c r="C28" s="356">
        <v>1250</v>
      </c>
      <c r="D28" s="356"/>
      <c r="E28" s="493"/>
    </row>
    <row r="29" spans="1:5">
      <c r="A29" s="359"/>
      <c r="B29" s="360"/>
      <c r="C29" s="360"/>
      <c r="D29" s="360"/>
      <c r="E29" s="283"/>
    </row>
    <row r="30" spans="1:5">
      <c r="A30" s="474" t="s">
        <v>276</v>
      </c>
      <c r="B30" s="475">
        <f>SUM(B31+B40+B42)</f>
        <v>12824</v>
      </c>
      <c r="C30" s="475">
        <f>SUM(C31+C40+C42)</f>
        <v>12213</v>
      </c>
      <c r="D30" s="475">
        <f>SUM(D31+D40+D42)</f>
        <v>0</v>
      </c>
      <c r="E30" s="480"/>
    </row>
    <row r="31" spans="1:5">
      <c r="A31" s="362" t="s">
        <v>81</v>
      </c>
      <c r="B31" s="363">
        <f>B32+B33+B35+B36+B38+B37+B34</f>
        <v>10919</v>
      </c>
      <c r="C31" s="363">
        <f>SUM(C32:C39)</f>
        <v>9914</v>
      </c>
      <c r="D31" s="364">
        <f>SUM(D32:D38)</f>
        <v>0</v>
      </c>
      <c r="E31" s="247"/>
    </row>
    <row r="32" spans="1:5">
      <c r="A32" s="352" t="s">
        <v>82</v>
      </c>
      <c r="B32" s="353">
        <v>1837</v>
      </c>
      <c r="C32" s="353">
        <v>1505</v>
      </c>
      <c r="D32" s="354"/>
      <c r="E32" s="247"/>
    </row>
    <row r="33" spans="1:5">
      <c r="A33" s="352" t="s">
        <v>83</v>
      </c>
      <c r="B33" s="353">
        <v>1831</v>
      </c>
      <c r="C33" s="353">
        <v>1949</v>
      </c>
      <c r="D33" s="354"/>
      <c r="E33" s="246"/>
    </row>
    <row r="34" spans="1:5">
      <c r="A34" s="352" t="s">
        <v>434</v>
      </c>
      <c r="B34" s="353">
        <v>727</v>
      </c>
      <c r="C34" s="353">
        <v>860</v>
      </c>
      <c r="D34" s="354"/>
      <c r="E34" s="246"/>
    </row>
    <row r="35" spans="1:5">
      <c r="A35" s="352" t="s">
        <v>435</v>
      </c>
      <c r="B35" s="353">
        <v>4993</v>
      </c>
      <c r="C35" s="353">
        <v>4229</v>
      </c>
      <c r="D35" s="354"/>
      <c r="E35" s="246"/>
    </row>
    <row r="36" spans="1:5">
      <c r="A36" s="352" t="s">
        <v>436</v>
      </c>
      <c r="B36" s="353">
        <v>471</v>
      </c>
      <c r="C36" s="353">
        <v>425</v>
      </c>
      <c r="D36" s="354"/>
      <c r="E36" s="246"/>
    </row>
    <row r="37" spans="1:5">
      <c r="A37" s="352" t="s">
        <v>437</v>
      </c>
      <c r="B37" s="353">
        <v>960</v>
      </c>
      <c r="C37" s="353">
        <v>0</v>
      </c>
      <c r="D37" s="354"/>
      <c r="E37" s="246"/>
    </row>
    <row r="38" spans="1:5">
      <c r="A38" s="352" t="s">
        <v>514</v>
      </c>
      <c r="B38" s="353">
        <v>100</v>
      </c>
      <c r="C38" s="353">
        <v>60</v>
      </c>
      <c r="D38" s="354"/>
      <c r="E38" s="246"/>
    </row>
    <row r="39" spans="1:5">
      <c r="A39" s="352" t="s">
        <v>515</v>
      </c>
      <c r="B39" s="353"/>
      <c r="C39" s="353">
        <v>886</v>
      </c>
      <c r="D39" s="354"/>
      <c r="E39" s="246"/>
    </row>
    <row r="40" spans="1:5">
      <c r="A40" s="362" t="s">
        <v>84</v>
      </c>
      <c r="B40" s="363">
        <f>B41</f>
        <v>1905</v>
      </c>
      <c r="C40" s="363">
        <v>2299</v>
      </c>
      <c r="D40" s="364">
        <f>SUM(D41:D41)</f>
        <v>0</v>
      </c>
      <c r="E40" s="245"/>
    </row>
    <row r="41" spans="1:5">
      <c r="A41" s="352" t="s">
        <v>275</v>
      </c>
      <c r="B41" s="353">
        <v>1905</v>
      </c>
      <c r="C41" s="353">
        <v>2299</v>
      </c>
      <c r="D41" s="354"/>
      <c r="E41" s="246"/>
    </row>
    <row r="42" spans="1:5">
      <c r="A42" s="362" t="s">
        <v>85</v>
      </c>
      <c r="B42" s="363">
        <v>0</v>
      </c>
      <c r="C42" s="363"/>
      <c r="D42" s="364"/>
      <c r="E42" s="245"/>
    </row>
    <row r="43" spans="1:5" ht="12.75" customHeight="1">
      <c r="A43" s="477" t="s">
        <v>278</v>
      </c>
      <c r="B43" s="478">
        <f>B51+B55+B49+B47+B44+B45</f>
        <v>3108</v>
      </c>
      <c r="C43" s="478">
        <f>C51+C55+C49+C47+C44+C45</f>
        <v>24255</v>
      </c>
      <c r="D43" s="478">
        <f>+D51+D55+D49+D47+D44+D45</f>
        <v>0</v>
      </c>
      <c r="E43" s="479"/>
    </row>
    <row r="44" spans="1:5">
      <c r="A44" s="362" t="s">
        <v>277</v>
      </c>
      <c r="B44" s="365">
        <v>1795</v>
      </c>
      <c r="C44" s="365">
        <v>3493</v>
      </c>
      <c r="D44" s="366">
        <v>0</v>
      </c>
      <c r="E44" s="245"/>
    </row>
    <row r="45" spans="1:5">
      <c r="A45" s="362" t="s">
        <v>438</v>
      </c>
      <c r="B45" s="365">
        <f>B46</f>
        <v>597</v>
      </c>
      <c r="C45" s="365">
        <v>1006</v>
      </c>
      <c r="D45" s="366"/>
      <c r="E45" s="245"/>
    </row>
    <row r="46" spans="1:5">
      <c r="A46" s="352" t="s">
        <v>439</v>
      </c>
      <c r="B46" s="367">
        <v>597</v>
      </c>
      <c r="C46" s="367">
        <v>1006</v>
      </c>
      <c r="D46" s="368"/>
      <c r="E46" s="246"/>
    </row>
    <row r="47" spans="1:5">
      <c r="A47" s="362" t="s">
        <v>441</v>
      </c>
      <c r="B47" s="369">
        <f>SUM(B48:B48)</f>
        <v>485</v>
      </c>
      <c r="C47" s="369">
        <f>SUM(C48:C48)</f>
        <v>2371</v>
      </c>
      <c r="D47" s="370">
        <f>SUM(D48:D48)</f>
        <v>0</v>
      </c>
      <c r="E47" s="245"/>
    </row>
    <row r="48" spans="1:5">
      <c r="A48" s="371" t="s">
        <v>440</v>
      </c>
      <c r="B48" s="372">
        <v>485</v>
      </c>
      <c r="C48" s="372">
        <v>2371</v>
      </c>
      <c r="D48" s="373"/>
      <c r="E48" s="247"/>
    </row>
    <row r="49" spans="1:5">
      <c r="A49" s="362" t="s">
        <v>442</v>
      </c>
      <c r="B49" s="365">
        <f>SUM(B50:B50)</f>
        <v>150</v>
      </c>
      <c r="C49" s="365">
        <f>SUM(C50:C50)</f>
        <v>37</v>
      </c>
      <c r="D49" s="366">
        <f>SUM(D50:D50)</f>
        <v>0</v>
      </c>
      <c r="E49" s="245"/>
    </row>
    <row r="50" spans="1:5">
      <c r="A50" s="352" t="s">
        <v>443</v>
      </c>
      <c r="B50" s="367">
        <v>150</v>
      </c>
      <c r="C50" s="367">
        <v>37</v>
      </c>
      <c r="D50" s="368"/>
      <c r="E50" s="246"/>
    </row>
    <row r="51" spans="1:5">
      <c r="A51" s="362" t="s">
        <v>444</v>
      </c>
      <c r="B51" s="369">
        <f>SUM(B52:B54)</f>
        <v>81</v>
      </c>
      <c r="C51" s="369">
        <f>C52+C53+C54</f>
        <v>13481</v>
      </c>
      <c r="D51" s="370">
        <f>SUM(D52:D54)</f>
        <v>0</v>
      </c>
      <c r="E51" s="245"/>
    </row>
    <row r="52" spans="1:5">
      <c r="A52" s="374" t="s">
        <v>445</v>
      </c>
      <c r="B52" s="367"/>
      <c r="C52" s="367">
        <v>102</v>
      </c>
      <c r="D52" s="368"/>
      <c r="E52" s="246"/>
    </row>
    <row r="53" spans="1:5">
      <c r="A53" s="374" t="s">
        <v>446</v>
      </c>
      <c r="B53" s="367"/>
      <c r="C53" s="367">
        <v>469</v>
      </c>
      <c r="D53" s="368"/>
      <c r="E53" s="246"/>
    </row>
    <row r="54" spans="1:5">
      <c r="A54" s="352" t="s">
        <v>447</v>
      </c>
      <c r="B54" s="367">
        <v>81</v>
      </c>
      <c r="C54" s="367">
        <v>12910</v>
      </c>
      <c r="D54" s="368"/>
      <c r="E54" s="246"/>
    </row>
    <row r="55" spans="1:5">
      <c r="A55" s="362" t="s">
        <v>519</v>
      </c>
      <c r="B55" s="365">
        <v>0</v>
      </c>
      <c r="C55" s="365">
        <v>3867</v>
      </c>
      <c r="D55" s="485"/>
      <c r="E55" s="486"/>
    </row>
    <row r="56" spans="1:5">
      <c r="A56" s="375"/>
      <c r="B56" s="376"/>
      <c r="C56" s="376"/>
      <c r="D56" s="376"/>
      <c r="E56" s="248"/>
    </row>
    <row r="57" spans="1:5">
      <c r="A57" s="474" t="s">
        <v>448</v>
      </c>
      <c r="B57" s="475">
        <f>SUM(B58:B59)</f>
        <v>4020</v>
      </c>
      <c r="C57" s="475">
        <f>SUM(C58:C59)</f>
        <v>5178</v>
      </c>
      <c r="D57" s="476">
        <f>SUM(D58:D59)</f>
        <v>0</v>
      </c>
      <c r="E57" s="249"/>
    </row>
    <row r="58" spans="1:5">
      <c r="A58" s="352" t="s">
        <v>450</v>
      </c>
      <c r="B58" s="353">
        <v>1966</v>
      </c>
      <c r="C58" s="353">
        <f>1966+1158</f>
        <v>3124</v>
      </c>
      <c r="D58" s="354"/>
      <c r="E58" s="246"/>
    </row>
    <row r="59" spans="1:5">
      <c r="A59" s="352" t="s">
        <v>451</v>
      </c>
      <c r="B59" s="353">
        <v>2054</v>
      </c>
      <c r="C59" s="353">
        <v>2054</v>
      </c>
      <c r="D59" s="354"/>
      <c r="E59" s="246"/>
    </row>
    <row r="60" spans="1:5">
      <c r="A60" s="143"/>
      <c r="B60" s="144"/>
      <c r="C60" s="144"/>
      <c r="D60" s="144"/>
      <c r="E60" s="252"/>
    </row>
    <row r="61" spans="1:5">
      <c r="A61" s="114" t="s">
        <v>449</v>
      </c>
      <c r="B61" s="115">
        <f>+B62</f>
        <v>0</v>
      </c>
      <c r="C61" s="115">
        <f>+C62+C63</f>
        <v>759</v>
      </c>
      <c r="D61" s="115">
        <f>+D62</f>
        <v>0</v>
      </c>
      <c r="E61" s="251"/>
    </row>
    <row r="62" spans="1:5">
      <c r="A62" s="59" t="s">
        <v>516</v>
      </c>
      <c r="B62" s="24">
        <v>0</v>
      </c>
      <c r="C62" s="24">
        <v>55</v>
      </c>
      <c r="D62" s="72"/>
      <c r="E62" s="246"/>
    </row>
    <row r="63" spans="1:5">
      <c r="A63" s="18" t="s">
        <v>517</v>
      </c>
      <c r="B63" s="24"/>
      <c r="C63" s="24">
        <v>704</v>
      </c>
      <c r="D63" s="24"/>
      <c r="E63" s="493"/>
    </row>
    <row r="64" spans="1:5">
      <c r="A64" s="141"/>
      <c r="B64" s="127"/>
      <c r="C64" s="127"/>
      <c r="D64" s="127"/>
      <c r="E64" s="250"/>
    </row>
    <row r="65" spans="1:9">
      <c r="A65" s="110" t="s">
        <v>452</v>
      </c>
      <c r="B65" s="27">
        <f>B61+B9+B57+B30+B43</f>
        <v>108078</v>
      </c>
      <c r="C65" s="27">
        <f>C61+C9+C57+C30+C43+C26</f>
        <v>166478</v>
      </c>
      <c r="D65" s="27">
        <f>D61+D19+D10+D57+D30+D43</f>
        <v>0</v>
      </c>
      <c r="E65" s="251"/>
    </row>
    <row r="66" spans="1:9">
      <c r="A66" s="145"/>
      <c r="B66" s="146"/>
      <c r="C66" s="146"/>
      <c r="D66" s="146"/>
      <c r="E66" s="253"/>
    </row>
    <row r="67" spans="1:9">
      <c r="A67" s="110" t="s">
        <v>453</v>
      </c>
      <c r="B67" s="27">
        <f>SUM(B68:B69)</f>
        <v>86039</v>
      </c>
      <c r="C67" s="27">
        <f>SUM(C68:C69)</f>
        <v>59316</v>
      </c>
      <c r="D67" s="112">
        <f>D68+D69</f>
        <v>0</v>
      </c>
      <c r="E67" s="254"/>
    </row>
    <row r="68" spans="1:9">
      <c r="A68" s="233" t="s">
        <v>417</v>
      </c>
      <c r="B68" s="24">
        <f>86039-9863-3170</f>
        <v>73006</v>
      </c>
      <c r="C68" s="24">
        <f>73006-26723</f>
        <v>46283</v>
      </c>
      <c r="D68" s="72">
        <v>0</v>
      </c>
      <c r="E68" s="246"/>
    </row>
    <row r="69" spans="1:9" ht="15" customHeight="1">
      <c r="A69" s="233" t="s">
        <v>419</v>
      </c>
      <c r="B69" s="24">
        <f>9863+3170</f>
        <v>13033</v>
      </c>
      <c r="C69" s="24">
        <v>13033</v>
      </c>
      <c r="D69" s="72">
        <v>0</v>
      </c>
      <c r="E69" s="246"/>
    </row>
    <row r="70" spans="1:9" ht="15" customHeight="1">
      <c r="A70" s="126"/>
      <c r="B70" s="127"/>
      <c r="C70" s="127"/>
      <c r="D70" s="127"/>
      <c r="E70" s="250"/>
    </row>
    <row r="71" spans="1:9">
      <c r="A71" s="18" t="s">
        <v>518</v>
      </c>
      <c r="B71" s="127"/>
      <c r="C71" s="62">
        <v>3610</v>
      </c>
      <c r="D71" s="127"/>
      <c r="E71" s="250"/>
    </row>
    <row r="72" spans="1:9">
      <c r="A72" s="147"/>
      <c r="B72" s="148"/>
      <c r="C72" s="148"/>
      <c r="D72" s="148"/>
      <c r="E72" s="250"/>
    </row>
    <row r="73" spans="1:9">
      <c r="A73" s="120" t="s">
        <v>454</v>
      </c>
      <c r="B73" s="27">
        <f>SUM(B67+B65)</f>
        <v>194117</v>
      </c>
      <c r="C73" s="27">
        <f>C65+C67+C71</f>
        <v>229404</v>
      </c>
      <c r="D73" s="27">
        <f>D65+D67</f>
        <v>0</v>
      </c>
      <c r="E73" s="251"/>
    </row>
    <row r="74" spans="1:9">
      <c r="A74" s="466"/>
      <c r="B74" s="378"/>
      <c r="C74" s="378"/>
      <c r="D74" s="378"/>
      <c r="E74" s="465"/>
      <c r="I74" s="2"/>
    </row>
    <row r="75" spans="1:9">
      <c r="A75" s="120" t="s">
        <v>455</v>
      </c>
      <c r="B75" s="27">
        <v>99869</v>
      </c>
      <c r="C75" s="27">
        <v>111710</v>
      </c>
      <c r="D75" s="27"/>
      <c r="E75" s="465"/>
    </row>
    <row r="76" spans="1:9">
      <c r="A76" s="120" t="s">
        <v>456</v>
      </c>
      <c r="B76" s="27">
        <v>67702</v>
      </c>
      <c r="C76" s="27">
        <v>71599</v>
      </c>
      <c r="D76" s="27"/>
      <c r="E76" s="465"/>
    </row>
    <row r="77" spans="1:9">
      <c r="A77" s="145"/>
      <c r="B77" s="146"/>
      <c r="C77" s="146"/>
      <c r="D77" s="146"/>
      <c r="E77" s="255"/>
    </row>
    <row r="78" spans="1:9">
      <c r="A78" s="114" t="s">
        <v>457</v>
      </c>
      <c r="B78" s="115">
        <v>65231</v>
      </c>
      <c r="C78" s="115">
        <v>71621</v>
      </c>
      <c r="D78" s="115"/>
      <c r="E78" s="251"/>
    </row>
    <row r="79" spans="1:9">
      <c r="A79" s="151"/>
      <c r="B79" s="152"/>
      <c r="C79" s="152"/>
      <c r="D79" s="152"/>
      <c r="E79" s="253"/>
    </row>
    <row r="80" spans="1:9" ht="13.5" thickBot="1">
      <c r="A80" s="149" t="s">
        <v>458</v>
      </c>
      <c r="B80" s="150">
        <f>B73+B75+B76-B78</f>
        <v>296457</v>
      </c>
      <c r="C80" s="150">
        <f>SUM(C73:C78)</f>
        <v>484334</v>
      </c>
      <c r="D80" s="150">
        <f>SUM(D73:D78)</f>
        <v>0</v>
      </c>
      <c r="E80" s="256"/>
    </row>
    <row r="81" spans="3:4">
      <c r="C81" s="2"/>
      <c r="D81" s="2"/>
    </row>
    <row r="82" spans="3:4">
      <c r="C82" s="2"/>
      <c r="D82" s="2"/>
    </row>
    <row r="83" spans="3:4">
      <c r="C83" s="2"/>
      <c r="D83" s="2"/>
    </row>
    <row r="84" spans="3:4">
      <c r="C84" s="2"/>
      <c r="D84" s="2"/>
    </row>
    <row r="85" spans="3:4">
      <c r="C85" s="2"/>
      <c r="D85" s="2"/>
    </row>
    <row r="197" spans="5:47" s="21" customFormat="1">
      <c r="E197" s="257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</row>
    <row r="198" spans="5:47" s="71" customFormat="1">
      <c r="E198" s="258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</row>
    <row r="199" spans="5:47" s="26" customFormat="1">
      <c r="E199" s="257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</row>
    <row r="272" spans="1:13">
      <c r="A272"/>
      <c r="B272"/>
      <c r="C272"/>
      <c r="D272"/>
      <c r="E272" s="259"/>
      <c r="F272"/>
      <c r="G272"/>
      <c r="H272"/>
      <c r="I272"/>
      <c r="J272"/>
      <c r="K272"/>
      <c r="L272"/>
      <c r="M272"/>
    </row>
    <row r="273" spans="1:13">
      <c r="A273"/>
      <c r="B273"/>
      <c r="C273"/>
      <c r="D273"/>
      <c r="E273" s="259"/>
      <c r="F273"/>
      <c r="G273"/>
      <c r="H273"/>
      <c r="I273"/>
      <c r="J273"/>
      <c r="K273"/>
      <c r="L273"/>
      <c r="M273"/>
    </row>
    <row r="274" spans="1:13">
      <c r="A274"/>
      <c r="B274"/>
      <c r="C274"/>
      <c r="D274"/>
      <c r="E274" s="259"/>
      <c r="F274"/>
      <c r="G274"/>
      <c r="H274"/>
      <c r="I274"/>
      <c r="J274" t="s">
        <v>52</v>
      </c>
      <c r="K274"/>
      <c r="L274"/>
      <c r="M274"/>
    </row>
    <row r="275" spans="1:13">
      <c r="A275"/>
      <c r="B275"/>
      <c r="C275"/>
      <c r="D275"/>
      <c r="E275" s="259"/>
      <c r="F275"/>
      <c r="G275"/>
      <c r="H275"/>
      <c r="I275"/>
      <c r="J275" s="510"/>
      <c r="K275" s="511"/>
      <c r="L275"/>
      <c r="M275"/>
    </row>
    <row r="276" spans="1:13">
      <c r="A276"/>
      <c r="B276"/>
      <c r="C276"/>
      <c r="D276"/>
      <c r="E276" s="259"/>
      <c r="F276"/>
      <c r="G276"/>
      <c r="H276"/>
      <c r="I276"/>
      <c r="J276"/>
      <c r="K276"/>
      <c r="L276"/>
      <c r="M276"/>
    </row>
    <row r="277" spans="1:13" ht="15">
      <c r="A277"/>
      <c r="B277"/>
      <c r="C277"/>
      <c r="D277" s="77"/>
      <c r="E277" s="260"/>
      <c r="F277" s="77"/>
      <c r="G277" s="77"/>
      <c r="H277" s="77"/>
      <c r="I277" s="77"/>
      <c r="J277" s="77"/>
      <c r="K277"/>
      <c r="L277"/>
      <c r="M277"/>
    </row>
    <row r="278" spans="1:13" ht="15">
      <c r="A278"/>
      <c r="B278"/>
      <c r="C278"/>
      <c r="D278" s="77"/>
      <c r="E278" s="260"/>
      <c r="F278" s="77"/>
      <c r="G278" s="77"/>
      <c r="H278" s="77"/>
      <c r="I278" s="77"/>
      <c r="J278" s="77"/>
      <c r="K278"/>
      <c r="L278"/>
      <c r="M278"/>
    </row>
    <row r="279" spans="1:13">
      <c r="A279"/>
      <c r="B279"/>
      <c r="C279"/>
      <c r="D279"/>
      <c r="E279" s="259"/>
      <c r="F279"/>
      <c r="G279"/>
      <c r="H279"/>
      <c r="I279"/>
      <c r="J279"/>
      <c r="K279"/>
      <c r="L279"/>
      <c r="M279"/>
    </row>
    <row r="280" spans="1:13" ht="13.5" customHeight="1">
      <c r="A280"/>
      <c r="B280"/>
      <c r="C280"/>
      <c r="D280"/>
      <c r="E280" s="259"/>
      <c r="F280" s="512"/>
      <c r="G280" s="511"/>
      <c r="H280" s="511"/>
      <c r="I280" s="511"/>
      <c r="J280"/>
      <c r="K280"/>
      <c r="L280"/>
      <c r="M280"/>
    </row>
    <row r="281" spans="1:13" ht="13.5" customHeight="1">
      <c r="A281" s="78"/>
      <c r="B281" s="78"/>
      <c r="C281" s="78"/>
      <c r="D281"/>
      <c r="E281" s="259"/>
      <c r="F281"/>
      <c r="G281"/>
      <c r="H281"/>
      <c r="I281"/>
      <c r="J281"/>
      <c r="K281"/>
      <c r="L281"/>
      <c r="M281"/>
    </row>
    <row r="282" spans="1:13" ht="13.5" customHeight="1">
      <c r="A282" s="78"/>
      <c r="B282" s="78"/>
      <c r="C282" s="78"/>
      <c r="D282"/>
      <c r="E282" s="259"/>
      <c r="F282"/>
      <c r="G282"/>
      <c r="H282"/>
      <c r="I282"/>
      <c r="J282"/>
      <c r="K282"/>
      <c r="L282"/>
      <c r="M282"/>
    </row>
    <row r="283" spans="1:13" ht="13.5" customHeight="1">
      <c r="A283"/>
      <c r="B283"/>
      <c r="C283"/>
      <c r="D283"/>
      <c r="E283" s="259"/>
      <c r="F283"/>
      <c r="G283"/>
      <c r="H283"/>
      <c r="I283"/>
      <c r="J283"/>
      <c r="K283"/>
      <c r="L283"/>
      <c r="M283"/>
    </row>
    <row r="284" spans="1:13">
      <c r="A284" s="56"/>
      <c r="B284" s="53"/>
      <c r="C284" s="53"/>
      <c r="D284" s="52"/>
    </row>
    <row r="285" spans="1:13">
      <c r="A285" s="56"/>
      <c r="B285" s="53"/>
      <c r="C285" s="52"/>
      <c r="D285" s="52"/>
    </row>
    <row r="286" spans="1:13">
      <c r="A286" s="56"/>
      <c r="B286" s="53"/>
      <c r="C286" s="52"/>
      <c r="D286" s="52"/>
    </row>
    <row r="287" spans="1:13">
      <c r="A287" s="52"/>
      <c r="B287" s="53"/>
      <c r="C287" s="52"/>
      <c r="D287" s="52"/>
    </row>
    <row r="288" spans="1:13">
      <c r="A288" s="56"/>
      <c r="B288" s="53"/>
      <c r="C288" s="52"/>
      <c r="D288" s="52"/>
    </row>
    <row r="289" spans="1:4">
      <c r="A289" s="52"/>
      <c r="B289" s="53"/>
      <c r="C289" s="53"/>
      <c r="D289" s="52"/>
    </row>
    <row r="290" spans="1:4">
      <c r="A290" s="52"/>
      <c r="B290" s="53"/>
      <c r="C290" s="52"/>
      <c r="D290" s="52"/>
    </row>
    <row r="291" spans="1:4">
      <c r="A291" s="52"/>
      <c r="B291" s="53"/>
      <c r="C291" s="53"/>
      <c r="D291" s="52"/>
    </row>
    <row r="292" spans="1:4">
      <c r="A292" s="52"/>
      <c r="B292" s="53"/>
      <c r="C292" s="52"/>
      <c r="D292" s="52"/>
    </row>
    <row r="293" spans="1:4">
      <c r="A293" s="52"/>
      <c r="B293" s="53"/>
      <c r="C293" s="52"/>
      <c r="D293" s="52"/>
    </row>
    <row r="294" spans="1:4">
      <c r="A294" s="52"/>
      <c r="B294" s="53"/>
      <c r="C294" s="53"/>
      <c r="D294" s="52"/>
    </row>
    <row r="295" spans="1:4">
      <c r="A295" s="52"/>
      <c r="B295" s="53"/>
      <c r="C295" s="52"/>
      <c r="D295" s="52"/>
    </row>
    <row r="296" spans="1:4">
      <c r="A296" s="56"/>
      <c r="B296" s="53"/>
      <c r="C296" s="52"/>
      <c r="D296" s="52"/>
    </row>
    <row r="297" spans="1:4">
      <c r="A297" s="56"/>
      <c r="B297" s="53"/>
      <c r="C297" s="52"/>
      <c r="D297" s="52"/>
    </row>
    <row r="298" spans="1:4">
      <c r="A298" s="56"/>
      <c r="B298" s="53"/>
      <c r="C298" s="52"/>
      <c r="D298" s="52"/>
    </row>
    <row r="299" spans="1:4">
      <c r="A299" s="52"/>
      <c r="B299" s="53"/>
      <c r="C299" s="52"/>
      <c r="D299" s="52"/>
    </row>
    <row r="300" spans="1:4">
      <c r="A300" s="56"/>
      <c r="B300" s="53"/>
      <c r="C300" s="52"/>
      <c r="D300" s="52"/>
    </row>
    <row r="301" spans="1:4">
      <c r="A301" s="52"/>
      <c r="B301" s="53"/>
      <c r="C301" s="52"/>
      <c r="D301" s="52"/>
    </row>
    <row r="302" spans="1:4">
      <c r="A302" s="56"/>
      <c r="B302" s="53"/>
      <c r="C302" s="52"/>
      <c r="D302" s="52"/>
    </row>
    <row r="303" spans="1:4">
      <c r="A303" s="52"/>
      <c r="B303" s="53"/>
      <c r="C303" s="52"/>
      <c r="D303" s="52"/>
    </row>
    <row r="304" spans="1:4">
      <c r="A304" s="52"/>
      <c r="B304" s="53"/>
      <c r="C304" s="52"/>
      <c r="D304" s="52"/>
    </row>
    <row r="305" spans="1:4">
      <c r="A305" s="56"/>
      <c r="B305" s="53"/>
      <c r="C305" s="53"/>
      <c r="D305" s="52"/>
    </row>
    <row r="306" spans="1:4">
      <c r="A306" s="56"/>
      <c r="B306" s="53"/>
      <c r="C306" s="53"/>
      <c r="D306" s="52"/>
    </row>
    <row r="307" spans="1:4">
      <c r="A307" s="56"/>
      <c r="B307" s="53"/>
      <c r="C307" s="53"/>
      <c r="D307" s="52"/>
    </row>
    <row r="308" spans="1:4">
      <c r="A308" s="56"/>
      <c r="B308" s="53"/>
      <c r="C308" s="53"/>
      <c r="D308" s="52"/>
    </row>
    <row r="309" spans="1:4">
      <c r="A309" s="56"/>
      <c r="B309" s="53"/>
      <c r="C309" s="53"/>
      <c r="D309" s="52"/>
    </row>
    <row r="310" spans="1:4">
      <c r="A310" s="54"/>
      <c r="B310" s="53"/>
      <c r="C310" s="52"/>
      <c r="D310" s="52"/>
    </row>
    <row r="311" spans="1:4">
      <c r="A311" s="52"/>
      <c r="B311" s="55"/>
      <c r="C311" s="55"/>
      <c r="D311" s="55"/>
    </row>
    <row r="312" spans="1:4">
      <c r="A312" s="52"/>
      <c r="B312" s="53"/>
      <c r="C312" s="52"/>
      <c r="D312" s="52"/>
    </row>
    <row r="313" spans="1:4">
      <c r="A313" s="52"/>
      <c r="B313" s="53"/>
      <c r="C313" s="52"/>
      <c r="D313" s="52"/>
    </row>
    <row r="314" spans="1:4">
      <c r="A314" s="52"/>
      <c r="B314" s="53"/>
      <c r="C314" s="52"/>
      <c r="D314" s="52"/>
    </row>
    <row r="315" spans="1:4">
      <c r="A315" s="52"/>
      <c r="B315" s="53"/>
      <c r="C315" s="52"/>
      <c r="D315" s="52"/>
    </row>
    <row r="316" spans="1:4">
      <c r="A316" s="52"/>
      <c r="B316" s="53"/>
      <c r="C316" s="52"/>
      <c r="D316" s="52"/>
    </row>
    <row r="317" spans="1:4">
      <c r="A317" s="52"/>
      <c r="B317" s="53"/>
      <c r="C317" s="52"/>
      <c r="D317" s="52"/>
    </row>
    <row r="318" spans="1:4">
      <c r="A318" s="52"/>
      <c r="B318" s="53"/>
      <c r="C318" s="52"/>
      <c r="D318" s="52"/>
    </row>
    <row r="319" spans="1:4">
      <c r="A319" s="52"/>
      <c r="B319" s="53"/>
      <c r="C319" s="52"/>
      <c r="D319" s="52"/>
    </row>
    <row r="320" spans="1:4">
      <c r="A320" s="52"/>
      <c r="B320" s="53"/>
      <c r="C320" s="52"/>
      <c r="D320" s="52"/>
    </row>
    <row r="321" spans="1:4">
      <c r="A321" s="52"/>
      <c r="B321" s="53"/>
      <c r="C321" s="52"/>
      <c r="D321" s="52"/>
    </row>
    <row r="322" spans="1:4">
      <c r="A322" s="52"/>
      <c r="B322" s="53"/>
      <c r="C322" s="52"/>
      <c r="D322" s="52"/>
    </row>
    <row r="323" spans="1:4">
      <c r="A323" s="52"/>
      <c r="B323" s="53"/>
      <c r="C323" s="52"/>
      <c r="D323" s="52"/>
    </row>
    <row r="324" spans="1:4">
      <c r="A324" s="54"/>
      <c r="B324" s="53"/>
      <c r="C324" s="52"/>
      <c r="D324" s="52"/>
    </row>
    <row r="325" spans="1:4">
      <c r="A325" s="54"/>
      <c r="B325" s="55"/>
      <c r="C325" s="54"/>
      <c r="D325" s="52"/>
    </row>
    <row r="326" spans="1:4">
      <c r="A326" s="52"/>
      <c r="B326" s="55"/>
      <c r="C326" s="54"/>
      <c r="D326" s="52"/>
    </row>
    <row r="327" spans="1:4">
      <c r="A327" s="52"/>
      <c r="B327" s="53"/>
      <c r="C327" s="52"/>
      <c r="D327" s="52"/>
    </row>
    <row r="328" spans="1:4">
      <c r="A328" s="52"/>
      <c r="B328" s="53"/>
      <c r="C328" s="52"/>
      <c r="D328" s="52"/>
    </row>
    <row r="329" spans="1:4">
      <c r="A329" s="54"/>
      <c r="B329" s="53"/>
      <c r="C329" s="52"/>
      <c r="D329" s="52"/>
    </row>
    <row r="330" spans="1:4">
      <c r="A330" s="54"/>
      <c r="B330" s="55"/>
      <c r="C330" s="54"/>
      <c r="D330" s="54"/>
    </row>
    <row r="331" spans="1:4">
      <c r="A331" s="54"/>
      <c r="B331" s="55"/>
      <c r="C331" s="54"/>
      <c r="D331" s="54"/>
    </row>
    <row r="332" spans="1:4">
      <c r="A332" s="54"/>
      <c r="B332" s="53"/>
      <c r="C332" s="52"/>
      <c r="D332" s="52"/>
    </row>
    <row r="333" spans="1:4">
      <c r="A333" s="54"/>
      <c r="B333" s="53"/>
      <c r="C333" s="52"/>
      <c r="D333" s="52"/>
    </row>
    <row r="334" spans="1:4">
      <c r="A334" s="52"/>
      <c r="B334" s="53"/>
      <c r="C334" s="52"/>
      <c r="D334" s="52"/>
    </row>
    <row r="335" spans="1:4">
      <c r="A335" s="54"/>
      <c r="B335" s="53"/>
      <c r="C335" s="52"/>
      <c r="D335" s="52"/>
    </row>
    <row r="336" spans="1:4">
      <c r="A336" s="52"/>
      <c r="B336" s="55"/>
      <c r="C336" s="54"/>
      <c r="D336" s="54"/>
    </row>
    <row r="337" spans="1:4">
      <c r="A337" s="52"/>
      <c r="B337" s="53"/>
      <c r="C337" s="52"/>
      <c r="D337" s="52"/>
    </row>
    <row r="338" spans="1:4">
      <c r="A338" s="56"/>
      <c r="B338" s="53"/>
      <c r="C338" s="53"/>
      <c r="D338" s="52"/>
    </row>
    <row r="339" spans="1:4">
      <c r="A339" s="56"/>
      <c r="B339" s="53"/>
      <c r="C339" s="53"/>
      <c r="D339" s="53"/>
    </row>
    <row r="340" spans="1:4">
      <c r="A340" s="56"/>
      <c r="B340" s="53"/>
      <c r="C340" s="52"/>
      <c r="D340" s="52"/>
    </row>
    <row r="341" spans="1:4">
      <c r="A341" s="56"/>
      <c r="B341" s="53"/>
      <c r="C341" s="52"/>
      <c r="D341" s="52"/>
    </row>
    <row r="342" spans="1:4">
      <c r="A342" s="56"/>
      <c r="B342" s="53"/>
      <c r="C342" s="53"/>
      <c r="D342" s="53"/>
    </row>
    <row r="343" spans="1:4">
      <c r="A343" s="52"/>
      <c r="B343" s="53"/>
      <c r="C343" s="52"/>
      <c r="D343" s="52"/>
    </row>
    <row r="344" spans="1:4">
      <c r="A344" s="52"/>
      <c r="B344" s="53"/>
      <c r="C344" s="52"/>
      <c r="D344" s="52"/>
    </row>
    <row r="345" spans="1:4">
      <c r="A345" s="56"/>
      <c r="B345" s="53"/>
      <c r="C345" s="52"/>
      <c r="D345" s="52"/>
    </row>
    <row r="346" spans="1:4">
      <c r="A346" s="56"/>
      <c r="B346" s="53"/>
      <c r="C346" s="53"/>
      <c r="D346" s="53"/>
    </row>
    <row r="347" spans="1:4">
      <c r="A347" s="56"/>
      <c r="B347" s="57"/>
      <c r="C347" s="53"/>
      <c r="D347" s="52"/>
    </row>
    <row r="348" spans="1:4">
      <c r="A348" s="56"/>
      <c r="B348" s="57"/>
      <c r="C348" s="53"/>
      <c r="D348" s="52"/>
    </row>
    <row r="349" spans="1:4">
      <c r="A349" s="56"/>
      <c r="B349" s="57"/>
      <c r="C349" s="53"/>
      <c r="D349" s="52"/>
    </row>
    <row r="350" spans="1:4">
      <c r="A350" s="56"/>
      <c r="B350" s="53"/>
      <c r="C350" s="53"/>
      <c r="D350" s="52"/>
    </row>
    <row r="351" spans="1:4">
      <c r="A351" s="56"/>
      <c r="B351" s="53"/>
      <c r="C351" s="53"/>
      <c r="D351" s="53"/>
    </row>
    <row r="352" spans="1:4">
      <c r="A352" s="56"/>
      <c r="B352" s="53"/>
      <c r="C352" s="53"/>
      <c r="D352" s="52"/>
    </row>
    <row r="353" spans="1:4">
      <c r="A353" s="52"/>
      <c r="B353" s="53"/>
      <c r="C353" s="53"/>
      <c r="D353" s="52"/>
    </row>
    <row r="354" spans="1:4">
      <c r="A354" s="52"/>
      <c r="B354" s="53"/>
      <c r="C354" s="53"/>
      <c r="D354" s="52"/>
    </row>
    <row r="355" spans="1:4">
      <c r="A355" s="52"/>
      <c r="B355" s="53"/>
      <c r="C355" s="53"/>
      <c r="D355" s="53"/>
    </row>
    <row r="356" spans="1:4">
      <c r="A356" s="52"/>
      <c r="B356" s="53"/>
      <c r="C356" s="52"/>
      <c r="D356" s="52"/>
    </row>
    <row r="357" spans="1:4">
      <c r="A357" s="52"/>
      <c r="B357" s="53"/>
      <c r="C357" s="52"/>
      <c r="D357" s="52"/>
    </row>
    <row r="358" spans="1:4">
      <c r="A358" s="52"/>
      <c r="B358" s="53"/>
      <c r="C358" s="52"/>
      <c r="D358" s="52"/>
    </row>
    <row r="359" spans="1:4">
      <c r="A359" s="56"/>
      <c r="B359" s="53"/>
      <c r="C359" s="52"/>
      <c r="D359" s="52"/>
    </row>
    <row r="360" spans="1:4">
      <c r="A360" s="56"/>
      <c r="B360" s="53"/>
      <c r="C360" s="53"/>
      <c r="D360" s="53"/>
    </row>
    <row r="361" spans="1:4">
      <c r="A361" s="56"/>
      <c r="B361" s="53"/>
      <c r="C361" s="58"/>
      <c r="D361" s="52"/>
    </row>
    <row r="362" spans="1:4">
      <c r="A362" s="52"/>
      <c r="B362" s="53"/>
      <c r="C362" s="53"/>
      <c r="D362" s="52"/>
    </row>
    <row r="363" spans="1:4">
      <c r="A363" s="54"/>
      <c r="B363" s="53"/>
      <c r="C363" s="52"/>
      <c r="D363" s="52"/>
    </row>
    <row r="364" spans="1:4">
      <c r="A364" s="9"/>
      <c r="B364" s="55"/>
      <c r="C364" s="55"/>
      <c r="D364" s="55"/>
    </row>
    <row r="365" spans="1:4">
      <c r="A365" s="9"/>
      <c r="B365" s="8"/>
      <c r="C365" s="9"/>
      <c r="D365" s="9"/>
    </row>
    <row r="366" spans="1:4">
      <c r="A366" s="9"/>
      <c r="B366" s="8"/>
      <c r="C366" s="9"/>
      <c r="D366" s="9"/>
    </row>
    <row r="367" spans="1:4">
      <c r="A367" s="9"/>
      <c r="B367" s="8"/>
      <c r="C367" s="9"/>
      <c r="D367" s="9"/>
    </row>
    <row r="368" spans="1:4">
      <c r="A368" s="9"/>
      <c r="B368" s="8"/>
      <c r="C368" s="9"/>
      <c r="D368" s="9"/>
    </row>
    <row r="369" spans="1:4">
      <c r="A369" s="9"/>
      <c r="B369" s="8"/>
      <c r="C369" s="9"/>
      <c r="D369" s="9"/>
    </row>
    <row r="370" spans="1:4">
      <c r="A370" s="9"/>
      <c r="B370" s="8"/>
      <c r="C370" s="9"/>
      <c r="D370" s="9"/>
    </row>
    <row r="371" spans="1:4">
      <c r="A371" s="9"/>
      <c r="B371" s="8"/>
      <c r="C371" s="9"/>
      <c r="D371" s="9"/>
    </row>
    <row r="372" spans="1:4">
      <c r="A372" s="9"/>
      <c r="B372" s="8"/>
      <c r="C372" s="9"/>
      <c r="D372" s="9"/>
    </row>
    <row r="373" spans="1:4">
      <c r="A373" s="9"/>
      <c r="B373" s="8"/>
      <c r="C373" s="9"/>
      <c r="D373" s="9"/>
    </row>
    <row r="374" spans="1:4">
      <c r="A374" s="9"/>
      <c r="B374" s="8"/>
      <c r="C374" s="9"/>
      <c r="D374" s="9"/>
    </row>
    <row r="375" spans="1:4">
      <c r="A375" s="9"/>
      <c r="B375" s="8"/>
      <c r="C375" s="9"/>
      <c r="D375" s="9"/>
    </row>
    <row r="376" spans="1:4">
      <c r="A376" s="9"/>
      <c r="B376" s="8"/>
      <c r="C376" s="9"/>
      <c r="D376" s="9"/>
    </row>
    <row r="377" spans="1:4">
      <c r="A377" s="9"/>
      <c r="B377" s="8"/>
      <c r="C377" s="9"/>
      <c r="D377" s="9"/>
    </row>
    <row r="378" spans="1:4">
      <c r="A378" s="9"/>
      <c r="B378" s="8"/>
      <c r="C378" s="9"/>
      <c r="D378" s="9"/>
    </row>
    <row r="379" spans="1:4">
      <c r="A379" s="9"/>
      <c r="B379" s="8"/>
      <c r="C379" s="9"/>
      <c r="D379" s="9"/>
    </row>
    <row r="380" spans="1:4">
      <c r="A380" s="9"/>
      <c r="B380" s="8"/>
      <c r="C380" s="9"/>
      <c r="D380" s="9"/>
    </row>
    <row r="381" spans="1:4">
      <c r="A381" s="9"/>
      <c r="B381" s="8"/>
      <c r="C381" s="9"/>
      <c r="D381" s="9"/>
    </row>
    <row r="382" spans="1:4">
      <c r="A382" s="9"/>
      <c r="B382" s="8"/>
      <c r="C382" s="9"/>
      <c r="D382" s="9"/>
    </row>
    <row r="383" spans="1:4">
      <c r="A383" s="9"/>
      <c r="B383" s="8"/>
      <c r="C383" s="9"/>
      <c r="D383" s="9"/>
    </row>
    <row r="384" spans="1:4">
      <c r="A384" s="9"/>
      <c r="B384" s="8"/>
      <c r="C384" s="9"/>
      <c r="D384" s="9"/>
    </row>
    <row r="385" spans="1:4">
      <c r="A385" s="9"/>
      <c r="B385" s="8"/>
      <c r="C385" s="9"/>
      <c r="D385" s="9"/>
    </row>
    <row r="386" spans="1:4">
      <c r="A386" s="9"/>
      <c r="B386" s="8"/>
      <c r="C386" s="9"/>
      <c r="D386" s="9"/>
    </row>
    <row r="387" spans="1:4">
      <c r="A387" s="9"/>
      <c r="B387" s="8"/>
      <c r="C387" s="9"/>
      <c r="D387" s="9"/>
    </row>
    <row r="388" spans="1:4">
      <c r="A388" s="9"/>
      <c r="B388" s="8"/>
      <c r="C388" s="9"/>
      <c r="D388" s="9"/>
    </row>
    <row r="389" spans="1:4">
      <c r="A389" s="9"/>
      <c r="B389" s="8"/>
      <c r="C389" s="9"/>
      <c r="D389" s="9"/>
    </row>
    <row r="390" spans="1:4">
      <c r="A390" s="9"/>
      <c r="B390" s="8"/>
      <c r="C390" s="9"/>
      <c r="D390" s="9"/>
    </row>
    <row r="391" spans="1:4">
      <c r="A391" s="9"/>
      <c r="B391" s="8"/>
      <c r="C391" s="9"/>
      <c r="D391" s="9"/>
    </row>
    <row r="392" spans="1:4">
      <c r="A392" s="9"/>
      <c r="B392" s="8"/>
      <c r="C392" s="9"/>
      <c r="D392" s="9"/>
    </row>
    <row r="393" spans="1:4">
      <c r="A393" s="9"/>
      <c r="B393" s="8"/>
      <c r="C393" s="9"/>
      <c r="D393" s="9"/>
    </row>
    <row r="394" spans="1:4">
      <c r="A394" s="9"/>
      <c r="B394" s="8"/>
      <c r="C394" s="9"/>
      <c r="D394" s="9"/>
    </row>
    <row r="395" spans="1:4">
      <c r="A395" s="9"/>
      <c r="B395" s="8"/>
      <c r="C395" s="9"/>
      <c r="D395" s="9"/>
    </row>
    <row r="396" spans="1:4">
      <c r="A396" s="9"/>
      <c r="B396" s="8"/>
      <c r="C396" s="9"/>
      <c r="D396" s="9"/>
    </row>
    <row r="397" spans="1:4">
      <c r="A397" s="9"/>
      <c r="B397" s="8"/>
      <c r="C397" s="9"/>
      <c r="D397" s="9"/>
    </row>
    <row r="398" spans="1:4">
      <c r="A398" s="9"/>
      <c r="B398" s="8"/>
      <c r="C398" s="9"/>
      <c r="D398" s="9"/>
    </row>
    <row r="399" spans="1:4">
      <c r="A399" s="9"/>
      <c r="B399" s="8"/>
      <c r="C399" s="9"/>
      <c r="D399" s="9"/>
    </row>
    <row r="400" spans="1:4">
      <c r="A400" s="9"/>
      <c r="B400" s="8"/>
      <c r="C400" s="9"/>
      <c r="D400" s="9"/>
    </row>
    <row r="401" spans="1:4">
      <c r="A401" s="9"/>
      <c r="B401" s="8"/>
      <c r="C401" s="9"/>
      <c r="D401" s="9"/>
    </row>
    <row r="402" spans="1:4">
      <c r="A402" s="9"/>
      <c r="B402" s="8"/>
      <c r="C402" s="9"/>
      <c r="D402" s="9"/>
    </row>
    <row r="403" spans="1:4">
      <c r="A403" s="9"/>
      <c r="B403" s="8"/>
      <c r="C403" s="9"/>
      <c r="D403" s="9"/>
    </row>
    <row r="404" spans="1:4">
      <c r="A404" s="9"/>
      <c r="B404" s="8"/>
      <c r="C404" s="9"/>
      <c r="D404" s="9"/>
    </row>
    <row r="405" spans="1:4">
      <c r="A405" s="9"/>
      <c r="B405" s="8"/>
      <c r="C405" s="9"/>
      <c r="D405" s="9"/>
    </row>
    <row r="406" spans="1:4">
      <c r="B406" s="8"/>
      <c r="C406" s="9"/>
      <c r="D406" s="9"/>
    </row>
  </sheetData>
  <mergeCells count="6">
    <mergeCell ref="J275:K275"/>
    <mergeCell ref="F280:I280"/>
    <mergeCell ref="A1:D1"/>
    <mergeCell ref="A2:D2"/>
    <mergeCell ref="E7:E8"/>
    <mergeCell ref="A3:D3"/>
  </mergeCells>
  <phoneticPr fontId="5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75" orientation="portrait" r:id="rId1"/>
  <headerFooter alignWithMargins="0"/>
  <rowBreaks count="5" manualBreakCount="5">
    <brk id="84" max="4" man="1"/>
    <brk id="145" max="16383" man="1"/>
    <brk id="170" max="16383" man="1"/>
    <brk id="215" max="16383" man="1"/>
    <brk id="272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E51"/>
  <sheetViews>
    <sheetView view="pageBreakPreview" zoomScaleSheetLayoutView="100" workbookViewId="0">
      <selection activeCell="A4" sqref="A4"/>
    </sheetView>
  </sheetViews>
  <sheetFormatPr defaultRowHeight="12.75"/>
  <cols>
    <col min="1" max="1" width="55.42578125" customWidth="1"/>
    <col min="2" max="2" width="14.42578125" customWidth="1"/>
    <col min="3" max="4" width="13.140625" customWidth="1"/>
    <col min="5" max="5" width="14.7109375" bestFit="1" customWidth="1"/>
  </cols>
  <sheetData>
    <row r="1" spans="1:5">
      <c r="A1" s="525" t="s">
        <v>398</v>
      </c>
      <c r="B1" s="509"/>
      <c r="C1" s="509"/>
      <c r="D1" s="509"/>
    </row>
    <row r="2" spans="1:5">
      <c r="A2" s="525" t="s">
        <v>399</v>
      </c>
      <c r="B2" s="509"/>
      <c r="C2" s="509"/>
      <c r="D2" s="509"/>
    </row>
    <row r="3" spans="1:5" ht="27" customHeight="1">
      <c r="A3" s="526" t="s">
        <v>533</v>
      </c>
      <c r="B3" s="527"/>
      <c r="C3" s="526"/>
      <c r="D3" s="526"/>
    </row>
    <row r="4" spans="1:5">
      <c r="A4" s="1"/>
      <c r="B4" s="2"/>
      <c r="C4" s="528" t="s">
        <v>323</v>
      </c>
      <c r="D4" s="528"/>
    </row>
    <row r="5" spans="1:5" ht="13.5" thickBot="1">
      <c r="A5" s="1"/>
      <c r="B5" s="2"/>
      <c r="C5" s="524" t="s">
        <v>326</v>
      </c>
      <c r="D5" s="524"/>
    </row>
    <row r="6" spans="1:5" ht="13.5" thickBot="1">
      <c r="A6" s="519" t="s">
        <v>97</v>
      </c>
      <c r="B6" s="520"/>
      <c r="C6" s="520"/>
      <c r="D6" s="520"/>
      <c r="E6" s="521"/>
    </row>
    <row r="7" spans="1:5">
      <c r="A7" s="133" t="s">
        <v>25</v>
      </c>
      <c r="B7" s="134" t="s">
        <v>21</v>
      </c>
      <c r="C7" s="135"/>
      <c r="D7" s="136" t="s">
        <v>22</v>
      </c>
      <c r="E7" s="522" t="s">
        <v>93</v>
      </c>
    </row>
    <row r="8" spans="1:5" ht="13.5" thickBot="1">
      <c r="A8" s="15"/>
      <c r="B8" s="23" t="s">
        <v>47</v>
      </c>
      <c r="C8" s="16" t="s">
        <v>23</v>
      </c>
      <c r="D8" s="111"/>
      <c r="E8" s="523"/>
    </row>
    <row r="9" spans="1:5">
      <c r="A9" s="9"/>
      <c r="B9" s="131"/>
      <c r="C9" s="132"/>
      <c r="D9" s="130"/>
      <c r="E9" s="137"/>
    </row>
    <row r="10" spans="1:5">
      <c r="A10" s="118" t="s">
        <v>410</v>
      </c>
      <c r="B10" s="119">
        <f>SUM(B11:B13)</f>
        <v>34535</v>
      </c>
      <c r="C10" s="119">
        <f>SUM(C11:C13)</f>
        <v>63459</v>
      </c>
      <c r="D10" s="121">
        <f>SUM(D11:D13)</f>
        <v>0</v>
      </c>
      <c r="E10" s="124"/>
    </row>
    <row r="11" spans="1:5">
      <c r="A11" s="18" t="s">
        <v>90</v>
      </c>
      <c r="B11" s="353">
        <v>15931</v>
      </c>
      <c r="C11" s="24">
        <v>27665</v>
      </c>
      <c r="D11" s="117"/>
      <c r="E11" s="123"/>
    </row>
    <row r="12" spans="1:5">
      <c r="A12" s="18" t="s">
        <v>91</v>
      </c>
      <c r="B12" s="353">
        <v>3309</v>
      </c>
      <c r="C12" s="24">
        <v>4902</v>
      </c>
      <c r="D12" s="117"/>
      <c r="E12" s="123"/>
    </row>
    <row r="13" spans="1:5">
      <c r="A13" s="109" t="s">
        <v>92</v>
      </c>
      <c r="B13" s="353">
        <v>15295</v>
      </c>
      <c r="C13" s="24">
        <f>31219-327</f>
        <v>30892</v>
      </c>
      <c r="D13" s="117"/>
      <c r="E13" s="123"/>
    </row>
    <row r="14" spans="1:5">
      <c r="A14" s="126"/>
      <c r="B14" s="377"/>
      <c r="C14" s="127"/>
      <c r="D14" s="128"/>
      <c r="E14" s="129"/>
    </row>
    <row r="15" spans="1:5">
      <c r="A15" s="120" t="s">
        <v>27</v>
      </c>
      <c r="B15" s="487">
        <v>600</v>
      </c>
      <c r="C15" s="27">
        <v>902</v>
      </c>
      <c r="D15" s="121"/>
      <c r="E15" s="124"/>
    </row>
    <row r="16" spans="1:5">
      <c r="A16" s="120" t="s">
        <v>28</v>
      </c>
      <c r="B16" s="487">
        <v>13883</v>
      </c>
      <c r="C16" s="27">
        <v>10528</v>
      </c>
      <c r="D16" s="121"/>
      <c r="E16" s="124"/>
    </row>
    <row r="17" spans="1:5">
      <c r="A17" s="120" t="s">
        <v>98</v>
      </c>
      <c r="B17" s="487">
        <v>500</v>
      </c>
      <c r="C17" s="27">
        <v>103</v>
      </c>
      <c r="D17" s="121"/>
      <c r="E17" s="124"/>
    </row>
    <row r="18" spans="1:5">
      <c r="A18" s="138"/>
      <c r="B18" s="378"/>
      <c r="C18" s="139"/>
      <c r="D18" s="139"/>
      <c r="E18" s="140"/>
    </row>
    <row r="19" spans="1:5">
      <c r="A19" s="120" t="s">
        <v>459</v>
      </c>
      <c r="B19" s="487">
        <f>B20+B25</f>
        <v>8291</v>
      </c>
      <c r="C19" s="27">
        <f>C20+C25</f>
        <v>8515</v>
      </c>
      <c r="D19" s="112">
        <f>D20+D25</f>
        <v>0</v>
      </c>
      <c r="E19" s="124"/>
    </row>
    <row r="20" spans="1:5" s="78" customFormat="1">
      <c r="A20" s="63" t="s">
        <v>42</v>
      </c>
      <c r="B20" s="363">
        <f>B21+B22+B24</f>
        <v>8291</v>
      </c>
      <c r="C20" s="62">
        <f>SUM(C21:C24)</f>
        <v>8497</v>
      </c>
      <c r="D20" s="96">
        <f>SUM(D21:D22)</f>
        <v>0</v>
      </c>
      <c r="E20" s="123"/>
    </row>
    <row r="21" spans="1:5">
      <c r="A21" s="18" t="s">
        <v>234</v>
      </c>
      <c r="B21" s="356">
        <v>134</v>
      </c>
      <c r="C21" s="41">
        <v>134</v>
      </c>
      <c r="D21" s="117"/>
      <c r="E21" s="123"/>
    </row>
    <row r="22" spans="1:5">
      <c r="A22" s="18" t="s">
        <v>77</v>
      </c>
      <c r="B22" s="356">
        <v>258</v>
      </c>
      <c r="C22" s="41">
        <v>258</v>
      </c>
      <c r="D22" s="117"/>
      <c r="E22" s="123"/>
    </row>
    <row r="23" spans="1:5">
      <c r="A23" s="18" t="s">
        <v>521</v>
      </c>
      <c r="B23" s="356"/>
      <c r="C23" s="41">
        <v>176</v>
      </c>
      <c r="D23" s="117"/>
      <c r="E23" s="123"/>
    </row>
    <row r="24" spans="1:5">
      <c r="A24" s="18" t="s">
        <v>418</v>
      </c>
      <c r="B24" s="356">
        <v>7899</v>
      </c>
      <c r="C24" s="41">
        <f>7899+30</f>
        <v>7929</v>
      </c>
      <c r="D24" s="117"/>
      <c r="E24" s="123"/>
    </row>
    <row r="25" spans="1:5" s="78" customFormat="1">
      <c r="A25" s="63" t="s">
        <v>520</v>
      </c>
      <c r="B25" s="363">
        <v>0</v>
      </c>
      <c r="C25" s="62">
        <v>18</v>
      </c>
      <c r="D25" s="104"/>
      <c r="E25" s="123"/>
    </row>
    <row r="26" spans="1:5" s="78" customFormat="1">
      <c r="A26" s="153"/>
      <c r="B26" s="376"/>
      <c r="C26" s="142"/>
      <c r="D26" s="142"/>
      <c r="E26" s="129"/>
    </row>
    <row r="27" spans="1:5">
      <c r="A27" s="114" t="s">
        <v>460</v>
      </c>
      <c r="B27" s="467">
        <f>B28</f>
        <v>2234</v>
      </c>
      <c r="C27" s="115">
        <v>2234</v>
      </c>
      <c r="D27" s="115" t="s">
        <v>377</v>
      </c>
      <c r="E27" s="122"/>
    </row>
    <row r="28" spans="1:5">
      <c r="A28" s="63" t="s">
        <v>310</v>
      </c>
      <c r="B28" s="363">
        <v>2234</v>
      </c>
      <c r="C28" s="24">
        <v>2234</v>
      </c>
      <c r="D28" s="117"/>
      <c r="E28" s="123"/>
    </row>
    <row r="29" spans="1:5">
      <c r="A29" s="141"/>
      <c r="B29" s="377"/>
      <c r="C29" s="24"/>
      <c r="D29" s="117"/>
      <c r="E29" s="123"/>
    </row>
    <row r="30" spans="1:5">
      <c r="A30" s="114" t="s">
        <v>51</v>
      </c>
      <c r="B30" s="467">
        <f>SUM(B31:B32)</f>
        <v>65231</v>
      </c>
      <c r="C30" s="115">
        <f>SUM(C31:C32)</f>
        <v>71621</v>
      </c>
      <c r="D30" s="116">
        <f>SUM(D31:D31)</f>
        <v>0</v>
      </c>
      <c r="E30" s="129"/>
    </row>
    <row r="31" spans="1:5">
      <c r="A31" s="90" t="s">
        <v>397</v>
      </c>
      <c r="B31" s="356">
        <v>48467</v>
      </c>
      <c r="C31" s="303">
        <v>54276</v>
      </c>
      <c r="D31" s="113"/>
      <c r="E31" s="122"/>
    </row>
    <row r="32" spans="1:5">
      <c r="A32" s="90" t="s">
        <v>490</v>
      </c>
      <c r="B32" s="356">
        <v>16764</v>
      </c>
      <c r="C32" s="303">
        <v>17345</v>
      </c>
      <c r="D32" s="19"/>
      <c r="E32" s="122"/>
    </row>
    <row r="33" spans="1:5">
      <c r="A33" s="141"/>
      <c r="B33" s="127"/>
      <c r="C33" s="141"/>
      <c r="D33" s="128"/>
      <c r="E33" s="123"/>
    </row>
    <row r="34" spans="1:5">
      <c r="A34" s="120" t="s">
        <v>461</v>
      </c>
      <c r="B34" s="27">
        <f>B35+B38</f>
        <v>65928</v>
      </c>
      <c r="C34" s="27">
        <f>C35+C38</f>
        <v>69127</v>
      </c>
      <c r="D34" s="121">
        <v>0</v>
      </c>
      <c r="E34" s="129"/>
    </row>
    <row r="35" spans="1:5">
      <c r="A35" s="29" t="s">
        <v>29</v>
      </c>
      <c r="B35" s="24">
        <v>62758</v>
      </c>
      <c r="C35" s="24">
        <f>C36+C37</f>
        <v>54098</v>
      </c>
      <c r="D35" s="113"/>
      <c r="E35" s="122"/>
    </row>
    <row r="36" spans="1:5">
      <c r="A36" s="29" t="s">
        <v>30</v>
      </c>
      <c r="B36" s="24">
        <v>57423</v>
      </c>
      <c r="C36" s="24">
        <v>48763</v>
      </c>
      <c r="D36" s="113"/>
      <c r="E36" s="123"/>
    </row>
    <row r="37" spans="1:5">
      <c r="A37" s="29" t="s">
        <v>420</v>
      </c>
      <c r="B37" s="24">
        <v>5335</v>
      </c>
      <c r="C37" s="24">
        <v>5335</v>
      </c>
      <c r="D37" s="113"/>
      <c r="E37" s="123"/>
    </row>
    <row r="38" spans="1:5">
      <c r="A38" s="29" t="s">
        <v>31</v>
      </c>
      <c r="B38" s="24">
        <v>3170</v>
      </c>
      <c r="C38" s="24">
        <v>15029</v>
      </c>
      <c r="D38" s="113"/>
      <c r="E38" s="123"/>
    </row>
    <row r="39" spans="1:5">
      <c r="A39" s="108" t="s">
        <v>96</v>
      </c>
      <c r="B39" s="24"/>
      <c r="C39" s="24"/>
      <c r="D39" s="113"/>
      <c r="E39" s="123"/>
    </row>
    <row r="40" spans="1:5">
      <c r="A40" s="29" t="s">
        <v>421</v>
      </c>
      <c r="B40" s="24">
        <v>3170</v>
      </c>
      <c r="C40" s="24">
        <v>15029</v>
      </c>
      <c r="D40" s="113"/>
      <c r="E40" s="123"/>
    </row>
    <row r="41" spans="1:5">
      <c r="A41" s="154"/>
      <c r="B41" s="127"/>
      <c r="C41" s="127"/>
      <c r="D41" s="148"/>
      <c r="E41" s="123"/>
    </row>
    <row r="42" spans="1:5">
      <c r="A42" s="488" t="s">
        <v>462</v>
      </c>
      <c r="B42" s="487">
        <v>2915</v>
      </c>
      <c r="C42" s="488">
        <v>2915</v>
      </c>
      <c r="D42" s="489"/>
      <c r="E42" s="129"/>
    </row>
    <row r="43" spans="1:5">
      <c r="A43" s="147"/>
      <c r="B43" s="148"/>
      <c r="C43" s="147"/>
      <c r="D43" s="148"/>
      <c r="E43" s="123"/>
    </row>
    <row r="44" spans="1:5">
      <c r="A44" s="120" t="s">
        <v>463</v>
      </c>
      <c r="B44" s="27">
        <f>SUM(B30,B27,B19,B15,B10,B16,B17,B42,B34)</f>
        <v>194117</v>
      </c>
      <c r="C44" s="27">
        <f>SUM(C30,C27,C19,C15,C10,C16,C17,C42,C34)</f>
        <v>229404</v>
      </c>
      <c r="D44" s="27" t="s">
        <v>377</v>
      </c>
      <c r="E44" s="129"/>
    </row>
    <row r="45" spans="1:5">
      <c r="A45" s="432"/>
      <c r="B45" s="350"/>
      <c r="C45" s="350"/>
      <c r="D45" s="350"/>
      <c r="E45" s="129"/>
    </row>
    <row r="46" spans="1:5" s="1" customFormat="1">
      <c r="A46" s="120" t="s">
        <v>455</v>
      </c>
      <c r="B46" s="27">
        <v>99869</v>
      </c>
      <c r="C46" s="27">
        <v>111710</v>
      </c>
      <c r="D46" s="27"/>
      <c r="E46" s="465"/>
    </row>
    <row r="47" spans="1:5" s="1" customFormat="1">
      <c r="A47" s="120" t="s">
        <v>456</v>
      </c>
      <c r="B47" s="27">
        <v>67702</v>
      </c>
      <c r="C47" s="27">
        <v>71599</v>
      </c>
      <c r="D47" s="27"/>
      <c r="E47" s="465"/>
    </row>
    <row r="48" spans="1:5" s="1" customFormat="1">
      <c r="A48" s="145"/>
      <c r="B48" s="146"/>
      <c r="C48" s="146"/>
      <c r="D48" s="146"/>
      <c r="E48" s="255"/>
    </row>
    <row r="49" spans="1:5" s="1" customFormat="1">
      <c r="A49" s="114" t="s">
        <v>457</v>
      </c>
      <c r="B49" s="115">
        <v>65231</v>
      </c>
      <c r="C49" s="115">
        <v>71621</v>
      </c>
      <c r="D49" s="115"/>
      <c r="E49" s="251"/>
    </row>
    <row r="50" spans="1:5">
      <c r="A50" s="1"/>
      <c r="B50" s="2"/>
      <c r="C50" s="1"/>
      <c r="D50" s="1"/>
    </row>
    <row r="51" spans="1:5" ht="13.5" thickBot="1">
      <c r="A51" s="149" t="s">
        <v>458</v>
      </c>
      <c r="B51" s="150">
        <f>B44+B46+B47-B49</f>
        <v>296457</v>
      </c>
      <c r="C51" s="150">
        <f>SUM(C44:C49)</f>
        <v>484334</v>
      </c>
      <c r="D51" s="150">
        <f>SUM(D44:D49)</f>
        <v>0</v>
      </c>
    </row>
  </sheetData>
  <mergeCells count="7">
    <mergeCell ref="A6:E6"/>
    <mergeCell ref="E7:E8"/>
    <mergeCell ref="C5:D5"/>
    <mergeCell ref="A1:D1"/>
    <mergeCell ref="A2:D2"/>
    <mergeCell ref="A3:D3"/>
    <mergeCell ref="C4:D4"/>
  </mergeCells>
  <phoneticPr fontId="5" type="noConversion"/>
  <pageMargins left="0.75" right="0.75" top="1" bottom="1" header="0.5" footer="0.5"/>
  <pageSetup paperSize="9" scale="91" orientation="portrait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E42"/>
  <sheetViews>
    <sheetView view="pageBreakPreview" zoomScaleSheetLayoutView="100" workbookViewId="0">
      <selection activeCell="A5" sqref="A5"/>
    </sheetView>
  </sheetViews>
  <sheetFormatPr defaultRowHeight="12.75"/>
  <cols>
    <col min="1" max="1" width="50.7109375" customWidth="1"/>
    <col min="2" max="2" width="10.7109375" customWidth="1"/>
    <col min="3" max="3" width="13.42578125" customWidth="1"/>
    <col min="4" max="4" width="13.140625" customWidth="1"/>
  </cols>
  <sheetData>
    <row r="1" spans="1:4">
      <c r="A1" s="525" t="s">
        <v>398</v>
      </c>
      <c r="B1" s="509"/>
      <c r="C1" s="509"/>
      <c r="D1" s="509"/>
    </row>
    <row r="2" spans="1:4">
      <c r="A2" s="525" t="s">
        <v>399</v>
      </c>
      <c r="B2" s="509"/>
      <c r="C2" s="509"/>
      <c r="D2" s="509"/>
    </row>
    <row r="3" spans="1:4">
      <c r="A3" s="532" t="s">
        <v>44</v>
      </c>
      <c r="B3" s="509"/>
      <c r="C3" s="509"/>
      <c r="D3" s="509"/>
    </row>
    <row r="4" spans="1:4" ht="27" customHeight="1">
      <c r="A4" s="533" t="s">
        <v>533</v>
      </c>
      <c r="B4" s="534"/>
      <c r="C4" s="534"/>
      <c r="D4" s="534"/>
    </row>
    <row r="5" spans="1:4">
      <c r="A5" s="296"/>
      <c r="B5" s="295"/>
      <c r="C5" s="295"/>
      <c r="D5" s="463" t="s">
        <v>411</v>
      </c>
    </row>
    <row r="6" spans="1:4" ht="13.5" thickBot="1">
      <c r="A6" s="30"/>
      <c r="B6" s="31"/>
      <c r="C6" s="529" t="s">
        <v>324</v>
      </c>
      <c r="D6" s="530"/>
    </row>
    <row r="7" spans="1:4" ht="13.5" thickBot="1">
      <c r="A7" s="43" t="s">
        <v>32</v>
      </c>
      <c r="B7" s="67" t="s">
        <v>48</v>
      </c>
      <c r="C7" s="68" t="s">
        <v>33</v>
      </c>
      <c r="D7" s="69" t="s">
        <v>22</v>
      </c>
    </row>
    <row r="8" spans="1:4" ht="13.5" thickBot="1">
      <c r="A8" s="299" t="s">
        <v>328</v>
      </c>
      <c r="B8" s="334">
        <v>1966</v>
      </c>
      <c r="C8" s="334">
        <f>1966+1158</f>
        <v>3124</v>
      </c>
      <c r="D8" s="379"/>
    </row>
    <row r="9" spans="1:4" ht="13.5" thickBot="1">
      <c r="A9" s="299" t="s">
        <v>329</v>
      </c>
      <c r="B9" s="334">
        <v>2054</v>
      </c>
      <c r="C9" s="334">
        <v>2054</v>
      </c>
      <c r="D9" s="380"/>
    </row>
    <row r="10" spans="1:4" ht="13.5" thickBot="1">
      <c r="A10" s="299" t="s">
        <v>523</v>
      </c>
      <c r="B10" s="334"/>
      <c r="C10" s="334">
        <v>1250</v>
      </c>
      <c r="D10" s="379"/>
    </row>
    <row r="11" spans="1:4">
      <c r="A11" s="300" t="s">
        <v>524</v>
      </c>
      <c r="B11" s="381">
        <v>0</v>
      </c>
      <c r="C11" s="381">
        <v>704</v>
      </c>
      <c r="D11" s="382"/>
    </row>
    <row r="12" spans="1:4" ht="13.5" thickBot="1">
      <c r="A12" s="502" t="s">
        <v>525</v>
      </c>
      <c r="B12" s="383">
        <v>0</v>
      </c>
      <c r="C12" s="383">
        <v>55</v>
      </c>
      <c r="D12" s="384"/>
    </row>
    <row r="13" spans="1:4" ht="13.5" thickBot="1">
      <c r="A13" s="301" t="s">
        <v>422</v>
      </c>
      <c r="B13" s="334">
        <f>9863+3170</f>
        <v>13033</v>
      </c>
      <c r="C13" s="334">
        <v>13033</v>
      </c>
      <c r="D13" s="379"/>
    </row>
    <row r="14" spans="1:4">
      <c r="A14" s="232" t="s">
        <v>330</v>
      </c>
      <c r="B14" s="385">
        <v>0</v>
      </c>
      <c r="C14" s="356"/>
      <c r="D14" s="356"/>
    </row>
    <row r="15" spans="1:4">
      <c r="A15" s="106" t="s">
        <v>496</v>
      </c>
      <c r="B15" s="356">
        <v>0</v>
      </c>
      <c r="C15" s="356">
        <v>5337</v>
      </c>
      <c r="D15" s="363"/>
    </row>
    <row r="16" spans="1:4" ht="13.5" thickBot="1">
      <c r="A16" s="73" t="s">
        <v>331</v>
      </c>
      <c r="B16" s="386">
        <f>B8+B9+B10+B11+B13+B14+B15</f>
        <v>17053</v>
      </c>
      <c r="C16" s="386">
        <f>SUM(C8:C15)</f>
        <v>25557</v>
      </c>
      <c r="D16" s="386">
        <f>SUM(D8:D15)</f>
        <v>0</v>
      </c>
    </row>
    <row r="17" spans="1:4">
      <c r="A17" s="30"/>
      <c r="B17" s="387"/>
      <c r="C17" s="388"/>
      <c r="D17" s="388"/>
    </row>
    <row r="18" spans="1:4" ht="13.5" thickBot="1">
      <c r="A18" s="30"/>
      <c r="B18" s="387"/>
      <c r="C18" s="531" t="s">
        <v>34</v>
      </c>
      <c r="D18" s="531"/>
    </row>
    <row r="19" spans="1:4" ht="13.5" thickBot="1">
      <c r="A19" s="46" t="s">
        <v>35</v>
      </c>
      <c r="B19" s="389" t="s">
        <v>48</v>
      </c>
      <c r="C19" s="390" t="s">
        <v>33</v>
      </c>
      <c r="D19" s="391" t="s">
        <v>22</v>
      </c>
    </row>
    <row r="20" spans="1:4">
      <c r="A20" s="500" t="s">
        <v>522</v>
      </c>
      <c r="B20" s="392">
        <v>0</v>
      </c>
      <c r="C20" s="392">
        <v>936</v>
      </c>
      <c r="D20" s="392">
        <f>SUM(D21:D21)</f>
        <v>0</v>
      </c>
    </row>
    <row r="21" spans="1:4">
      <c r="A21" s="35" t="s">
        <v>54</v>
      </c>
      <c r="B21" s="393"/>
      <c r="C21" s="394"/>
      <c r="D21" s="394"/>
    </row>
    <row r="22" spans="1:4">
      <c r="A22" s="44" t="s">
        <v>36</v>
      </c>
      <c r="B22" s="350">
        <f>SUM(B23:B24)</f>
        <v>0</v>
      </c>
      <c r="C22" s="350">
        <f>SUM(C23:C24)</f>
        <v>0</v>
      </c>
      <c r="D22" s="350"/>
    </row>
    <row r="23" spans="1:4">
      <c r="A23" s="37" t="s">
        <v>37</v>
      </c>
      <c r="B23" s="385">
        <v>0</v>
      </c>
      <c r="C23" s="395"/>
      <c r="D23" s="396"/>
    </row>
    <row r="24" spans="1:4">
      <c r="A24" s="38" t="s">
        <v>38</v>
      </c>
      <c r="B24" s="397">
        <v>0</v>
      </c>
      <c r="C24" s="398"/>
      <c r="D24" s="399"/>
    </row>
    <row r="25" spans="1:4">
      <c r="A25" s="37" t="s">
        <v>45</v>
      </c>
      <c r="B25" s="392">
        <v>0</v>
      </c>
      <c r="C25" s="392">
        <v>0</v>
      </c>
      <c r="D25" s="392"/>
    </row>
    <row r="26" spans="1:4">
      <c r="A26" s="40" t="s">
        <v>55</v>
      </c>
      <c r="B26" s="400">
        <v>0</v>
      </c>
      <c r="C26" s="401">
        <v>0</v>
      </c>
      <c r="D26" s="402"/>
    </row>
    <row r="27" spans="1:4">
      <c r="A27" s="66" t="s">
        <v>39</v>
      </c>
      <c r="B27" s="350">
        <f>SUM(B28:B30)</f>
        <v>13883</v>
      </c>
      <c r="C27" s="350">
        <f>SUM(C28:C30)</f>
        <v>1317</v>
      </c>
      <c r="D27" s="350"/>
    </row>
    <row r="28" spans="1:4">
      <c r="A28" s="37" t="s">
        <v>46</v>
      </c>
      <c r="B28" s="403">
        <v>2054</v>
      </c>
      <c r="C28" s="403">
        <v>0</v>
      </c>
      <c r="D28" s="385"/>
    </row>
    <row r="29" spans="1:4">
      <c r="A29" s="37" t="s">
        <v>53</v>
      </c>
      <c r="B29" s="404">
        <v>1966</v>
      </c>
      <c r="C29" s="404">
        <v>0</v>
      </c>
      <c r="D29" s="405"/>
    </row>
    <row r="30" spans="1:4">
      <c r="A30" s="302" t="s">
        <v>332</v>
      </c>
      <c r="B30" s="404">
        <v>9863</v>
      </c>
      <c r="C30" s="404">
        <v>1317</v>
      </c>
      <c r="D30" s="405"/>
    </row>
    <row r="31" spans="1:4">
      <c r="A31" s="44" t="s">
        <v>40</v>
      </c>
      <c r="B31" s="392">
        <f>SUM(B32:B33)</f>
        <v>0</v>
      </c>
      <c r="C31" s="392">
        <f>SUM(C32:C33)</f>
        <v>5676</v>
      </c>
      <c r="D31" s="392"/>
    </row>
    <row r="32" spans="1:4">
      <c r="A32" s="302" t="s">
        <v>497</v>
      </c>
      <c r="B32" s="406"/>
      <c r="C32" s="406">
        <f>2407+798</f>
        <v>3205</v>
      </c>
      <c r="D32" s="385"/>
    </row>
    <row r="33" spans="1:5">
      <c r="A33" s="302" t="s">
        <v>498</v>
      </c>
      <c r="B33" s="406"/>
      <c r="C33" s="406">
        <v>2471</v>
      </c>
      <c r="D33" s="385"/>
      <c r="E33" s="266"/>
    </row>
    <row r="34" spans="1:5">
      <c r="A34" s="34" t="s">
        <v>43</v>
      </c>
      <c r="B34" s="350">
        <f>SUM(B35)</f>
        <v>0</v>
      </c>
      <c r="C34" s="350">
        <v>2599</v>
      </c>
      <c r="D34" s="350"/>
    </row>
    <row r="35" spans="1:5">
      <c r="A35" s="39" t="s">
        <v>261</v>
      </c>
      <c r="B35" s="385"/>
      <c r="C35" s="407">
        <v>2599</v>
      </c>
      <c r="D35" s="385"/>
    </row>
    <row r="36" spans="1:5">
      <c r="A36" s="44" t="s">
        <v>49</v>
      </c>
      <c r="B36" s="350">
        <f>B38</f>
        <v>3170</v>
      </c>
      <c r="C36" s="350">
        <f>C38+C37</f>
        <v>15029</v>
      </c>
      <c r="D36" s="350">
        <f>SUM(D37:D38)</f>
        <v>0</v>
      </c>
    </row>
    <row r="37" spans="1:5">
      <c r="A37" s="45" t="s">
        <v>41</v>
      </c>
      <c r="B37" s="385"/>
      <c r="C37" s="501"/>
      <c r="D37" s="395"/>
    </row>
    <row r="38" spans="1:5" ht="13.5" thickBot="1">
      <c r="A38" s="464" t="s">
        <v>56</v>
      </c>
      <c r="B38" s="383">
        <v>3170</v>
      </c>
      <c r="C38" s="383">
        <v>15029</v>
      </c>
      <c r="D38" s="408"/>
    </row>
    <row r="39" spans="1:5" ht="13.5" thickBot="1">
      <c r="A39" s="51" t="s">
        <v>50</v>
      </c>
      <c r="B39" s="409">
        <f>SUM(B20+B22+B25+B26+B27+B31+B34+B36)</f>
        <v>17053</v>
      </c>
      <c r="C39" s="386">
        <f>C20+C22+C25+C26+C27+C31+C34+C36</f>
        <v>25557</v>
      </c>
      <c r="D39" s="386">
        <f>D36+D34+D31+D27+D22</f>
        <v>0</v>
      </c>
    </row>
    <row r="40" spans="1:5">
      <c r="A40" s="1"/>
      <c r="B40" s="2"/>
      <c r="C40" s="1"/>
      <c r="D40" s="1"/>
    </row>
    <row r="41" spans="1:5">
      <c r="A41" s="1"/>
      <c r="B41" s="2"/>
      <c r="C41" s="1"/>
      <c r="D41" s="1"/>
    </row>
    <row r="42" spans="1:5">
      <c r="A42" s="1"/>
      <c r="B42" s="2"/>
      <c r="C42" s="1"/>
      <c r="D42" s="1"/>
    </row>
  </sheetData>
  <mergeCells count="6">
    <mergeCell ref="A1:D1"/>
    <mergeCell ref="C6:D6"/>
    <mergeCell ref="C18:D18"/>
    <mergeCell ref="A2:D2"/>
    <mergeCell ref="A3:D3"/>
    <mergeCell ref="A4:D4"/>
  </mergeCells>
  <phoneticPr fontId="5" type="noConversion"/>
  <pageMargins left="0.75" right="0.75" top="1" bottom="1" header="0.5" footer="0.5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6"/>
  <sheetViews>
    <sheetView view="pageBreakPreview" zoomScaleSheetLayoutView="100" workbookViewId="0">
      <selection activeCell="A5" sqref="A5"/>
    </sheetView>
  </sheetViews>
  <sheetFormatPr defaultRowHeight="12.75"/>
  <cols>
    <col min="1" max="1" width="55.5703125" customWidth="1"/>
    <col min="2" max="2" width="10.7109375" customWidth="1"/>
    <col min="3" max="3" width="13.42578125" customWidth="1"/>
    <col min="4" max="4" width="13.140625" customWidth="1"/>
  </cols>
  <sheetData>
    <row r="1" spans="1:5">
      <c r="A1" s="525" t="s">
        <v>398</v>
      </c>
      <c r="B1" s="509"/>
      <c r="C1" s="509"/>
      <c r="D1" s="509"/>
    </row>
    <row r="2" spans="1:5">
      <c r="A2" s="525" t="s">
        <v>399</v>
      </c>
      <c r="B2" s="509"/>
      <c r="C2" s="509"/>
      <c r="D2" s="509"/>
    </row>
    <row r="3" spans="1:5">
      <c r="A3" s="532" t="s">
        <v>333</v>
      </c>
      <c r="B3" s="509"/>
      <c r="C3" s="509"/>
      <c r="D3" s="509"/>
    </row>
    <row r="4" spans="1:5" ht="25.5" customHeight="1">
      <c r="A4" s="533" t="s">
        <v>533</v>
      </c>
      <c r="B4" s="534"/>
      <c r="C4" s="534"/>
      <c r="D4" s="534"/>
    </row>
    <row r="5" spans="1:5">
      <c r="A5" s="296"/>
      <c r="B5" s="295"/>
      <c r="C5" s="295"/>
      <c r="D5" s="463" t="s">
        <v>327</v>
      </c>
    </row>
    <row r="6" spans="1:5" ht="13.5" thickBot="1">
      <c r="A6" s="30"/>
      <c r="B6" s="31"/>
      <c r="C6" s="529" t="s">
        <v>324</v>
      </c>
      <c r="D6" s="530"/>
    </row>
    <row r="7" spans="1:5" ht="13.5" thickBot="1">
      <c r="A7" s="43" t="s">
        <v>32</v>
      </c>
      <c r="B7" s="67" t="s">
        <v>48</v>
      </c>
      <c r="C7" s="68" t="s">
        <v>33</v>
      </c>
      <c r="D7" s="69" t="s">
        <v>22</v>
      </c>
    </row>
    <row r="8" spans="1:5">
      <c r="A8" s="313" t="s">
        <v>334</v>
      </c>
      <c r="B8" s="304">
        <v>81035</v>
      </c>
      <c r="C8" s="304">
        <v>98780</v>
      </c>
      <c r="D8" s="314"/>
    </row>
    <row r="9" spans="1:5">
      <c r="A9" s="231" t="s">
        <v>335</v>
      </c>
      <c r="B9" s="41">
        <v>7091</v>
      </c>
      <c r="C9" s="41">
        <v>18706</v>
      </c>
      <c r="D9" s="310"/>
    </row>
    <row r="10" spans="1:5">
      <c r="A10" s="231" t="s">
        <v>336</v>
      </c>
      <c r="B10" s="356">
        <v>12824</v>
      </c>
      <c r="C10" s="356">
        <v>12213</v>
      </c>
      <c r="D10" s="315"/>
    </row>
    <row r="11" spans="1:5">
      <c r="A11" s="307" t="s">
        <v>337</v>
      </c>
      <c r="B11" s="41">
        <v>3108</v>
      </c>
      <c r="C11" s="41">
        <v>24255</v>
      </c>
      <c r="D11" s="315"/>
    </row>
    <row r="12" spans="1:5">
      <c r="A12" s="307" t="s">
        <v>465</v>
      </c>
      <c r="B12" s="41">
        <v>0</v>
      </c>
      <c r="C12" s="41">
        <v>0</v>
      </c>
      <c r="D12" s="315"/>
    </row>
    <row r="13" spans="1:5">
      <c r="A13" s="307" t="s">
        <v>338</v>
      </c>
      <c r="B13" s="41">
        <v>0</v>
      </c>
      <c r="C13" s="41">
        <v>0</v>
      </c>
      <c r="D13" s="310"/>
    </row>
    <row r="14" spans="1:5">
      <c r="A14" s="307" t="s">
        <v>339</v>
      </c>
      <c r="B14" s="41">
        <v>73006</v>
      </c>
      <c r="C14" s="41">
        <v>46283</v>
      </c>
      <c r="D14" s="315"/>
    </row>
    <row r="15" spans="1:5">
      <c r="A15" s="503" t="s">
        <v>526</v>
      </c>
      <c r="B15" s="504"/>
      <c r="C15" s="504">
        <v>3610</v>
      </c>
      <c r="D15" s="505"/>
    </row>
    <row r="16" spans="1:5" ht="13.5" thickBot="1">
      <c r="A16" s="316" t="s">
        <v>358</v>
      </c>
      <c r="B16" s="284">
        <f>B8+B9+B10+B11+B12+B13+B14</f>
        <v>177064</v>
      </c>
      <c r="C16" s="284">
        <f>SUM(C8:C15)</f>
        <v>203847</v>
      </c>
      <c r="D16" s="317">
        <f>SUM(D8:D14)</f>
        <v>0</v>
      </c>
      <c r="E16" s="266"/>
    </row>
    <row r="17" spans="1:4">
      <c r="A17" s="30"/>
      <c r="B17" s="31"/>
      <c r="C17" s="30"/>
      <c r="D17" s="30"/>
    </row>
    <row r="18" spans="1:4" ht="13.5" thickBot="1">
      <c r="A18" s="30"/>
      <c r="B18" s="31"/>
      <c r="C18" s="530" t="s">
        <v>34</v>
      </c>
      <c r="D18" s="530"/>
    </row>
    <row r="19" spans="1:4" ht="13.5" thickBot="1">
      <c r="A19" s="46" t="s">
        <v>35</v>
      </c>
      <c r="B19" s="48" t="s">
        <v>48</v>
      </c>
      <c r="C19" s="49" t="s">
        <v>33</v>
      </c>
      <c r="D19" s="319" t="s">
        <v>22</v>
      </c>
    </row>
    <row r="20" spans="1:4">
      <c r="A20" s="74" t="s">
        <v>184</v>
      </c>
      <c r="B20" s="50">
        <f>B21+B22+B23</f>
        <v>34535</v>
      </c>
      <c r="C20" s="50">
        <f>C21+C22+C23</f>
        <v>63459</v>
      </c>
      <c r="D20" s="305">
        <f>D21+D22+D23</f>
        <v>0</v>
      </c>
    </row>
    <row r="21" spans="1:4">
      <c r="A21" s="231" t="s">
        <v>340</v>
      </c>
      <c r="B21" s="41">
        <v>15931</v>
      </c>
      <c r="C21" s="41">
        <v>27665</v>
      </c>
      <c r="D21" s="306"/>
    </row>
    <row r="22" spans="1:4">
      <c r="A22" s="307" t="s">
        <v>102</v>
      </c>
      <c r="B22" s="303">
        <v>3309</v>
      </c>
      <c r="C22" s="303">
        <v>4902</v>
      </c>
      <c r="D22" s="281"/>
    </row>
    <row r="23" spans="1:4">
      <c r="A23" s="307" t="s">
        <v>341</v>
      </c>
      <c r="B23" s="41">
        <v>15295</v>
      </c>
      <c r="C23" s="41">
        <f>31219-327</f>
        <v>30892</v>
      </c>
      <c r="D23" s="306"/>
    </row>
    <row r="24" spans="1:4">
      <c r="A24" s="308" t="s">
        <v>342</v>
      </c>
      <c r="B24" s="62">
        <v>600</v>
      </c>
      <c r="C24" s="62">
        <v>902</v>
      </c>
      <c r="D24" s="281"/>
    </row>
    <row r="25" spans="1:4">
      <c r="A25" s="61" t="s">
        <v>343</v>
      </c>
      <c r="B25" s="62">
        <v>500</v>
      </c>
      <c r="C25" s="62">
        <v>103</v>
      </c>
      <c r="D25" s="309"/>
    </row>
    <row r="26" spans="1:4">
      <c r="A26" s="308" t="s">
        <v>344</v>
      </c>
      <c r="B26" s="62">
        <v>8291</v>
      </c>
      <c r="C26" s="62">
        <f>8497+18</f>
        <v>8515</v>
      </c>
      <c r="D26" s="281"/>
    </row>
    <row r="27" spans="1:4">
      <c r="A27" s="308" t="s">
        <v>345</v>
      </c>
      <c r="B27" s="62">
        <v>2234</v>
      </c>
      <c r="C27" s="62">
        <v>2234</v>
      </c>
      <c r="D27" s="310"/>
    </row>
    <row r="28" spans="1:4">
      <c r="A28" s="308" t="s">
        <v>346</v>
      </c>
      <c r="B28" s="62">
        <v>65231</v>
      </c>
      <c r="C28" s="62">
        <v>71621</v>
      </c>
      <c r="D28" s="281"/>
    </row>
    <row r="29" spans="1:4">
      <c r="A29" s="331" t="s">
        <v>360</v>
      </c>
      <c r="B29" s="282">
        <v>2915</v>
      </c>
      <c r="C29" s="282">
        <v>2915</v>
      </c>
      <c r="D29" s="311"/>
    </row>
    <row r="30" spans="1:4">
      <c r="A30" s="332" t="s">
        <v>49</v>
      </c>
      <c r="B30" s="64">
        <f>B31+B32</f>
        <v>62758</v>
      </c>
      <c r="C30" s="64">
        <f>C31+C32</f>
        <v>54098</v>
      </c>
      <c r="D30" s="305">
        <f>D32</f>
        <v>0</v>
      </c>
    </row>
    <row r="31" spans="1:4">
      <c r="A31" s="312" t="s">
        <v>41</v>
      </c>
      <c r="B31" s="41">
        <v>57423</v>
      </c>
      <c r="C31" s="41">
        <v>48763</v>
      </c>
      <c r="D31" s="318"/>
    </row>
    <row r="32" spans="1:4">
      <c r="A32" s="307" t="s">
        <v>464</v>
      </c>
      <c r="B32" s="41">
        <v>5335</v>
      </c>
      <c r="C32" s="41">
        <v>5335</v>
      </c>
      <c r="D32" s="318"/>
    </row>
    <row r="33" spans="1:6" ht="13.5" thickBot="1">
      <c r="A33" s="51" t="s">
        <v>359</v>
      </c>
      <c r="B33" s="60">
        <f>SUM(B20+B24+B25+B26+B27+B28+B29+B30)</f>
        <v>177064</v>
      </c>
      <c r="C33" s="60">
        <f>SUM(C20+C24+C25+C26+C27+C28+C29+C30)</f>
        <v>203847</v>
      </c>
      <c r="D33" s="76">
        <f>SUM(D20+D24+D25+D26+D27+D28+D30)</f>
        <v>0</v>
      </c>
      <c r="F33" s="266"/>
    </row>
    <row r="34" spans="1:6">
      <c r="A34" s="1"/>
      <c r="B34" s="2"/>
      <c r="C34" s="1"/>
      <c r="D34" s="1"/>
    </row>
    <row r="35" spans="1:6">
      <c r="A35" s="1"/>
      <c r="B35" s="2"/>
      <c r="C35" s="1"/>
      <c r="D35" s="1"/>
    </row>
    <row r="36" spans="1:6">
      <c r="A36" s="1"/>
      <c r="B36" s="2"/>
      <c r="C36" s="1"/>
      <c r="D36" s="1"/>
    </row>
  </sheetData>
  <mergeCells count="6">
    <mergeCell ref="C18:D18"/>
    <mergeCell ref="A1:D1"/>
    <mergeCell ref="A2:D2"/>
    <mergeCell ref="A3:D3"/>
    <mergeCell ref="A4:D4"/>
    <mergeCell ref="C6:D6"/>
  </mergeCells>
  <pageMargins left="0.7" right="0.7" top="0.75" bottom="0.75" header="0.3" footer="0.3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M226"/>
  <sheetViews>
    <sheetView view="pageBreakPreview" zoomScaleSheetLayoutView="100" workbookViewId="0">
      <selection activeCell="A4" sqref="A4:M5"/>
    </sheetView>
  </sheetViews>
  <sheetFormatPr defaultRowHeight="12.75"/>
  <cols>
    <col min="1" max="1" width="28.28515625" customWidth="1"/>
    <col min="9" max="9" width="10" customWidth="1"/>
  </cols>
  <sheetData>
    <row r="2" spans="1:13" ht="15">
      <c r="A2" s="537" t="s">
        <v>416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</row>
    <row r="3" spans="1:13" ht="15">
      <c r="D3" s="77"/>
      <c r="E3" s="77"/>
      <c r="F3" s="77"/>
      <c r="G3" s="77"/>
      <c r="H3" s="77"/>
      <c r="I3" s="77"/>
      <c r="J3" s="77"/>
    </row>
    <row r="4" spans="1:13">
      <c r="A4" s="584" t="s">
        <v>533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</row>
    <row r="5" spans="1:13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</row>
    <row r="6" spans="1:13">
      <c r="A6" s="78"/>
      <c r="B6" s="78"/>
      <c r="C6" s="78"/>
      <c r="K6" s="510" t="s">
        <v>412</v>
      </c>
      <c r="L6" s="510"/>
      <c r="M6" s="510"/>
    </row>
    <row r="7" spans="1:13">
      <c r="A7" s="78"/>
      <c r="B7" s="78"/>
      <c r="C7" s="78"/>
      <c r="L7" t="s">
        <v>324</v>
      </c>
    </row>
    <row r="8" spans="1:13">
      <c r="A8" s="80" t="s">
        <v>367</v>
      </c>
      <c r="B8" s="81"/>
      <c r="C8" s="82" t="s">
        <v>58</v>
      </c>
      <c r="D8" s="83"/>
      <c r="E8" s="84" t="s">
        <v>59</v>
      </c>
      <c r="F8" s="85"/>
      <c r="G8" s="86"/>
      <c r="H8" s="87" t="s">
        <v>60</v>
      </c>
      <c r="I8" s="88"/>
      <c r="J8" s="86"/>
      <c r="K8" s="84"/>
      <c r="L8" s="82" t="s">
        <v>61</v>
      </c>
      <c r="M8" s="86"/>
    </row>
    <row r="9" spans="1:13">
      <c r="A9" s="89" t="s">
        <v>62</v>
      </c>
      <c r="B9" s="84" t="s">
        <v>63</v>
      </c>
      <c r="C9" s="86"/>
      <c r="D9" s="90" t="s">
        <v>22</v>
      </c>
      <c r="E9" s="84" t="s">
        <v>64</v>
      </c>
      <c r="F9" s="86"/>
      <c r="G9" s="84" t="s">
        <v>22</v>
      </c>
      <c r="H9" s="84" t="s">
        <v>65</v>
      </c>
      <c r="I9" s="86"/>
      <c r="J9" s="90" t="s">
        <v>22</v>
      </c>
      <c r="K9" s="84" t="s">
        <v>66</v>
      </c>
      <c r="L9" s="86"/>
      <c r="M9" s="90" t="s">
        <v>22</v>
      </c>
    </row>
    <row r="10" spans="1:13">
      <c r="A10" s="91"/>
      <c r="B10" s="90" t="s">
        <v>47</v>
      </c>
      <c r="C10" s="90" t="s">
        <v>23</v>
      </c>
      <c r="D10" s="90"/>
      <c r="E10" s="90" t="s">
        <v>47</v>
      </c>
      <c r="F10" s="90" t="s">
        <v>23</v>
      </c>
      <c r="G10" s="90"/>
      <c r="H10" s="90" t="s">
        <v>67</v>
      </c>
      <c r="I10" s="90" t="s">
        <v>23</v>
      </c>
      <c r="J10" s="90"/>
      <c r="K10" s="90" t="s">
        <v>47</v>
      </c>
      <c r="L10" s="90" t="s">
        <v>23</v>
      </c>
      <c r="M10" s="90"/>
    </row>
    <row r="11" spans="1:13">
      <c r="A11" s="90" t="s">
        <v>6</v>
      </c>
      <c r="B11" s="92">
        <v>7291</v>
      </c>
      <c r="C11" s="92">
        <f>7291+441-417</f>
        <v>7315</v>
      </c>
      <c r="D11" s="92"/>
      <c r="E11" s="92">
        <v>1485</v>
      </c>
      <c r="F11" s="92">
        <f>E11+97+169</f>
        <v>1751</v>
      </c>
      <c r="G11" s="92"/>
      <c r="H11" s="92">
        <v>2326</v>
      </c>
      <c r="I11" s="92">
        <f>3326+14181-327</f>
        <v>17180</v>
      </c>
      <c r="J11" s="92"/>
      <c r="K11" s="92">
        <f>B11+E11+H11</f>
        <v>11102</v>
      </c>
      <c r="L11" s="92">
        <f>C11+F11+I11</f>
        <v>26246</v>
      </c>
      <c r="M11" s="92">
        <f>D11+G11+J11</f>
        <v>0</v>
      </c>
    </row>
    <row r="12" spans="1:13">
      <c r="A12" s="90" t="s">
        <v>7</v>
      </c>
      <c r="B12" s="92">
        <v>1061</v>
      </c>
      <c r="C12" s="92">
        <f>B12+83</f>
        <v>1144</v>
      </c>
      <c r="D12" s="92"/>
      <c r="E12" s="92">
        <v>244</v>
      </c>
      <c r="F12" s="92">
        <f>E12+18+1</f>
        <v>263</v>
      </c>
      <c r="G12" s="92"/>
      <c r="H12" s="92">
        <v>216</v>
      </c>
      <c r="I12" s="92">
        <v>216</v>
      </c>
      <c r="J12" s="92"/>
      <c r="K12" s="92">
        <f t="shared" ref="K12:K26" si="0">B12+E12+H12</f>
        <v>1521</v>
      </c>
      <c r="L12" s="92">
        <f t="shared" ref="L12:L28" si="1">C12+F12+I12</f>
        <v>1623</v>
      </c>
      <c r="M12" s="92">
        <f t="shared" ref="M12:M28" si="2">D12+G12+J12</f>
        <v>0</v>
      </c>
    </row>
    <row r="13" spans="1:13">
      <c r="A13" s="90" t="s">
        <v>8</v>
      </c>
      <c r="B13" s="92"/>
      <c r="C13" s="92"/>
      <c r="D13" s="92"/>
      <c r="E13" s="92"/>
      <c r="F13" s="92"/>
      <c r="G13" s="92"/>
      <c r="H13" s="92">
        <v>523</v>
      </c>
      <c r="I13" s="92">
        <v>523</v>
      </c>
      <c r="J13" s="92"/>
      <c r="K13" s="92">
        <f t="shared" si="0"/>
        <v>523</v>
      </c>
      <c r="L13" s="92">
        <f t="shared" si="1"/>
        <v>523</v>
      </c>
      <c r="M13" s="92">
        <f t="shared" si="2"/>
        <v>0</v>
      </c>
    </row>
    <row r="14" spans="1:13">
      <c r="A14" s="90" t="s">
        <v>9</v>
      </c>
      <c r="B14" s="92"/>
      <c r="C14" s="92"/>
      <c r="D14" s="92"/>
      <c r="E14" s="92"/>
      <c r="F14" s="92"/>
      <c r="G14" s="92"/>
      <c r="H14" s="92">
        <v>50</v>
      </c>
      <c r="I14" s="92">
        <v>50</v>
      </c>
      <c r="J14" s="92"/>
      <c r="K14" s="92">
        <f t="shared" si="0"/>
        <v>50</v>
      </c>
      <c r="L14" s="92">
        <f t="shared" si="1"/>
        <v>50</v>
      </c>
      <c r="M14" s="92">
        <f t="shared" si="2"/>
        <v>0</v>
      </c>
    </row>
    <row r="15" spans="1:13">
      <c r="A15" s="90" t="s">
        <v>10</v>
      </c>
      <c r="B15" s="92"/>
      <c r="C15" s="92"/>
      <c r="D15" s="92"/>
      <c r="E15" s="92"/>
      <c r="F15" s="92"/>
      <c r="G15" s="92"/>
      <c r="H15" s="92">
        <v>1473</v>
      </c>
      <c r="I15" s="92">
        <v>1473</v>
      </c>
      <c r="J15" s="92"/>
      <c r="K15" s="92">
        <f t="shared" si="0"/>
        <v>1473</v>
      </c>
      <c r="L15" s="92">
        <f t="shared" si="1"/>
        <v>1473</v>
      </c>
      <c r="M15" s="92">
        <f t="shared" si="2"/>
        <v>0</v>
      </c>
    </row>
    <row r="16" spans="1:13">
      <c r="A16" s="90" t="s">
        <v>11</v>
      </c>
      <c r="B16" s="92"/>
      <c r="C16" s="92"/>
      <c r="D16" s="92"/>
      <c r="E16" s="92"/>
      <c r="F16" s="92"/>
      <c r="G16" s="92"/>
      <c r="H16" s="92">
        <v>456</v>
      </c>
      <c r="I16" s="92">
        <v>456</v>
      </c>
      <c r="J16" s="92"/>
      <c r="K16" s="92">
        <f t="shared" si="0"/>
        <v>456</v>
      </c>
      <c r="L16" s="92">
        <f t="shared" si="1"/>
        <v>456</v>
      </c>
      <c r="M16" s="92">
        <f t="shared" si="2"/>
        <v>0</v>
      </c>
    </row>
    <row r="17" spans="1:13">
      <c r="A17" s="90" t="s">
        <v>121</v>
      </c>
      <c r="B17" s="92"/>
      <c r="C17" s="92"/>
      <c r="D17" s="92"/>
      <c r="E17" s="92"/>
      <c r="F17" s="92"/>
      <c r="G17" s="92"/>
      <c r="H17" s="92">
        <v>2898</v>
      </c>
      <c r="I17" s="92">
        <v>2898</v>
      </c>
      <c r="J17" s="92"/>
      <c r="K17" s="92">
        <f t="shared" si="0"/>
        <v>2898</v>
      </c>
      <c r="L17" s="92">
        <f t="shared" si="1"/>
        <v>2898</v>
      </c>
      <c r="M17" s="92">
        <f t="shared" si="2"/>
        <v>0</v>
      </c>
    </row>
    <row r="18" spans="1:13">
      <c r="A18" s="90" t="s">
        <v>12</v>
      </c>
      <c r="B18" s="92">
        <v>1089</v>
      </c>
      <c r="C18" s="92">
        <f>B18+83</f>
        <v>1172</v>
      </c>
      <c r="D18" s="92"/>
      <c r="E18" s="92">
        <v>244</v>
      </c>
      <c r="F18" s="92">
        <f>E18+18</f>
        <v>262</v>
      </c>
      <c r="G18" s="92"/>
      <c r="H18" s="92">
        <v>2483</v>
      </c>
      <c r="I18" s="92">
        <v>2483</v>
      </c>
      <c r="J18" s="92"/>
      <c r="K18" s="92">
        <f>SUM(B18+E18+H18)</f>
        <v>3816</v>
      </c>
      <c r="L18" s="92">
        <f t="shared" si="1"/>
        <v>3917</v>
      </c>
      <c r="M18" s="92">
        <f t="shared" si="2"/>
        <v>0</v>
      </c>
    </row>
    <row r="19" spans="1:13">
      <c r="A19" s="90" t="s">
        <v>378</v>
      </c>
      <c r="B19" s="92">
        <v>1061</v>
      </c>
      <c r="C19" s="92">
        <f>B19+82</f>
        <v>1143</v>
      </c>
      <c r="D19" s="92"/>
      <c r="E19" s="92">
        <v>243</v>
      </c>
      <c r="F19" s="92">
        <f>E19+19</f>
        <v>262</v>
      </c>
      <c r="G19" s="92"/>
      <c r="H19" s="92">
        <v>290</v>
      </c>
      <c r="I19" s="92">
        <v>290</v>
      </c>
      <c r="J19" s="92"/>
      <c r="K19" s="92">
        <f>SUM(B19+E19+H19)</f>
        <v>1594</v>
      </c>
      <c r="L19" s="92">
        <f t="shared" si="1"/>
        <v>1695</v>
      </c>
      <c r="M19" s="92">
        <f t="shared" si="2"/>
        <v>0</v>
      </c>
    </row>
    <row r="20" spans="1:13">
      <c r="A20" s="90" t="s">
        <v>68</v>
      </c>
      <c r="B20" s="92">
        <v>0</v>
      </c>
      <c r="C20" s="92"/>
      <c r="D20" s="92"/>
      <c r="E20" s="92">
        <v>0</v>
      </c>
      <c r="F20" s="92"/>
      <c r="G20" s="92"/>
      <c r="H20" s="92">
        <v>222</v>
      </c>
      <c r="I20" s="92">
        <v>222</v>
      </c>
      <c r="J20" s="92"/>
      <c r="K20" s="92">
        <f t="shared" si="0"/>
        <v>222</v>
      </c>
      <c r="L20" s="92">
        <f t="shared" si="1"/>
        <v>222</v>
      </c>
      <c r="M20" s="92">
        <f t="shared" si="2"/>
        <v>0</v>
      </c>
    </row>
    <row r="21" spans="1:13">
      <c r="A21" s="90" t="s">
        <v>13</v>
      </c>
      <c r="B21" s="92">
        <v>0</v>
      </c>
      <c r="C21" s="92"/>
      <c r="D21" s="92"/>
      <c r="E21" s="92">
        <v>0</v>
      </c>
      <c r="F21" s="92"/>
      <c r="G21" s="92"/>
      <c r="H21" s="92">
        <v>309</v>
      </c>
      <c r="I21" s="92">
        <v>309</v>
      </c>
      <c r="J21" s="92"/>
      <c r="K21" s="92">
        <f t="shared" si="0"/>
        <v>309</v>
      </c>
      <c r="L21" s="92">
        <f t="shared" si="1"/>
        <v>309</v>
      </c>
      <c r="M21" s="92">
        <f t="shared" si="2"/>
        <v>0</v>
      </c>
    </row>
    <row r="22" spans="1:13">
      <c r="A22" s="90" t="s">
        <v>365</v>
      </c>
      <c r="B22" s="92">
        <v>0</v>
      </c>
      <c r="C22" s="92"/>
      <c r="D22" s="92"/>
      <c r="E22" s="92">
        <v>0</v>
      </c>
      <c r="F22" s="92"/>
      <c r="G22" s="92"/>
      <c r="H22" s="92">
        <v>41</v>
      </c>
      <c r="I22" s="92">
        <v>41</v>
      </c>
      <c r="J22" s="92"/>
      <c r="K22" s="92">
        <f t="shared" si="0"/>
        <v>41</v>
      </c>
      <c r="L22" s="92">
        <f t="shared" si="1"/>
        <v>41</v>
      </c>
      <c r="M22" s="92">
        <f t="shared" si="2"/>
        <v>0</v>
      </c>
    </row>
    <row r="23" spans="1:13">
      <c r="A23" s="90" t="s">
        <v>379</v>
      </c>
      <c r="B23" s="92">
        <v>275</v>
      </c>
      <c r="C23" s="92">
        <v>275</v>
      </c>
      <c r="D23" s="92"/>
      <c r="E23" s="92">
        <v>61</v>
      </c>
      <c r="F23" s="92">
        <v>61</v>
      </c>
      <c r="G23" s="92"/>
      <c r="H23" s="92">
        <v>90</v>
      </c>
      <c r="I23" s="92">
        <v>90</v>
      </c>
      <c r="J23" s="92"/>
      <c r="K23" s="92">
        <f t="shared" si="0"/>
        <v>426</v>
      </c>
      <c r="L23" s="92">
        <f t="shared" si="1"/>
        <v>426</v>
      </c>
      <c r="M23" s="92">
        <f t="shared" si="2"/>
        <v>0</v>
      </c>
    </row>
    <row r="24" spans="1:13">
      <c r="A24" s="90" t="s">
        <v>100</v>
      </c>
      <c r="B24" s="92">
        <v>1061</v>
      </c>
      <c r="C24" s="92">
        <f>B24+83</f>
        <v>1144</v>
      </c>
      <c r="D24" s="92"/>
      <c r="E24" s="92">
        <v>243</v>
      </c>
      <c r="F24" s="92">
        <f>E24+19</f>
        <v>262</v>
      </c>
      <c r="G24" s="92"/>
      <c r="H24" s="92">
        <v>1806</v>
      </c>
      <c r="I24" s="92">
        <v>1806</v>
      </c>
      <c r="J24" s="92"/>
      <c r="K24" s="92">
        <f t="shared" si="0"/>
        <v>3110</v>
      </c>
      <c r="L24" s="92">
        <f t="shared" si="1"/>
        <v>3212</v>
      </c>
      <c r="M24" s="92">
        <f t="shared" si="2"/>
        <v>0</v>
      </c>
    </row>
    <row r="25" spans="1:13">
      <c r="A25" s="90" t="s">
        <v>401</v>
      </c>
      <c r="B25" s="92">
        <v>0</v>
      </c>
      <c r="C25" s="92"/>
      <c r="D25" s="92"/>
      <c r="E25" s="92"/>
      <c r="F25" s="92"/>
      <c r="G25" s="92"/>
      <c r="H25" s="92">
        <v>2064</v>
      </c>
      <c r="I25" s="92">
        <v>2064</v>
      </c>
      <c r="J25" s="92"/>
      <c r="K25" s="92">
        <f t="shared" si="0"/>
        <v>2064</v>
      </c>
      <c r="L25" s="92">
        <v>2064</v>
      </c>
      <c r="M25" s="92"/>
    </row>
    <row r="26" spans="1:13">
      <c r="A26" s="90" t="s">
        <v>402</v>
      </c>
      <c r="B26" s="92">
        <v>0</v>
      </c>
      <c r="C26" s="92"/>
      <c r="D26" s="92"/>
      <c r="E26" s="92"/>
      <c r="F26" s="92"/>
      <c r="G26" s="92"/>
      <c r="H26" s="92">
        <v>48</v>
      </c>
      <c r="I26" s="92">
        <v>48</v>
      </c>
      <c r="J26" s="92"/>
      <c r="K26" s="92">
        <f t="shared" si="0"/>
        <v>48</v>
      </c>
      <c r="L26" s="92">
        <f t="shared" si="1"/>
        <v>48</v>
      </c>
      <c r="M26" s="92">
        <f t="shared" si="2"/>
        <v>0</v>
      </c>
    </row>
    <row r="27" spans="1:13" s="54" customFormat="1">
      <c r="A27" s="125" t="s">
        <v>61</v>
      </c>
      <c r="B27" s="75">
        <f t="shared" ref="B27:J27" si="3">SUM(B11:B26)</f>
        <v>11838</v>
      </c>
      <c r="C27" s="75">
        <f t="shared" si="3"/>
        <v>12193</v>
      </c>
      <c r="D27" s="75">
        <f t="shared" si="3"/>
        <v>0</v>
      </c>
      <c r="E27" s="75">
        <f t="shared" si="3"/>
        <v>2520</v>
      </c>
      <c r="F27" s="75">
        <f t="shared" si="3"/>
        <v>2861</v>
      </c>
      <c r="G27" s="75">
        <f t="shared" si="3"/>
        <v>0</v>
      </c>
      <c r="H27" s="75">
        <f t="shared" si="3"/>
        <v>15295</v>
      </c>
      <c r="I27" s="75">
        <f t="shared" si="3"/>
        <v>30149</v>
      </c>
      <c r="J27" s="75">
        <f t="shared" si="3"/>
        <v>0</v>
      </c>
      <c r="K27" s="75">
        <f>B27+E27+H27</f>
        <v>29653</v>
      </c>
      <c r="L27" s="75">
        <f>C27+F27+I27</f>
        <v>45203</v>
      </c>
      <c r="M27" s="75">
        <f>SUM(M11:M26)</f>
        <v>0</v>
      </c>
    </row>
    <row r="28" spans="1:13" s="32" customFormat="1">
      <c r="A28" s="106" t="s">
        <v>400</v>
      </c>
      <c r="B28" s="79">
        <v>4093</v>
      </c>
      <c r="C28" s="79">
        <v>4093</v>
      </c>
      <c r="D28" s="79"/>
      <c r="E28" s="79">
        <v>789</v>
      </c>
      <c r="F28" s="79">
        <v>789</v>
      </c>
      <c r="G28" s="79"/>
      <c r="H28" s="79">
        <v>0</v>
      </c>
      <c r="I28" s="79">
        <v>0</v>
      </c>
      <c r="J28" s="79"/>
      <c r="K28" s="92">
        <f t="shared" ref="K28" si="4">SUM(B28+E28+H28)</f>
        <v>4882</v>
      </c>
      <c r="L28" s="92">
        <f t="shared" si="1"/>
        <v>4882</v>
      </c>
      <c r="M28" s="92">
        <f t="shared" si="2"/>
        <v>0</v>
      </c>
    </row>
    <row r="29" spans="1:13" s="32" customFormat="1">
      <c r="A29" s="232" t="s">
        <v>499</v>
      </c>
      <c r="B29" s="107"/>
      <c r="C29" s="107">
        <v>11379</v>
      </c>
      <c r="D29" s="107"/>
      <c r="E29" s="107"/>
      <c r="F29" s="107">
        <v>1252</v>
      </c>
      <c r="G29" s="107"/>
      <c r="H29" s="107"/>
      <c r="I29" s="107">
        <v>743</v>
      </c>
      <c r="J29" s="107"/>
      <c r="K29" s="93"/>
      <c r="L29" s="93">
        <f>C29+F29+I29</f>
        <v>13374</v>
      </c>
      <c r="M29" s="93"/>
    </row>
    <row r="30" spans="1:13" s="32" customFormat="1" ht="13.5" thickBot="1">
      <c r="A30" s="44" t="s">
        <v>95</v>
      </c>
      <c r="B30" s="107">
        <f t="shared" ref="B30:M30" si="5">SUM(B28:B28)</f>
        <v>4093</v>
      </c>
      <c r="C30" s="107">
        <f>SUM(C28:C29)</f>
        <v>15472</v>
      </c>
      <c r="D30" s="107">
        <f t="shared" si="5"/>
        <v>0</v>
      </c>
      <c r="E30" s="107">
        <f t="shared" si="5"/>
        <v>789</v>
      </c>
      <c r="F30" s="107">
        <f>SUM(F28:F29)</f>
        <v>2041</v>
      </c>
      <c r="G30" s="107">
        <f t="shared" si="5"/>
        <v>0</v>
      </c>
      <c r="H30" s="107">
        <f t="shared" si="5"/>
        <v>0</v>
      </c>
      <c r="I30" s="107">
        <f>SUM(I28:I29)</f>
        <v>743</v>
      </c>
      <c r="J30" s="107">
        <f t="shared" si="5"/>
        <v>0</v>
      </c>
      <c r="K30" s="107">
        <f t="shared" si="5"/>
        <v>4882</v>
      </c>
      <c r="L30" s="107">
        <f>SUM(L28:L29)</f>
        <v>18256</v>
      </c>
      <c r="M30" s="107">
        <f t="shared" si="5"/>
        <v>0</v>
      </c>
    </row>
    <row r="31" spans="1:13">
      <c r="A31" s="535" t="s">
        <v>69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</row>
    <row r="32" spans="1:13" ht="13.5" thickBot="1">
      <c r="A32" s="536"/>
      <c r="B32" s="94">
        <f t="shared" ref="B32:M32" si="6">B27+B30</f>
        <v>15931</v>
      </c>
      <c r="C32" s="94">
        <f t="shared" si="6"/>
        <v>27665</v>
      </c>
      <c r="D32" s="94">
        <f t="shared" si="6"/>
        <v>0</v>
      </c>
      <c r="E32" s="94">
        <f t="shared" si="6"/>
        <v>3309</v>
      </c>
      <c r="F32" s="94">
        <f t="shared" si="6"/>
        <v>4902</v>
      </c>
      <c r="G32" s="94">
        <f t="shared" si="6"/>
        <v>0</v>
      </c>
      <c r="H32" s="94">
        <f t="shared" si="6"/>
        <v>15295</v>
      </c>
      <c r="I32" s="94">
        <f t="shared" si="6"/>
        <v>30892</v>
      </c>
      <c r="J32" s="94">
        <f t="shared" si="6"/>
        <v>0</v>
      </c>
      <c r="K32" s="94">
        <f t="shared" si="6"/>
        <v>34535</v>
      </c>
      <c r="L32" s="94">
        <f t="shared" si="6"/>
        <v>63459</v>
      </c>
      <c r="M32" s="94">
        <f t="shared" si="6"/>
        <v>0</v>
      </c>
    </row>
    <row r="33" spans="2:13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</row>
    <row r="34" spans="2:13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</row>
    <row r="35" spans="2:13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</row>
    <row r="36" spans="2:13"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</row>
    <row r="37" spans="2:13"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</row>
    <row r="38" spans="2:13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</row>
    <row r="39" spans="2:13"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</row>
    <row r="40" spans="2:13"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</row>
    <row r="41" spans="2:13"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</row>
    <row r="42" spans="2:13"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</row>
    <row r="43" spans="2:13"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</row>
    <row r="44" spans="2:13"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</row>
    <row r="45" spans="2:13"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</row>
    <row r="46" spans="2:13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</row>
    <row r="47" spans="2:13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</row>
    <row r="48" spans="2:13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</row>
    <row r="49" spans="2:13"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</row>
    <row r="50" spans="2:13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</row>
    <row r="51" spans="2:13"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</row>
    <row r="52" spans="2:13"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</row>
    <row r="53" spans="2:13"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</row>
    <row r="54" spans="2:13"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</row>
    <row r="55" spans="2:13"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</row>
    <row r="56" spans="2:13"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</row>
    <row r="57" spans="2:13"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</row>
    <row r="58" spans="2:13"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</row>
    <row r="59" spans="2:13"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</row>
    <row r="60" spans="2:13"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</row>
    <row r="61" spans="2:13"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</row>
    <row r="62" spans="2:13"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</row>
    <row r="63" spans="2:13"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</row>
    <row r="64" spans="2:13"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</row>
    <row r="65" spans="2:13"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</row>
    <row r="66" spans="2:13"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</row>
    <row r="67" spans="2:13"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</row>
    <row r="68" spans="2:13"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</row>
    <row r="69" spans="2:13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</row>
    <row r="70" spans="2:13"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</row>
    <row r="71" spans="2:13"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</row>
    <row r="72" spans="2:13"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</row>
    <row r="73" spans="2:13"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</row>
    <row r="74" spans="2:13"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</row>
    <row r="75" spans="2:13"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</row>
    <row r="76" spans="2:13"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</row>
    <row r="77" spans="2:13"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</row>
    <row r="78" spans="2:13"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</row>
    <row r="79" spans="2:13"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</row>
    <row r="80" spans="2:13"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</row>
    <row r="81" spans="2:13"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</row>
    <row r="82" spans="2:13"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</row>
    <row r="83" spans="2:13"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</row>
    <row r="84" spans="2:13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</row>
    <row r="85" spans="2:13"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</row>
    <row r="86" spans="2:13"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</row>
    <row r="87" spans="2:13"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</row>
    <row r="88" spans="2:13"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</row>
    <row r="89" spans="2:13"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</row>
    <row r="90" spans="2:13"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</row>
    <row r="91" spans="2:13"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</row>
    <row r="92" spans="2:13"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</row>
    <row r="93" spans="2:13"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</row>
    <row r="94" spans="2:13"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</row>
    <row r="95" spans="2:13"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</row>
    <row r="96" spans="2:13"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</row>
    <row r="97" spans="2:13"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</row>
    <row r="98" spans="2:13"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</row>
    <row r="99" spans="2:13"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</row>
    <row r="100" spans="2:13"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</row>
    <row r="101" spans="2:13"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</row>
    <row r="102" spans="2:13"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</row>
    <row r="103" spans="2:1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</row>
    <row r="104" spans="2:13"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</row>
    <row r="105" spans="2:13"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</row>
    <row r="106" spans="2:13"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</row>
    <row r="107" spans="2:13"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</row>
    <row r="108" spans="2:13"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</row>
    <row r="109" spans="2:13"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</row>
    <row r="110" spans="2:13"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</row>
    <row r="111" spans="2:13"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</row>
    <row r="112" spans="2:13"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</row>
    <row r="113" spans="2:13"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</row>
    <row r="114" spans="2:13"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</row>
    <row r="115" spans="2:13"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</row>
    <row r="116" spans="2:13"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</row>
    <row r="117" spans="2:13"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</row>
    <row r="118" spans="2:13"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</row>
    <row r="119" spans="2:13"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</row>
    <row r="120" spans="2:13"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</row>
    <row r="121" spans="2:13"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</row>
    <row r="122" spans="2:13"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</row>
    <row r="123" spans="2:13">
      <c r="B123" s="95"/>
      <c r="C123" s="95"/>
      <c r="D123" s="95"/>
      <c r="K123" s="95"/>
    </row>
    <row r="124" spans="2:13">
      <c r="B124" s="95"/>
      <c r="C124" s="95"/>
      <c r="D124" s="95"/>
      <c r="K124" s="95"/>
    </row>
    <row r="125" spans="2:13">
      <c r="B125" s="95"/>
      <c r="C125" s="95"/>
      <c r="D125" s="95"/>
      <c r="K125" s="95"/>
    </row>
    <row r="126" spans="2:13">
      <c r="B126" s="95"/>
      <c r="C126" s="95"/>
      <c r="D126" s="95"/>
      <c r="K126" s="95"/>
    </row>
    <row r="127" spans="2:13">
      <c r="B127" s="95"/>
      <c r="C127" s="95"/>
      <c r="D127" s="95"/>
      <c r="K127" s="95"/>
    </row>
    <row r="128" spans="2:13">
      <c r="B128" s="95"/>
      <c r="C128" s="95"/>
      <c r="D128" s="95"/>
      <c r="K128" s="95"/>
    </row>
    <row r="129" spans="2:11">
      <c r="B129" s="95"/>
      <c r="C129" s="95"/>
      <c r="D129" s="95"/>
      <c r="K129" s="95"/>
    </row>
    <row r="130" spans="2:11">
      <c r="B130" s="95"/>
      <c r="C130" s="95"/>
      <c r="D130" s="95"/>
      <c r="K130" s="95"/>
    </row>
    <row r="131" spans="2:11">
      <c r="B131" s="95"/>
      <c r="C131" s="95"/>
      <c r="D131" s="95"/>
      <c r="K131" s="95"/>
    </row>
    <row r="132" spans="2:11">
      <c r="B132" s="95"/>
      <c r="C132" s="95"/>
      <c r="D132" s="95"/>
      <c r="K132" s="95"/>
    </row>
    <row r="133" spans="2:11">
      <c r="B133" s="95"/>
      <c r="C133" s="95"/>
      <c r="D133" s="95"/>
      <c r="K133" s="95"/>
    </row>
    <row r="134" spans="2:11">
      <c r="B134" s="95"/>
      <c r="C134" s="95"/>
      <c r="D134" s="95"/>
      <c r="K134" s="95"/>
    </row>
    <row r="135" spans="2:11">
      <c r="B135" s="95"/>
      <c r="C135" s="95"/>
      <c r="D135" s="95"/>
      <c r="K135" s="95"/>
    </row>
    <row r="136" spans="2:11">
      <c r="B136" s="95"/>
      <c r="C136" s="95"/>
      <c r="D136" s="95"/>
      <c r="K136" s="95"/>
    </row>
    <row r="137" spans="2:11">
      <c r="B137" s="95"/>
      <c r="C137" s="95"/>
      <c r="D137" s="95"/>
      <c r="K137" s="95"/>
    </row>
    <row r="138" spans="2:11">
      <c r="B138" s="95"/>
      <c r="C138" s="95"/>
      <c r="D138" s="95"/>
      <c r="K138" s="95"/>
    </row>
    <row r="139" spans="2:11">
      <c r="B139" s="95"/>
      <c r="C139" s="95"/>
      <c r="D139" s="95"/>
      <c r="K139" s="95"/>
    </row>
    <row r="140" spans="2:11">
      <c r="B140" s="95"/>
      <c r="C140" s="95"/>
      <c r="D140" s="95"/>
      <c r="K140" s="95"/>
    </row>
    <row r="141" spans="2:11">
      <c r="B141" s="95"/>
      <c r="C141" s="95"/>
      <c r="D141" s="95"/>
      <c r="K141" s="95"/>
    </row>
    <row r="142" spans="2:11">
      <c r="B142" s="95"/>
      <c r="C142" s="95"/>
      <c r="D142" s="95"/>
      <c r="K142" s="95"/>
    </row>
    <row r="143" spans="2:11">
      <c r="B143" s="95"/>
      <c r="C143" s="95"/>
      <c r="D143" s="95"/>
      <c r="K143" s="95"/>
    </row>
    <row r="144" spans="2:11">
      <c r="B144" s="95"/>
      <c r="C144" s="95"/>
      <c r="D144" s="95"/>
      <c r="K144" s="95"/>
    </row>
    <row r="145" spans="2:11">
      <c r="B145" s="95"/>
      <c r="C145" s="95"/>
      <c r="D145" s="95"/>
      <c r="K145" s="95"/>
    </row>
    <row r="146" spans="2:11">
      <c r="B146" s="95"/>
      <c r="C146" s="95"/>
      <c r="D146" s="95"/>
      <c r="K146" s="95"/>
    </row>
    <row r="147" spans="2:11">
      <c r="B147" s="95"/>
      <c r="C147" s="95"/>
      <c r="D147" s="95"/>
      <c r="K147" s="95"/>
    </row>
    <row r="148" spans="2:11">
      <c r="B148" s="95"/>
      <c r="C148" s="95"/>
      <c r="D148" s="95"/>
      <c r="K148" s="95"/>
    </row>
    <row r="149" spans="2:11">
      <c r="B149" s="95"/>
      <c r="C149" s="95"/>
      <c r="D149" s="95"/>
      <c r="K149" s="95"/>
    </row>
    <row r="150" spans="2:11">
      <c r="B150" s="95"/>
      <c r="C150" s="95"/>
      <c r="D150" s="95"/>
      <c r="K150" s="95"/>
    </row>
    <row r="151" spans="2:11">
      <c r="B151" s="95"/>
      <c r="C151" s="95"/>
      <c r="D151" s="95"/>
      <c r="K151" s="95"/>
    </row>
    <row r="152" spans="2:11">
      <c r="B152" s="95"/>
      <c r="C152" s="95"/>
      <c r="D152" s="95"/>
      <c r="K152" s="95"/>
    </row>
    <row r="153" spans="2:11">
      <c r="B153" s="95"/>
      <c r="C153" s="95"/>
      <c r="D153" s="95"/>
      <c r="K153" s="95"/>
    </row>
    <row r="154" spans="2:11">
      <c r="B154" s="95"/>
      <c r="C154" s="95"/>
      <c r="D154" s="95"/>
      <c r="K154" s="95"/>
    </row>
    <row r="155" spans="2:11">
      <c r="B155" s="95"/>
      <c r="C155" s="95"/>
      <c r="D155" s="95"/>
      <c r="K155" s="95"/>
    </row>
    <row r="156" spans="2:11">
      <c r="B156" s="95"/>
      <c r="C156" s="95"/>
      <c r="D156" s="95"/>
      <c r="K156" s="95"/>
    </row>
    <row r="157" spans="2:11">
      <c r="B157" s="95"/>
      <c r="C157" s="95"/>
      <c r="D157" s="95"/>
      <c r="K157" s="95"/>
    </row>
    <row r="158" spans="2:11">
      <c r="B158" s="95"/>
      <c r="C158" s="95"/>
      <c r="D158" s="95"/>
      <c r="K158" s="95"/>
    </row>
    <row r="159" spans="2:11">
      <c r="B159" s="95"/>
      <c r="C159" s="95"/>
      <c r="D159" s="95"/>
      <c r="K159" s="95"/>
    </row>
    <row r="160" spans="2:11">
      <c r="B160" s="95"/>
      <c r="C160" s="95"/>
      <c r="D160" s="95"/>
      <c r="K160" s="95"/>
    </row>
    <row r="161" spans="2:11">
      <c r="B161" s="95"/>
      <c r="C161" s="95"/>
      <c r="D161" s="95"/>
      <c r="K161" s="95"/>
    </row>
    <row r="162" spans="2:11">
      <c r="B162" s="95"/>
      <c r="C162" s="95"/>
      <c r="D162" s="95"/>
      <c r="K162" s="95"/>
    </row>
    <row r="163" spans="2:11">
      <c r="B163" s="95"/>
      <c r="C163" s="95"/>
      <c r="D163" s="95"/>
      <c r="K163" s="95"/>
    </row>
    <row r="164" spans="2:11">
      <c r="B164" s="95"/>
      <c r="C164" s="95"/>
      <c r="D164" s="95"/>
      <c r="K164" s="95"/>
    </row>
    <row r="165" spans="2:11">
      <c r="B165" s="95"/>
      <c r="C165" s="95"/>
      <c r="D165" s="95"/>
      <c r="K165" s="95"/>
    </row>
    <row r="166" spans="2:11">
      <c r="B166" s="95"/>
      <c r="C166" s="95"/>
      <c r="D166" s="95"/>
      <c r="K166" s="95"/>
    </row>
    <row r="167" spans="2:11">
      <c r="B167" s="95"/>
      <c r="C167" s="95"/>
      <c r="D167" s="95"/>
      <c r="K167" s="95"/>
    </row>
    <row r="168" spans="2:11">
      <c r="B168" s="95"/>
      <c r="C168" s="95"/>
      <c r="D168" s="95"/>
      <c r="K168" s="95"/>
    </row>
    <row r="169" spans="2:11">
      <c r="B169" s="95"/>
      <c r="C169" s="95"/>
      <c r="D169" s="95"/>
      <c r="K169" s="95"/>
    </row>
    <row r="170" spans="2:11">
      <c r="B170" s="95"/>
      <c r="C170" s="95"/>
      <c r="D170" s="95"/>
      <c r="K170" s="95"/>
    </row>
    <row r="171" spans="2:11">
      <c r="B171" s="95"/>
      <c r="C171" s="95"/>
      <c r="D171" s="95"/>
      <c r="K171" s="95"/>
    </row>
    <row r="172" spans="2:11">
      <c r="B172" s="95"/>
      <c r="C172" s="95"/>
      <c r="D172" s="95"/>
      <c r="K172" s="95"/>
    </row>
    <row r="173" spans="2:11">
      <c r="B173" s="95"/>
      <c r="C173" s="95"/>
      <c r="D173" s="95"/>
      <c r="K173" s="95"/>
    </row>
    <row r="174" spans="2:11">
      <c r="B174" s="95"/>
      <c r="C174" s="95"/>
      <c r="D174" s="95"/>
      <c r="K174" s="95"/>
    </row>
    <row r="175" spans="2:11">
      <c r="B175" s="95"/>
      <c r="C175" s="95"/>
      <c r="D175" s="95"/>
      <c r="K175" s="95"/>
    </row>
    <row r="176" spans="2:11">
      <c r="B176" s="95"/>
      <c r="C176" s="95"/>
      <c r="D176" s="95"/>
      <c r="K176" s="95"/>
    </row>
    <row r="177" spans="2:11">
      <c r="B177" s="95"/>
      <c r="C177" s="95"/>
      <c r="D177" s="95"/>
      <c r="K177" s="95"/>
    </row>
    <row r="178" spans="2:11">
      <c r="B178" s="95"/>
      <c r="C178" s="95"/>
      <c r="D178" s="95"/>
      <c r="K178" s="95"/>
    </row>
    <row r="179" spans="2:11">
      <c r="B179" s="95"/>
      <c r="C179" s="95"/>
      <c r="D179" s="95"/>
      <c r="K179" s="95"/>
    </row>
    <row r="180" spans="2:11">
      <c r="B180" s="95"/>
      <c r="C180" s="95"/>
      <c r="D180" s="95"/>
      <c r="K180" s="95"/>
    </row>
    <row r="181" spans="2:11">
      <c r="B181" s="95"/>
      <c r="C181" s="95"/>
      <c r="D181" s="95"/>
      <c r="K181" s="95"/>
    </row>
    <row r="182" spans="2:11">
      <c r="B182" s="95"/>
      <c r="C182" s="95"/>
      <c r="D182" s="95"/>
      <c r="K182" s="95"/>
    </row>
    <row r="183" spans="2:11">
      <c r="B183" s="95"/>
      <c r="C183" s="95"/>
      <c r="D183" s="95"/>
      <c r="K183" s="95"/>
    </row>
    <row r="184" spans="2:11">
      <c r="B184" s="95"/>
      <c r="C184" s="95"/>
      <c r="D184" s="95"/>
      <c r="K184" s="95"/>
    </row>
    <row r="185" spans="2:11">
      <c r="B185" s="95"/>
      <c r="C185" s="95"/>
      <c r="D185" s="95"/>
      <c r="K185" s="95"/>
    </row>
    <row r="186" spans="2:11">
      <c r="B186" s="95"/>
      <c r="C186" s="95"/>
      <c r="D186" s="95"/>
      <c r="K186" s="95"/>
    </row>
    <row r="187" spans="2:11">
      <c r="B187" s="95"/>
      <c r="C187" s="95"/>
      <c r="D187" s="95"/>
      <c r="K187" s="95"/>
    </row>
    <row r="188" spans="2:11">
      <c r="B188" s="95"/>
      <c r="C188" s="95"/>
      <c r="D188" s="95"/>
      <c r="K188" s="95"/>
    </row>
    <row r="189" spans="2:11">
      <c r="B189" s="95"/>
      <c r="C189" s="95"/>
      <c r="D189" s="95"/>
      <c r="K189" s="95"/>
    </row>
    <row r="190" spans="2:11">
      <c r="B190" s="95"/>
      <c r="C190" s="95"/>
      <c r="D190" s="95"/>
      <c r="K190" s="95"/>
    </row>
    <row r="191" spans="2:11">
      <c r="B191" s="95"/>
      <c r="C191" s="95"/>
      <c r="D191" s="95"/>
      <c r="K191" s="95"/>
    </row>
    <row r="192" spans="2:11">
      <c r="C192" s="95"/>
      <c r="D192" s="95"/>
      <c r="K192" s="95"/>
    </row>
    <row r="193" spans="3:11">
      <c r="C193" s="95"/>
      <c r="D193" s="95"/>
      <c r="K193" s="95"/>
    </row>
    <row r="194" spans="3:11">
      <c r="C194" s="95"/>
      <c r="D194" s="95"/>
      <c r="K194" s="95"/>
    </row>
    <row r="195" spans="3:11">
      <c r="C195" s="95"/>
      <c r="D195" s="95"/>
      <c r="K195" s="95"/>
    </row>
    <row r="196" spans="3:11">
      <c r="C196" s="95"/>
      <c r="D196" s="95"/>
      <c r="K196" s="95"/>
    </row>
    <row r="197" spans="3:11">
      <c r="C197" s="95"/>
      <c r="D197" s="95"/>
      <c r="K197" s="95"/>
    </row>
    <row r="198" spans="3:11">
      <c r="C198" s="95"/>
      <c r="D198" s="95"/>
      <c r="K198" s="95"/>
    </row>
    <row r="199" spans="3:11">
      <c r="C199" s="95"/>
      <c r="D199" s="95"/>
      <c r="K199" s="95"/>
    </row>
    <row r="200" spans="3:11">
      <c r="C200" s="95"/>
      <c r="D200" s="95"/>
      <c r="K200" s="95"/>
    </row>
    <row r="201" spans="3:11">
      <c r="C201" s="95"/>
      <c r="D201" s="95"/>
      <c r="K201" s="95"/>
    </row>
    <row r="202" spans="3:11">
      <c r="C202" s="95"/>
      <c r="D202" s="95"/>
      <c r="K202" s="95"/>
    </row>
    <row r="203" spans="3:11">
      <c r="C203" s="95"/>
      <c r="D203" s="95"/>
      <c r="K203" s="95"/>
    </row>
    <row r="204" spans="3:11">
      <c r="C204" s="95"/>
      <c r="D204" s="95"/>
      <c r="K204" s="95"/>
    </row>
    <row r="205" spans="3:11">
      <c r="C205" s="95"/>
      <c r="D205" s="95"/>
      <c r="K205" s="95"/>
    </row>
    <row r="206" spans="3:11">
      <c r="K206" s="95"/>
    </row>
    <row r="207" spans="3:11">
      <c r="K207" s="95"/>
    </row>
    <row r="208" spans="3:11">
      <c r="K208" s="95"/>
    </row>
    <row r="209" spans="11:11">
      <c r="K209" s="95"/>
    </row>
    <row r="210" spans="11:11">
      <c r="K210" s="95"/>
    </row>
    <row r="211" spans="11:11">
      <c r="K211" s="95"/>
    </row>
    <row r="212" spans="11:11">
      <c r="K212" s="95"/>
    </row>
    <row r="213" spans="11:11">
      <c r="K213" s="95"/>
    </row>
    <row r="214" spans="11:11">
      <c r="K214" s="95"/>
    </row>
    <row r="215" spans="11:11">
      <c r="K215" s="95"/>
    </row>
    <row r="216" spans="11:11">
      <c r="K216" s="95"/>
    </row>
    <row r="217" spans="11:11">
      <c r="K217" s="95"/>
    </row>
    <row r="218" spans="11:11">
      <c r="K218" s="95"/>
    </row>
    <row r="219" spans="11:11">
      <c r="K219" s="95"/>
    </row>
    <row r="220" spans="11:11">
      <c r="K220" s="95"/>
    </row>
    <row r="221" spans="11:11">
      <c r="K221" s="95"/>
    </row>
    <row r="222" spans="11:11">
      <c r="K222" s="95"/>
    </row>
    <row r="223" spans="11:11">
      <c r="K223" s="95"/>
    </row>
    <row r="224" spans="11:11">
      <c r="K224" s="95"/>
    </row>
    <row r="225" spans="11:11">
      <c r="K225" s="95"/>
    </row>
    <row r="226" spans="11:11">
      <c r="K226" s="95"/>
    </row>
  </sheetData>
  <mergeCells count="4">
    <mergeCell ref="A31:A32"/>
    <mergeCell ref="A2:M2"/>
    <mergeCell ref="K6:M6"/>
    <mergeCell ref="A4:M5"/>
  </mergeCells>
  <phoneticPr fontId="5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D194"/>
  <sheetViews>
    <sheetView view="pageBreakPreview" topLeftCell="A10" zoomScale="60" zoomScaleNormal="100" workbookViewId="0">
      <selection activeCell="A14" sqref="A14"/>
    </sheetView>
  </sheetViews>
  <sheetFormatPr defaultRowHeight="12.75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1" spans="1:4" hidden="1"/>
    <row r="2" spans="1:4" hidden="1"/>
    <row r="3" spans="1:4" hidden="1"/>
    <row r="4" spans="1:4" hidden="1"/>
    <row r="5" spans="1:4" hidden="1"/>
    <row r="6" spans="1:4" hidden="1"/>
    <row r="7" spans="1:4">
      <c r="A7" s="540" t="s">
        <v>425</v>
      </c>
      <c r="B7" s="541"/>
      <c r="C7" s="541"/>
      <c r="D7" s="541"/>
    </row>
    <row r="8" spans="1:4">
      <c r="A8" s="540" t="s">
        <v>399</v>
      </c>
      <c r="B8" s="541"/>
      <c r="C8" s="541"/>
      <c r="D8" s="541"/>
    </row>
    <row r="10" spans="1:4" ht="28.5" customHeight="1">
      <c r="A10" s="526" t="s">
        <v>533</v>
      </c>
      <c r="B10" s="527"/>
      <c r="C10" s="526"/>
      <c r="D10" s="526"/>
    </row>
    <row r="11" spans="1:4">
      <c r="C11" s="528" t="s">
        <v>413</v>
      </c>
      <c r="D11" s="528"/>
    </row>
    <row r="12" spans="1:4" ht="13.5" thickBot="1">
      <c r="D12" s="1" t="s">
        <v>324</v>
      </c>
    </row>
    <row r="13" spans="1:4">
      <c r="A13" s="3" t="s">
        <v>18</v>
      </c>
      <c r="B13" s="4"/>
      <c r="C13" s="5"/>
      <c r="D13" s="6"/>
    </row>
    <row r="14" spans="1:4" ht="13.5" thickBot="1">
      <c r="A14" s="7" t="s">
        <v>19</v>
      </c>
      <c r="B14" s="8"/>
      <c r="C14" s="9"/>
      <c r="D14" s="10"/>
    </row>
    <row r="15" spans="1:4">
      <c r="A15" s="11" t="s">
        <v>20</v>
      </c>
      <c r="B15" s="12" t="s">
        <v>21</v>
      </c>
      <c r="C15" s="13"/>
      <c r="D15" s="14" t="s">
        <v>22</v>
      </c>
    </row>
    <row r="16" spans="1:4" ht="13.5" thickBot="1">
      <c r="A16" s="15"/>
      <c r="B16" s="23" t="s">
        <v>47</v>
      </c>
      <c r="C16" s="16" t="s">
        <v>23</v>
      </c>
      <c r="D16" s="17"/>
    </row>
    <row r="17" spans="1:4" ht="13.5" thickBot="1">
      <c r="A17" s="362" t="s">
        <v>71</v>
      </c>
      <c r="B17" s="365">
        <f>B18+B19+B20</f>
        <v>48125</v>
      </c>
      <c r="C17" s="365">
        <f>SUM(C18:C22)</f>
        <v>57209</v>
      </c>
      <c r="D17" s="414"/>
    </row>
    <row r="18" spans="1:4">
      <c r="A18" s="410" t="s">
        <v>404</v>
      </c>
      <c r="B18" s="411">
        <v>100</v>
      </c>
      <c r="C18" s="411"/>
      <c r="D18" s="412">
        <v>0</v>
      </c>
    </row>
    <row r="19" spans="1:4">
      <c r="A19" s="352" t="s">
        <v>405</v>
      </c>
      <c r="B19" s="356">
        <v>47995</v>
      </c>
      <c r="C19" s="356">
        <v>52960</v>
      </c>
      <c r="D19" s="413">
        <f>SUM(D20:D21)</f>
        <v>0</v>
      </c>
    </row>
    <row r="20" spans="1:4">
      <c r="A20" s="352" t="s">
        <v>80</v>
      </c>
      <c r="B20" s="367">
        <v>30</v>
      </c>
      <c r="C20" s="367">
        <v>0</v>
      </c>
      <c r="D20" s="414"/>
    </row>
    <row r="21" spans="1:4">
      <c r="A21" s="497" t="s">
        <v>491</v>
      </c>
      <c r="B21" s="365"/>
      <c r="C21" s="498">
        <v>4243</v>
      </c>
      <c r="D21" s="414"/>
    </row>
    <row r="22" spans="1:4">
      <c r="A22" s="358" t="s">
        <v>527</v>
      </c>
      <c r="B22" s="365"/>
      <c r="C22" s="498">
        <v>6</v>
      </c>
      <c r="D22" s="414"/>
    </row>
    <row r="23" spans="1:4">
      <c r="A23" s="362" t="s">
        <v>14</v>
      </c>
      <c r="B23" s="365">
        <f>B24+B25</f>
        <v>48467</v>
      </c>
      <c r="C23" s="365">
        <f>C24+C25</f>
        <v>54276</v>
      </c>
      <c r="D23" s="414"/>
    </row>
    <row r="24" spans="1:4">
      <c r="A24" s="352" t="s">
        <v>349</v>
      </c>
      <c r="B24" s="415">
        <f>4149+32767</f>
        <v>36916</v>
      </c>
      <c r="C24" s="448">
        <f>41050+5417</f>
        <v>46467</v>
      </c>
      <c r="D24" s="414"/>
    </row>
    <row r="25" spans="1:4">
      <c r="A25" s="352" t="s">
        <v>350</v>
      </c>
      <c r="B25" s="415">
        <v>11551</v>
      </c>
      <c r="C25" s="415">
        <f>B25-2159-1583</f>
        <v>7809</v>
      </c>
      <c r="D25" s="414"/>
    </row>
    <row r="26" spans="1:4" ht="13.5" thickBot="1">
      <c r="A26" s="416" t="s">
        <v>466</v>
      </c>
      <c r="B26" s="417">
        <v>3277</v>
      </c>
      <c r="C26" s="417">
        <v>225</v>
      </c>
      <c r="D26" s="490"/>
    </row>
    <row r="27" spans="1:4" ht="13.5" thickBot="1">
      <c r="A27" s="449" t="s">
        <v>467</v>
      </c>
      <c r="B27" s="450">
        <f>B23+B21+B17+B26</f>
        <v>99869</v>
      </c>
      <c r="C27" s="450">
        <f>C26+C23+C17</f>
        <v>111710</v>
      </c>
      <c r="D27" s="418"/>
    </row>
    <row r="28" spans="1:4" hidden="1">
      <c r="A28" s="419"/>
      <c r="B28" s="420"/>
      <c r="C28" s="420"/>
      <c r="D28" s="420"/>
    </row>
    <row r="29" spans="1:4" hidden="1">
      <c r="A29" s="419"/>
      <c r="B29" s="420"/>
      <c r="C29" s="420"/>
      <c r="D29" s="420"/>
    </row>
    <row r="30" spans="1:4" hidden="1">
      <c r="A30" s="335"/>
      <c r="B30" s="336"/>
      <c r="C30" s="336"/>
      <c r="D30" s="336"/>
    </row>
    <row r="31" spans="1:4" hidden="1">
      <c r="A31" s="335"/>
      <c r="B31" s="336"/>
      <c r="C31" s="336"/>
      <c r="D31" s="336"/>
    </row>
    <row r="32" spans="1:4">
      <c r="A32" s="538" t="s">
        <v>387</v>
      </c>
      <c r="B32" s="539"/>
      <c r="C32" s="539"/>
      <c r="D32" s="539"/>
    </row>
    <row r="33" spans="1:4" ht="13.5" thickBot="1">
      <c r="A33" s="538" t="s">
        <v>403</v>
      </c>
      <c r="B33" s="539"/>
      <c r="C33" s="539"/>
      <c r="D33" s="539"/>
    </row>
    <row r="34" spans="1:4" hidden="1">
      <c r="A34" s="543"/>
      <c r="B34" s="514"/>
      <c r="C34" s="543"/>
      <c r="D34" s="543"/>
    </row>
    <row r="35" spans="1:4" hidden="1">
      <c r="A35" s="335"/>
      <c r="B35" s="336"/>
      <c r="C35" s="335"/>
      <c r="D35" s="335"/>
    </row>
    <row r="36" spans="1:4" hidden="1">
      <c r="A36" s="335"/>
      <c r="B36" s="336"/>
      <c r="C36" s="335"/>
      <c r="D36" s="335"/>
    </row>
    <row r="37" spans="1:4" hidden="1">
      <c r="A37" s="335"/>
      <c r="B37" s="336"/>
      <c r="C37" s="544"/>
      <c r="D37" s="544"/>
    </row>
    <row r="38" spans="1:4" ht="13.5" hidden="1" thickBot="1">
      <c r="A38" s="335"/>
      <c r="B38" s="336"/>
      <c r="C38" s="545" t="s">
        <v>324</v>
      </c>
      <c r="D38" s="545"/>
    </row>
    <row r="39" spans="1:4">
      <c r="A39" s="338" t="s">
        <v>24</v>
      </c>
      <c r="B39" s="339"/>
      <c r="C39" s="340"/>
      <c r="D39" s="421"/>
    </row>
    <row r="40" spans="1:4" ht="13.5" thickBot="1">
      <c r="A40" s="422" t="s">
        <v>19</v>
      </c>
      <c r="B40" s="423"/>
      <c r="C40" s="419"/>
      <c r="D40" s="424"/>
    </row>
    <row r="41" spans="1:4">
      <c r="A41" s="341" t="s">
        <v>25</v>
      </c>
      <c r="B41" s="342" t="s">
        <v>21</v>
      </c>
      <c r="C41" s="343"/>
      <c r="D41" s="425" t="s">
        <v>22</v>
      </c>
    </row>
    <row r="42" spans="1:4" ht="13.5" thickBot="1">
      <c r="A42" s="426"/>
      <c r="B42" s="427" t="s">
        <v>47</v>
      </c>
      <c r="C42" s="428" t="s">
        <v>23</v>
      </c>
      <c r="D42" s="429"/>
    </row>
    <row r="43" spans="1:4">
      <c r="A43" s="402" t="s">
        <v>26</v>
      </c>
      <c r="B43" s="361">
        <f>SUM(B44:B46)</f>
        <v>99869</v>
      </c>
      <c r="C43" s="361">
        <f>SUM(C44:C46)</f>
        <v>108660</v>
      </c>
      <c r="D43" s="361">
        <f>SUM(D44:D46)</f>
        <v>0</v>
      </c>
    </row>
    <row r="44" spans="1:4">
      <c r="A44" s="430" t="s">
        <v>72</v>
      </c>
      <c r="B44" s="353">
        <v>46997</v>
      </c>
      <c r="C44" s="353">
        <v>48554</v>
      </c>
      <c r="D44" s="353"/>
    </row>
    <row r="45" spans="1:4">
      <c r="A45" s="430" t="s">
        <v>73</v>
      </c>
      <c r="B45" s="353">
        <v>10717</v>
      </c>
      <c r="C45" s="353">
        <v>10941</v>
      </c>
      <c r="D45" s="353"/>
    </row>
    <row r="46" spans="1:4">
      <c r="A46" s="430" t="s">
        <v>74</v>
      </c>
      <c r="B46" s="353">
        <v>42155</v>
      </c>
      <c r="C46" s="353">
        <v>49165</v>
      </c>
      <c r="D46" s="353"/>
    </row>
    <row r="47" spans="1:4">
      <c r="A47" s="431" t="s">
        <v>94</v>
      </c>
      <c r="B47" s="363">
        <v>0</v>
      </c>
      <c r="C47" s="353">
        <v>3050</v>
      </c>
      <c r="D47" s="353"/>
    </row>
    <row r="48" spans="1:4">
      <c r="A48" s="432" t="s">
        <v>75</v>
      </c>
      <c r="B48" s="350">
        <v>0</v>
      </c>
      <c r="C48" s="350"/>
      <c r="D48" s="350"/>
    </row>
    <row r="49" spans="1:4">
      <c r="A49" s="432"/>
      <c r="B49" s="350"/>
      <c r="C49" s="350">
        <v>0</v>
      </c>
      <c r="D49" s="350"/>
    </row>
    <row r="50" spans="1:4">
      <c r="A50" s="430"/>
      <c r="B50" s="353"/>
      <c r="C50" s="353"/>
      <c r="D50" s="353"/>
    </row>
    <row r="51" spans="1:4">
      <c r="A51" s="431" t="s">
        <v>468</v>
      </c>
      <c r="B51" s="363">
        <f>SUM(B43+B47+B48+B49)</f>
        <v>99869</v>
      </c>
      <c r="C51" s="363">
        <f>C47+C43</f>
        <v>111710</v>
      </c>
      <c r="D51" s="353"/>
    </row>
    <row r="52" spans="1:4">
      <c r="A52" s="335"/>
      <c r="B52" s="336"/>
      <c r="C52" s="335"/>
      <c r="D52" s="336"/>
    </row>
    <row r="53" spans="1:4">
      <c r="A53" s="335"/>
      <c r="B53" s="336"/>
      <c r="C53" s="335"/>
      <c r="D53" s="336"/>
    </row>
    <row r="58" spans="1:4">
      <c r="A58" s="30"/>
      <c r="B58" s="31"/>
      <c r="C58" s="546"/>
      <c r="D58" s="546"/>
    </row>
    <row r="59" spans="1:4">
      <c r="A59" s="525"/>
      <c r="B59" s="509"/>
      <c r="C59" s="509"/>
      <c r="D59" s="509"/>
    </row>
    <row r="60" spans="1:4">
      <c r="A60" s="525"/>
      <c r="B60" s="509"/>
      <c r="C60" s="509"/>
      <c r="D60" s="509"/>
    </row>
    <row r="61" spans="1:4">
      <c r="A61" s="542"/>
      <c r="B61" s="541"/>
      <c r="C61" s="542"/>
      <c r="D61" s="542"/>
    </row>
    <row r="62" spans="1:4">
      <c r="A62" s="30"/>
      <c r="B62" s="31"/>
      <c r="C62" s="30"/>
      <c r="D62" s="30"/>
    </row>
    <row r="63" spans="1:4">
      <c r="A63" s="532"/>
      <c r="B63" s="509"/>
      <c r="C63" s="509"/>
      <c r="D63" s="509"/>
    </row>
    <row r="64" spans="1:4">
      <c r="A64" s="30"/>
      <c r="B64" s="31"/>
      <c r="C64" s="30"/>
      <c r="D64" s="30"/>
    </row>
    <row r="65" spans="1:4">
      <c r="A65" s="30"/>
      <c r="B65" s="31"/>
      <c r="C65" s="30"/>
      <c r="D65" s="30"/>
    </row>
    <row r="66" spans="1:4">
      <c r="A66" s="52"/>
      <c r="B66" s="55"/>
      <c r="C66" s="54"/>
      <c r="D66" s="54"/>
    </row>
    <row r="67" spans="1:4">
      <c r="A67" s="52"/>
      <c r="B67" s="53"/>
      <c r="C67" s="52"/>
      <c r="D67" s="52"/>
    </row>
    <row r="68" spans="1:4">
      <c r="A68" s="56"/>
      <c r="B68" s="53"/>
      <c r="C68" s="53"/>
      <c r="D68" s="52"/>
    </row>
    <row r="69" spans="1:4">
      <c r="A69" s="56"/>
      <c r="B69" s="53"/>
      <c r="C69" s="52"/>
      <c r="D69" s="52"/>
    </row>
    <row r="70" spans="1:4">
      <c r="A70" s="56"/>
      <c r="B70" s="53"/>
      <c r="C70" s="52"/>
      <c r="D70" s="52"/>
    </row>
    <row r="71" spans="1:4">
      <c r="A71" s="56"/>
      <c r="B71" s="53"/>
      <c r="C71" s="52"/>
      <c r="D71" s="52"/>
    </row>
    <row r="72" spans="1:4">
      <c r="A72" s="56"/>
      <c r="B72" s="53"/>
      <c r="C72" s="53"/>
      <c r="D72" s="52"/>
    </row>
    <row r="73" spans="1:4">
      <c r="A73" s="56"/>
      <c r="B73" s="53"/>
      <c r="C73" s="52"/>
      <c r="D73" s="52"/>
    </row>
    <row r="74" spans="1:4">
      <c r="A74" s="56"/>
      <c r="B74" s="53"/>
      <c r="C74" s="52"/>
      <c r="D74" s="52"/>
    </row>
    <row r="75" spans="1:4">
      <c r="A75" s="52"/>
      <c r="B75" s="53"/>
      <c r="C75" s="52"/>
      <c r="D75" s="52"/>
    </row>
    <row r="76" spans="1:4">
      <c r="A76" s="56"/>
      <c r="B76" s="53"/>
      <c r="C76" s="52"/>
      <c r="D76" s="52"/>
    </row>
    <row r="77" spans="1:4">
      <c r="A77" s="52"/>
      <c r="B77" s="53"/>
      <c r="C77" s="53"/>
      <c r="D77" s="52"/>
    </row>
    <row r="78" spans="1:4">
      <c r="A78" s="52"/>
      <c r="B78" s="53"/>
      <c r="C78" s="52"/>
      <c r="D78" s="52"/>
    </row>
    <row r="79" spans="1:4">
      <c r="A79" s="52"/>
      <c r="B79" s="53"/>
      <c r="C79" s="53"/>
      <c r="D79" s="52"/>
    </row>
    <row r="80" spans="1:4">
      <c r="A80" s="52"/>
      <c r="B80" s="53"/>
      <c r="C80" s="52"/>
      <c r="D80" s="52"/>
    </row>
    <row r="81" spans="1:4">
      <c r="A81" s="52"/>
      <c r="B81" s="53"/>
      <c r="C81" s="52"/>
      <c r="D81" s="52"/>
    </row>
    <row r="82" spans="1:4">
      <c r="A82" s="52"/>
      <c r="B82" s="53"/>
      <c r="C82" s="53"/>
      <c r="D82" s="52"/>
    </row>
    <row r="83" spans="1:4">
      <c r="A83" s="52"/>
      <c r="B83" s="53"/>
      <c r="C83" s="52"/>
      <c r="D83" s="52"/>
    </row>
    <row r="84" spans="1:4">
      <c r="A84" s="56"/>
      <c r="B84" s="53"/>
      <c r="C84" s="52"/>
      <c r="D84" s="52"/>
    </row>
    <row r="85" spans="1:4">
      <c r="A85" s="56"/>
      <c r="B85" s="53"/>
      <c r="C85" s="52"/>
      <c r="D85" s="52"/>
    </row>
    <row r="86" spans="1:4">
      <c r="A86" s="56"/>
      <c r="B86" s="53"/>
      <c r="C86" s="52"/>
      <c r="D86" s="52"/>
    </row>
    <row r="87" spans="1:4">
      <c r="A87" s="52"/>
      <c r="B87" s="53"/>
      <c r="C87" s="52"/>
      <c r="D87" s="52"/>
    </row>
    <row r="88" spans="1:4">
      <c r="A88" s="56"/>
      <c r="B88" s="53"/>
      <c r="C88" s="52"/>
      <c r="D88" s="52"/>
    </row>
    <row r="89" spans="1:4">
      <c r="A89" s="52"/>
      <c r="B89" s="53"/>
      <c r="C89" s="52"/>
      <c r="D89" s="52"/>
    </row>
    <row r="90" spans="1:4">
      <c r="A90" s="56"/>
      <c r="B90" s="53"/>
      <c r="C90" s="52"/>
      <c r="D90" s="52"/>
    </row>
    <row r="91" spans="1:4">
      <c r="A91" s="52"/>
      <c r="B91" s="53"/>
      <c r="C91" s="52"/>
      <c r="D91" s="52"/>
    </row>
    <row r="92" spans="1:4">
      <c r="A92" s="52"/>
      <c r="B92" s="53"/>
      <c r="C92" s="52"/>
      <c r="D92" s="52"/>
    </row>
    <row r="93" spans="1:4">
      <c r="A93" s="56"/>
      <c r="B93" s="53"/>
      <c r="C93" s="53"/>
      <c r="D93" s="52"/>
    </row>
    <row r="94" spans="1:4">
      <c r="A94" s="56"/>
      <c r="B94" s="53"/>
      <c r="C94" s="53"/>
      <c r="D94" s="52"/>
    </row>
    <row r="95" spans="1:4">
      <c r="A95" s="56"/>
      <c r="B95" s="53"/>
      <c r="C95" s="53"/>
      <c r="D95" s="52"/>
    </row>
    <row r="96" spans="1:4">
      <c r="A96" s="56"/>
      <c r="B96" s="53"/>
      <c r="C96" s="53"/>
      <c r="D96" s="52"/>
    </row>
    <row r="97" spans="1:4">
      <c r="A97" s="56"/>
      <c r="B97" s="53"/>
      <c r="C97" s="53"/>
      <c r="D97" s="52"/>
    </row>
    <row r="98" spans="1:4">
      <c r="A98" s="54"/>
      <c r="B98" s="53"/>
      <c r="C98" s="52"/>
      <c r="D98" s="52"/>
    </row>
    <row r="99" spans="1:4">
      <c r="A99" s="52"/>
      <c r="B99" s="55"/>
      <c r="C99" s="55"/>
      <c r="D99" s="55"/>
    </row>
    <row r="100" spans="1:4">
      <c r="A100" s="52"/>
      <c r="B100" s="53"/>
      <c r="C100" s="52"/>
      <c r="D100" s="52"/>
    </row>
    <row r="101" spans="1:4">
      <c r="A101" s="52"/>
      <c r="B101" s="53"/>
      <c r="C101" s="52"/>
      <c r="D101" s="52"/>
    </row>
    <row r="102" spans="1:4">
      <c r="A102" s="52"/>
      <c r="B102" s="53"/>
      <c r="C102" s="52"/>
      <c r="D102" s="52"/>
    </row>
    <row r="103" spans="1:4">
      <c r="A103" s="52"/>
      <c r="B103" s="53"/>
      <c r="C103" s="52"/>
      <c r="D103" s="52"/>
    </row>
    <row r="104" spans="1:4">
      <c r="A104" s="52"/>
      <c r="B104" s="53"/>
      <c r="C104" s="52"/>
      <c r="D104" s="52"/>
    </row>
    <row r="105" spans="1:4">
      <c r="A105" s="52"/>
      <c r="B105" s="53"/>
      <c r="C105" s="52"/>
      <c r="D105" s="52"/>
    </row>
    <row r="106" spans="1:4">
      <c r="A106" s="52"/>
      <c r="B106" s="53"/>
      <c r="C106" s="52"/>
      <c r="D106" s="52"/>
    </row>
    <row r="107" spans="1:4">
      <c r="A107" s="52"/>
      <c r="B107" s="53"/>
      <c r="C107" s="52"/>
      <c r="D107" s="52"/>
    </row>
    <row r="108" spans="1:4">
      <c r="A108" s="52"/>
      <c r="B108" s="53"/>
      <c r="C108" s="52"/>
      <c r="D108" s="52"/>
    </row>
    <row r="109" spans="1:4">
      <c r="A109" s="52"/>
      <c r="B109" s="53"/>
      <c r="C109" s="52"/>
      <c r="D109" s="52"/>
    </row>
    <row r="110" spans="1:4">
      <c r="A110" s="52"/>
      <c r="B110" s="53"/>
      <c r="C110" s="52"/>
      <c r="D110" s="52"/>
    </row>
    <row r="111" spans="1:4">
      <c r="A111" s="52"/>
      <c r="B111" s="53"/>
      <c r="C111" s="52"/>
      <c r="D111" s="52"/>
    </row>
    <row r="112" spans="1:4">
      <c r="A112" s="54"/>
      <c r="B112" s="53"/>
      <c r="C112" s="52"/>
      <c r="D112" s="52"/>
    </row>
    <row r="113" spans="1:4">
      <c r="A113" s="54"/>
      <c r="B113" s="55"/>
      <c r="C113" s="54"/>
      <c r="D113" s="52"/>
    </row>
    <row r="114" spans="1:4">
      <c r="A114" s="52"/>
      <c r="B114" s="55"/>
      <c r="C114" s="54"/>
      <c r="D114" s="52"/>
    </row>
    <row r="115" spans="1:4">
      <c r="A115" s="52"/>
      <c r="B115" s="53"/>
      <c r="C115" s="52"/>
      <c r="D115" s="52"/>
    </row>
    <row r="116" spans="1:4">
      <c r="A116" s="52"/>
      <c r="B116" s="53"/>
      <c r="C116" s="52"/>
      <c r="D116" s="52"/>
    </row>
    <row r="117" spans="1:4">
      <c r="A117" s="54"/>
      <c r="B117" s="53"/>
      <c r="C117" s="52"/>
      <c r="D117" s="52"/>
    </row>
    <row r="118" spans="1:4">
      <c r="A118" s="54"/>
      <c r="B118" s="55"/>
      <c r="C118" s="54"/>
      <c r="D118" s="54"/>
    </row>
    <row r="119" spans="1:4">
      <c r="A119" s="54"/>
      <c r="B119" s="55"/>
      <c r="C119" s="54"/>
      <c r="D119" s="54"/>
    </row>
    <row r="120" spans="1:4">
      <c r="A120" s="54"/>
      <c r="B120" s="53"/>
      <c r="C120" s="52"/>
      <c r="D120" s="52"/>
    </row>
    <row r="121" spans="1:4">
      <c r="A121" s="54"/>
      <c r="B121" s="53"/>
      <c r="C121" s="52"/>
      <c r="D121" s="52"/>
    </row>
    <row r="122" spans="1:4">
      <c r="A122" s="52"/>
      <c r="B122" s="53"/>
      <c r="C122" s="52"/>
      <c r="D122" s="52"/>
    </row>
    <row r="123" spans="1:4">
      <c r="A123" s="54"/>
      <c r="B123" s="53"/>
      <c r="C123" s="52"/>
      <c r="D123" s="52"/>
    </row>
    <row r="124" spans="1:4">
      <c r="A124" s="52"/>
      <c r="B124" s="55"/>
      <c r="C124" s="54"/>
      <c r="D124" s="54"/>
    </row>
    <row r="125" spans="1:4">
      <c r="A125" s="52"/>
      <c r="B125" s="53"/>
      <c r="C125" s="52"/>
      <c r="D125" s="52"/>
    </row>
    <row r="126" spans="1:4">
      <c r="A126" s="56"/>
      <c r="B126" s="53"/>
      <c r="C126" s="53"/>
      <c r="D126" s="52"/>
    </row>
    <row r="127" spans="1:4">
      <c r="A127" s="56"/>
      <c r="B127" s="53"/>
      <c r="C127" s="53"/>
      <c r="D127" s="53"/>
    </row>
    <row r="128" spans="1:4">
      <c r="A128" s="56"/>
      <c r="B128" s="53"/>
      <c r="C128" s="52"/>
      <c r="D128" s="52"/>
    </row>
    <row r="129" spans="1:4">
      <c r="A129" s="56"/>
      <c r="B129" s="53"/>
      <c r="C129" s="52"/>
      <c r="D129" s="52"/>
    </row>
    <row r="130" spans="1:4">
      <c r="A130" s="56"/>
      <c r="B130" s="53"/>
      <c r="C130" s="53"/>
      <c r="D130" s="53"/>
    </row>
    <row r="131" spans="1:4">
      <c r="A131" s="52"/>
      <c r="B131" s="53"/>
      <c r="C131" s="52"/>
      <c r="D131" s="52"/>
    </row>
    <row r="132" spans="1:4">
      <c r="A132" s="52"/>
      <c r="B132" s="53"/>
      <c r="C132" s="52"/>
      <c r="D132" s="52"/>
    </row>
    <row r="133" spans="1:4">
      <c r="A133" s="56"/>
      <c r="B133" s="53"/>
      <c r="C133" s="52"/>
      <c r="D133" s="52"/>
    </row>
    <row r="134" spans="1:4">
      <c r="A134" s="56"/>
      <c r="B134" s="53"/>
      <c r="C134" s="53"/>
      <c r="D134" s="53"/>
    </row>
    <row r="135" spans="1:4">
      <c r="A135" s="56"/>
      <c r="B135" s="57"/>
      <c r="C135" s="53"/>
      <c r="D135" s="52"/>
    </row>
    <row r="136" spans="1:4">
      <c r="A136" s="56"/>
      <c r="B136" s="57"/>
      <c r="C136" s="53"/>
      <c r="D136" s="52"/>
    </row>
    <row r="137" spans="1:4">
      <c r="A137" s="56"/>
      <c r="B137" s="57"/>
      <c r="C137" s="53"/>
      <c r="D137" s="52"/>
    </row>
    <row r="138" spans="1:4">
      <c r="A138" s="56"/>
      <c r="B138" s="53"/>
      <c r="C138" s="53"/>
      <c r="D138" s="52"/>
    </row>
    <row r="139" spans="1:4">
      <c r="A139" s="56"/>
      <c r="B139" s="53"/>
      <c r="C139" s="53"/>
      <c r="D139" s="53"/>
    </row>
    <row r="140" spans="1:4">
      <c r="A140" s="56"/>
      <c r="B140" s="53"/>
      <c r="C140" s="53"/>
      <c r="D140" s="52"/>
    </row>
    <row r="141" spans="1:4">
      <c r="A141" s="52"/>
      <c r="B141" s="53"/>
      <c r="C141" s="53"/>
      <c r="D141" s="52"/>
    </row>
    <row r="142" spans="1:4">
      <c r="A142" s="52"/>
      <c r="B142" s="53"/>
      <c r="C142" s="53"/>
      <c r="D142" s="52"/>
    </row>
    <row r="143" spans="1:4">
      <c r="A143" s="52"/>
      <c r="B143" s="53"/>
      <c r="C143" s="53"/>
      <c r="D143" s="53"/>
    </row>
    <row r="144" spans="1:4">
      <c r="A144" s="52"/>
      <c r="B144" s="53"/>
      <c r="C144" s="52"/>
      <c r="D144" s="52"/>
    </row>
    <row r="145" spans="1:4">
      <c r="A145" s="52"/>
      <c r="B145" s="53"/>
      <c r="C145" s="52"/>
      <c r="D145" s="52"/>
    </row>
    <row r="146" spans="1:4">
      <c r="A146" s="52"/>
      <c r="B146" s="53"/>
      <c r="C146" s="52"/>
      <c r="D146" s="52"/>
    </row>
    <row r="147" spans="1:4">
      <c r="A147" s="56"/>
      <c r="B147" s="53"/>
      <c r="C147" s="52"/>
      <c r="D147" s="52"/>
    </row>
    <row r="148" spans="1:4">
      <c r="A148" s="56"/>
      <c r="B148" s="53"/>
      <c r="C148" s="53"/>
      <c r="D148" s="53"/>
    </row>
    <row r="149" spans="1:4">
      <c r="A149" s="56"/>
      <c r="B149" s="53"/>
      <c r="C149" s="58"/>
      <c r="D149" s="52"/>
    </row>
    <row r="150" spans="1:4">
      <c r="A150" s="52"/>
      <c r="B150" s="53"/>
      <c r="C150" s="53"/>
      <c r="D150" s="52"/>
    </row>
    <row r="151" spans="1:4">
      <c r="A151" s="54"/>
      <c r="B151" s="53"/>
      <c r="C151" s="52"/>
      <c r="D151" s="52"/>
    </row>
    <row r="152" spans="1:4">
      <c r="A152" s="9"/>
      <c r="B152" s="55"/>
      <c r="C152" s="55"/>
      <c r="D152" s="55"/>
    </row>
    <row r="153" spans="1:4">
      <c r="A153" s="9"/>
      <c r="B153" s="8"/>
      <c r="C153" s="9"/>
      <c r="D153" s="9"/>
    </row>
    <row r="154" spans="1:4">
      <c r="A154" s="9"/>
      <c r="B154" s="8"/>
      <c r="C154" s="9"/>
      <c r="D154" s="9"/>
    </row>
    <row r="155" spans="1:4">
      <c r="A155" s="9"/>
      <c r="B155" s="8"/>
      <c r="C155" s="9"/>
      <c r="D155" s="9"/>
    </row>
    <row r="156" spans="1:4">
      <c r="A156" s="9"/>
      <c r="B156" s="8"/>
      <c r="C156" s="9"/>
      <c r="D156" s="9"/>
    </row>
    <row r="157" spans="1:4">
      <c r="A157" s="9"/>
      <c r="B157" s="8"/>
      <c r="C157" s="9"/>
      <c r="D157" s="9"/>
    </row>
    <row r="158" spans="1:4">
      <c r="A158" s="9"/>
      <c r="B158" s="8"/>
      <c r="C158" s="9"/>
      <c r="D158" s="9"/>
    </row>
    <row r="159" spans="1:4">
      <c r="A159" s="9"/>
      <c r="B159" s="8"/>
      <c r="C159" s="9"/>
      <c r="D159" s="9"/>
    </row>
    <row r="160" spans="1:4">
      <c r="A160" s="9"/>
      <c r="B160" s="8"/>
      <c r="C160" s="9"/>
      <c r="D160" s="9"/>
    </row>
    <row r="161" spans="1:4">
      <c r="A161" s="9"/>
      <c r="B161" s="8"/>
      <c r="C161" s="9"/>
      <c r="D161" s="9"/>
    </row>
    <row r="162" spans="1:4">
      <c r="A162" s="9"/>
      <c r="B162" s="8"/>
      <c r="C162" s="9"/>
      <c r="D162" s="9"/>
    </row>
    <row r="163" spans="1:4">
      <c r="A163" s="9"/>
      <c r="B163" s="8"/>
      <c r="C163" s="9"/>
      <c r="D163" s="9"/>
    </row>
    <row r="164" spans="1:4">
      <c r="A164" s="9"/>
      <c r="B164" s="8"/>
      <c r="C164" s="9"/>
      <c r="D164" s="9"/>
    </row>
    <row r="165" spans="1:4">
      <c r="A165" s="9"/>
      <c r="B165" s="8"/>
      <c r="C165" s="9"/>
      <c r="D165" s="9"/>
    </row>
    <row r="166" spans="1:4">
      <c r="A166" s="9"/>
      <c r="B166" s="8"/>
      <c r="C166" s="9"/>
      <c r="D166" s="9"/>
    </row>
    <row r="167" spans="1:4">
      <c r="A167" s="9"/>
      <c r="B167" s="8"/>
      <c r="C167" s="9"/>
      <c r="D167" s="9"/>
    </row>
    <row r="168" spans="1:4">
      <c r="A168" s="9"/>
      <c r="B168" s="8"/>
      <c r="C168" s="9"/>
      <c r="D168" s="9"/>
    </row>
    <row r="169" spans="1:4">
      <c r="A169" s="9"/>
      <c r="B169" s="8"/>
      <c r="C169" s="9"/>
      <c r="D169" s="9"/>
    </row>
    <row r="170" spans="1:4">
      <c r="A170" s="9"/>
      <c r="B170" s="8"/>
      <c r="C170" s="9"/>
      <c r="D170" s="9"/>
    </row>
    <row r="171" spans="1:4">
      <c r="A171" s="9"/>
      <c r="B171" s="8"/>
      <c r="C171" s="9"/>
      <c r="D171" s="9"/>
    </row>
    <row r="172" spans="1:4">
      <c r="A172" s="9"/>
      <c r="B172" s="8"/>
      <c r="C172" s="9"/>
      <c r="D172" s="9"/>
    </row>
    <row r="173" spans="1:4">
      <c r="A173" s="9"/>
      <c r="B173" s="8"/>
      <c r="C173" s="9"/>
      <c r="D173" s="9"/>
    </row>
    <row r="174" spans="1:4">
      <c r="A174" s="9"/>
      <c r="B174" s="8"/>
      <c r="C174" s="9"/>
      <c r="D174" s="9"/>
    </row>
    <row r="175" spans="1:4">
      <c r="A175" s="9"/>
      <c r="B175" s="8"/>
      <c r="C175" s="9"/>
      <c r="D175" s="9"/>
    </row>
    <row r="176" spans="1:4">
      <c r="A176" s="9"/>
      <c r="B176" s="8"/>
      <c r="C176" s="9"/>
      <c r="D176" s="9"/>
    </row>
    <row r="177" spans="1:4">
      <c r="A177" s="9"/>
      <c r="B177" s="8"/>
      <c r="C177" s="9"/>
      <c r="D177" s="9"/>
    </row>
    <row r="178" spans="1:4">
      <c r="A178" s="9"/>
      <c r="B178" s="8"/>
      <c r="C178" s="9"/>
      <c r="D178" s="9"/>
    </row>
    <row r="179" spans="1:4">
      <c r="A179" s="9"/>
      <c r="B179" s="8"/>
      <c r="C179" s="9"/>
      <c r="D179" s="9"/>
    </row>
    <row r="180" spans="1:4">
      <c r="A180" s="9"/>
      <c r="B180" s="8"/>
      <c r="C180" s="9"/>
      <c r="D180" s="9"/>
    </row>
    <row r="181" spans="1:4">
      <c r="A181" s="9"/>
      <c r="B181" s="8"/>
      <c r="C181" s="9"/>
      <c r="D181" s="9"/>
    </row>
    <row r="182" spans="1:4">
      <c r="A182" s="9"/>
      <c r="B182" s="8"/>
      <c r="C182" s="9"/>
      <c r="D182" s="9"/>
    </row>
    <row r="183" spans="1:4">
      <c r="A183" s="9"/>
      <c r="B183" s="8"/>
      <c r="C183" s="9"/>
      <c r="D183" s="9"/>
    </row>
    <row r="184" spans="1:4">
      <c r="A184" s="9"/>
      <c r="B184" s="8"/>
      <c r="C184" s="9"/>
      <c r="D184" s="9"/>
    </row>
    <row r="185" spans="1:4">
      <c r="A185" s="9"/>
      <c r="B185" s="8"/>
      <c r="C185" s="9"/>
      <c r="D185" s="9"/>
    </row>
    <row r="186" spans="1:4">
      <c r="A186" s="9"/>
      <c r="B186" s="8"/>
      <c r="C186" s="9"/>
      <c r="D186" s="9"/>
    </row>
    <row r="187" spans="1:4">
      <c r="A187" s="9"/>
      <c r="B187" s="8"/>
      <c r="C187" s="9"/>
      <c r="D187" s="9"/>
    </row>
    <row r="188" spans="1:4">
      <c r="A188" s="9"/>
      <c r="B188" s="8"/>
      <c r="C188" s="9"/>
      <c r="D188" s="9"/>
    </row>
    <row r="189" spans="1:4">
      <c r="A189" s="9"/>
      <c r="B189" s="8"/>
      <c r="C189" s="9"/>
      <c r="D189" s="9"/>
    </row>
    <row r="190" spans="1:4">
      <c r="A190" s="9"/>
      <c r="B190" s="8"/>
      <c r="C190" s="9"/>
      <c r="D190" s="9"/>
    </row>
    <row r="191" spans="1:4">
      <c r="A191" s="9"/>
      <c r="B191" s="8"/>
      <c r="C191" s="9"/>
      <c r="D191" s="9"/>
    </row>
    <row r="192" spans="1:4">
      <c r="A192" s="9"/>
      <c r="B192" s="8"/>
      <c r="C192" s="9"/>
      <c r="D192" s="9"/>
    </row>
    <row r="193" spans="1:4">
      <c r="A193" s="9"/>
      <c r="B193" s="8"/>
      <c r="C193" s="9"/>
      <c r="D193" s="9"/>
    </row>
    <row r="194" spans="1:4">
      <c r="B194" s="8"/>
      <c r="C194" s="9"/>
      <c r="D194" s="9"/>
    </row>
  </sheetData>
  <mergeCells count="14">
    <mergeCell ref="A60:D60"/>
    <mergeCell ref="A61:D61"/>
    <mergeCell ref="A63:D63"/>
    <mergeCell ref="A33:D33"/>
    <mergeCell ref="A34:D34"/>
    <mergeCell ref="C37:D37"/>
    <mergeCell ref="C38:D38"/>
    <mergeCell ref="C58:D58"/>
    <mergeCell ref="A59:D59"/>
    <mergeCell ref="A32:D32"/>
    <mergeCell ref="A7:D7"/>
    <mergeCell ref="A8:D8"/>
    <mergeCell ref="A10:D10"/>
    <mergeCell ref="C11:D11"/>
  </mergeCells>
  <pageMargins left="0.7" right="0.7" top="0.75" bottom="0.75" header="0.3" footer="0.3"/>
  <pageSetup paperSize="9"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D179"/>
  <sheetViews>
    <sheetView view="pageBreakPreview" zoomScaleSheetLayoutView="100" workbookViewId="0">
      <selection activeCell="A5" sqref="A5"/>
    </sheetView>
  </sheetViews>
  <sheetFormatPr defaultRowHeight="12.75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1" spans="1:4">
      <c r="A1" s="540" t="s">
        <v>426</v>
      </c>
      <c r="B1" s="541"/>
      <c r="C1" s="541"/>
      <c r="D1" s="541"/>
    </row>
    <row r="2" spans="1:4">
      <c r="A2" s="540" t="s">
        <v>399</v>
      </c>
      <c r="B2" s="541"/>
      <c r="C2" s="541"/>
      <c r="D2" s="541"/>
    </row>
    <row r="4" spans="1:4" ht="26.25" customHeight="1">
      <c r="A4" s="526" t="s">
        <v>533</v>
      </c>
      <c r="B4" s="527"/>
      <c r="C4" s="526"/>
      <c r="D4" s="526"/>
    </row>
    <row r="5" spans="1:4">
      <c r="C5" s="528" t="s">
        <v>347</v>
      </c>
      <c r="D5" s="528"/>
    </row>
    <row r="6" spans="1:4" ht="13.5" thickBot="1">
      <c r="D6" s="1" t="s">
        <v>324</v>
      </c>
    </row>
    <row r="7" spans="1:4">
      <c r="A7" s="3" t="s">
        <v>18</v>
      </c>
      <c r="B7" s="4"/>
      <c r="C7" s="5"/>
      <c r="D7" s="6"/>
    </row>
    <row r="8" spans="1:4" ht="13.5" thickBot="1">
      <c r="A8" s="7" t="s">
        <v>19</v>
      </c>
      <c r="B8" s="8"/>
      <c r="C8" s="9"/>
      <c r="D8" s="10"/>
    </row>
    <row r="9" spans="1:4">
      <c r="A9" s="11" t="s">
        <v>20</v>
      </c>
      <c r="B9" s="12" t="s">
        <v>21</v>
      </c>
      <c r="C9" s="13"/>
      <c r="D9" s="14" t="s">
        <v>22</v>
      </c>
    </row>
    <row r="10" spans="1:4" ht="13.5" thickBot="1">
      <c r="A10" s="426"/>
      <c r="B10" s="427" t="s">
        <v>47</v>
      </c>
      <c r="C10" s="428" t="s">
        <v>23</v>
      </c>
      <c r="D10" s="429"/>
    </row>
    <row r="11" spans="1:4" ht="13.5" thickBot="1">
      <c r="A11" s="362" t="s">
        <v>71</v>
      </c>
      <c r="B11" s="365">
        <f>B13+B14+B12</f>
        <v>50615</v>
      </c>
      <c r="C11" s="365">
        <f>SUM(C12:C16)</f>
        <v>53348</v>
      </c>
      <c r="D11" s="414"/>
    </row>
    <row r="12" spans="1:4">
      <c r="A12" s="410" t="s">
        <v>404</v>
      </c>
      <c r="B12" s="411">
        <v>39605</v>
      </c>
      <c r="C12" s="411">
        <v>38263</v>
      </c>
      <c r="D12" s="412">
        <v>0</v>
      </c>
    </row>
    <row r="13" spans="1:4">
      <c r="A13" s="352" t="s">
        <v>406</v>
      </c>
      <c r="B13" s="356">
        <v>10995</v>
      </c>
      <c r="C13" s="356">
        <v>11267</v>
      </c>
      <c r="D13" s="413">
        <f>SUM(D14:D17)</f>
        <v>0</v>
      </c>
    </row>
    <row r="14" spans="1:4">
      <c r="A14" s="352" t="s">
        <v>80</v>
      </c>
      <c r="B14" s="367">
        <v>15</v>
      </c>
      <c r="C14" s="367">
        <v>0</v>
      </c>
      <c r="D14" s="414"/>
    </row>
    <row r="15" spans="1:4">
      <c r="A15" s="352" t="s">
        <v>528</v>
      </c>
      <c r="B15" s="367"/>
      <c r="C15" s="367">
        <v>3464</v>
      </c>
      <c r="D15" s="414"/>
    </row>
    <row r="16" spans="1:4">
      <c r="A16" s="352" t="s">
        <v>529</v>
      </c>
      <c r="B16" s="367"/>
      <c r="C16" s="367">
        <v>354</v>
      </c>
      <c r="D16" s="414"/>
    </row>
    <row r="17" spans="1:4">
      <c r="A17" s="362" t="s">
        <v>76</v>
      </c>
      <c r="B17" s="365">
        <v>0</v>
      </c>
      <c r="C17" s="365"/>
      <c r="D17" s="414"/>
    </row>
    <row r="18" spans="1:4">
      <c r="A18" s="362" t="s">
        <v>14</v>
      </c>
      <c r="B18" s="365">
        <f>B19+B20</f>
        <v>16764</v>
      </c>
      <c r="C18" s="365">
        <f>C19</f>
        <v>17345</v>
      </c>
      <c r="D18" s="414"/>
    </row>
    <row r="19" spans="1:4">
      <c r="A19" s="352" t="s">
        <v>349</v>
      </c>
      <c r="B19" s="415">
        <v>16764</v>
      </c>
      <c r="C19" s="415">
        <v>17345</v>
      </c>
      <c r="D19" s="414"/>
    </row>
    <row r="20" spans="1:4" ht="13.5" thickBot="1">
      <c r="A20" s="352" t="s">
        <v>350</v>
      </c>
      <c r="B20" s="415">
        <v>0</v>
      </c>
      <c r="C20" s="415">
        <v>0</v>
      </c>
      <c r="D20" s="414"/>
    </row>
    <row r="21" spans="1:4" ht="13.5" thickBot="1">
      <c r="A21" s="416" t="s">
        <v>469</v>
      </c>
      <c r="B21" s="417">
        <v>323</v>
      </c>
      <c r="C21" s="417">
        <v>906</v>
      </c>
      <c r="D21" s="418"/>
    </row>
    <row r="22" spans="1:4" ht="13.5" thickBot="1">
      <c r="A22" s="449" t="s">
        <v>467</v>
      </c>
      <c r="B22" s="450">
        <f>B18+B17+B11+B21</f>
        <v>67702</v>
      </c>
      <c r="C22" s="450">
        <f>C21+C19+C17+C11</f>
        <v>71599</v>
      </c>
      <c r="D22" s="418"/>
    </row>
    <row r="23" spans="1:4">
      <c r="A23" s="419"/>
      <c r="B23" s="420"/>
      <c r="C23" s="420"/>
      <c r="D23" s="420"/>
    </row>
    <row r="24" spans="1:4">
      <c r="A24" s="335"/>
      <c r="B24" s="336"/>
      <c r="C24" s="544"/>
      <c r="D24" s="544"/>
    </row>
    <row r="25" spans="1:4" ht="13.5" thickBot="1">
      <c r="A25" s="335"/>
      <c r="B25" s="336"/>
      <c r="C25" s="545" t="s">
        <v>324</v>
      </c>
      <c r="D25" s="545"/>
    </row>
    <row r="26" spans="1:4">
      <c r="A26" s="338" t="s">
        <v>24</v>
      </c>
      <c r="B26" s="339"/>
      <c r="C26" s="340"/>
      <c r="D26" s="421"/>
    </row>
    <row r="27" spans="1:4" ht="13.5" thickBot="1">
      <c r="A27" s="422" t="s">
        <v>19</v>
      </c>
      <c r="B27" s="423"/>
      <c r="C27" s="419"/>
      <c r="D27" s="424"/>
    </row>
    <row r="28" spans="1:4">
      <c r="A28" s="341" t="s">
        <v>25</v>
      </c>
      <c r="B28" s="342" t="s">
        <v>21</v>
      </c>
      <c r="C28" s="343"/>
      <c r="D28" s="425" t="s">
        <v>22</v>
      </c>
    </row>
    <row r="29" spans="1:4" ht="13.5" thickBot="1">
      <c r="A29" s="426"/>
      <c r="B29" s="427" t="s">
        <v>47</v>
      </c>
      <c r="C29" s="428" t="s">
        <v>23</v>
      </c>
      <c r="D29" s="429"/>
    </row>
    <row r="30" spans="1:4">
      <c r="A30" s="402" t="s">
        <v>26</v>
      </c>
      <c r="B30" s="361">
        <f>SUM(B31:B33)</f>
        <v>66922</v>
      </c>
      <c r="C30" s="361">
        <f>SUM(C31:C33)</f>
        <v>71346</v>
      </c>
      <c r="D30" s="361">
        <f>SUM(D31:D33)</f>
        <v>0</v>
      </c>
    </row>
    <row r="31" spans="1:4">
      <c r="A31" s="430" t="s">
        <v>72</v>
      </c>
      <c r="B31" s="353">
        <v>23688</v>
      </c>
      <c r="C31" s="353">
        <v>22464</v>
      </c>
      <c r="D31" s="353"/>
    </row>
    <row r="32" spans="1:4">
      <c r="A32" s="430" t="s">
        <v>73</v>
      </c>
      <c r="B32" s="353">
        <v>5483</v>
      </c>
      <c r="C32" s="353">
        <v>5111</v>
      </c>
      <c r="D32" s="353"/>
    </row>
    <row r="33" spans="1:4">
      <c r="A33" s="430" t="s">
        <v>74</v>
      </c>
      <c r="B33" s="353">
        <v>37751</v>
      </c>
      <c r="C33" s="353">
        <v>43771</v>
      </c>
      <c r="D33" s="353"/>
    </row>
    <row r="34" spans="1:4">
      <c r="A34" s="431" t="s">
        <v>94</v>
      </c>
      <c r="B34" s="363">
        <v>780</v>
      </c>
      <c r="C34" s="363">
        <v>253</v>
      </c>
      <c r="D34" s="353"/>
    </row>
    <row r="35" spans="1:4">
      <c r="A35" s="432" t="s">
        <v>407</v>
      </c>
      <c r="B35" s="350"/>
      <c r="C35" s="350"/>
      <c r="D35" s="350"/>
    </row>
    <row r="36" spans="1:4">
      <c r="A36" s="431" t="s">
        <v>468</v>
      </c>
      <c r="B36" s="363">
        <f>SUM(B30+B34+B35)</f>
        <v>67702</v>
      </c>
      <c r="C36" s="363">
        <f>C34+C30</f>
        <v>71599</v>
      </c>
      <c r="D36" s="353"/>
    </row>
    <row r="37" spans="1:4">
      <c r="A37" s="335"/>
      <c r="B37" s="336"/>
      <c r="C37" s="335"/>
      <c r="D37" s="336"/>
    </row>
    <row r="38" spans="1:4">
      <c r="A38" s="335"/>
      <c r="B38" s="336"/>
      <c r="C38" s="335"/>
      <c r="D38" s="336"/>
    </row>
    <row r="39" spans="1:4">
      <c r="A39" s="335"/>
      <c r="B39" s="336"/>
      <c r="C39" s="335"/>
      <c r="D39" s="335"/>
    </row>
    <row r="40" spans="1:4">
      <c r="A40" s="335"/>
      <c r="B40" s="336"/>
      <c r="C40" s="335"/>
      <c r="D40" s="335"/>
    </row>
    <row r="41" spans="1:4">
      <c r="A41" s="335"/>
      <c r="B41" s="336"/>
      <c r="C41" s="335"/>
      <c r="D41" s="335"/>
    </row>
    <row r="42" spans="1:4">
      <c r="A42" s="335"/>
      <c r="B42" s="336"/>
      <c r="C42" s="335"/>
      <c r="D42" s="335"/>
    </row>
    <row r="43" spans="1:4">
      <c r="A43" s="388"/>
      <c r="B43" s="387"/>
      <c r="C43" s="548"/>
      <c r="D43" s="548"/>
    </row>
    <row r="44" spans="1:4">
      <c r="A44" s="538"/>
      <c r="B44" s="539"/>
      <c r="C44" s="539"/>
      <c r="D44" s="539"/>
    </row>
    <row r="45" spans="1:4">
      <c r="A45" s="538"/>
      <c r="B45" s="539"/>
      <c r="C45" s="539"/>
      <c r="D45" s="539"/>
    </row>
    <row r="46" spans="1:4">
      <c r="A46" s="543"/>
      <c r="B46" s="514"/>
      <c r="C46" s="543"/>
      <c r="D46" s="543"/>
    </row>
    <row r="47" spans="1:4">
      <c r="A47" s="388"/>
      <c r="B47" s="387"/>
      <c r="C47" s="388"/>
      <c r="D47" s="388"/>
    </row>
    <row r="48" spans="1:4">
      <c r="A48" s="547"/>
      <c r="B48" s="539"/>
      <c r="C48" s="539"/>
      <c r="D48" s="539"/>
    </row>
    <row r="49" spans="1:4">
      <c r="A49" s="388"/>
      <c r="B49" s="387"/>
      <c r="C49" s="388"/>
      <c r="D49" s="388"/>
    </row>
    <row r="50" spans="1:4">
      <c r="A50" s="388"/>
      <c r="B50" s="387"/>
      <c r="C50" s="388"/>
      <c r="D50" s="388"/>
    </row>
    <row r="51" spans="1:4">
      <c r="A51" s="359"/>
      <c r="B51" s="433"/>
      <c r="C51" s="434"/>
      <c r="D51" s="434"/>
    </row>
    <row r="52" spans="1:4">
      <c r="A52" s="359"/>
      <c r="B52" s="360"/>
      <c r="C52" s="359"/>
      <c r="D52" s="359"/>
    </row>
    <row r="53" spans="1:4">
      <c r="A53" s="359"/>
      <c r="B53" s="360"/>
      <c r="C53" s="360"/>
      <c r="D53" s="359"/>
    </row>
    <row r="54" spans="1:4">
      <c r="A54" s="359"/>
      <c r="B54" s="360"/>
      <c r="C54" s="359"/>
      <c r="D54" s="359"/>
    </row>
    <row r="55" spans="1:4">
      <c r="A55" s="359"/>
      <c r="B55" s="360"/>
      <c r="C55" s="359"/>
      <c r="D55" s="359"/>
    </row>
    <row r="56" spans="1:4">
      <c r="A56" s="359"/>
      <c r="B56" s="360"/>
      <c r="C56" s="359"/>
      <c r="D56" s="359"/>
    </row>
    <row r="57" spans="1:4">
      <c r="A57" s="359"/>
      <c r="B57" s="360"/>
      <c r="C57" s="360"/>
      <c r="D57" s="359"/>
    </row>
    <row r="58" spans="1:4">
      <c r="A58" s="359"/>
      <c r="B58" s="360"/>
      <c r="C58" s="359"/>
      <c r="D58" s="359"/>
    </row>
    <row r="59" spans="1:4">
      <c r="A59" s="359"/>
      <c r="B59" s="360"/>
      <c r="C59" s="359"/>
      <c r="D59" s="359"/>
    </row>
    <row r="60" spans="1:4">
      <c r="A60" s="359"/>
      <c r="B60" s="360"/>
      <c r="C60" s="359"/>
      <c r="D60" s="359"/>
    </row>
    <row r="61" spans="1:4">
      <c r="A61" s="359"/>
      <c r="B61" s="360"/>
      <c r="C61" s="359"/>
      <c r="D61" s="359"/>
    </row>
    <row r="62" spans="1:4">
      <c r="A62" s="359"/>
      <c r="B62" s="360"/>
      <c r="C62" s="360"/>
      <c r="D62" s="359"/>
    </row>
    <row r="63" spans="1:4">
      <c r="A63" s="359"/>
      <c r="B63" s="360"/>
      <c r="C63" s="359"/>
      <c r="D63" s="359"/>
    </row>
    <row r="64" spans="1:4">
      <c r="A64" s="359"/>
      <c r="B64" s="360"/>
      <c r="C64" s="360"/>
      <c r="D64" s="359"/>
    </row>
    <row r="65" spans="1:4">
      <c r="A65" s="359"/>
      <c r="B65" s="360"/>
      <c r="C65" s="359"/>
      <c r="D65" s="359"/>
    </row>
    <row r="66" spans="1:4">
      <c r="A66" s="359"/>
      <c r="B66" s="360"/>
      <c r="C66" s="359"/>
      <c r="D66" s="359"/>
    </row>
    <row r="67" spans="1:4">
      <c r="A67" s="359"/>
      <c r="B67" s="360"/>
      <c r="C67" s="360"/>
      <c r="D67" s="359"/>
    </row>
    <row r="68" spans="1:4">
      <c r="A68" s="359"/>
      <c r="B68" s="360"/>
      <c r="C68" s="359"/>
      <c r="D68" s="359"/>
    </row>
    <row r="69" spans="1:4">
      <c r="A69" s="359"/>
      <c r="B69" s="360"/>
      <c r="C69" s="359"/>
      <c r="D69" s="359"/>
    </row>
    <row r="70" spans="1:4">
      <c r="A70" s="56"/>
      <c r="B70" s="53"/>
      <c r="C70" s="52"/>
      <c r="D70" s="52"/>
    </row>
    <row r="71" spans="1:4">
      <c r="A71" s="56"/>
      <c r="B71" s="53"/>
      <c r="C71" s="52"/>
      <c r="D71" s="52"/>
    </row>
    <row r="72" spans="1:4">
      <c r="A72" s="52"/>
      <c r="B72" s="53"/>
      <c r="C72" s="52"/>
      <c r="D72" s="52"/>
    </row>
    <row r="73" spans="1:4">
      <c r="A73" s="56"/>
      <c r="B73" s="53"/>
      <c r="C73" s="52"/>
      <c r="D73" s="52"/>
    </row>
    <row r="74" spans="1:4">
      <c r="A74" s="52"/>
      <c r="B74" s="53"/>
      <c r="C74" s="52"/>
      <c r="D74" s="52"/>
    </row>
    <row r="75" spans="1:4">
      <c r="A75" s="56"/>
      <c r="B75" s="53"/>
      <c r="C75" s="52"/>
      <c r="D75" s="52"/>
    </row>
    <row r="76" spans="1:4">
      <c r="A76" s="52"/>
      <c r="B76" s="53"/>
      <c r="C76" s="52"/>
      <c r="D76" s="52"/>
    </row>
    <row r="77" spans="1:4">
      <c r="A77" s="52"/>
      <c r="B77" s="53"/>
      <c r="C77" s="52"/>
      <c r="D77" s="52"/>
    </row>
    <row r="78" spans="1:4">
      <c r="A78" s="56"/>
      <c r="B78" s="53"/>
      <c r="C78" s="53"/>
      <c r="D78" s="52"/>
    </row>
    <row r="79" spans="1:4">
      <c r="A79" s="56"/>
      <c r="B79" s="53"/>
      <c r="C79" s="53"/>
      <c r="D79" s="52"/>
    </row>
    <row r="80" spans="1:4">
      <c r="A80" s="56"/>
      <c r="B80" s="53"/>
      <c r="C80" s="53"/>
      <c r="D80" s="52"/>
    </row>
    <row r="81" spans="1:4">
      <c r="A81" s="56"/>
      <c r="B81" s="53"/>
      <c r="C81" s="53"/>
      <c r="D81" s="52"/>
    </row>
    <row r="82" spans="1:4">
      <c r="A82" s="56"/>
      <c r="B82" s="53"/>
      <c r="C82" s="53"/>
      <c r="D82" s="52"/>
    </row>
    <row r="83" spans="1:4">
      <c r="A83" s="54"/>
      <c r="B83" s="53"/>
      <c r="C83" s="52"/>
      <c r="D83" s="52"/>
    </row>
    <row r="84" spans="1:4">
      <c r="A84" s="52"/>
      <c r="B84" s="55"/>
      <c r="C84" s="55"/>
      <c r="D84" s="55"/>
    </row>
    <row r="85" spans="1:4">
      <c r="A85" s="52"/>
      <c r="B85" s="53"/>
      <c r="C85" s="52"/>
      <c r="D85" s="52"/>
    </row>
    <row r="86" spans="1:4">
      <c r="A86" s="52"/>
      <c r="B86" s="53"/>
      <c r="C86" s="52"/>
      <c r="D86" s="52"/>
    </row>
    <row r="87" spans="1:4">
      <c r="A87" s="52"/>
      <c r="B87" s="53"/>
      <c r="C87" s="52"/>
      <c r="D87" s="52"/>
    </row>
    <row r="88" spans="1:4">
      <c r="A88" s="52"/>
      <c r="B88" s="53"/>
      <c r="C88" s="52"/>
      <c r="D88" s="52"/>
    </row>
    <row r="89" spans="1:4">
      <c r="A89" s="52"/>
      <c r="B89" s="53"/>
      <c r="C89" s="52"/>
      <c r="D89" s="52"/>
    </row>
    <row r="90" spans="1:4">
      <c r="A90" s="52"/>
      <c r="B90" s="53"/>
      <c r="C90" s="52"/>
      <c r="D90" s="52"/>
    </row>
    <row r="91" spans="1:4">
      <c r="A91" s="52"/>
      <c r="B91" s="53"/>
      <c r="C91" s="52"/>
      <c r="D91" s="52"/>
    </row>
    <row r="92" spans="1:4">
      <c r="A92" s="52"/>
      <c r="B92" s="53"/>
      <c r="C92" s="52"/>
      <c r="D92" s="52"/>
    </row>
    <row r="93" spans="1:4">
      <c r="A93" s="52"/>
      <c r="B93" s="53"/>
      <c r="C93" s="52"/>
      <c r="D93" s="52"/>
    </row>
    <row r="94" spans="1:4">
      <c r="A94" s="52"/>
      <c r="B94" s="53"/>
      <c r="C94" s="52"/>
      <c r="D94" s="52"/>
    </row>
    <row r="95" spans="1:4">
      <c r="A95" s="52"/>
      <c r="B95" s="53"/>
      <c r="C95" s="52"/>
      <c r="D95" s="52"/>
    </row>
    <row r="96" spans="1:4">
      <c r="A96" s="52"/>
      <c r="B96" s="53"/>
      <c r="C96" s="52"/>
      <c r="D96" s="52"/>
    </row>
    <row r="97" spans="1:4">
      <c r="A97" s="54"/>
      <c r="B97" s="53"/>
      <c r="C97" s="52"/>
      <c r="D97" s="52"/>
    </row>
    <row r="98" spans="1:4">
      <c r="A98" s="54"/>
      <c r="B98" s="55"/>
      <c r="C98" s="54"/>
      <c r="D98" s="52"/>
    </row>
    <row r="99" spans="1:4">
      <c r="A99" s="52"/>
      <c r="B99" s="55"/>
      <c r="C99" s="54"/>
      <c r="D99" s="52"/>
    </row>
    <row r="100" spans="1:4">
      <c r="A100" s="52"/>
      <c r="B100" s="53"/>
      <c r="C100" s="52"/>
      <c r="D100" s="52"/>
    </row>
    <row r="101" spans="1:4">
      <c r="A101" s="52"/>
      <c r="B101" s="53"/>
      <c r="C101" s="52"/>
      <c r="D101" s="52"/>
    </row>
    <row r="102" spans="1:4">
      <c r="A102" s="54"/>
      <c r="B102" s="53"/>
      <c r="C102" s="52"/>
      <c r="D102" s="52"/>
    </row>
    <row r="103" spans="1:4">
      <c r="A103" s="54"/>
      <c r="B103" s="55"/>
      <c r="C103" s="54"/>
      <c r="D103" s="54"/>
    </row>
    <row r="104" spans="1:4">
      <c r="A104" s="54"/>
      <c r="B104" s="55"/>
      <c r="C104" s="54"/>
      <c r="D104" s="54"/>
    </row>
    <row r="105" spans="1:4">
      <c r="A105" s="54"/>
      <c r="B105" s="53"/>
      <c r="C105" s="52"/>
      <c r="D105" s="52"/>
    </row>
    <row r="106" spans="1:4">
      <c r="A106" s="54"/>
      <c r="B106" s="53"/>
      <c r="C106" s="52"/>
      <c r="D106" s="52"/>
    </row>
    <row r="107" spans="1:4">
      <c r="A107" s="52"/>
      <c r="B107" s="53"/>
      <c r="C107" s="52"/>
      <c r="D107" s="52"/>
    </row>
    <row r="108" spans="1:4">
      <c r="A108" s="54"/>
      <c r="B108" s="53"/>
      <c r="C108" s="52"/>
      <c r="D108" s="52"/>
    </row>
    <row r="109" spans="1:4">
      <c r="A109" s="52"/>
      <c r="B109" s="55"/>
      <c r="C109" s="54"/>
      <c r="D109" s="54"/>
    </row>
    <row r="110" spans="1:4">
      <c r="A110" s="52"/>
      <c r="B110" s="53"/>
      <c r="C110" s="52"/>
      <c r="D110" s="52"/>
    </row>
    <row r="111" spans="1:4">
      <c r="A111" s="56"/>
      <c r="B111" s="53"/>
      <c r="C111" s="53"/>
      <c r="D111" s="52"/>
    </row>
    <row r="112" spans="1:4">
      <c r="A112" s="56"/>
      <c r="B112" s="53"/>
      <c r="C112" s="53"/>
      <c r="D112" s="53"/>
    </row>
    <row r="113" spans="1:4">
      <c r="A113" s="56"/>
      <c r="B113" s="53"/>
      <c r="C113" s="52"/>
      <c r="D113" s="52"/>
    </row>
    <row r="114" spans="1:4">
      <c r="A114" s="56"/>
      <c r="B114" s="53"/>
      <c r="C114" s="52"/>
      <c r="D114" s="52"/>
    </row>
    <row r="115" spans="1:4">
      <c r="A115" s="56"/>
      <c r="B115" s="53"/>
      <c r="C115" s="53"/>
      <c r="D115" s="53"/>
    </row>
    <row r="116" spans="1:4">
      <c r="A116" s="52"/>
      <c r="B116" s="53"/>
      <c r="C116" s="52"/>
      <c r="D116" s="52"/>
    </row>
    <row r="117" spans="1:4">
      <c r="A117" s="52"/>
      <c r="B117" s="53"/>
      <c r="C117" s="52"/>
      <c r="D117" s="52"/>
    </row>
    <row r="118" spans="1:4">
      <c r="A118" s="56"/>
      <c r="B118" s="53"/>
      <c r="C118" s="52"/>
      <c r="D118" s="52"/>
    </row>
    <row r="119" spans="1:4">
      <c r="A119" s="56"/>
      <c r="B119" s="53"/>
      <c r="C119" s="53"/>
      <c r="D119" s="53"/>
    </row>
    <row r="120" spans="1:4">
      <c r="A120" s="56"/>
      <c r="B120" s="57"/>
      <c r="C120" s="53"/>
      <c r="D120" s="52"/>
    </row>
    <row r="121" spans="1:4">
      <c r="A121" s="56"/>
      <c r="B121" s="57"/>
      <c r="C121" s="53"/>
      <c r="D121" s="52"/>
    </row>
    <row r="122" spans="1:4">
      <c r="A122" s="56"/>
      <c r="B122" s="57"/>
      <c r="C122" s="53"/>
      <c r="D122" s="52"/>
    </row>
    <row r="123" spans="1:4">
      <c r="A123" s="56"/>
      <c r="B123" s="53"/>
      <c r="C123" s="53"/>
      <c r="D123" s="52"/>
    </row>
    <row r="124" spans="1:4">
      <c r="A124" s="56"/>
      <c r="B124" s="53"/>
      <c r="C124" s="53"/>
      <c r="D124" s="53"/>
    </row>
    <row r="125" spans="1:4">
      <c r="A125" s="56"/>
      <c r="B125" s="53"/>
      <c r="C125" s="53"/>
      <c r="D125" s="52"/>
    </row>
    <row r="126" spans="1:4">
      <c r="A126" s="52"/>
      <c r="B126" s="53"/>
      <c r="C126" s="53"/>
      <c r="D126" s="52"/>
    </row>
    <row r="127" spans="1:4">
      <c r="A127" s="52"/>
      <c r="B127" s="53"/>
      <c r="C127" s="53"/>
      <c r="D127" s="52"/>
    </row>
    <row r="128" spans="1:4">
      <c r="A128" s="52"/>
      <c r="B128" s="53"/>
      <c r="C128" s="53"/>
      <c r="D128" s="53"/>
    </row>
    <row r="129" spans="1:4">
      <c r="A129" s="52"/>
      <c r="B129" s="53"/>
      <c r="C129" s="52"/>
      <c r="D129" s="52"/>
    </row>
    <row r="130" spans="1:4">
      <c r="A130" s="52"/>
      <c r="B130" s="53"/>
      <c r="C130" s="52"/>
      <c r="D130" s="52"/>
    </row>
    <row r="131" spans="1:4">
      <c r="A131" s="52"/>
      <c r="B131" s="53"/>
      <c r="C131" s="52"/>
      <c r="D131" s="52"/>
    </row>
    <row r="132" spans="1:4">
      <c r="A132" s="56"/>
      <c r="B132" s="53"/>
      <c r="C132" s="52"/>
      <c r="D132" s="52"/>
    </row>
    <row r="133" spans="1:4">
      <c r="A133" s="56"/>
      <c r="B133" s="53"/>
      <c r="C133" s="53"/>
      <c r="D133" s="53"/>
    </row>
    <row r="134" spans="1:4">
      <c r="A134" s="56"/>
      <c r="B134" s="53"/>
      <c r="C134" s="58"/>
      <c r="D134" s="52"/>
    </row>
    <row r="135" spans="1:4">
      <c r="A135" s="52"/>
      <c r="B135" s="53"/>
      <c r="C135" s="53"/>
      <c r="D135" s="52"/>
    </row>
    <row r="136" spans="1:4">
      <c r="A136" s="54"/>
      <c r="B136" s="53"/>
      <c r="C136" s="52"/>
      <c r="D136" s="52"/>
    </row>
    <row r="137" spans="1:4">
      <c r="A137" s="9"/>
      <c r="B137" s="55"/>
      <c r="C137" s="55"/>
      <c r="D137" s="55"/>
    </row>
    <row r="138" spans="1:4">
      <c r="A138" s="9"/>
      <c r="B138" s="8"/>
      <c r="C138" s="9"/>
      <c r="D138" s="9"/>
    </row>
    <row r="139" spans="1:4">
      <c r="A139" s="9"/>
      <c r="B139" s="8"/>
      <c r="C139" s="9"/>
      <c r="D139" s="9"/>
    </row>
    <row r="140" spans="1:4">
      <c r="A140" s="9"/>
      <c r="B140" s="8"/>
      <c r="C140" s="9"/>
      <c r="D140" s="9"/>
    </row>
    <row r="141" spans="1:4">
      <c r="A141" s="9"/>
      <c r="B141" s="8"/>
      <c r="C141" s="9"/>
      <c r="D141" s="9"/>
    </row>
    <row r="142" spans="1:4">
      <c r="A142" s="9"/>
      <c r="B142" s="8"/>
      <c r="C142" s="9"/>
      <c r="D142" s="9"/>
    </row>
    <row r="143" spans="1:4">
      <c r="A143" s="9"/>
      <c r="B143" s="8"/>
      <c r="C143" s="9"/>
      <c r="D143" s="9"/>
    </row>
    <row r="144" spans="1:4">
      <c r="A144" s="9"/>
      <c r="B144" s="8"/>
      <c r="C144" s="9"/>
      <c r="D144" s="9"/>
    </row>
    <row r="145" spans="1:4">
      <c r="A145" s="9"/>
      <c r="B145" s="8"/>
      <c r="C145" s="9"/>
      <c r="D145" s="9"/>
    </row>
    <row r="146" spans="1:4">
      <c r="A146" s="9"/>
      <c r="B146" s="8"/>
      <c r="C146" s="9"/>
      <c r="D146" s="9"/>
    </row>
    <row r="147" spans="1:4">
      <c r="A147" s="9"/>
      <c r="B147" s="8"/>
      <c r="C147" s="9"/>
      <c r="D147" s="9"/>
    </row>
    <row r="148" spans="1:4">
      <c r="A148" s="9"/>
      <c r="B148" s="8"/>
      <c r="C148" s="9"/>
      <c r="D148" s="9"/>
    </row>
    <row r="149" spans="1:4">
      <c r="A149" s="9"/>
      <c r="B149" s="8"/>
      <c r="C149" s="9"/>
      <c r="D149" s="9"/>
    </row>
    <row r="150" spans="1:4">
      <c r="A150" s="9"/>
      <c r="B150" s="8"/>
      <c r="C150" s="9"/>
      <c r="D150" s="9"/>
    </row>
    <row r="151" spans="1:4">
      <c r="A151" s="9"/>
      <c r="B151" s="8"/>
      <c r="C151" s="9"/>
      <c r="D151" s="9"/>
    </row>
    <row r="152" spans="1:4">
      <c r="A152" s="9"/>
      <c r="B152" s="8"/>
      <c r="C152" s="9"/>
      <c r="D152" s="9"/>
    </row>
    <row r="153" spans="1:4">
      <c r="A153" s="9"/>
      <c r="B153" s="8"/>
      <c r="C153" s="9"/>
      <c r="D153" s="9"/>
    </row>
    <row r="154" spans="1:4">
      <c r="A154" s="9"/>
      <c r="B154" s="8"/>
      <c r="C154" s="9"/>
      <c r="D154" s="9"/>
    </row>
    <row r="155" spans="1:4">
      <c r="A155" s="9"/>
      <c r="B155" s="8"/>
      <c r="C155" s="9"/>
      <c r="D155" s="9"/>
    </row>
    <row r="156" spans="1:4">
      <c r="A156" s="9"/>
      <c r="B156" s="8"/>
      <c r="C156" s="9"/>
      <c r="D156" s="9"/>
    </row>
    <row r="157" spans="1:4">
      <c r="A157" s="9"/>
      <c r="B157" s="8"/>
      <c r="C157" s="9"/>
      <c r="D157" s="9"/>
    </row>
    <row r="158" spans="1:4">
      <c r="A158" s="9"/>
      <c r="B158" s="8"/>
      <c r="C158" s="9"/>
      <c r="D158" s="9"/>
    </row>
    <row r="159" spans="1:4">
      <c r="A159" s="9"/>
      <c r="B159" s="8"/>
      <c r="C159" s="9"/>
      <c r="D159" s="9"/>
    </row>
    <row r="160" spans="1:4">
      <c r="A160" s="9"/>
      <c r="B160" s="8"/>
      <c r="C160" s="9"/>
      <c r="D160" s="9"/>
    </row>
    <row r="161" spans="1:4">
      <c r="A161" s="9"/>
      <c r="B161" s="8"/>
      <c r="C161" s="9"/>
      <c r="D161" s="9"/>
    </row>
    <row r="162" spans="1:4">
      <c r="A162" s="9"/>
      <c r="B162" s="8"/>
      <c r="C162" s="9"/>
      <c r="D162" s="9"/>
    </row>
    <row r="163" spans="1:4">
      <c r="A163" s="9"/>
      <c r="B163" s="8"/>
      <c r="C163" s="9"/>
      <c r="D163" s="9"/>
    </row>
    <row r="164" spans="1:4">
      <c r="A164" s="9"/>
      <c r="B164" s="8"/>
      <c r="C164" s="9"/>
      <c r="D164" s="9"/>
    </row>
    <row r="165" spans="1:4">
      <c r="A165" s="9"/>
      <c r="B165" s="8"/>
      <c r="C165" s="9"/>
      <c r="D165" s="9"/>
    </row>
    <row r="166" spans="1:4">
      <c r="A166" s="9"/>
      <c r="B166" s="8"/>
      <c r="C166" s="9"/>
      <c r="D166" s="9"/>
    </row>
    <row r="167" spans="1:4">
      <c r="A167" s="9"/>
      <c r="B167" s="8"/>
      <c r="C167" s="9"/>
      <c r="D167" s="9"/>
    </row>
    <row r="168" spans="1:4">
      <c r="A168" s="9"/>
      <c r="B168" s="8"/>
      <c r="C168" s="9"/>
      <c r="D168" s="9"/>
    </row>
    <row r="169" spans="1:4">
      <c r="A169" s="9"/>
      <c r="B169" s="8"/>
      <c r="C169" s="9"/>
      <c r="D169" s="9"/>
    </row>
    <row r="170" spans="1:4">
      <c r="A170" s="9"/>
      <c r="B170" s="8"/>
      <c r="C170" s="9"/>
      <c r="D170" s="9"/>
    </row>
    <row r="171" spans="1:4">
      <c r="A171" s="9"/>
      <c r="B171" s="8"/>
      <c r="C171" s="9"/>
      <c r="D171" s="9"/>
    </row>
    <row r="172" spans="1:4">
      <c r="A172" s="9"/>
      <c r="B172" s="8"/>
      <c r="C172" s="9"/>
      <c r="D172" s="9"/>
    </row>
    <row r="173" spans="1:4">
      <c r="A173" s="9"/>
      <c r="B173" s="8"/>
      <c r="C173" s="9"/>
      <c r="D173" s="9"/>
    </row>
    <row r="174" spans="1:4">
      <c r="A174" s="9"/>
      <c r="B174" s="8"/>
      <c r="C174" s="9"/>
      <c r="D174" s="9"/>
    </row>
    <row r="175" spans="1:4">
      <c r="A175" s="9"/>
      <c r="B175" s="8"/>
      <c r="C175" s="9"/>
      <c r="D175" s="9"/>
    </row>
    <row r="176" spans="1:4">
      <c r="A176" s="9"/>
      <c r="B176" s="8"/>
      <c r="C176" s="9"/>
      <c r="D176" s="9"/>
    </row>
    <row r="177" spans="1:4">
      <c r="A177" s="9"/>
      <c r="B177" s="8"/>
      <c r="C177" s="9"/>
      <c r="D177" s="9"/>
    </row>
    <row r="178" spans="1:4">
      <c r="A178" s="9"/>
      <c r="B178" s="8"/>
      <c r="C178" s="9"/>
      <c r="D178" s="9"/>
    </row>
    <row r="179" spans="1:4">
      <c r="B179" s="8"/>
      <c r="C179" s="9"/>
      <c r="D179" s="9"/>
    </row>
  </sheetData>
  <mergeCells count="11">
    <mergeCell ref="C24:D24"/>
    <mergeCell ref="A1:D1"/>
    <mergeCell ref="A2:D2"/>
    <mergeCell ref="C5:D5"/>
    <mergeCell ref="A4:D4"/>
    <mergeCell ref="C25:D25"/>
    <mergeCell ref="A46:D46"/>
    <mergeCell ref="A48:D48"/>
    <mergeCell ref="C43:D43"/>
    <mergeCell ref="A44:D44"/>
    <mergeCell ref="A45:D45"/>
  </mergeCells>
  <phoneticPr fontId="5" type="noConversion"/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9</vt:i4>
      </vt:variant>
    </vt:vector>
  </HeadingPairs>
  <TitlesOfParts>
    <vt:vector size="23" baseType="lpstr">
      <vt:lpstr>1 . melléklet</vt:lpstr>
      <vt:lpstr>2 Állami bev</vt:lpstr>
      <vt:lpstr>3 Bev. össz</vt:lpstr>
      <vt:lpstr>4 Kiadások</vt:lpstr>
      <vt:lpstr>5 melléklet</vt:lpstr>
      <vt:lpstr>6 melléklet</vt:lpstr>
      <vt:lpstr>7 Cofogos</vt:lpstr>
      <vt:lpstr>8 ISZI melléklet</vt:lpstr>
      <vt:lpstr>9 Óvoda</vt:lpstr>
      <vt:lpstr>10 Óvoda 2</vt:lpstr>
      <vt:lpstr>11 ISZI</vt:lpstr>
      <vt:lpstr>12 létszámkeret</vt:lpstr>
      <vt:lpstr>13 felhasz. ütemterv.</vt:lpstr>
      <vt:lpstr>14 melléklet</vt:lpstr>
      <vt:lpstr>'1 . melléklet'!Nyomtatási_terület</vt:lpstr>
      <vt:lpstr>'10 Óvoda 2'!Nyomtatási_terület</vt:lpstr>
      <vt:lpstr>'11 ISZI'!Nyomtatási_terület</vt:lpstr>
      <vt:lpstr>'14 melléklet'!Nyomtatási_terület</vt:lpstr>
      <vt:lpstr>'2 Állami bev'!Nyomtatási_terület</vt:lpstr>
      <vt:lpstr>'3 Bev. össz'!Nyomtatási_terület</vt:lpstr>
      <vt:lpstr>'4 Kiadások'!Nyomtatási_terület</vt:lpstr>
      <vt:lpstr>'8 ISZI melléklet'!Nyomtatási_terület</vt:lpstr>
      <vt:lpstr>'9 Óvoda'!Nyomtatási_terület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POLGµRMESTERI HIVATAL TšRJE</dc:creator>
  <cp:lastModifiedBy>Önkormányzat</cp:lastModifiedBy>
  <cp:lastPrinted>2018-04-21T07:21:07Z</cp:lastPrinted>
  <dcterms:created xsi:type="dcterms:W3CDTF">2006-06-22T11:52:42Z</dcterms:created>
  <dcterms:modified xsi:type="dcterms:W3CDTF">2018-04-27T09:26:03Z</dcterms:modified>
</cp:coreProperties>
</file>