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39" activeTab="0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fejlesztés (2)" sheetId="8" r:id="rId8"/>
    <sheet name="8.sz.m.Dologi kiadás (2)" sheetId="9" r:id="rId9"/>
    <sheet name="9.sz.m.szociális kiadások" sheetId="10" r:id="rId10"/>
    <sheet name="10.sz.m.átadott pe (2)" sheetId="11" r:id="rId11"/>
    <sheet name="11. sz adósság kötelezettség" sheetId="12" r:id="rId12"/>
    <sheet name="12.sz.m. . saját bevételek" sheetId="13" r:id="rId13"/>
    <sheet name="13. sz.m. előir felh terv" sheetId="14" r:id="rId14"/>
    <sheet name="14.sz.m. állami támogatás " sheetId="15" r:id="rId15"/>
    <sheet name="15. sz.m. közvetett tám." sheetId="16" r:id="rId16"/>
    <sheet name="16.sz.m. tartozás" sheetId="17" r:id="rId17"/>
  </sheets>
  <definedNames>
    <definedName name="_xlnm.Print_Area" localSheetId="1">'1 .sz.m.önk.össz.kiad.'!$A$2:$O$69</definedName>
    <definedName name="_xlnm.Print_Area" localSheetId="0">'1.sz.m-önk.össze.bev'!$A$1:$I$67</definedName>
    <definedName name="_xlnm.Print_Area" localSheetId="10">'10.sz.m.átadott pe (2)'!$A$1:$H$61</definedName>
    <definedName name="_xlnm.Print_Area" localSheetId="11">'11. sz adósság kötelezettség'!$A$1:$F$30</definedName>
    <definedName name="_xlnm.Print_Area" localSheetId="13">'13. sz.m. előir felh terv'!$A$1:$O$22</definedName>
    <definedName name="_xlnm.Print_Area" localSheetId="2">'2.sz.m.összehasonlító'!$A$1:$C$34</definedName>
    <definedName name="_xlnm.Print_Area" localSheetId="3">'3.sz.m Önk  bev.'!$A$1:$G$65</definedName>
    <definedName name="_xlnm.Print_Area" localSheetId="4">'4.sz.m.ÖNK kiadás'!$A$1:$G$38</definedName>
    <definedName name="_xlnm.Print_Area" localSheetId="5">'5. sz. m óvoda'!$A$1:$J$51</definedName>
    <definedName name="_xlnm.Print_Area" localSheetId="6">'6 .sz.m. Létszám (2)'!$A$1:$K$22</definedName>
    <definedName name="_xlnm.Print_Area" localSheetId="7">'7.sz.m.fejlesztés (2)'!$A$3:$F$34</definedName>
    <definedName name="_xlnm.Print_Area" localSheetId="8">'8.sz.m.Dologi kiadás (2)'!$A$1:$E$25</definedName>
    <definedName name="_xlnm.Print_Area" localSheetId="9">'9.sz.m.szociális kiadások'!$A$1:$E$43</definedName>
  </definedNames>
  <calcPr fullCalcOnLoad="1"/>
</workbook>
</file>

<file path=xl/sharedStrings.xml><?xml version="1.0" encoding="utf-8"?>
<sst xmlns="http://schemas.openxmlformats.org/spreadsheetml/2006/main" count="1131" uniqueCount="611">
  <si>
    <t>e Ft-ban</t>
  </si>
  <si>
    <t>Sorszám</t>
  </si>
  <si>
    <t>Bevételi jogcím</t>
  </si>
  <si>
    <t>Rovat</t>
  </si>
  <si>
    <t>Előirányzat</t>
  </si>
  <si>
    <t>Államig. Feladat</t>
  </si>
  <si>
    <t>Eredeti</t>
  </si>
  <si>
    <t>mód. I.</t>
  </si>
  <si>
    <t>mód. IV.</t>
  </si>
  <si>
    <t>mód. V.</t>
  </si>
  <si>
    <t>1.</t>
  </si>
  <si>
    <t>I. Közhatalmi bevételek</t>
  </si>
  <si>
    <t>B3</t>
  </si>
  <si>
    <t>1.1</t>
  </si>
  <si>
    <t>Vagyoni típusú adók</t>
  </si>
  <si>
    <t>B34</t>
  </si>
  <si>
    <t>1.1.1</t>
  </si>
  <si>
    <t>Építményadó</t>
  </si>
  <si>
    <t>1.1.2</t>
  </si>
  <si>
    <t>Magánszemélyek kommunális adója</t>
  </si>
  <si>
    <t>1.1.3.</t>
  </si>
  <si>
    <t>Telekadó</t>
  </si>
  <si>
    <t xml:space="preserve"> </t>
  </si>
  <si>
    <t>1.2</t>
  </si>
  <si>
    <t>Értékesítési és forgalmi adók bevételei</t>
  </si>
  <si>
    <t>B351</t>
  </si>
  <si>
    <t>1.2.1</t>
  </si>
  <si>
    <t>Iaprűzési adó - állandó jellegggel végzett</t>
  </si>
  <si>
    <t>1.2.2</t>
  </si>
  <si>
    <t>Iparűzési adó - ideiglenes jelleggel végzett</t>
  </si>
  <si>
    <t>1.3.</t>
  </si>
  <si>
    <t>Gépjárműadó bevételek önkormámyzatot megillető része</t>
  </si>
  <si>
    <t>B354</t>
  </si>
  <si>
    <t>1.4</t>
  </si>
  <si>
    <t>Egyéb áruhasználati és szolgáltatási adók beételei</t>
  </si>
  <si>
    <t>B355</t>
  </si>
  <si>
    <t>1.4.1</t>
  </si>
  <si>
    <t>Tartózkodás után fizetett idegenforgalmi adó</t>
  </si>
  <si>
    <t>1.4.2</t>
  </si>
  <si>
    <t>Talajterhelési díj</t>
  </si>
  <si>
    <t>1.5</t>
  </si>
  <si>
    <t>Egyéb közhatalmi bevételek</t>
  </si>
  <si>
    <t>B36</t>
  </si>
  <si>
    <t>2</t>
  </si>
  <si>
    <t>II. Működési bevételek</t>
  </si>
  <si>
    <t>B4</t>
  </si>
  <si>
    <t>2.1</t>
  </si>
  <si>
    <t>Szolgáltatások bevétele</t>
  </si>
  <si>
    <t>B402</t>
  </si>
  <si>
    <t>2.2</t>
  </si>
  <si>
    <t>Közetített szolgáltatások ellenértéke</t>
  </si>
  <si>
    <t>B403</t>
  </si>
  <si>
    <t>2.3</t>
  </si>
  <si>
    <t>Tulajdonosi bevétel</t>
  </si>
  <si>
    <t>B404</t>
  </si>
  <si>
    <t>2.3.1</t>
  </si>
  <si>
    <t>Önkormányzati  vagyon üzemeltetéséből származó bevétel</t>
  </si>
  <si>
    <t>2.3.2</t>
  </si>
  <si>
    <t>Önkormányzati vagyon vagyonkezelésbe adásából származó bevétel</t>
  </si>
  <si>
    <t>2.3.3</t>
  </si>
  <si>
    <t>Kapott osztalék</t>
  </si>
  <si>
    <t>2.4</t>
  </si>
  <si>
    <t>Kiszámlázott ÁFA</t>
  </si>
  <si>
    <t>2.5</t>
  </si>
  <si>
    <t>Általános fogatmi adó visszatérítése</t>
  </si>
  <si>
    <t>2.6</t>
  </si>
  <si>
    <t>Kamatbevételek</t>
  </si>
  <si>
    <t>B408</t>
  </si>
  <si>
    <t>3.6</t>
  </si>
  <si>
    <t>Egyéb működési célú bevételek</t>
  </si>
  <si>
    <t>3.</t>
  </si>
  <si>
    <t>III. Működési célú támogatások államháztartáson belülről</t>
  </si>
  <si>
    <t>B1</t>
  </si>
  <si>
    <t>3.1</t>
  </si>
  <si>
    <t>Önkormányzatok működési támogatása</t>
  </si>
  <si>
    <t>B11</t>
  </si>
  <si>
    <t>3.2</t>
  </si>
  <si>
    <t>Működési célú központosított előirányzatok</t>
  </si>
  <si>
    <t>3.3</t>
  </si>
  <si>
    <t>Helyi önkormányzatok kiegészítő támogatásai</t>
  </si>
  <si>
    <t>3.4</t>
  </si>
  <si>
    <t>Egyéb működési célú támogatás államháztartáson belülről</t>
  </si>
  <si>
    <t>B16</t>
  </si>
  <si>
    <t>3.4.1</t>
  </si>
  <si>
    <t>Társadalombiztosítás pénzügyi alapjából átvett pénzeszköz</t>
  </si>
  <si>
    <t>3.4.2</t>
  </si>
  <si>
    <t>EU támogatás</t>
  </si>
  <si>
    <t>3.4.3</t>
  </si>
  <si>
    <t>Egyéb működési célú támogatásértékű bevétel</t>
  </si>
  <si>
    <t>4.</t>
  </si>
  <si>
    <t>IV. Felhalmozási célú támogatások államháztartáson belülről</t>
  </si>
  <si>
    <t>B2</t>
  </si>
  <si>
    <t>4.1</t>
  </si>
  <si>
    <t>Felhalmozási célú önkormányzati támogatások</t>
  </si>
  <si>
    <t>B21</t>
  </si>
  <si>
    <t>4.2</t>
  </si>
  <si>
    <t>Egyéb felhalmozási célú támogatás állalmlháztartáson belülről</t>
  </si>
  <si>
    <t>B25</t>
  </si>
  <si>
    <t>4.2.1</t>
  </si>
  <si>
    <t>4.2.2</t>
  </si>
  <si>
    <t>4.2.3</t>
  </si>
  <si>
    <t>Egyéb felhalmozási támogatásértékű bevétel</t>
  </si>
  <si>
    <t>5.</t>
  </si>
  <si>
    <t>V. Átvett pénzeszközök államháztartáson kívülről</t>
  </si>
  <si>
    <t>5.1</t>
  </si>
  <si>
    <t>Működési támogatás államháztartáson belülről</t>
  </si>
  <si>
    <t>B6</t>
  </si>
  <si>
    <t>5.2</t>
  </si>
  <si>
    <t>Felhalmozási támogatás államháztartáson belülről</t>
  </si>
  <si>
    <t>B7</t>
  </si>
  <si>
    <t>6.</t>
  </si>
  <si>
    <t>VI. Felhalmozási bevételek</t>
  </si>
  <si>
    <t>B5</t>
  </si>
  <si>
    <t>6.1</t>
  </si>
  <si>
    <t>Tárgyi eszközök és imm.javak értékesítése</t>
  </si>
  <si>
    <t>B52</t>
  </si>
  <si>
    <t>6.2</t>
  </si>
  <si>
    <t>Részesedések értékesítése</t>
  </si>
  <si>
    <t>B54</t>
  </si>
  <si>
    <t>7.</t>
  </si>
  <si>
    <t>KÖLTSÉGVETÉSI BEVÉTELEK ÖSSZESEN</t>
  </si>
  <si>
    <t>8.</t>
  </si>
  <si>
    <t>VII. Finanszírozási bevételek</t>
  </si>
  <si>
    <t>8.1</t>
  </si>
  <si>
    <t>Hosszú lejáratú hitelek, kölcsönök felvétele</t>
  </si>
  <si>
    <t>B8111</t>
  </si>
  <si>
    <t>8.2</t>
  </si>
  <si>
    <t>B8113</t>
  </si>
  <si>
    <t>8.3</t>
  </si>
  <si>
    <t>Előző év költségvetési maradványnának igénybevétele</t>
  </si>
  <si>
    <t>B8131</t>
  </si>
  <si>
    <t>9.</t>
  </si>
  <si>
    <t>KÖLTSÉGVETÉSI ÉS FINANSZÍROZÁSI BEVÉTELEK ÖSSZESEN</t>
  </si>
  <si>
    <t>Függő, átfutó, kiegyenlítő bevételelk</t>
  </si>
  <si>
    <t>BEVÉTELEK</t>
  </si>
  <si>
    <t>Megnevezés</t>
  </si>
  <si>
    <t>Állami (államig.) feladat</t>
  </si>
  <si>
    <t>Mód. I.</t>
  </si>
  <si>
    <t>Mód. II.</t>
  </si>
  <si>
    <t>Mód. III.</t>
  </si>
  <si>
    <t>Mód. IV.</t>
  </si>
  <si>
    <t>Mód. V.</t>
  </si>
  <si>
    <t>I. Működési kiadások</t>
  </si>
  <si>
    <t>Személyi juttatások</t>
  </si>
  <si>
    <t>K1</t>
  </si>
  <si>
    <t>Munkaadókat terhelő járulékok és szoc. hj.</t>
  </si>
  <si>
    <t>K2</t>
  </si>
  <si>
    <t>1.3</t>
  </si>
  <si>
    <t>Dologi kiadások</t>
  </si>
  <si>
    <t>K3</t>
  </si>
  <si>
    <t>Ellátottak pénzbeli juttatásai</t>
  </si>
  <si>
    <t>K4</t>
  </si>
  <si>
    <t>Egyéb működési célú kiadások</t>
  </si>
  <si>
    <t>K5</t>
  </si>
  <si>
    <t>1.5.1</t>
  </si>
  <si>
    <t>Elvonások, befizetések</t>
  </si>
  <si>
    <t>1.5.2</t>
  </si>
  <si>
    <t>Egyéb működési célú támogatások államháztartáson kívülre</t>
  </si>
  <si>
    <t>1.5.3</t>
  </si>
  <si>
    <t>Egyéb működési célú támogatások államháztartáson belülre</t>
  </si>
  <si>
    <t>1.5.4</t>
  </si>
  <si>
    <t>Kamatkiadások</t>
  </si>
  <si>
    <t>1.5.5</t>
  </si>
  <si>
    <t>Intézmény alulfinanszírozás</t>
  </si>
  <si>
    <t>2.</t>
  </si>
  <si>
    <t>II. Felhalmozási költségvetési kiadások</t>
  </si>
  <si>
    <t>Beruházások</t>
  </si>
  <si>
    <t>K6</t>
  </si>
  <si>
    <t>Felújítások</t>
  </si>
  <si>
    <t>K7</t>
  </si>
  <si>
    <t>Egyéb felhalmozási kiadások</t>
  </si>
  <si>
    <t>K8</t>
  </si>
  <si>
    <t>Pénzeszköz átadás államháztartáson kívülre</t>
  </si>
  <si>
    <t>Pénzeszköz átadás államháztartáson belülre</t>
  </si>
  <si>
    <t>2.3.4</t>
  </si>
  <si>
    <t>Befektetési célú részesedések</t>
  </si>
  <si>
    <t>III. Tartalékok</t>
  </si>
  <si>
    <t>512</t>
  </si>
  <si>
    <t>Általános tartalék</t>
  </si>
  <si>
    <t>Céltartalék</t>
  </si>
  <si>
    <t>Fejlesztési tartalék</t>
  </si>
  <si>
    <t>IV. Kölcsönök nyújtása</t>
  </si>
  <si>
    <t>KÖLTSÉGVETÉSI KIADÁSOK ÖSSZESEN</t>
  </si>
  <si>
    <t>V. Finanszírozási kiadások</t>
  </si>
  <si>
    <t>K9</t>
  </si>
  <si>
    <t>Hosszú lejáratú hitelek, kölcsönök törlesztése</t>
  </si>
  <si>
    <t>Függő, átfutó, kiegyenlítő kiadások</t>
  </si>
  <si>
    <t>KIADÁSOK ÖSSZESEN</t>
  </si>
  <si>
    <t>KÖLTSÉGVETÉSI BEVÉTELEK ÉS KIADÁSOK EGYENLEGE</t>
  </si>
  <si>
    <t>3. sz. táblázat</t>
  </si>
  <si>
    <t>Költségvetési hiány, többlet ( költségvetési bevételek 7. sor - költségvetési kiadások 5. sor) (+/-)</t>
  </si>
  <si>
    <t>4. sz. táblázat</t>
  </si>
  <si>
    <t>5. sz. táblázat</t>
  </si>
  <si>
    <t>6. sz. táblázat</t>
  </si>
  <si>
    <t>Finanszírozási müveletek egyenlege (1.1.-1.2.)+/-</t>
  </si>
  <si>
    <t>2. számú melléklet</t>
  </si>
  <si>
    <t>Működési célú bevételek és kiadások mérlege</t>
  </si>
  <si>
    <t>KIADÁSOK</t>
  </si>
  <si>
    <t>1. Közhatalmi bevételek</t>
  </si>
  <si>
    <t>1. Személyi juttatások</t>
  </si>
  <si>
    <t>2. Működési bevételek</t>
  </si>
  <si>
    <t>2. MAJ és szoc hozzájárulási adó</t>
  </si>
  <si>
    <t>3. Működési célú támogatások államháztartáson belülről</t>
  </si>
  <si>
    <t>3. Dologi kiadások</t>
  </si>
  <si>
    <t>4. Átvett pénzeszközök működési</t>
  </si>
  <si>
    <t>4. Ellátottak pénzbeli juttatásai</t>
  </si>
  <si>
    <t>5. Egyéb működési kiadások</t>
  </si>
  <si>
    <t>6. Tartalékok</t>
  </si>
  <si>
    <t>Költségvetési bevételek működési összesen</t>
  </si>
  <si>
    <t>Költségvetési kiadások működési összesen</t>
  </si>
  <si>
    <t>Működési hitelek törlesztése</t>
  </si>
  <si>
    <t>Hiány külső finanszírozása (hitel)</t>
  </si>
  <si>
    <t xml:space="preserve">Működési célú finanszírozási bevételek </t>
  </si>
  <si>
    <t>Működési célú finanszírozási kiadások</t>
  </si>
  <si>
    <t>Működési bevételek összesen</t>
  </si>
  <si>
    <t>Működési kiadások összesen</t>
  </si>
  <si>
    <t>Költségvetési hiány</t>
  </si>
  <si>
    <t>Költségvetési többlet</t>
  </si>
  <si>
    <t>Tárgyévi hiány</t>
  </si>
  <si>
    <t>Tárgyévi többlet</t>
  </si>
  <si>
    <t>felhalmozási célú bevételek és kiadások mérlege</t>
  </si>
  <si>
    <t>1. Felhalmozási támogatások államháztartáson belülről</t>
  </si>
  <si>
    <t>1. Beruházások</t>
  </si>
  <si>
    <t>2. Felhalmozási támogatások államháztartáson kívülről</t>
  </si>
  <si>
    <t>2. Felújítások</t>
  </si>
  <si>
    <t>3. Felhalmozási célú bevételek</t>
  </si>
  <si>
    <t>3. Egyéb felhalmozási kiadások</t>
  </si>
  <si>
    <t>4. Tartalékok</t>
  </si>
  <si>
    <t>Költségvetési bevételek felhalmozási összesen</t>
  </si>
  <si>
    <t>Költségvetési kiadások felhalmozási összesen</t>
  </si>
  <si>
    <t>Felhalmozási hitel törlesztése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</si>
  <si>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</si>
  <si>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</si>
  <si>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</si>
  <si>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</si>
  <si>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Közvetített szolgáltatások ellenértéke</t>
  </si>
  <si>
    <t>Működési támogatás államháztartáson kívülről</t>
  </si>
  <si>
    <t>Felhalmozási támogatás államháztartáson kívűlről</t>
  </si>
  <si>
    <t>K501-503</t>
  </si>
  <si>
    <t>K511</t>
  </si>
  <si>
    <t>K506</t>
  </si>
  <si>
    <t>VI. Finanszírozási kiadások</t>
  </si>
  <si>
    <t>K911</t>
  </si>
  <si>
    <t>Irányító szervi támogatások folyósítása (int.finansz.)</t>
  </si>
  <si>
    <t>K915</t>
  </si>
  <si>
    <t>Költségvetési és finanszírozási kiadások</t>
  </si>
  <si>
    <t>Kötelező</t>
  </si>
  <si>
    <t>Száma</t>
  </si>
  <si>
    <t>Előirányzat-csoport, kiemelt előirányzat megnevezése</t>
  </si>
  <si>
    <t>Mód IV.</t>
  </si>
  <si>
    <t>Mód V.</t>
  </si>
  <si>
    <t>Bevételek</t>
  </si>
  <si>
    <t>I. Intézményi működési bevételek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</si>
  <si>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</si>
  <si>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</si>
  <si>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</si>
  <si>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</si>
  <si>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B65</t>
  </si>
  <si>
    <t>Felhalmozási célú pénzeszközök átvétele államháztartáson kívülről</t>
  </si>
  <si>
    <t>B72</t>
  </si>
  <si>
    <t>Költségvetési bevételek összesen (1+…+3)</t>
  </si>
  <si>
    <t>V. Finanszírozási bevételek (5.1.+…+5.3.)</t>
  </si>
  <si>
    <t>Költségvetési maradvány igénybevétele</t>
  </si>
  <si>
    <t>Iríányítószervi (önkormányzati) támogatás</t>
  </si>
  <si>
    <t>B816</t>
  </si>
  <si>
    <t>5.3</t>
  </si>
  <si>
    <t>Vállalkozási maradvány igénybevétele</t>
  </si>
  <si>
    <t>B8132</t>
  </si>
  <si>
    <t>VI. Függő, átfutó, kiegyenlítő bevételek</t>
  </si>
  <si>
    <t>BEVÉTELEK ÖSSZESEN: (4+5)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</si>
  <si>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</si>
  <si>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</si>
  <si>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</si>
  <si>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</si>
  <si>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</si>
  <si>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</si>
  <si>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Dologi  kiadások</t>
  </si>
  <si>
    <t>1.4.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</si>
  <si>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</si>
  <si>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</si>
  <si>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</si>
  <si>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</si>
  <si>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</si>
  <si>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</si>
  <si>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</si>
  <si>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(1+2)</t>
  </si>
  <si>
    <t>Éves engedélyezett létszám előirányzat (fő)</t>
  </si>
  <si>
    <t>Közfoglalkoztatottak létszáma (fő)</t>
  </si>
  <si>
    <t>* Az intézmény csak kötelező feladatokat lát el.</t>
  </si>
  <si>
    <t>6. számú melléklet</t>
  </si>
  <si>
    <t>Teljesítés</t>
  </si>
  <si>
    <t>2013. július 1.</t>
  </si>
  <si>
    <t>2013. június 30.</t>
  </si>
  <si>
    <t>Szakmai tev. ellátók</t>
  </si>
  <si>
    <t>Üzemeltetési tev. ellátók</t>
  </si>
  <si>
    <t>Rehabilitációs foglalkoztatott *</t>
  </si>
  <si>
    <t>Összesen</t>
  </si>
  <si>
    <t>Telj. %</t>
  </si>
  <si>
    <t>Önkormányzat</t>
  </si>
  <si>
    <t>Mindösszesen:</t>
  </si>
  <si>
    <t>* Rehabilitációs hozzájárulás terhére</t>
  </si>
  <si>
    <t>4. számú melléklet 1.3 sorának részletezése</t>
  </si>
  <si>
    <t>Önként vállalt</t>
  </si>
  <si>
    <t>Köztemető fenntartása</t>
  </si>
  <si>
    <t>Tűz- és katasztrófavédelmi tevékenységek</t>
  </si>
  <si>
    <t>Egyéb szárazföldi személyszállítás</t>
  </si>
  <si>
    <t>Közutak, hídak, alagutak  üzemeltetése, fenntartása</t>
  </si>
  <si>
    <t>Nem veszélyes hulladék kezelése, ártalmatlanítása</t>
  </si>
  <si>
    <t>Közvilágítási feladatok</t>
  </si>
  <si>
    <t>Zöldterület kezelés</t>
  </si>
  <si>
    <t>Város- és községgazdálkodás</t>
  </si>
  <si>
    <t>Háziorvosi alapellátás</t>
  </si>
  <si>
    <t>Ifjúság-, egészségügyi gondozás</t>
  </si>
  <si>
    <t>Sportlétesítmények, edzőtáborok működtetése és fejlesztése</t>
  </si>
  <si>
    <t>Könyvtári szolgáltatások</t>
  </si>
  <si>
    <t>4. számú melléklet 1.4 sorának részletezése</t>
  </si>
  <si>
    <t>Szociális ellátások</t>
  </si>
  <si>
    <t>Kötelező/     önként vállalt</t>
  </si>
  <si>
    <t>Saját erő</t>
  </si>
  <si>
    <t>Települési támogatás Szt. 45 §.(1)</t>
  </si>
  <si>
    <t>Ö</t>
  </si>
  <si>
    <t xml:space="preserve">Átmeneti segély Szt. 45. §                      </t>
  </si>
  <si>
    <t>Temetési segély 46. §</t>
  </si>
  <si>
    <t>Rendkivüli települési támogatás Szt. 45.§.(4)</t>
  </si>
  <si>
    <t>Összesen:</t>
  </si>
  <si>
    <t>Aktív korúak ellátása - rendszeres szociális  Szt. 37 §</t>
  </si>
  <si>
    <t>K</t>
  </si>
  <si>
    <t>Aktív korúak ellátása  - foglalkoztatást helyettesítő támogatás -  Szt. 35.§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</si>
  <si>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</si>
  <si>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</si>
  <si>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</si>
  <si>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</si>
  <si>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Gyermekjóléti ellátások</t>
  </si>
  <si>
    <t>Pótlék rendszeres gyermekvédelmi kedvezményez Gyvt. 20/B.§.</t>
  </si>
  <si>
    <t>Természetbei támiogatás Gyvt. 20/a §.</t>
  </si>
  <si>
    <t>4. számú melléklet 1.5.2 és 2.3.1 sorainak részletezése</t>
  </si>
  <si>
    <t>Államháztartáson kívülre</t>
  </si>
  <si>
    <t>Működési célú</t>
  </si>
  <si>
    <t>kötelező</t>
  </si>
  <si>
    <t>eredeti</t>
  </si>
  <si>
    <t>mód. II, III.</t>
  </si>
  <si>
    <t>mód.I V.</t>
  </si>
  <si>
    <t>Móvár Nagytérségi Hulladékgazd. Témamenedzselés</t>
  </si>
  <si>
    <t>Pannon-Víz</t>
  </si>
  <si>
    <t>Arany János Program</t>
  </si>
  <si>
    <t>Első lakáshoz jutók támogatása</t>
  </si>
  <si>
    <t>Rábaköz Vidékfejlesztési Egyesület tagdíj</t>
  </si>
  <si>
    <t>4. számú melléklet 1.5.3 és 2.3.2 sorainak részletezése</t>
  </si>
  <si>
    <t>Államháztartáson belülre</t>
  </si>
  <si>
    <t>Dénesfa Község Önkormányzata</t>
  </si>
  <si>
    <t>Rábakecöl Község Önkormányzata</t>
  </si>
  <si>
    <t>Rendőrörs</t>
  </si>
  <si>
    <t>Kaouvári Többcélú Kistérség</t>
  </si>
  <si>
    <t>Közigazgatási Kar.</t>
  </si>
  <si>
    <t>KÖSZ</t>
  </si>
  <si>
    <t>TÖOSZ</t>
  </si>
  <si>
    <t>Területfejlesztési Tanács</t>
  </si>
  <si>
    <t>védőnő utiköltség hozzájár.</t>
  </si>
  <si>
    <t>Beledi Szociális és Gyermekjóléti Társulás</t>
  </si>
  <si>
    <t>DRÖTT átvezetés</t>
  </si>
  <si>
    <t>Árvíz során keletkezett károk helyreállítása</t>
  </si>
  <si>
    <t>4. számú melléklet 2.1 sorának részletezése</t>
  </si>
  <si>
    <t xml:space="preserve"> I n t é z m é n y i  b e r u h á z á s o k</t>
  </si>
  <si>
    <t>K/Ö</t>
  </si>
  <si>
    <t>Támogatás</t>
  </si>
  <si>
    <t>61-67</t>
  </si>
  <si>
    <t>Közvilágítás bővítés</t>
  </si>
  <si>
    <t>4. számú melléklet 2.2 sorának részletezése</t>
  </si>
  <si>
    <t>F e l ú j í t á s o k</t>
  </si>
  <si>
    <t>71-74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</si>
  <si>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</si>
  <si>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</si>
  <si>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</si>
  <si>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</si>
  <si>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</si>
  <si>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</si>
  <si>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</si>
  <si>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</si>
  <si>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</si>
  <si>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</si>
  <si>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</si>
  <si>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</si>
  <si>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</si>
  <si>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</si>
  <si>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kívülről</t>
  </si>
  <si>
    <t>Felhalmozási célú bevételek</t>
  </si>
  <si>
    <t>Finanszírozási bevételek</t>
  </si>
  <si>
    <t>10.</t>
  </si>
  <si>
    <t>11.</t>
  </si>
  <si>
    <t>12.</t>
  </si>
  <si>
    <t>13.</t>
  </si>
  <si>
    <t>Felhalmozási célú kiadások</t>
  </si>
  <si>
    <t>15.</t>
  </si>
  <si>
    <t>Tartalékok felhasználása</t>
  </si>
  <si>
    <t>Finanszírozási kiadások</t>
  </si>
  <si>
    <t>17.</t>
  </si>
  <si>
    <t>Kiadások összesen:</t>
  </si>
  <si>
    <t>18.</t>
  </si>
  <si>
    <t>Egyenleg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</si>
  <si>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</si>
  <si>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</si>
  <si>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</si>
  <si>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Helyi adók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</si>
  <si>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</si>
  <si>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</si>
  <si>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</si>
  <si>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</si>
  <si>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</si>
  <si>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</si>
  <si>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SAJÁT BEVÉTELEK 50 %-A</t>
  </si>
  <si>
    <t>13. számú melléklet</t>
  </si>
  <si>
    <t>adatok: forintban</t>
  </si>
  <si>
    <t>Jogcím</t>
  </si>
  <si>
    <t xml:space="preserve"> támogatási  összeg</t>
  </si>
  <si>
    <t>mód. II., III., IV.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</si>
  <si>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</si>
  <si>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</si>
  <si>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</si>
  <si>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</si>
  <si>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</si>
  <si>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I.1.c.)Egyéb önkormányzati feladatok támogatása</t>
  </si>
  <si>
    <t xml:space="preserve">           Beszámítás</t>
  </si>
  <si>
    <t>I.1.c) Beszámítási összeg</t>
  </si>
  <si>
    <t xml:space="preserve">          Beszámítás utáni egyéb önkormányzati feladatok támogatása</t>
  </si>
  <si>
    <t>I.1.d) Lakott külterülettel kapcs. Feladatok támogatása</t>
  </si>
  <si>
    <t>01. Helyi önkormányzatok működésének általnos támogatása</t>
  </si>
  <si>
    <t xml:space="preserve">II.1 Óvodapedagógusok  és a nevelőmunkát közvetlenül támogatók bértámogatása </t>
  </si>
  <si>
    <t>II.2 Óvodaműködtetési támogatás</t>
  </si>
  <si>
    <t>02. Települési önkormányzatok egyes köznevelési feladatainak támogatása</t>
  </si>
  <si>
    <t>III.2. Települési önkorm. Szoc.feladatainak támogatása</t>
  </si>
  <si>
    <t>III. 5. a elismert dologzók bértámogatása</t>
  </si>
  <si>
    <t>III. 5. b üzemeltetési támogatás</t>
  </si>
  <si>
    <t>III.5. Gyermekétkeztetés támogatása</t>
  </si>
  <si>
    <t xml:space="preserve">IV.1. Közművelődési feladatok </t>
  </si>
  <si>
    <t>Bérkompenzáció</t>
  </si>
  <si>
    <t>Vis maior</t>
  </si>
  <si>
    <t>Közművelődési érdekeltségnövelő támogatás</t>
  </si>
  <si>
    <t>Könyvtári érdekeltségnövelő támogatá</t>
  </si>
  <si>
    <t>Nyári gyermekétkeztetés</t>
  </si>
  <si>
    <t>Szerkezetátalakítási tartalékból foly.támogatás d)</t>
  </si>
  <si>
    <t>Állami megelőlegzés</t>
  </si>
  <si>
    <t>K914</t>
  </si>
  <si>
    <t xml:space="preserve">forintban </t>
  </si>
  <si>
    <t>Egyéb pénzbeli támogatás  /bursa/</t>
  </si>
  <si>
    <t>III.  Rászoruló gyermekek szünidei étkeztetése</t>
  </si>
  <si>
    <t xml:space="preserve"> forintban</t>
  </si>
  <si>
    <t xml:space="preserve">Közfoglalkoztatottak </t>
  </si>
  <si>
    <t>Mindösszesen</t>
  </si>
  <si>
    <t xml:space="preserve">mód. I. </t>
  </si>
  <si>
    <t>3.7</t>
  </si>
  <si>
    <t>Ktgvetési  vsszatérülések</t>
  </si>
  <si>
    <t>B411</t>
  </si>
  <si>
    <t>Készletértékesítés</t>
  </si>
  <si>
    <t>Működési támogatás államháztartáson kivülről</t>
  </si>
  <si>
    <t>Felhalmozási támogatás államháztartáson kívülről</t>
  </si>
  <si>
    <t>B401</t>
  </si>
  <si>
    <t>Ktgvetési   visszatérülések</t>
  </si>
  <si>
    <t>Könyvtári állománygyarapítás</t>
  </si>
  <si>
    <t>Magyar Máltai Szeretetszolgálat</t>
  </si>
  <si>
    <t>2016. évi bérkompenzáció</t>
  </si>
  <si>
    <t>Hiány belső finanszírozása (pénzmaradvány)</t>
  </si>
  <si>
    <t>Szolgáltatások ellenértéke</t>
  </si>
  <si>
    <t>Ellátási díjak bevételei</t>
  </si>
  <si>
    <t>2.7</t>
  </si>
  <si>
    <t>2.8</t>
  </si>
  <si>
    <t>2.9</t>
  </si>
  <si>
    <t>2.10</t>
  </si>
  <si>
    <t>2.5.1</t>
  </si>
  <si>
    <t>2.5.2</t>
  </si>
  <si>
    <t>2.5.3</t>
  </si>
  <si>
    <t>2016. évi belső forrásból fedezhető működési hiány</t>
  </si>
  <si>
    <t xml:space="preserve">2016.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</si>
  <si>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</si>
  <si>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</si>
  <si>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2016. évi külső forrásból fedezhető felhalmozási hiány </t>
  </si>
  <si>
    <t>2016. évi külső forrásból fedezhető összes hiány (1.+2.)</t>
  </si>
  <si>
    <t xml:space="preserve">   1.1.</t>
  </si>
  <si>
    <t>Finanszírozási bevételek (1.melléklet 1.sz.táblázat 11. sor)</t>
  </si>
  <si>
    <t xml:space="preserve">     1.1.1.</t>
  </si>
  <si>
    <t xml:space="preserve">1.1.-ből: Működési célú finanszírozási bevételek </t>
  </si>
  <si>
    <t xml:space="preserve">     1.1.2.</t>
  </si>
  <si>
    <t xml:space="preserve">              Felhalmozási célú finanszírozási bevételek </t>
  </si>
  <si>
    <t xml:space="preserve"> 1.2.</t>
  </si>
  <si>
    <t>Finanszírozási kiadások (1. melléklet 2. sz. táblázat 6. sor)</t>
  </si>
  <si>
    <t xml:space="preserve">   1.2.1.</t>
  </si>
  <si>
    <t>1.2.-ből: Működési célú finanszírozási kiadások</t>
  </si>
  <si>
    <t xml:space="preserve">   1.2.2.</t>
  </si>
  <si>
    <t xml:space="preserve">              Felhalmozási célú finanszírozási kiadások </t>
  </si>
  <si>
    <t>Egyéb működési bevételek</t>
  </si>
  <si>
    <t>Rábakecöl Községi Önkormányzat bevételek és kiadások mérlege</t>
  </si>
  <si>
    <t>K508</t>
  </si>
  <si>
    <t>Egyéb működési célú visszatérítendő támogatás nyújtása államháztartáson kívülre</t>
  </si>
  <si>
    <t>Római Katolikus Egyházközség</t>
  </si>
  <si>
    <t>Magyar Vöröskereszt Rábakecöli Alapszervezete</t>
  </si>
  <si>
    <t>Napsugár Nyugdíjas Klub</t>
  </si>
  <si>
    <t>Rábamenti Horgász Egyesület</t>
  </si>
  <si>
    <t>„Rábakecöl Iskoláért” Alapítvány</t>
  </si>
  <si>
    <t>Rábakecöl Községi Önkéntes Tűzoltó Egyesület</t>
  </si>
  <si>
    <t>Egyéb</t>
  </si>
  <si>
    <t>Magyar Vöröskereszt Rábakecöli Alapszervezete (2015. évi áthúzódó támogatás)</t>
  </si>
  <si>
    <t xml:space="preserve">Véglegesen és átmeneti jelleggel átadott pénzeszközök </t>
  </si>
  <si>
    <t>Véglegesen átadott pénzeszközök</t>
  </si>
  <si>
    <t>Átmeneti jelleggel átadott pénzeszközök</t>
  </si>
  <si>
    <t>4. számú melléklet 1.5.4 sorának részletezése</t>
  </si>
  <si>
    <t>Rábakecöli Sportegyesület</t>
  </si>
  <si>
    <t xml:space="preserve">Rábakecöl Községi Önkormányzat beruházási és felújítási kiadásai  </t>
  </si>
  <si>
    <t>2016. évi előirányzat</t>
  </si>
  <si>
    <t xml:space="preserve">mód. II. </t>
  </si>
  <si>
    <t>Iparűzési adó - állandó jellegggel végzett</t>
  </si>
  <si>
    <t>Eredeti, mód.</t>
  </si>
  <si>
    <t>adatok: fő</t>
  </si>
  <si>
    <t>Rábakecöl Községi Önkormányzat dologi kiadásai</t>
  </si>
  <si>
    <t>Rábakecöli Vadgesztenye Egységes Óvoda-Bölcsőde</t>
  </si>
  <si>
    <t>14.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</si>
  <si>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</si>
  <si>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</si>
  <si>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</si>
  <si>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</si>
  <si>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</si>
  <si>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</si>
  <si>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</si>
  <si>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</si>
  <si>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</si>
  <si>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</si>
  <si>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</si>
  <si>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</si>
  <si>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Étkezési díj /óvoda/</t>
  </si>
  <si>
    <t>Étkezési díj /iskola/</t>
  </si>
  <si>
    <t>15.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</si>
  <si>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</si>
  <si>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</si>
  <si>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</si>
  <si>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</si>
  <si>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</si>
  <si>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</si>
  <si>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</si>
  <si>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</si>
  <si>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</si>
  <si>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</si>
  <si>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</si>
  <si>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</si>
  <si>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</si>
  <si>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</si>
  <si>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</si>
  <si>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</si>
  <si>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</si>
  <si>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Vadászati jog bérbeadásából származó jövedelem</t>
  </si>
  <si>
    <t>2.5.4</t>
  </si>
  <si>
    <t>Államháztartáson belüli megelőlegezés</t>
  </si>
  <si>
    <t>Szociális tüzelőanyag támogatás</t>
  </si>
  <si>
    <t>Önkormányzat saját hatáskörben adott egyéb támogatás</t>
  </si>
  <si>
    <t>Beledi Közös Önkormányzati Hivatal</t>
  </si>
  <si>
    <t>Orvosi ügyelet - társulás</t>
  </si>
  <si>
    <t>Orvosi ügyelet - önkormányzat</t>
  </si>
  <si>
    <t>Hulladékgazdálkodási társulás</t>
  </si>
  <si>
    <t>Kapuvári Vízitársulat</t>
  </si>
  <si>
    <t>Szünidei gyermekétkeztetés Gyvt. 21/C. §</t>
  </si>
  <si>
    <t>Közművelődési tevékenység</t>
  </si>
  <si>
    <t xml:space="preserve">mód. III. </t>
  </si>
  <si>
    <t>Szociális tüzelőanyag támogatás (Kvtv. 1. melléklet IX. 18.)</t>
  </si>
  <si>
    <t>Rendkívüli önkormányzati támogatás (Kvtv. 3. melléklet III. 1. c) pont)</t>
  </si>
  <si>
    <t>2017. év</t>
  </si>
  <si>
    <t>Felhalmozási célú</t>
  </si>
  <si>
    <t>önként vállalat</t>
  </si>
  <si>
    <t>Működési, visszatérítendő támogatás visszafizetése államháztartáson kívülről</t>
  </si>
  <si>
    <t>Összes bevétel</t>
  </si>
  <si>
    <t>Összes kiadás</t>
  </si>
  <si>
    <t>Rábakecöl Községi Önkormányzat 2017. évi bevételi előirányzatai</t>
  </si>
  <si>
    <t>Rábakecöl  Községi Önkormányzat 2017. évi kiadási előirányzatai</t>
  </si>
  <si>
    <t>Rábakecöl Községi Önkormányzat 2017. évi kiadási előirányzatai</t>
  </si>
  <si>
    <t>Rábakecöl Községi Önkormányzat költségvetési szerveinek 2017. évi létszámkerete</t>
  </si>
  <si>
    <t>2017. január 1.</t>
  </si>
  <si>
    <t>Önkormányzatok és önkormányzati hivatalok jogalkotó tevékenysége</t>
  </si>
  <si>
    <t>Területfejlesztési és területrendezési helyi feladatok</t>
  </si>
  <si>
    <t>Finanszírozási műveletek</t>
  </si>
  <si>
    <t>Központi támogatás</t>
  </si>
  <si>
    <t>Beled Város Önkormányzata - védőnő útiköltség hozzájár.</t>
  </si>
  <si>
    <t>Civil szervezetek támogatása (pályázati keret)</t>
  </si>
  <si>
    <t>Vállalkozásfejlesztős és munkahelyteremtő alap keretében nyújtott támogatás vállalkozásoknak</t>
  </si>
  <si>
    <t>Rendőrség támogatása</t>
  </si>
  <si>
    <t>2 db buszváró beszerzése</t>
  </si>
  <si>
    <t>óvoda épületén ablakcsere</t>
  </si>
  <si>
    <t>1 db fűnyíró beszerzése</t>
  </si>
  <si>
    <t>VP6-7.2.1-7.4.1.2-16 pályázathoz gépbeszerzések</t>
  </si>
  <si>
    <t>Könyvtári infrastruktúra fejlesztés</t>
  </si>
  <si>
    <t>Köztemető járdafelújítás</t>
  </si>
  <si>
    <t>IKSZT földszint átalakítása</t>
  </si>
  <si>
    <t>Előirányzat-felhasználási terv
2017. évre</t>
  </si>
  <si>
    <t>11. számú melléklet</t>
  </si>
  <si>
    <t>Önkormányzat adósságot keletkeztető ügyletekből és kezességvállalásokból fennálló kötelezettségei</t>
  </si>
  <si>
    <t xml:space="preserve">Forintban </t>
  </si>
  <si>
    <t>MEGNEVEZÉS</t>
  </si>
  <si>
    <t>Évek</t>
  </si>
  <si>
    <t>ÖSSZES KÖTELEZETTSÉG</t>
  </si>
  <si>
    <t>A 2017. évi általános működés és ágazati feladatok támogatásának alakulása jogcímenként</t>
  </si>
  <si>
    <t>......................, 2017. .......................... hó ..... nap</t>
  </si>
  <si>
    <t>I.6.   2016. évről áthúzódó bérkompenzáció</t>
  </si>
  <si>
    <t>Magyarország gazdasági stabilitásáról szóló 2011. évi CXCIV. Törvény 10. § (5) és (6) bekezdése szerinti tárgyévi összes fizetési kötelezettség *</t>
  </si>
  <si>
    <t xml:space="preserve">* A Stabilitási tv. 10. § (3) és (5) bekezdése értelmében az önkormányzat adósságot keletkeztető ügyletből származó tárgyévi összes fizetési kötelezettsége az adósságot keletkeztető ügylet futamidejének végéig egyik évben sem haladja meg az önkormányzat adott évi saját bevételeinek 50%-át, amelybe a (6) bekezdés szerint nem számítandó be a naptári éven belül lejáró futamidejű adósságot keletkeztető ügylet, az európai uniós vagy a nemzetközi szervezettől elnyert támogatás előfinanszírozásának biztosítására szolgáló adósságot keletkeztető,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 illetve garanciavállalásból eredő, jogosult által érvényesített fizetési kötelezettségek összege.
</t>
  </si>
  <si>
    <t>Működési bevételek</t>
  </si>
  <si>
    <t>Működési célú támogatás államháztartáson belülről</t>
  </si>
  <si>
    <t>Felhalmozási célú támogatás államháztartáson belülről</t>
  </si>
  <si>
    <t>Működési kiadások</t>
  </si>
  <si>
    <t>Rábakecöli Vadgesztenye Egységes Óvoda - Bölcsőde</t>
  </si>
  <si>
    <t>16. számú melléklet</t>
  </si>
  <si>
    <t>adatok Ft-ban</t>
  </si>
  <si>
    <t>Tornacsarnok felújítása VP6-7.4.1.1-16 pályázat</t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</si>
  <si>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VP6-7.4.1.1-16 pályázat keretein belül tornacsarnok épületének külső felújítására, energetikai fejlesztésére</t>
    </r>
  </si>
  <si>
    <r>
      <t xml:space="preserve">Fejlesztési célú támogatás </t>
    </r>
    <r>
      <rPr>
        <b/>
        <sz val="11"/>
        <rFont val="Arial CE"/>
        <family val="0"/>
      </rPr>
      <t>önerő</t>
    </r>
    <r>
      <rPr>
        <sz val="11"/>
        <rFont val="Arial CE"/>
        <family val="0"/>
      </rPr>
      <t xml:space="preserve"> biztosításához VP6-7.4.1.1-16 pályázat keretein belül tornacsarnok épületének külső felújítására, energetikai fejlesztésére</t>
    </r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</si>
  <si>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VP6-7.2.1-7.4.1.2-16 pályázat keretein belül külterületi helyi közutak fejlesztése, önkormányzati utak kezeléséhez, állapotjavításához szükséges erő- és munkagépek beszerzése</t>
    </r>
  </si>
  <si>
    <r>
      <t xml:space="preserve">Fejlesztési célú támogatás </t>
    </r>
    <r>
      <rPr>
        <b/>
        <sz val="11"/>
        <rFont val="Arial CE"/>
        <family val="0"/>
      </rPr>
      <t>önerő</t>
    </r>
    <r>
      <rPr>
        <sz val="11"/>
        <rFont val="Arial CE"/>
        <family val="0"/>
      </rPr>
      <t xml:space="preserve"> biztosításához VP6-7.2.1-7.4.1.2-16 pályázat keretein belül külterületi helyi közutak fejlesztése, önkormányzati utak kezeléséhez, állapotjavításához szükséges erő- és munkagépek beszerzése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</si>
</sst>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  <numFmt numFmtId="166" formatCode="General&quot;  fő&quot;"/>
    <numFmt numFmtId="167" formatCode="_-* #,##0.00\ _F_t_-;\-* #,##0.00\ _F_t_-;_-* \-??\ _F_t_-;_-@_-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0.0"/>
    <numFmt numFmtId="174" formatCode="#,##0.0"/>
  </numFmts>
  <fonts count="131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MS Sans Serif"/>
      <family val="2"/>
    </font>
    <font>
      <sz val="11"/>
      <name val="MS Sans Serif"/>
      <family val="2"/>
    </font>
    <font>
      <b/>
      <sz val="13"/>
      <name val="comic"/>
      <family val="5"/>
    </font>
    <font>
      <b/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i/>
      <sz val="11"/>
      <name val="Times New Roman CE"/>
      <family val="1"/>
    </font>
    <font>
      <b/>
      <i/>
      <sz val="12"/>
      <name val="MS Sans Serif"/>
      <family val="2"/>
    </font>
    <font>
      <b/>
      <sz val="12"/>
      <name val="Times New Roman CE"/>
      <family val="1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3.5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2"/>
      <color indexed="10"/>
      <name val="Times New Roman CE"/>
      <family val="1"/>
    </font>
    <font>
      <b/>
      <i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Arial"/>
      <family val="2"/>
    </font>
    <font>
      <b/>
      <sz val="11"/>
      <name val="comic"/>
      <family val="5"/>
    </font>
    <font>
      <b/>
      <sz val="10"/>
      <name val="comic"/>
      <family val="5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Times New Roman CE"/>
      <family val="1"/>
    </font>
    <font>
      <b/>
      <sz val="9"/>
      <name val="Times New Roman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0"/>
      <name val="MS Sans Serif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sz val="10"/>
      <name val="MS Reference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Reference Sans Serif"/>
      <family val="2"/>
    </font>
    <font>
      <b/>
      <sz val="12"/>
      <name val="MS Reference Sans Serif"/>
      <family val="2"/>
    </font>
    <font>
      <sz val="10"/>
      <name val="Times New Roman"/>
      <family val="1"/>
    </font>
    <font>
      <sz val="14"/>
      <name val="comic"/>
      <family val="5"/>
    </font>
    <font>
      <sz val="10"/>
      <name val="comic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i/>
      <sz val="12"/>
      <name val="Arial CE"/>
      <family val="2"/>
    </font>
    <font>
      <b/>
      <sz val="14"/>
      <name val="comic"/>
      <family val="5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b/>
      <sz val="9"/>
      <name val="Arial CE"/>
      <family val="2"/>
    </font>
    <font>
      <sz val="8.5"/>
      <name val="MS Sans Serif"/>
      <family val="2"/>
    </font>
    <font>
      <i/>
      <sz val="12"/>
      <name val="Arial CE"/>
      <family val="0"/>
    </font>
    <font>
      <i/>
      <sz val="14"/>
      <name val="Arial CE"/>
      <family val="0"/>
    </font>
    <font>
      <i/>
      <sz val="11"/>
      <color indexed="8"/>
      <name val="Calibri"/>
      <family val="2"/>
    </font>
    <font>
      <i/>
      <sz val="11"/>
      <name val="MS Reference Sans Serif"/>
      <family val="2"/>
    </font>
    <font>
      <sz val="12"/>
      <name val="comic"/>
      <family val="5"/>
    </font>
    <font>
      <b/>
      <sz val="13"/>
      <name val="Arial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>
        <color indexed="8"/>
      </top>
      <bottom style="thin"/>
    </border>
    <border>
      <left/>
      <right/>
      <top style="hair">
        <color indexed="8"/>
      </top>
      <bottom/>
    </border>
    <border>
      <left style="thin"/>
      <right style="medium"/>
      <top style="medium"/>
      <bottom style="medium">
        <color indexed="8"/>
      </bottom>
    </border>
    <border>
      <left style="medium"/>
      <right/>
      <top style="thin"/>
      <bottom/>
    </border>
    <border>
      <left style="thin"/>
      <right style="medium"/>
      <top style="thin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>
        <color indexed="63"/>
      </left>
      <right style="medium"/>
      <top style="medium"/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4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115" fillId="34" borderId="1" applyNumberForma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116" fillId="0" borderId="0" applyNumberFormat="0" applyFill="0" applyBorder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9" fillId="0" borderId="6" applyNumberFormat="0" applyFill="0" applyAlignment="0" applyProtection="0"/>
    <xf numFmtId="0" fontId="119" fillId="0" borderId="0" applyNumberFormat="0" applyFill="0" applyBorder="0" applyAlignment="0" applyProtection="0"/>
    <xf numFmtId="0" fontId="120" fillId="37" borderId="7" applyNumberFormat="0" applyAlignment="0" applyProtection="0"/>
    <xf numFmtId="0" fontId="6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2" fillId="0" borderId="11" applyNumberFormat="0" applyFill="0" applyAlignment="0" applyProtection="0"/>
    <xf numFmtId="0" fontId="11" fillId="19" borderId="2" applyNumberFormat="0" applyAlignment="0" applyProtection="0"/>
    <xf numFmtId="0" fontId="0" fillId="38" borderId="12" applyNumberFormat="0" applyFont="0" applyAlignment="0" applyProtection="0"/>
    <xf numFmtId="0" fontId="114" fillId="39" borderId="0" applyNumberFormat="0" applyBorder="0" applyAlignment="0" applyProtection="0"/>
    <xf numFmtId="0" fontId="114" fillId="40" borderId="0" applyNumberFormat="0" applyBorder="0" applyAlignment="0" applyProtection="0"/>
    <xf numFmtId="0" fontId="114" fillId="41" borderId="0" applyNumberFormat="0" applyBorder="0" applyAlignment="0" applyProtection="0"/>
    <xf numFmtId="0" fontId="114" fillId="42" borderId="0" applyNumberFormat="0" applyBorder="0" applyAlignment="0" applyProtection="0"/>
    <xf numFmtId="0" fontId="114" fillId="43" borderId="0" applyNumberFormat="0" applyBorder="0" applyAlignment="0" applyProtection="0"/>
    <xf numFmtId="0" fontId="114" fillId="44" borderId="0" applyNumberFormat="0" applyBorder="0" applyAlignment="0" applyProtection="0"/>
    <xf numFmtId="0" fontId="123" fillId="45" borderId="0" applyNumberFormat="0" applyBorder="0" applyAlignment="0" applyProtection="0"/>
    <xf numFmtId="0" fontId="124" fillId="46" borderId="13" applyNumberFormat="0" applyAlignment="0" applyProtection="0"/>
    <xf numFmtId="0" fontId="12" fillId="0" borderId="14" applyNumberFormat="0" applyFill="0" applyAlignment="0" applyProtection="0"/>
    <xf numFmtId="0" fontId="125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10" borderId="15" applyNumberFormat="0" applyAlignment="0" applyProtection="0"/>
    <xf numFmtId="0" fontId="17" fillId="35" borderId="16" applyNumberFormat="0" applyAlignment="0" applyProtection="0"/>
    <xf numFmtId="0" fontId="12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47" borderId="0" applyNumberFormat="0" applyBorder="0" applyAlignment="0" applyProtection="0"/>
    <xf numFmtId="0" fontId="128" fillId="48" borderId="0" applyNumberFormat="0" applyBorder="0" applyAlignment="0" applyProtection="0"/>
    <xf numFmtId="0" fontId="129" fillId="46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1186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3" fontId="25" fillId="35" borderId="2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4" fillId="0" borderId="21" xfId="0" applyFont="1" applyFill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/>
    </xf>
    <xf numFmtId="49" fontId="24" fillId="0" borderId="25" xfId="0" applyNumberFormat="1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/>
    </xf>
    <xf numFmtId="49" fontId="24" fillId="0" borderId="28" xfId="0" applyNumberFormat="1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0" fillId="0" borderId="30" xfId="0" applyNumberFormat="1" applyFont="1" applyBorder="1" applyAlignment="1">
      <alignment horizontal="left"/>
    </xf>
    <xf numFmtId="49" fontId="24" fillId="0" borderId="31" xfId="0" applyNumberFormat="1" applyFont="1" applyFill="1" applyBorder="1" applyAlignment="1">
      <alignment horizontal="left" vertical="center" wrapText="1"/>
    </xf>
    <xf numFmtId="0" fontId="24" fillId="0" borderId="32" xfId="0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left"/>
    </xf>
    <xf numFmtId="49" fontId="24" fillId="0" borderId="34" xfId="0" applyNumberFormat="1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24" fillId="0" borderId="37" xfId="0" applyNumberFormat="1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/>
    </xf>
    <xf numFmtId="0" fontId="24" fillId="0" borderId="35" xfId="0" applyFont="1" applyBorder="1" applyAlignment="1">
      <alignment horizontal="left" wrapText="1"/>
    </xf>
    <xf numFmtId="3" fontId="25" fillId="0" borderId="38" xfId="0" applyNumberFormat="1" applyFont="1" applyFill="1" applyBorder="1" applyAlignment="1">
      <alignment horizontal="right" vertical="center"/>
    </xf>
    <xf numFmtId="0" fontId="25" fillId="0" borderId="21" xfId="0" applyFont="1" applyBorder="1" applyAlignment="1">
      <alignment horizontal="left" vertical="center" wrapText="1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3" fontId="24" fillId="0" borderId="39" xfId="0" applyNumberFormat="1" applyFont="1" applyFill="1" applyBorder="1" applyAlignment="1">
      <alignment horizontal="right" vertical="center"/>
    </xf>
    <xf numFmtId="49" fontId="0" fillId="0" borderId="40" xfId="0" applyNumberFormat="1" applyFont="1" applyBorder="1" applyAlignment="1">
      <alignment horizontal="left"/>
    </xf>
    <xf numFmtId="0" fontId="24" fillId="0" borderId="41" xfId="0" applyFont="1" applyFill="1" applyBorder="1" applyAlignment="1">
      <alignment horizontal="left" vertical="center" wrapText="1"/>
    </xf>
    <xf numFmtId="3" fontId="24" fillId="0" borderId="42" xfId="0" applyNumberFormat="1" applyFont="1" applyFill="1" applyBorder="1" applyAlignment="1">
      <alignment horizontal="right" vertical="center"/>
    </xf>
    <xf numFmtId="0" fontId="26" fillId="0" borderId="33" xfId="0" applyFont="1" applyBorder="1" applyAlignment="1">
      <alignment/>
    </xf>
    <xf numFmtId="3" fontId="25" fillId="0" borderId="23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/>
    </xf>
    <xf numFmtId="164" fontId="27" fillId="0" borderId="0" xfId="100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5" fillId="0" borderId="38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3" fontId="24" fillId="0" borderId="4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4" fillId="0" borderId="27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24" fillId="0" borderId="28" xfId="77" applyNumberFormat="1" applyFont="1" applyFill="1" applyBorder="1" applyAlignment="1" applyProtection="1">
      <alignment vertical="center" wrapText="1"/>
      <protection/>
    </xf>
    <xf numFmtId="0" fontId="24" fillId="0" borderId="35" xfId="77" applyNumberFormat="1" applyFont="1" applyFill="1" applyBorder="1" applyAlignment="1" applyProtection="1">
      <alignment vertical="center" wrapText="1"/>
      <protection/>
    </xf>
    <xf numFmtId="0" fontId="24" fillId="0" borderId="28" xfId="0" applyFont="1" applyBorder="1" applyAlignment="1">
      <alignment vertical="center"/>
    </xf>
    <xf numFmtId="0" fontId="24" fillId="0" borderId="28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49" fontId="24" fillId="0" borderId="36" xfId="0" applyNumberFormat="1" applyFont="1" applyBorder="1" applyAlignment="1">
      <alignment horizontal="left" vertical="center"/>
    </xf>
    <xf numFmtId="49" fontId="24" fillId="0" borderId="37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3" fontId="25" fillId="0" borderId="38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49" fontId="24" fillId="0" borderId="27" xfId="0" applyNumberFormat="1" applyFont="1" applyBorder="1" applyAlignment="1">
      <alignment horizontal="left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3" fontId="32" fillId="0" borderId="38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 vertical="center"/>
    </xf>
    <xf numFmtId="0" fontId="25" fillId="0" borderId="19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 wrapText="1"/>
    </xf>
    <xf numFmtId="3" fontId="24" fillId="0" borderId="46" xfId="0" applyNumberFormat="1" applyFont="1" applyBorder="1" applyAlignment="1">
      <alignment vertical="center"/>
    </xf>
    <xf numFmtId="49" fontId="25" fillId="0" borderId="47" xfId="0" applyNumberFormat="1" applyFont="1" applyBorder="1" applyAlignment="1">
      <alignment horizontal="left" vertical="center"/>
    </xf>
    <xf numFmtId="49" fontId="25" fillId="0" borderId="43" xfId="0" applyNumberFormat="1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3" fontId="25" fillId="0" borderId="49" xfId="0" applyNumberFormat="1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/>
    </xf>
    <xf numFmtId="3" fontId="25" fillId="0" borderId="46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9" fillId="0" borderId="0" xfId="100" applyFont="1" applyFill="1" applyAlignment="1">
      <alignment horizontal="center"/>
      <protection/>
    </xf>
    <xf numFmtId="3" fontId="25" fillId="0" borderId="0" xfId="0" applyNumberFormat="1" applyFont="1" applyFill="1" applyBorder="1" applyAlignment="1">
      <alignment vertical="center"/>
    </xf>
    <xf numFmtId="10" fontId="25" fillId="0" borderId="0" xfId="0" applyNumberFormat="1" applyFont="1" applyFill="1" applyBorder="1" applyAlignment="1">
      <alignment vertical="center"/>
    </xf>
    <xf numFmtId="164" fontId="27" fillId="0" borderId="50" xfId="100" applyNumberFormat="1" applyFont="1" applyFill="1" applyBorder="1" applyAlignment="1" applyProtection="1">
      <alignment horizontal="left" vertical="center"/>
      <protection/>
    </xf>
    <xf numFmtId="0" fontId="16" fillId="0" borderId="0" xfId="100" applyFill="1">
      <alignment/>
      <protection/>
    </xf>
    <xf numFmtId="3" fontId="33" fillId="0" borderId="0" xfId="100" applyNumberFormat="1" applyFont="1" applyFill="1" applyBorder="1">
      <alignment/>
      <protection/>
    </xf>
    <xf numFmtId="164" fontId="33" fillId="0" borderId="0" xfId="100" applyNumberFormat="1" applyFont="1" applyFill="1" applyBorder="1">
      <alignment/>
      <protection/>
    </xf>
    <xf numFmtId="3" fontId="24" fillId="0" borderId="0" xfId="0" applyNumberFormat="1" applyFont="1" applyFill="1" applyBorder="1" applyAlignment="1">
      <alignment vertical="center"/>
    </xf>
    <xf numFmtId="10" fontId="24" fillId="0" borderId="0" xfId="0" applyNumberFormat="1" applyFont="1" applyFill="1" applyBorder="1" applyAlignment="1">
      <alignment vertical="center"/>
    </xf>
    <xf numFmtId="0" fontId="34" fillId="0" borderId="23" xfId="100" applyFont="1" applyFill="1" applyBorder="1" applyAlignment="1" applyProtection="1">
      <alignment horizontal="left" vertical="center" wrapText="1" indent="1"/>
      <protection/>
    </xf>
    <xf numFmtId="164" fontId="35" fillId="0" borderId="38" xfId="100" applyNumberFormat="1" applyFont="1" applyFill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36" fillId="0" borderId="0" xfId="100" applyFont="1" applyFill="1">
      <alignment/>
      <protection/>
    </xf>
    <xf numFmtId="0" fontId="29" fillId="0" borderId="0" xfId="100" applyFont="1" applyFill="1" applyBorder="1" applyAlignment="1">
      <alignment horizontal="center" wrapText="1"/>
      <protection/>
    </xf>
    <xf numFmtId="164" fontId="35" fillId="0" borderId="51" xfId="100" applyNumberFormat="1" applyFont="1" applyFill="1" applyBorder="1" applyAlignment="1" applyProtection="1">
      <alignment horizontal="right" vertical="center" wrapText="1"/>
      <protection/>
    </xf>
    <xf numFmtId="164" fontId="35" fillId="0" borderId="52" xfId="100" applyNumberFormat="1" applyFont="1" applyFill="1" applyBorder="1" applyAlignment="1" applyProtection="1">
      <alignment horizontal="right" vertical="center" wrapText="1"/>
      <protection/>
    </xf>
    <xf numFmtId="164" fontId="35" fillId="0" borderId="53" xfId="100" applyNumberFormat="1" applyFont="1" applyFill="1" applyBorder="1" applyAlignment="1" applyProtection="1">
      <alignment horizontal="right" vertical="center" wrapText="1"/>
      <protection/>
    </xf>
    <xf numFmtId="3" fontId="35" fillId="0" borderId="52" xfId="100" applyNumberFormat="1" applyFont="1" applyFill="1" applyBorder="1" applyAlignment="1" applyProtection="1">
      <alignment horizontal="right" vertical="center" wrapText="1"/>
      <protection/>
    </xf>
    <xf numFmtId="3" fontId="35" fillId="0" borderId="54" xfId="100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Border="1" applyAlignment="1">
      <alignment/>
    </xf>
    <xf numFmtId="0" fontId="29" fillId="0" borderId="0" xfId="100" applyFont="1" applyFill="1" applyAlignment="1">
      <alignment horizontal="center" wrapText="1"/>
      <protection/>
    </xf>
    <xf numFmtId="0" fontId="35" fillId="0" borderId="55" xfId="100" applyFont="1" applyFill="1" applyBorder="1" applyAlignment="1">
      <alignment horizontal="center"/>
      <protection/>
    </xf>
    <xf numFmtId="3" fontId="35" fillId="0" borderId="51" xfId="100" applyNumberFormat="1" applyFont="1" applyFill="1" applyBorder="1">
      <alignment/>
      <protection/>
    </xf>
    <xf numFmtId="3" fontId="38" fillId="0" borderId="56" xfId="100" applyNumberFormat="1" applyFont="1" applyFill="1" applyBorder="1">
      <alignment/>
      <protection/>
    </xf>
    <xf numFmtId="3" fontId="38" fillId="0" borderId="52" xfId="100" applyNumberFormat="1" applyFont="1" applyFill="1" applyBorder="1">
      <alignment/>
      <protection/>
    </xf>
    <xf numFmtId="164" fontId="38" fillId="0" borderId="56" xfId="100" applyNumberFormat="1" applyFont="1" applyFill="1" applyBorder="1">
      <alignment/>
      <protection/>
    </xf>
    <xf numFmtId="164" fontId="38" fillId="0" borderId="52" xfId="100" applyNumberFormat="1" applyFont="1" applyFill="1" applyBorder="1">
      <alignment/>
      <protection/>
    </xf>
    <xf numFmtId="3" fontId="38" fillId="0" borderId="57" xfId="100" applyNumberFormat="1" applyFont="1" applyFill="1" applyBorder="1">
      <alignment/>
      <protection/>
    </xf>
    <xf numFmtId="3" fontId="38" fillId="0" borderId="54" xfId="100" applyNumberFormat="1" applyFont="1" applyFill="1" applyBorder="1">
      <alignment/>
      <protection/>
    </xf>
    <xf numFmtId="0" fontId="14" fillId="0" borderId="0" xfId="96" applyAlignment="1">
      <alignment vertical="center"/>
      <protection/>
    </xf>
    <xf numFmtId="3" fontId="14" fillId="0" borderId="0" xfId="96" applyNumberFormat="1" applyAlignment="1">
      <alignment vertical="center"/>
      <protection/>
    </xf>
    <xf numFmtId="49" fontId="25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3" fontId="25" fillId="0" borderId="58" xfId="0" applyNumberFormat="1" applyFont="1" applyFill="1" applyBorder="1" applyAlignment="1">
      <alignment vertical="center"/>
    </xf>
    <xf numFmtId="49" fontId="24" fillId="0" borderId="43" xfId="0" applyNumberFormat="1" applyFont="1" applyBorder="1" applyAlignment="1">
      <alignment horizontal="left" vertical="center"/>
    </xf>
    <xf numFmtId="3" fontId="21" fillId="0" borderId="43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47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right" vertical="top"/>
      <protection locked="0"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47" fillId="0" borderId="59" xfId="0" applyFont="1" applyFill="1" applyBorder="1" applyAlignment="1" applyProtection="1">
      <alignment horizontal="center" vertical="center" wrapText="1"/>
      <protection/>
    </xf>
    <xf numFmtId="0" fontId="47" fillId="0" borderId="60" xfId="0" applyFont="1" applyFill="1" applyBorder="1" applyAlignment="1" applyProtection="1">
      <alignment horizontal="center" vertical="center" wrapText="1"/>
      <protection/>
    </xf>
    <xf numFmtId="0" fontId="47" fillId="0" borderId="49" xfId="0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164" fontId="47" fillId="0" borderId="62" xfId="0" applyNumberFormat="1" applyFont="1" applyFill="1" applyBorder="1" applyAlignment="1" applyProtection="1">
      <alignment horizontal="center" vertical="center" wrapText="1"/>
      <protection/>
    </xf>
    <xf numFmtId="164" fontId="47" fillId="0" borderId="63" xfId="0" applyNumberFormat="1" applyFont="1" applyFill="1" applyBorder="1" applyAlignment="1" applyProtection="1">
      <alignment horizontal="center" vertical="center" wrapText="1"/>
      <protection/>
    </xf>
    <xf numFmtId="164" fontId="47" fillId="0" borderId="64" xfId="0" applyNumberFormat="1" applyFont="1" applyFill="1" applyBorder="1" applyAlignment="1" applyProtection="1">
      <alignment horizontal="center" vertical="center" wrapText="1"/>
      <protection/>
    </xf>
    <xf numFmtId="0" fontId="5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left" vertical="center" wrapText="1" indent="1"/>
      <protection/>
    </xf>
    <xf numFmtId="164" fontId="3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Fill="1" applyAlignment="1">
      <alignment vertical="center" wrapText="1"/>
    </xf>
    <xf numFmtId="0" fontId="34" fillId="0" borderId="65" xfId="0" applyFont="1" applyFill="1" applyBorder="1" applyAlignment="1" applyProtection="1">
      <alignment horizontal="center" vertical="center" wrapText="1"/>
      <protection/>
    </xf>
    <xf numFmtId="49" fontId="33" fillId="0" borderId="52" xfId="0" applyNumberFormat="1" applyFont="1" applyFill="1" applyBorder="1" applyAlignment="1" applyProtection="1">
      <alignment horizontal="center" vertical="center" wrapText="1"/>
      <protection/>
    </xf>
    <xf numFmtId="0" fontId="33" fillId="0" borderId="66" xfId="100" applyFont="1" applyFill="1" applyBorder="1" applyAlignment="1" applyProtection="1">
      <alignment horizontal="left" vertical="center" wrapText="1" indent="1"/>
      <protection/>
    </xf>
    <xf numFmtId="164" fontId="3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0" applyFont="1" applyFill="1" applyAlignment="1">
      <alignment vertical="center" wrapText="1"/>
    </xf>
    <xf numFmtId="0" fontId="33" fillId="0" borderId="67" xfId="100" applyFont="1" applyFill="1" applyBorder="1" applyAlignment="1" applyProtection="1">
      <alignment horizontal="left" vertical="center" wrapText="1" indent="1"/>
      <protection/>
    </xf>
    <xf numFmtId="0" fontId="34" fillId="0" borderId="38" xfId="100" applyFont="1" applyFill="1" applyBorder="1" applyAlignment="1" applyProtection="1">
      <alignment horizontal="left" vertical="center" wrapText="1" indent="1"/>
      <protection/>
    </xf>
    <xf numFmtId="0" fontId="34" fillId="0" borderId="61" xfId="100" applyFont="1" applyFill="1" applyBorder="1" applyAlignment="1" applyProtection="1">
      <alignment horizontal="left" vertical="center" wrapText="1" indent="1"/>
      <protection/>
    </xf>
    <xf numFmtId="0" fontId="34" fillId="0" borderId="55" xfId="0" applyFont="1" applyFill="1" applyBorder="1" applyAlignment="1" applyProtection="1">
      <alignment horizontal="center" vertical="center" wrapText="1"/>
      <protection/>
    </xf>
    <xf numFmtId="49" fontId="33" fillId="0" borderId="51" xfId="0" applyNumberFormat="1" applyFont="1" applyFill="1" applyBorder="1" applyAlignment="1" applyProtection="1">
      <alignment horizontal="center" vertical="center" wrapText="1"/>
      <protection/>
    </xf>
    <xf numFmtId="0" fontId="33" fillId="0" borderId="68" xfId="100" applyFont="1" applyFill="1" applyBorder="1" applyAlignment="1" applyProtection="1">
      <alignment horizontal="left" vertical="center" wrapText="1" indent="1"/>
      <protection/>
    </xf>
    <xf numFmtId="164" fontId="3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58" xfId="0" applyFont="1" applyFill="1" applyBorder="1" applyAlignment="1" applyProtection="1">
      <alignment horizontal="center" vertical="center" wrapText="1"/>
      <protection/>
    </xf>
    <xf numFmtId="49" fontId="33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70" xfId="100" applyFont="1" applyFill="1" applyBorder="1" applyAlignment="1" applyProtection="1">
      <alignment horizontal="left" vertical="center" wrapText="1" indent="1"/>
      <protection/>
    </xf>
    <xf numFmtId="164" fontId="3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38" xfId="100" applyNumberFormat="1" applyFont="1" applyFill="1" applyBorder="1" applyAlignment="1" applyProtection="1">
      <alignment horizontal="left" vertical="center" wrapText="1" indent="1"/>
      <protection/>
    </xf>
    <xf numFmtId="0" fontId="55" fillId="0" borderId="60" xfId="0" applyFont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4" fillId="0" borderId="59" xfId="100" applyFont="1" applyFill="1" applyBorder="1" applyAlignment="1" applyProtection="1">
      <alignment horizontal="left" vertical="center" wrapText="1" indent="1"/>
      <protection/>
    </xf>
    <xf numFmtId="164" fontId="34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49" xfId="0" applyNumberFormat="1" applyFont="1" applyFill="1" applyBorder="1" applyAlignment="1" applyProtection="1">
      <alignment horizontal="right" vertical="center" wrapText="1" indent="1"/>
      <protection/>
    </xf>
    <xf numFmtId="49" fontId="33" fillId="0" borderId="51" xfId="100" applyNumberFormat="1" applyFont="1" applyFill="1" applyBorder="1" applyAlignment="1" applyProtection="1">
      <alignment horizontal="left" vertical="center" wrapText="1" indent="1"/>
      <protection/>
    </xf>
    <xf numFmtId="164" fontId="3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49" fontId="33" fillId="0" borderId="63" xfId="100" applyNumberFormat="1" applyFont="1" applyFill="1" applyBorder="1" applyAlignment="1" applyProtection="1">
      <alignment horizontal="left" vertical="center" wrapText="1" indent="1"/>
      <protection/>
    </xf>
    <xf numFmtId="164" fontId="3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76" xfId="0" applyFont="1" applyFill="1" applyBorder="1" applyAlignment="1" applyProtection="1">
      <alignment vertical="center" wrapText="1"/>
      <protection/>
    </xf>
    <xf numFmtId="49" fontId="33" fillId="0" borderId="54" xfId="100" applyNumberFormat="1" applyFont="1" applyFill="1" applyBorder="1" applyAlignment="1" applyProtection="1">
      <alignment horizontal="left" vertical="center" wrapText="1" indent="1"/>
      <protection/>
    </xf>
    <xf numFmtId="0" fontId="33" fillId="0" borderId="77" xfId="100" applyFont="1" applyFill="1" applyBorder="1" applyAlignment="1" applyProtection="1">
      <alignment horizontal="left" vertical="center" wrapText="1" indent="1"/>
      <protection/>
    </xf>
    <xf numFmtId="164" fontId="3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6" fillId="0" borderId="78" xfId="0" applyFont="1" applyBorder="1" applyAlignment="1" applyProtection="1">
      <alignment horizontal="center" wrapText="1"/>
      <protection/>
    </xf>
    <xf numFmtId="0" fontId="34" fillId="0" borderId="20" xfId="100" applyFont="1" applyFill="1" applyBorder="1" applyAlignment="1" applyProtection="1">
      <alignment horizontal="left" vertical="center" wrapText="1" indent="1"/>
      <protection/>
    </xf>
    <xf numFmtId="0" fontId="50" fillId="0" borderId="78" xfId="0" applyFont="1" applyBorder="1" applyAlignment="1" applyProtection="1">
      <alignment horizontal="center"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 vertical="center" wrapText="1" indent="1"/>
      <protection/>
    </xf>
    <xf numFmtId="164" fontId="3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7" fillId="0" borderId="0" xfId="0" applyFont="1" applyFill="1" applyAlignment="1">
      <alignment vertical="center" wrapText="1"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 inden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 wrapText="1"/>
      <protection/>
    </xf>
    <xf numFmtId="0" fontId="34" fillId="0" borderId="72" xfId="0" applyFont="1" applyFill="1" applyBorder="1" applyAlignment="1" applyProtection="1">
      <alignment horizontal="center" vertical="center" wrapText="1"/>
      <protection/>
    </xf>
    <xf numFmtId="49" fontId="33" fillId="0" borderId="44" xfId="100" applyNumberFormat="1" applyFont="1" applyFill="1" applyBorder="1" applyAlignment="1" applyProtection="1">
      <alignment horizontal="left" vertical="center" wrapText="1" indent="1"/>
      <protection/>
    </xf>
    <xf numFmtId="49" fontId="33" fillId="0" borderId="52" xfId="100" applyNumberFormat="1" applyFont="1" applyFill="1" applyBorder="1" applyAlignment="1" applyProtection="1">
      <alignment horizontal="left" vertical="center" wrapText="1" indent="1"/>
      <protection/>
    </xf>
    <xf numFmtId="0" fontId="33" fillId="0" borderId="38" xfId="0" applyFont="1" applyFill="1" applyBorder="1" applyAlignment="1" applyProtection="1">
      <alignment horizontal="center" vertical="center" wrapText="1"/>
      <protection/>
    </xf>
    <xf numFmtId="0" fontId="47" fillId="0" borderId="6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0" fontId="0" fillId="0" borderId="63" xfId="0" applyFont="1" applyFill="1" applyBorder="1" applyAlignment="1" applyProtection="1">
      <alignment horizontal="right" vertical="center" wrapText="1" indent="1"/>
      <protection/>
    </xf>
    <xf numFmtId="0" fontId="0" fillId="0" borderId="75" xfId="0" applyFont="1" applyFill="1" applyBorder="1" applyAlignment="1" applyProtection="1">
      <alignment horizontal="right" vertical="center" wrapText="1" indent="1"/>
      <protection/>
    </xf>
    <xf numFmtId="0" fontId="52" fillId="0" borderId="23" xfId="0" applyFont="1" applyFill="1" applyBorder="1" applyAlignment="1" applyProtection="1">
      <alignment horizontal="left" vertical="center"/>
      <protection/>
    </xf>
    <xf numFmtId="0" fontId="58" fillId="0" borderId="20" xfId="0" applyFont="1" applyFill="1" applyBorder="1" applyAlignment="1" applyProtection="1">
      <alignment vertical="center" wrapText="1"/>
      <protection/>
    </xf>
    <xf numFmtId="0" fontId="52" fillId="0" borderId="20" xfId="0" applyFont="1" applyFill="1" applyBorder="1" applyAlignment="1" applyProtection="1">
      <alignment vertical="center" wrapText="1"/>
      <protection/>
    </xf>
    <xf numFmtId="3" fontId="5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>
      <alignment vertical="center" wrapText="1"/>
    </xf>
    <xf numFmtId="0" fontId="59" fillId="0" borderId="0" xfId="0" applyFont="1" applyFill="1" applyAlignment="1">
      <alignment horizontal="left" vertical="center" wrapText="1"/>
    </xf>
    <xf numFmtId="0" fontId="15" fillId="0" borderId="0" xfId="98" applyFont="1" applyAlignment="1">
      <alignment horizontal="left" vertical="center" wrapText="1"/>
      <protection/>
    </xf>
    <xf numFmtId="0" fontId="60" fillId="0" borderId="0" xfId="98" applyFont="1" applyAlignment="1">
      <alignment horizontal="center" vertical="center"/>
      <protection/>
    </xf>
    <xf numFmtId="0" fontId="61" fillId="0" borderId="0" xfId="98" applyFont="1" applyAlignment="1">
      <alignment horizontal="right" vertical="center"/>
      <protection/>
    </xf>
    <xf numFmtId="0" fontId="62" fillId="0" borderId="0" xfId="98" applyFont="1" applyAlignment="1">
      <alignment horizontal="center" vertical="center"/>
      <protection/>
    </xf>
    <xf numFmtId="0" fontId="63" fillId="0" borderId="54" xfId="98" applyFont="1" applyBorder="1" applyAlignment="1">
      <alignment horizontal="center" vertical="center" wrapText="1"/>
      <protection/>
    </xf>
    <xf numFmtId="0" fontId="63" fillId="0" borderId="42" xfId="98" applyFont="1" applyBorder="1" applyAlignment="1">
      <alignment horizontal="center" vertical="center" wrapText="1"/>
      <protection/>
    </xf>
    <xf numFmtId="0" fontId="63" fillId="0" borderId="76" xfId="98" applyFont="1" applyBorder="1" applyAlignment="1">
      <alignment horizontal="center" vertical="center" wrapText="1"/>
      <protection/>
    </xf>
    <xf numFmtId="0" fontId="60" fillId="0" borderId="76" xfId="98" applyFont="1" applyBorder="1" applyAlignment="1">
      <alignment horizontal="center" vertical="center"/>
      <protection/>
    </xf>
    <xf numFmtId="0" fontId="60" fillId="0" borderId="42" xfId="98" applyFont="1" applyBorder="1" applyAlignment="1">
      <alignment horizontal="center" vertical="center"/>
      <protection/>
    </xf>
    <xf numFmtId="0" fontId="65" fillId="0" borderId="65" xfId="98" applyFont="1" applyBorder="1" applyAlignment="1">
      <alignment horizontal="left" vertical="center" wrapText="1"/>
      <protection/>
    </xf>
    <xf numFmtId="2" fontId="66" fillId="0" borderId="52" xfId="98" applyNumberFormat="1" applyFont="1" applyFill="1" applyBorder="1" applyAlignment="1">
      <alignment horizontal="center" vertical="center" wrapText="1"/>
      <protection/>
    </xf>
    <xf numFmtId="2" fontId="66" fillId="0" borderId="44" xfId="98" applyNumberFormat="1" applyFont="1" applyFill="1" applyBorder="1" applyAlignment="1">
      <alignment horizontal="center" vertical="center" wrapText="1"/>
      <protection/>
    </xf>
    <xf numFmtId="1" fontId="66" fillId="0" borderId="39" xfId="98" applyNumberFormat="1" applyFont="1" applyFill="1" applyBorder="1" applyAlignment="1">
      <alignment horizontal="center" vertical="center" wrapText="1"/>
      <protection/>
    </xf>
    <xf numFmtId="2" fontId="66" fillId="0" borderId="65" xfId="98" applyNumberFormat="1" applyFont="1" applyFill="1" applyBorder="1" applyAlignment="1">
      <alignment horizontal="center" vertical="center" wrapText="1"/>
      <protection/>
    </xf>
    <xf numFmtId="1" fontId="66" fillId="0" borderId="69" xfId="98" applyNumberFormat="1" applyFont="1" applyFill="1" applyBorder="1" applyAlignment="1">
      <alignment horizontal="center" vertical="center" wrapText="1"/>
      <protection/>
    </xf>
    <xf numFmtId="0" fontId="60" fillId="0" borderId="72" xfId="98" applyFont="1" applyBorder="1" applyAlignment="1">
      <alignment horizontal="center" vertical="center"/>
      <protection/>
    </xf>
    <xf numFmtId="10" fontId="60" fillId="0" borderId="73" xfId="98" applyNumberFormat="1" applyFont="1" applyBorder="1" applyAlignment="1">
      <alignment horizontal="center" vertical="center"/>
      <protection/>
    </xf>
    <xf numFmtId="0" fontId="60" fillId="0" borderId="65" xfId="98" applyFont="1" applyBorder="1" applyAlignment="1">
      <alignment horizontal="center" vertical="center"/>
      <protection/>
    </xf>
    <xf numFmtId="10" fontId="60" fillId="0" borderId="39" xfId="98" applyNumberFormat="1" applyFont="1" applyBorder="1" applyAlignment="1">
      <alignment horizontal="center" vertical="center"/>
      <protection/>
    </xf>
    <xf numFmtId="0" fontId="65" fillId="0" borderId="30" xfId="0" applyFont="1" applyBorder="1" applyAlignment="1">
      <alignment vertical="center" wrapText="1"/>
    </xf>
    <xf numFmtId="2" fontId="66" fillId="0" borderId="54" xfId="98" applyNumberFormat="1" applyFont="1" applyFill="1" applyBorder="1" applyAlignment="1">
      <alignment horizontal="center" vertical="center" wrapText="1"/>
      <protection/>
    </xf>
    <xf numFmtId="2" fontId="66" fillId="0" borderId="76" xfId="98" applyNumberFormat="1" applyFont="1" applyFill="1" applyBorder="1" applyAlignment="1">
      <alignment horizontal="center" vertical="center" wrapText="1"/>
      <protection/>
    </xf>
    <xf numFmtId="1" fontId="66" fillId="0" borderId="42" xfId="98" applyNumberFormat="1" applyFont="1" applyFill="1" applyBorder="1" applyAlignment="1">
      <alignment horizontal="center" vertical="center" wrapText="1"/>
      <protection/>
    </xf>
    <xf numFmtId="0" fontId="60" fillId="0" borderId="62" xfId="98" applyFont="1" applyBorder="1" applyAlignment="1">
      <alignment horizontal="center" vertical="center"/>
      <protection/>
    </xf>
    <xf numFmtId="10" fontId="60" fillId="0" borderId="79" xfId="98" applyNumberFormat="1" applyFont="1" applyBorder="1" applyAlignment="1">
      <alignment horizontal="center" vertical="center"/>
      <protection/>
    </xf>
    <xf numFmtId="0" fontId="46" fillId="0" borderId="58" xfId="98" applyFont="1" applyBorder="1" applyAlignment="1">
      <alignment horizontal="left" vertical="center" wrapText="1"/>
      <protection/>
    </xf>
    <xf numFmtId="2" fontId="67" fillId="0" borderId="53" xfId="98" applyNumberFormat="1" applyFont="1" applyBorder="1" applyAlignment="1">
      <alignment horizontal="center" vertical="center"/>
      <protection/>
    </xf>
    <xf numFmtId="1" fontId="67" fillId="0" borderId="71" xfId="98" applyNumberFormat="1" applyFont="1" applyBorder="1" applyAlignment="1">
      <alignment horizontal="center" vertical="center"/>
      <protection/>
    </xf>
    <xf numFmtId="2" fontId="67" fillId="0" borderId="58" xfId="98" applyNumberFormat="1" applyFont="1" applyBorder="1" applyAlignment="1">
      <alignment horizontal="center" vertical="center"/>
      <protection/>
    </xf>
    <xf numFmtId="1" fontId="67" fillId="0" borderId="23" xfId="98" applyNumberFormat="1" applyFont="1" applyBorder="1" applyAlignment="1">
      <alignment horizontal="center" vertical="center"/>
      <protection/>
    </xf>
    <xf numFmtId="10" fontId="60" fillId="0" borderId="22" xfId="98" applyNumberFormat="1" applyFont="1" applyBorder="1" applyAlignment="1">
      <alignment horizontal="center" vertical="center"/>
      <protection/>
    </xf>
    <xf numFmtId="10" fontId="60" fillId="0" borderId="0" xfId="98" applyNumberFormat="1" applyFont="1" applyAlignment="1">
      <alignment horizontal="center" vertical="center"/>
      <protection/>
    </xf>
    <xf numFmtId="1" fontId="67" fillId="0" borderId="19" xfId="98" applyNumberFormat="1" applyFont="1" applyBorder="1" applyAlignment="1">
      <alignment horizontal="center" vertical="center" wrapText="1"/>
      <protection/>
    </xf>
    <xf numFmtId="1" fontId="67" fillId="0" borderId="20" xfId="98" applyNumberFormat="1" applyFont="1" applyBorder="1" applyAlignment="1">
      <alignment horizontal="center" vertical="center" wrapText="1"/>
      <protection/>
    </xf>
    <xf numFmtId="1" fontId="67" fillId="0" borderId="80" xfId="98" applyNumberFormat="1" applyFont="1" applyBorder="1" applyAlignment="1">
      <alignment horizontal="center" vertical="center" wrapText="1"/>
      <protection/>
    </xf>
    <xf numFmtId="0" fontId="60" fillId="0" borderId="19" xfId="98" applyFont="1" applyBorder="1" applyAlignment="1">
      <alignment horizontal="center" vertical="center"/>
      <protection/>
    </xf>
    <xf numFmtId="10" fontId="60" fillId="0" borderId="80" xfId="98" applyNumberFormat="1" applyFont="1" applyBorder="1" applyAlignment="1">
      <alignment horizontal="center" vertical="center"/>
      <protection/>
    </xf>
    <xf numFmtId="0" fontId="14" fillId="0" borderId="0" xfId="96">
      <alignment/>
      <protection/>
    </xf>
    <xf numFmtId="0" fontId="68" fillId="0" borderId="0" xfId="96" applyFont="1">
      <alignment/>
      <protection/>
    </xf>
    <xf numFmtId="3" fontId="14" fillId="0" borderId="0" xfId="96" applyNumberFormat="1">
      <alignment/>
      <protection/>
    </xf>
    <xf numFmtId="0" fontId="68" fillId="0" borderId="0" xfId="96" applyFont="1" applyAlignment="1">
      <alignment horizontal="right"/>
      <protection/>
    </xf>
    <xf numFmtId="0" fontId="15" fillId="0" borderId="0" xfId="99">
      <alignment/>
      <protection/>
    </xf>
    <xf numFmtId="0" fontId="43" fillId="0" borderId="23" xfId="96" applyFont="1" applyBorder="1" applyAlignment="1">
      <alignment horizontal="center" vertical="center" wrapText="1"/>
      <protection/>
    </xf>
    <xf numFmtId="0" fontId="14" fillId="0" borderId="0" xfId="96" applyAlignment="1">
      <alignment vertical="center" wrapText="1"/>
      <protection/>
    </xf>
    <xf numFmtId="0" fontId="43" fillId="0" borderId="60" xfId="96" applyFont="1" applyBorder="1" applyAlignment="1">
      <alignment horizontal="center" vertical="center" wrapText="1"/>
      <protection/>
    </xf>
    <xf numFmtId="166" fontId="71" fillId="0" borderId="43" xfId="99" applyNumberFormat="1" applyFont="1" applyBorder="1" applyAlignment="1">
      <alignment horizontal="center" vertical="center" wrapText="1"/>
      <protection/>
    </xf>
    <xf numFmtId="0" fontId="43" fillId="0" borderId="21" xfId="96" applyFont="1" applyBorder="1" applyAlignment="1">
      <alignment horizontal="center" vertical="center" wrapText="1"/>
      <protection/>
    </xf>
    <xf numFmtId="3" fontId="72" fillId="0" borderId="21" xfId="99" applyNumberFormat="1" applyFont="1" applyBorder="1" applyAlignment="1">
      <alignment horizontal="right" vertical="center" wrapText="1"/>
      <protection/>
    </xf>
    <xf numFmtId="0" fontId="72" fillId="0" borderId="21" xfId="99" applyFont="1" applyFill="1" applyBorder="1" applyAlignment="1">
      <alignment horizontal="left"/>
      <protection/>
    </xf>
    <xf numFmtId="0" fontId="14" fillId="0" borderId="21" xfId="96" applyFont="1" applyBorder="1" applyAlignment="1">
      <alignment horizontal="center" vertical="center"/>
      <protection/>
    </xf>
    <xf numFmtId="0" fontId="14" fillId="0" borderId="21" xfId="96" applyFont="1" applyBorder="1">
      <alignment/>
      <protection/>
    </xf>
    <xf numFmtId="0" fontId="14" fillId="0" borderId="23" xfId="96" applyFont="1" applyBorder="1" applyAlignment="1">
      <alignment horizontal="center" vertical="center"/>
      <protection/>
    </xf>
    <xf numFmtId="0" fontId="77" fillId="0" borderId="0" xfId="96" applyFont="1" applyAlignment="1">
      <alignment vertical="center"/>
      <protection/>
    </xf>
    <xf numFmtId="0" fontId="78" fillId="11" borderId="36" xfId="96" applyFont="1" applyFill="1" applyBorder="1" applyAlignment="1">
      <alignment horizontal="center" vertical="center" wrapText="1"/>
      <protection/>
    </xf>
    <xf numFmtId="0" fontId="78" fillId="11" borderId="63" xfId="96" applyFont="1" applyFill="1" applyBorder="1" applyAlignment="1">
      <alignment horizontal="center" vertical="center" wrapText="1"/>
      <protection/>
    </xf>
    <xf numFmtId="3" fontId="78" fillId="11" borderId="81" xfId="96" applyNumberFormat="1" applyFont="1" applyFill="1" applyBorder="1" applyAlignment="1">
      <alignment horizontal="center" vertical="center" wrapText="1"/>
      <protection/>
    </xf>
    <xf numFmtId="3" fontId="78" fillId="11" borderId="82" xfId="96" applyNumberFormat="1" applyFont="1" applyFill="1" applyBorder="1" applyAlignment="1">
      <alignment horizontal="center" vertical="center" wrapText="1"/>
      <protection/>
    </xf>
    <xf numFmtId="0" fontId="72" fillId="0" borderId="27" xfId="0" applyFont="1" applyBorder="1" applyAlignment="1">
      <alignment vertical="center" wrapText="1"/>
    </xf>
    <xf numFmtId="0" fontId="72" fillId="0" borderId="52" xfId="0" applyFont="1" applyBorder="1" applyAlignment="1">
      <alignment horizontal="center" vertical="center" wrapText="1"/>
    </xf>
    <xf numFmtId="3" fontId="79" fillId="0" borderId="52" xfId="96" applyNumberFormat="1" applyFont="1" applyBorder="1" applyAlignment="1">
      <alignment horizontal="right" vertical="center" wrapText="1"/>
      <protection/>
    </xf>
    <xf numFmtId="10" fontId="79" fillId="0" borderId="44" xfId="96" applyNumberFormat="1" applyFont="1" applyBorder="1" applyAlignment="1">
      <alignment horizontal="right" vertical="center" wrapText="1"/>
      <protection/>
    </xf>
    <xf numFmtId="10" fontId="79" fillId="0" borderId="52" xfId="96" applyNumberFormat="1" applyFont="1" applyBorder="1" applyAlignment="1">
      <alignment horizontal="right" vertical="center" wrapText="1"/>
      <protection/>
    </xf>
    <xf numFmtId="3" fontId="79" fillId="0" borderId="52" xfId="96" applyNumberFormat="1" applyFont="1" applyFill="1" applyBorder="1" applyAlignment="1">
      <alignment vertical="center"/>
      <protection/>
    </xf>
    <xf numFmtId="3" fontId="78" fillId="11" borderId="83" xfId="96" applyNumberFormat="1" applyFont="1" applyFill="1" applyBorder="1" applyAlignment="1">
      <alignment horizontal="center" vertical="center" wrapText="1"/>
      <protection/>
    </xf>
    <xf numFmtId="3" fontId="78" fillId="11" borderId="84" xfId="96" applyNumberFormat="1" applyFont="1" applyFill="1" applyBorder="1" applyAlignment="1">
      <alignment horizontal="center" vertical="center" wrapText="1"/>
      <protection/>
    </xf>
    <xf numFmtId="10" fontId="46" fillId="11" borderId="84" xfId="96" applyNumberFormat="1" applyFont="1" applyFill="1" applyBorder="1" applyAlignment="1">
      <alignment horizontal="right" vertical="center" wrapText="1"/>
      <protection/>
    </xf>
    <xf numFmtId="3" fontId="78" fillId="0" borderId="0" xfId="96" applyNumberFormat="1" applyFont="1" applyFill="1" applyBorder="1" applyAlignment="1">
      <alignment horizontal="center" vertical="center" wrapText="1"/>
      <protection/>
    </xf>
    <xf numFmtId="3" fontId="46" fillId="0" borderId="0" xfId="96" applyNumberFormat="1" applyFont="1" applyFill="1" applyBorder="1" applyAlignment="1">
      <alignment horizontal="right" vertical="center" wrapText="1"/>
      <protection/>
    </xf>
    <xf numFmtId="0" fontId="14" fillId="0" borderId="0" xfId="96" applyFill="1" applyAlignment="1">
      <alignment vertical="center"/>
      <protection/>
    </xf>
    <xf numFmtId="0" fontId="78" fillId="11" borderId="85" xfId="96" applyFont="1" applyFill="1" applyBorder="1" applyAlignment="1">
      <alignment horizontal="center" vertical="center" wrapText="1"/>
      <protection/>
    </xf>
    <xf numFmtId="0" fontId="78" fillId="11" borderId="82" xfId="96" applyFont="1" applyFill="1" applyBorder="1" applyAlignment="1">
      <alignment horizontal="center" vertical="center" wrapText="1"/>
      <protection/>
    </xf>
    <xf numFmtId="0" fontId="72" fillId="0" borderId="33" xfId="0" applyFont="1" applyFill="1" applyBorder="1" applyAlignment="1">
      <alignment vertical="center" wrapText="1"/>
    </xf>
    <xf numFmtId="0" fontId="72" fillId="0" borderId="44" xfId="0" applyFont="1" applyFill="1" applyBorder="1" applyAlignment="1">
      <alignment horizontal="center" vertical="center" wrapText="1"/>
    </xf>
    <xf numFmtId="3" fontId="79" fillId="0" borderId="52" xfId="96" applyNumberFormat="1" applyFont="1" applyFill="1" applyBorder="1" applyAlignment="1">
      <alignment horizontal="right" vertical="center" wrapText="1"/>
      <protection/>
    </xf>
    <xf numFmtId="0" fontId="72" fillId="0" borderId="27" xfId="0" applyFont="1" applyFill="1" applyBorder="1" applyAlignment="1">
      <alignment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86" xfId="0" applyFont="1" applyFill="1" applyBorder="1" applyAlignment="1">
      <alignment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vertical="center" wrapText="1"/>
    </xf>
    <xf numFmtId="0" fontId="72" fillId="0" borderId="63" xfId="0" applyFont="1" applyFill="1" applyBorder="1" applyAlignment="1">
      <alignment horizontal="center" vertical="center" wrapText="1"/>
    </xf>
    <xf numFmtId="0" fontId="76" fillId="0" borderId="0" xfId="96" applyFont="1" applyAlignment="1">
      <alignment vertical="center"/>
      <protection/>
    </xf>
    <xf numFmtId="0" fontId="14" fillId="0" borderId="0" xfId="96" applyFont="1" applyAlignment="1">
      <alignment wrapText="1"/>
      <protection/>
    </xf>
    <xf numFmtId="0" fontId="14" fillId="0" borderId="0" xfId="96" applyFont="1">
      <alignment/>
      <protection/>
    </xf>
    <xf numFmtId="0" fontId="76" fillId="49" borderId="52" xfId="96" applyFont="1" applyFill="1" applyBorder="1" applyAlignment="1">
      <alignment horizontal="center" vertical="center"/>
      <protection/>
    </xf>
    <xf numFmtId="0" fontId="76" fillId="49" borderId="72" xfId="96" applyFont="1" applyFill="1" applyBorder="1" applyAlignment="1">
      <alignment horizontal="center" vertical="center" wrapText="1"/>
      <protection/>
    </xf>
    <xf numFmtId="0" fontId="76" fillId="49" borderId="44" xfId="96" applyFont="1" applyFill="1" applyBorder="1" applyAlignment="1">
      <alignment horizontal="center" vertical="center"/>
      <protection/>
    </xf>
    <xf numFmtId="0" fontId="83" fillId="0" borderId="65" xfId="96" applyFont="1" applyBorder="1" applyAlignment="1">
      <alignment wrapText="1"/>
      <protection/>
    </xf>
    <xf numFmtId="3" fontId="84" fillId="0" borderId="52" xfId="96" applyNumberFormat="1" applyFont="1" applyFill="1" applyBorder="1" applyAlignment="1">
      <alignment horizontal="right"/>
      <protection/>
    </xf>
    <xf numFmtId="0" fontId="84" fillId="0" borderId="52" xfId="96" applyFont="1" applyBorder="1" applyAlignment="1">
      <alignment horizontal="right"/>
      <protection/>
    </xf>
    <xf numFmtId="3" fontId="84" fillId="0" borderId="52" xfId="96" applyNumberFormat="1" applyFont="1" applyBorder="1" applyAlignment="1">
      <alignment horizontal="right"/>
      <protection/>
    </xf>
    <xf numFmtId="3" fontId="84" fillId="0" borderId="39" xfId="96" applyNumberFormat="1" applyFont="1" applyFill="1" applyBorder="1" applyAlignment="1">
      <alignment horizontal="right"/>
      <protection/>
    </xf>
    <xf numFmtId="0" fontId="83" fillId="0" borderId="65" xfId="96" applyFont="1" applyFill="1" applyBorder="1" applyAlignment="1">
      <alignment wrapText="1"/>
      <protection/>
    </xf>
    <xf numFmtId="0" fontId="83" fillId="0" borderId="62" xfId="96" applyFont="1" applyBorder="1" applyAlignment="1">
      <alignment wrapText="1"/>
      <protection/>
    </xf>
    <xf numFmtId="0" fontId="14" fillId="0" borderId="0" xfId="96" applyFont="1" applyFill="1">
      <alignment/>
      <protection/>
    </xf>
    <xf numFmtId="3" fontId="84" fillId="0" borderId="39" xfId="96" applyNumberFormat="1" applyFont="1" applyBorder="1" applyAlignment="1">
      <alignment horizontal="right"/>
      <protection/>
    </xf>
    <xf numFmtId="0" fontId="83" fillId="0" borderId="0" xfId="96" applyFont="1" applyAlignment="1">
      <alignment wrapText="1"/>
      <protection/>
    </xf>
    <xf numFmtId="0" fontId="83" fillId="0" borderId="0" xfId="96" applyFont="1">
      <alignment/>
      <protection/>
    </xf>
    <xf numFmtId="3" fontId="83" fillId="0" borderId="0" xfId="96" applyNumberFormat="1" applyFont="1">
      <alignment/>
      <protection/>
    </xf>
    <xf numFmtId="3" fontId="14" fillId="0" borderId="0" xfId="96" applyNumberFormat="1" applyFont="1">
      <alignment/>
      <protection/>
    </xf>
    <xf numFmtId="3" fontId="84" fillId="0" borderId="46" xfId="96" applyNumberFormat="1" applyFont="1" applyBorder="1" applyAlignment="1">
      <alignment horizontal="right"/>
      <protection/>
    </xf>
    <xf numFmtId="0" fontId="83" fillId="0" borderId="62" xfId="96" applyFont="1" applyFill="1" applyBorder="1" applyAlignment="1">
      <alignment wrapText="1"/>
      <protection/>
    </xf>
    <xf numFmtId="0" fontId="43" fillId="0" borderId="0" xfId="96" applyFont="1">
      <alignment/>
      <protection/>
    </xf>
    <xf numFmtId="0" fontId="14" fillId="0" borderId="0" xfId="96" applyFont="1" applyAlignment="1">
      <alignment vertical="center"/>
      <protection/>
    </xf>
    <xf numFmtId="0" fontId="14" fillId="0" borderId="0" xfId="96" applyFont="1" applyAlignment="1">
      <alignment horizontal="center" vertical="center"/>
      <protection/>
    </xf>
    <xf numFmtId="3" fontId="14" fillId="0" borderId="0" xfId="96" applyNumberFormat="1" applyFont="1" applyAlignment="1">
      <alignment vertical="center"/>
      <protection/>
    </xf>
    <xf numFmtId="0" fontId="76" fillId="0" borderId="0" xfId="96" applyFont="1" applyBorder="1" applyAlignment="1">
      <alignment horizontal="center" vertical="center"/>
      <protection/>
    </xf>
    <xf numFmtId="0" fontId="14" fillId="0" borderId="50" xfId="96" applyFont="1" applyBorder="1" applyAlignment="1">
      <alignment vertical="center"/>
      <protection/>
    </xf>
    <xf numFmtId="0" fontId="14" fillId="0" borderId="0" xfId="96" applyFont="1" applyBorder="1" applyAlignment="1">
      <alignment vertical="center"/>
      <protection/>
    </xf>
    <xf numFmtId="3" fontId="76" fillId="0" borderId="0" xfId="96" applyNumberFormat="1" applyFont="1" applyBorder="1" applyAlignment="1">
      <alignment horizontal="center" vertical="center"/>
      <protection/>
    </xf>
    <xf numFmtId="0" fontId="86" fillId="35" borderId="23" xfId="96" applyFont="1" applyFill="1" applyBorder="1" applyAlignment="1">
      <alignment horizontal="center" vertical="center"/>
      <protection/>
    </xf>
    <xf numFmtId="0" fontId="86" fillId="35" borderId="78" xfId="96" applyFont="1" applyFill="1" applyBorder="1" applyAlignment="1">
      <alignment horizontal="center" vertical="center"/>
      <protection/>
    </xf>
    <xf numFmtId="0" fontId="86" fillId="35" borderId="38" xfId="96" applyFont="1" applyFill="1" applyBorder="1" applyAlignment="1">
      <alignment horizontal="center" vertical="center"/>
      <protection/>
    </xf>
    <xf numFmtId="0" fontId="86" fillId="35" borderId="61" xfId="96" applyFont="1" applyFill="1" applyBorder="1" applyAlignment="1">
      <alignment horizontal="center" vertical="center"/>
      <protection/>
    </xf>
    <xf numFmtId="0" fontId="43" fillId="0" borderId="0" xfId="96" applyFont="1" applyAlignment="1">
      <alignment vertical="center"/>
      <protection/>
    </xf>
    <xf numFmtId="0" fontId="86" fillId="35" borderId="74" xfId="96" applyFont="1" applyFill="1" applyBorder="1" applyAlignment="1">
      <alignment horizontal="center" vertical="center"/>
      <protection/>
    </xf>
    <xf numFmtId="0" fontId="86" fillId="35" borderId="87" xfId="96" applyFont="1" applyFill="1" applyBorder="1" applyAlignment="1">
      <alignment horizontal="center" vertical="center"/>
      <protection/>
    </xf>
    <xf numFmtId="0" fontId="86" fillId="35" borderId="63" xfId="96" applyFont="1" applyFill="1" applyBorder="1" applyAlignment="1">
      <alignment horizontal="center" vertical="center"/>
      <protection/>
    </xf>
    <xf numFmtId="0" fontId="86" fillId="35" borderId="88" xfId="96" applyFont="1" applyFill="1" applyBorder="1" applyAlignment="1">
      <alignment horizontal="center" vertical="center"/>
      <protection/>
    </xf>
    <xf numFmtId="0" fontId="14" fillId="0" borderId="65" xfId="96" applyFont="1" applyBorder="1" applyAlignment="1">
      <alignment horizontal="center" vertical="center"/>
      <protection/>
    </xf>
    <xf numFmtId="0" fontId="14" fillId="0" borderId="56" xfId="96" applyFont="1" applyBorder="1" applyAlignment="1">
      <alignment horizontal="center" vertical="center"/>
      <protection/>
    </xf>
    <xf numFmtId="0" fontId="82" fillId="0" borderId="52" xfId="0" applyFont="1" applyFill="1" applyBorder="1" applyAlignment="1">
      <alignment vertical="center" wrapText="1"/>
    </xf>
    <xf numFmtId="0" fontId="82" fillId="0" borderId="67" xfId="0" applyFont="1" applyFill="1" applyBorder="1" applyAlignment="1">
      <alignment horizontal="center" vertical="center"/>
    </xf>
    <xf numFmtId="3" fontId="83" fillId="0" borderId="39" xfId="96" applyNumberFormat="1" applyFont="1" applyFill="1" applyBorder="1" applyAlignment="1">
      <alignment vertical="center"/>
      <protection/>
    </xf>
    <xf numFmtId="3" fontId="83" fillId="0" borderId="52" xfId="96" applyNumberFormat="1" applyFont="1" applyFill="1" applyBorder="1" applyAlignment="1">
      <alignment vertical="center"/>
      <protection/>
    </xf>
    <xf numFmtId="10" fontId="83" fillId="0" borderId="39" xfId="96" applyNumberFormat="1" applyFont="1" applyFill="1" applyBorder="1" applyAlignment="1">
      <alignment vertical="center"/>
      <protection/>
    </xf>
    <xf numFmtId="3" fontId="83" fillId="0" borderId="39" xfId="0" applyNumberFormat="1" applyFont="1" applyFill="1" applyBorder="1" applyAlignment="1">
      <alignment horizontal="right" vertical="center"/>
    </xf>
    <xf numFmtId="0" fontId="82" fillId="0" borderId="67" xfId="96" applyFont="1" applyBorder="1" applyAlignment="1">
      <alignment horizontal="center" vertical="center"/>
      <protection/>
    </xf>
    <xf numFmtId="3" fontId="83" fillId="0" borderId="39" xfId="96" applyNumberFormat="1" applyFont="1" applyFill="1" applyBorder="1" applyAlignment="1">
      <alignment horizontal="right" vertical="center"/>
      <protection/>
    </xf>
    <xf numFmtId="0" fontId="79" fillId="0" borderId="52" xfId="96" applyFont="1" applyFill="1" applyBorder="1" applyAlignment="1">
      <alignment vertical="center"/>
      <protection/>
    </xf>
    <xf numFmtId="0" fontId="14" fillId="0" borderId="87" xfId="96" applyFont="1" applyBorder="1" applyAlignment="1">
      <alignment horizontal="center" vertical="center"/>
      <protection/>
    </xf>
    <xf numFmtId="0" fontId="79" fillId="0" borderId="63" xfId="96" applyFont="1" applyFill="1" applyBorder="1" applyAlignment="1">
      <alignment vertical="center"/>
      <protection/>
    </xf>
    <xf numFmtId="0" fontId="86" fillId="0" borderId="61" xfId="96" applyFont="1" applyBorder="1" applyAlignment="1">
      <alignment horizontal="center" vertical="center"/>
      <protection/>
    </xf>
    <xf numFmtId="3" fontId="76" fillId="0" borderId="22" xfId="96" applyNumberFormat="1" applyFont="1" applyFill="1" applyBorder="1" applyAlignment="1">
      <alignment horizontal="right" vertical="center"/>
      <protection/>
    </xf>
    <xf numFmtId="0" fontId="86" fillId="0" borderId="0" xfId="96" applyFont="1" applyBorder="1" applyAlignment="1">
      <alignment horizontal="center" vertical="center"/>
      <protection/>
    </xf>
    <xf numFmtId="3" fontId="76" fillId="0" borderId="0" xfId="96" applyNumberFormat="1" applyFont="1" applyFill="1" applyBorder="1" applyAlignment="1">
      <alignment horizontal="right" vertical="center"/>
      <protection/>
    </xf>
    <xf numFmtId="3" fontId="14" fillId="0" borderId="0" xfId="96" applyNumberFormat="1" applyFont="1" applyFill="1" applyBorder="1" applyAlignment="1">
      <alignment horizontal="right" vertical="center"/>
      <protection/>
    </xf>
    <xf numFmtId="0" fontId="86" fillId="35" borderId="60" xfId="96" applyFont="1" applyFill="1" applyBorder="1" applyAlignment="1">
      <alignment horizontal="center" vertical="center"/>
      <protection/>
    </xf>
    <xf numFmtId="0" fontId="86" fillId="35" borderId="89" xfId="96" applyFont="1" applyFill="1" applyBorder="1" applyAlignment="1">
      <alignment horizontal="center" vertical="center"/>
      <protection/>
    </xf>
    <xf numFmtId="0" fontId="86" fillId="35" borderId="49" xfId="96" applyFont="1" applyFill="1" applyBorder="1" applyAlignment="1">
      <alignment horizontal="center" vertical="center"/>
      <protection/>
    </xf>
    <xf numFmtId="0" fontId="86" fillId="35" borderId="43" xfId="96" applyFont="1" applyFill="1" applyBorder="1" applyAlignment="1">
      <alignment horizontal="center" vertical="center"/>
      <protection/>
    </xf>
    <xf numFmtId="0" fontId="14" fillId="0" borderId="55" xfId="96" applyFont="1" applyBorder="1" applyAlignment="1">
      <alignment horizontal="center" vertical="center"/>
      <protection/>
    </xf>
    <xf numFmtId="0" fontId="14" fillId="0" borderId="90" xfId="96" applyFont="1" applyBorder="1" applyAlignment="1">
      <alignment horizontal="center" vertical="center"/>
      <protection/>
    </xf>
    <xf numFmtId="0" fontId="82" fillId="0" borderId="51" xfId="0" applyFont="1" applyFill="1" applyBorder="1" applyAlignment="1">
      <alignment vertical="center"/>
    </xf>
    <xf numFmtId="0" fontId="82" fillId="0" borderId="25" xfId="0" applyFont="1" applyFill="1" applyBorder="1" applyAlignment="1">
      <alignment horizontal="center" vertical="center"/>
    </xf>
    <xf numFmtId="0" fontId="14" fillId="0" borderId="72" xfId="96" applyFont="1" applyBorder="1" applyAlignment="1">
      <alignment horizontal="center" vertical="center"/>
      <protection/>
    </xf>
    <xf numFmtId="0" fontId="14" fillId="0" borderId="91" xfId="96" applyFont="1" applyBorder="1" applyAlignment="1">
      <alignment horizontal="center" vertical="center"/>
      <protection/>
    </xf>
    <xf numFmtId="0" fontId="82" fillId="0" borderId="91" xfId="0" applyFont="1" applyFill="1" applyBorder="1" applyAlignment="1">
      <alignment vertical="center"/>
    </xf>
    <xf numFmtId="0" fontId="82" fillId="0" borderId="34" xfId="0" applyFont="1" applyFill="1" applyBorder="1" applyAlignment="1">
      <alignment horizontal="center" vertical="center"/>
    </xf>
    <xf numFmtId="0" fontId="82" fillId="0" borderId="92" xfId="0" applyFont="1" applyFill="1" applyBorder="1" applyAlignment="1">
      <alignment horizontal="center" vertical="center"/>
    </xf>
    <xf numFmtId="0" fontId="82" fillId="0" borderId="93" xfId="0" applyFont="1" applyFill="1" applyBorder="1" applyAlignment="1">
      <alignment vertical="center"/>
    </xf>
    <xf numFmtId="3" fontId="16" fillId="0" borderId="0" xfId="102" applyNumberFormat="1" applyFill="1" applyProtection="1">
      <alignment/>
      <protection/>
    </xf>
    <xf numFmtId="3" fontId="16" fillId="0" borderId="0" xfId="102" applyNumberFormat="1" applyFill="1" applyAlignment="1" applyProtection="1">
      <alignment wrapText="1"/>
      <protection locked="0"/>
    </xf>
    <xf numFmtId="3" fontId="16" fillId="0" borderId="0" xfId="102" applyNumberFormat="1" applyFill="1" applyProtection="1">
      <alignment/>
      <protection locked="0"/>
    </xf>
    <xf numFmtId="3" fontId="53" fillId="0" borderId="0" xfId="94" applyNumberFormat="1" applyFont="1" applyFill="1" applyAlignment="1">
      <alignment horizontal="right"/>
      <protection/>
    </xf>
    <xf numFmtId="3" fontId="47" fillId="0" borderId="60" xfId="102" applyNumberFormat="1" applyFont="1" applyFill="1" applyBorder="1" applyAlignment="1" applyProtection="1">
      <alignment horizontal="center" vertical="center" wrapText="1"/>
      <protection/>
    </xf>
    <xf numFmtId="3" fontId="47" fillId="0" borderId="49" xfId="102" applyNumberFormat="1" applyFont="1" applyFill="1" applyBorder="1" applyAlignment="1" applyProtection="1">
      <alignment horizontal="center" vertical="center" wrapText="1"/>
      <protection/>
    </xf>
    <xf numFmtId="3" fontId="47" fillId="0" borderId="49" xfId="102" applyNumberFormat="1" applyFont="1" applyFill="1" applyBorder="1" applyAlignment="1" applyProtection="1">
      <alignment horizontal="center" vertical="center"/>
      <protection/>
    </xf>
    <xf numFmtId="3" fontId="47" fillId="0" borderId="64" xfId="102" applyNumberFormat="1" applyFont="1" applyFill="1" applyBorder="1" applyAlignment="1" applyProtection="1">
      <alignment horizontal="center" vertical="center"/>
      <protection/>
    </xf>
    <xf numFmtId="3" fontId="33" fillId="0" borderId="23" xfId="102" applyNumberFormat="1" applyFont="1" applyFill="1" applyBorder="1" applyAlignment="1" applyProtection="1">
      <alignment horizontal="left" vertical="center" indent="1"/>
      <protection/>
    </xf>
    <xf numFmtId="3" fontId="16" fillId="0" borderId="0" xfId="102" applyNumberFormat="1" applyFill="1" applyAlignment="1" applyProtection="1">
      <alignment vertical="center"/>
      <protection/>
    </xf>
    <xf numFmtId="3" fontId="33" fillId="0" borderId="74" xfId="102" applyNumberFormat="1" applyFont="1" applyFill="1" applyBorder="1" applyAlignment="1" applyProtection="1">
      <alignment horizontal="left" vertical="center" indent="1"/>
      <protection/>
    </xf>
    <xf numFmtId="3" fontId="33" fillId="0" borderId="63" xfId="102" applyNumberFormat="1" applyFont="1" applyFill="1" applyBorder="1" applyAlignment="1" applyProtection="1">
      <alignment horizontal="left" vertical="center" wrapText="1"/>
      <protection/>
    </xf>
    <xf numFmtId="3" fontId="33" fillId="0" borderId="63" xfId="102" applyNumberFormat="1" applyFont="1" applyFill="1" applyBorder="1" applyAlignment="1" applyProtection="1">
      <alignment vertical="center"/>
      <protection locked="0"/>
    </xf>
    <xf numFmtId="3" fontId="33" fillId="0" borderId="73" xfId="102" applyNumberFormat="1" applyFont="1" applyFill="1" applyBorder="1" applyAlignment="1" applyProtection="1">
      <alignment vertical="center"/>
      <protection/>
    </xf>
    <xf numFmtId="3" fontId="33" fillId="0" borderId="65" xfId="102" applyNumberFormat="1" applyFont="1" applyFill="1" applyBorder="1" applyAlignment="1" applyProtection="1">
      <alignment horizontal="left" vertical="center" indent="1"/>
      <protection/>
    </xf>
    <xf numFmtId="3" fontId="33" fillId="0" borderId="52" xfId="102" applyNumberFormat="1" applyFont="1" applyFill="1" applyBorder="1" applyAlignment="1" applyProtection="1">
      <alignment horizontal="left" vertical="center" wrapText="1"/>
      <protection/>
    </xf>
    <xf numFmtId="3" fontId="33" fillId="0" borderId="52" xfId="102" applyNumberFormat="1" applyFont="1" applyFill="1" applyBorder="1" applyAlignment="1" applyProtection="1">
      <alignment vertical="center"/>
      <protection locked="0"/>
    </xf>
    <xf numFmtId="3" fontId="16" fillId="0" borderId="0" xfId="102" applyNumberFormat="1" applyFill="1" applyAlignment="1" applyProtection="1">
      <alignment vertical="center"/>
      <protection locked="0"/>
    </xf>
    <xf numFmtId="3" fontId="33" fillId="0" borderId="44" xfId="102" applyNumberFormat="1" applyFont="1" applyFill="1" applyBorder="1" applyAlignment="1" applyProtection="1">
      <alignment horizontal="left" vertical="center" wrapText="1"/>
      <protection/>
    </xf>
    <xf numFmtId="3" fontId="33" fillId="0" borderId="44" xfId="102" applyNumberFormat="1" applyFont="1" applyFill="1" applyBorder="1" applyAlignment="1" applyProtection="1">
      <alignment vertical="center"/>
      <protection locked="0"/>
    </xf>
    <xf numFmtId="3" fontId="34" fillId="0" borderId="38" xfId="102" applyNumberFormat="1" applyFont="1" applyFill="1" applyBorder="1" applyAlignment="1" applyProtection="1">
      <alignment vertical="center"/>
      <protection/>
    </xf>
    <xf numFmtId="3" fontId="33" fillId="0" borderId="39" xfId="102" applyNumberFormat="1" applyFont="1" applyFill="1" applyBorder="1" applyAlignment="1" applyProtection="1">
      <alignment vertical="center"/>
      <protection/>
    </xf>
    <xf numFmtId="3" fontId="47" fillId="0" borderId="38" xfId="102" applyNumberFormat="1" applyFont="1" applyFill="1" applyBorder="1" applyAlignment="1" applyProtection="1">
      <alignment horizontal="left" vertical="center" wrapText="1"/>
      <protection/>
    </xf>
    <xf numFmtId="3" fontId="47" fillId="0" borderId="38" xfId="102" applyNumberFormat="1" applyFont="1" applyFill="1" applyBorder="1" applyAlignment="1" applyProtection="1">
      <alignment horizontal="left" wrapText="1"/>
      <protection/>
    </xf>
    <xf numFmtId="0" fontId="38" fillId="0" borderId="0" xfId="100" applyFont="1" applyFill="1" applyAlignment="1">
      <alignment vertical="center"/>
      <protection/>
    </xf>
    <xf numFmtId="0" fontId="27" fillId="0" borderId="0" xfId="100" applyFont="1" applyFill="1" applyAlignment="1">
      <alignment vertical="center"/>
      <protection/>
    </xf>
    <xf numFmtId="164" fontId="35" fillId="0" borderId="0" xfId="10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0" fontId="29" fillId="0" borderId="55" xfId="100" applyFont="1" applyFill="1" applyBorder="1" applyAlignment="1" applyProtection="1">
      <alignment horizontal="center" vertical="center" wrapText="1"/>
      <protection/>
    </xf>
    <xf numFmtId="0" fontId="29" fillId="0" borderId="51" xfId="100" applyFont="1" applyFill="1" applyBorder="1" applyAlignment="1" applyProtection="1">
      <alignment horizontal="center" vertical="center" wrapText="1"/>
      <protection/>
    </xf>
    <xf numFmtId="0" fontId="29" fillId="0" borderId="69" xfId="100" applyFont="1" applyFill="1" applyBorder="1" applyAlignment="1" applyProtection="1">
      <alignment horizontal="center" vertical="center" wrapText="1"/>
      <protection/>
    </xf>
    <xf numFmtId="0" fontId="16" fillId="0" borderId="23" xfId="100" applyFont="1" applyFill="1" applyBorder="1" applyAlignment="1" applyProtection="1">
      <alignment horizontal="center" vertical="center"/>
      <protection/>
    </xf>
    <xf numFmtId="0" fontId="16" fillId="0" borderId="38" xfId="100" applyFont="1" applyFill="1" applyBorder="1" applyAlignment="1" applyProtection="1">
      <alignment horizontal="center" vertical="center"/>
      <protection/>
    </xf>
    <xf numFmtId="0" fontId="16" fillId="0" borderId="55" xfId="100" applyFont="1" applyFill="1" applyBorder="1" applyAlignment="1" applyProtection="1">
      <alignment horizontal="center" vertical="center"/>
      <protection/>
    </xf>
    <xf numFmtId="0" fontId="16" fillId="0" borderId="44" xfId="100" applyFont="1" applyFill="1" applyBorder="1" applyAlignment="1" applyProtection="1">
      <alignment vertical="center"/>
      <protection/>
    </xf>
    <xf numFmtId="0" fontId="16" fillId="0" borderId="72" xfId="100" applyFont="1" applyFill="1" applyBorder="1" applyAlignment="1" applyProtection="1">
      <alignment horizontal="center" vertical="center"/>
      <protection/>
    </xf>
    <xf numFmtId="0" fontId="16" fillId="0" borderId="65" xfId="100" applyFont="1" applyFill="1" applyBorder="1" applyAlignment="1" applyProtection="1">
      <alignment horizontal="center" vertical="center"/>
      <protection/>
    </xf>
    <xf numFmtId="0" fontId="73" fillId="0" borderId="52" xfId="0" applyFont="1" applyFill="1" applyBorder="1" applyAlignment="1">
      <alignment horizontal="justify" vertical="center" wrapText="1"/>
    </xf>
    <xf numFmtId="0" fontId="73" fillId="0" borderId="52" xfId="0" applyFont="1" applyFill="1" applyBorder="1" applyAlignment="1">
      <alignment vertical="center" wrapText="1"/>
    </xf>
    <xf numFmtId="0" fontId="73" fillId="0" borderId="54" xfId="0" applyFont="1" applyFill="1" applyBorder="1" applyAlignment="1">
      <alignment vertical="center" wrapText="1"/>
    </xf>
    <xf numFmtId="0" fontId="38" fillId="0" borderId="0" xfId="100" applyFont="1" applyFill="1" applyAlignment="1">
      <alignment horizontal="right" vertical="center"/>
      <protection/>
    </xf>
    <xf numFmtId="0" fontId="1" fillId="0" borderId="0" xfId="94" applyFill="1">
      <alignment/>
      <protection/>
    </xf>
    <xf numFmtId="0" fontId="1" fillId="0" borderId="0" xfId="94" applyFill="1" applyAlignment="1">
      <alignment wrapText="1"/>
      <protection/>
    </xf>
    <xf numFmtId="0" fontId="48" fillId="0" borderId="19" xfId="94" applyFont="1" applyFill="1" applyBorder="1" applyAlignment="1" applyProtection="1">
      <alignment horizontal="center" vertical="center" wrapText="1"/>
      <protection/>
    </xf>
    <xf numFmtId="0" fontId="48" fillId="0" borderId="38" xfId="94" applyFont="1" applyFill="1" applyBorder="1" applyAlignment="1" applyProtection="1">
      <alignment horizontal="center" vertical="center" wrapText="1"/>
      <protection/>
    </xf>
    <xf numFmtId="0" fontId="1" fillId="0" borderId="0" xfId="94" applyFill="1" applyAlignment="1">
      <alignment/>
      <protection/>
    </xf>
    <xf numFmtId="0" fontId="19" fillId="0" borderId="65" xfId="94" applyFont="1" applyBorder="1">
      <alignment/>
      <protection/>
    </xf>
    <xf numFmtId="3" fontId="19" fillId="0" borderId="44" xfId="94" applyNumberFormat="1" applyFont="1" applyBorder="1" applyAlignment="1">
      <alignment horizontal="right"/>
      <protection/>
    </xf>
    <xf numFmtId="3" fontId="19" fillId="0" borderId="73" xfId="94" applyNumberFormat="1" applyFont="1" applyBorder="1" applyAlignment="1">
      <alignment horizontal="right"/>
      <protection/>
    </xf>
    <xf numFmtId="0" fontId="57" fillId="0" borderId="0" xfId="94" applyFont="1" applyFill="1" applyAlignment="1">
      <alignment vertical="center"/>
      <protection/>
    </xf>
    <xf numFmtId="0" fontId="1" fillId="0" borderId="65" xfId="94" applyFont="1" applyBorder="1">
      <alignment/>
      <protection/>
    </xf>
    <xf numFmtId="3" fontId="1" fillId="0" borderId="52" xfId="94" applyNumberFormat="1" applyFont="1" applyBorder="1" applyAlignment="1">
      <alignment horizontal="right"/>
      <protection/>
    </xf>
    <xf numFmtId="3" fontId="1" fillId="0" borderId="39" xfId="94" applyNumberFormat="1" applyFont="1" applyBorder="1" applyAlignment="1">
      <alignment horizontal="right"/>
      <protection/>
    </xf>
    <xf numFmtId="3" fontId="19" fillId="0" borderId="52" xfId="94" applyNumberFormat="1" applyFont="1" applyBorder="1" applyAlignment="1">
      <alignment horizontal="right"/>
      <protection/>
    </xf>
    <xf numFmtId="3" fontId="19" fillId="0" borderId="39" xfId="94" applyNumberFormat="1" applyFont="1" applyBorder="1" applyAlignment="1">
      <alignment horizontal="right"/>
      <protection/>
    </xf>
    <xf numFmtId="0" fontId="19" fillId="0" borderId="27" xfId="94" applyFont="1" applyBorder="1">
      <alignment/>
      <protection/>
    </xf>
    <xf numFmtId="0" fontId="19" fillId="0" borderId="36" xfId="94" applyFont="1" applyBorder="1">
      <alignment/>
      <protection/>
    </xf>
    <xf numFmtId="3" fontId="19" fillId="0" borderId="46" xfId="94" applyNumberFormat="1" applyFont="1" applyBorder="1" applyAlignment="1">
      <alignment horizontal="right"/>
      <protection/>
    </xf>
    <xf numFmtId="3" fontId="19" fillId="0" borderId="79" xfId="94" applyNumberFormat="1" applyFont="1" applyBorder="1" applyAlignment="1">
      <alignment horizontal="right"/>
      <protection/>
    </xf>
    <xf numFmtId="3" fontId="19" fillId="0" borderId="63" xfId="94" applyNumberFormat="1" applyFont="1" applyBorder="1" applyAlignment="1">
      <alignment horizontal="right"/>
      <protection/>
    </xf>
    <xf numFmtId="3" fontId="19" fillId="0" borderId="75" xfId="94" applyNumberFormat="1" applyFont="1" applyBorder="1" applyAlignment="1">
      <alignment horizontal="right"/>
      <protection/>
    </xf>
    <xf numFmtId="0" fontId="19" fillId="50" borderId="19" xfId="94" applyFont="1" applyFill="1" applyBorder="1" applyAlignment="1">
      <alignment vertical="center"/>
      <protection/>
    </xf>
    <xf numFmtId="3" fontId="19" fillId="50" borderId="38" xfId="94" applyNumberFormat="1" applyFont="1" applyFill="1" applyBorder="1" applyAlignment="1">
      <alignment horizontal="right" vertical="center"/>
      <protection/>
    </xf>
    <xf numFmtId="3" fontId="19" fillId="0" borderId="38" xfId="94" applyNumberFormat="1" applyFont="1" applyBorder="1" applyAlignment="1">
      <alignment horizontal="right" vertical="center"/>
      <protection/>
    </xf>
    <xf numFmtId="3" fontId="19" fillId="0" borderId="22" xfId="94" applyNumberFormat="1" applyFont="1" applyBorder="1" applyAlignment="1">
      <alignment horizontal="right" vertical="center"/>
      <protection/>
    </xf>
    <xf numFmtId="0" fontId="1" fillId="0" borderId="0" xfId="94" applyFill="1" applyAlignment="1">
      <alignment vertical="center"/>
      <protection/>
    </xf>
    <xf numFmtId="0" fontId="19" fillId="0" borderId="33" xfId="94" applyFont="1" applyBorder="1">
      <alignment/>
      <protection/>
    </xf>
    <xf numFmtId="3" fontId="19" fillId="50" borderId="38" xfId="94" applyNumberFormat="1" applyFont="1" applyFill="1" applyBorder="1" applyAlignment="1">
      <alignment vertical="center"/>
      <protection/>
    </xf>
    <xf numFmtId="3" fontId="19" fillId="0" borderId="38" xfId="94" applyNumberFormat="1" applyFont="1" applyFill="1" applyBorder="1" applyAlignment="1">
      <alignment vertical="center"/>
      <protection/>
    </xf>
    <xf numFmtId="3" fontId="19" fillId="0" borderId="22" xfId="94" applyNumberFormat="1" applyFont="1" applyFill="1" applyBorder="1" applyAlignment="1">
      <alignment vertical="center"/>
      <protection/>
    </xf>
    <xf numFmtId="0" fontId="19" fillId="50" borderId="19" xfId="94" applyFont="1" applyFill="1" applyBorder="1">
      <alignment/>
      <protection/>
    </xf>
    <xf numFmtId="3" fontId="19" fillId="50" borderId="38" xfId="94" applyNumberFormat="1" applyFont="1" applyFill="1" applyBorder="1">
      <alignment/>
      <protection/>
    </xf>
    <xf numFmtId="3" fontId="19" fillId="0" borderId="44" xfId="94" applyNumberFormat="1" applyFont="1" applyFill="1" applyBorder="1">
      <alignment/>
      <protection/>
    </xf>
    <xf numFmtId="3" fontId="19" fillId="0" borderId="73" xfId="94" applyNumberFormat="1" applyFont="1" applyFill="1" applyBorder="1">
      <alignment/>
      <protection/>
    </xf>
    <xf numFmtId="0" fontId="1" fillId="0" borderId="72" xfId="94" applyFont="1" applyFill="1" applyBorder="1">
      <alignment/>
      <protection/>
    </xf>
    <xf numFmtId="3" fontId="1" fillId="0" borderId="44" xfId="94" applyNumberFormat="1" applyFont="1" applyFill="1" applyBorder="1">
      <alignment/>
      <protection/>
    </xf>
    <xf numFmtId="3" fontId="1" fillId="0" borderId="52" xfId="94" applyNumberFormat="1" applyFont="1" applyFill="1" applyBorder="1">
      <alignment/>
      <protection/>
    </xf>
    <xf numFmtId="0" fontId="1" fillId="0" borderId="40" xfId="94" applyFont="1" applyFill="1" applyBorder="1">
      <alignment/>
      <protection/>
    </xf>
    <xf numFmtId="3" fontId="1" fillId="0" borderId="46" xfId="94" applyNumberFormat="1" applyFont="1" applyFill="1" applyBorder="1">
      <alignment/>
      <protection/>
    </xf>
    <xf numFmtId="0" fontId="19" fillId="50" borderId="23" xfId="94" applyFont="1" applyFill="1" applyBorder="1">
      <alignment/>
      <protection/>
    </xf>
    <xf numFmtId="0" fontId="19" fillId="50" borderId="72" xfId="94" applyFont="1" applyFill="1" applyBorder="1">
      <alignment/>
      <protection/>
    </xf>
    <xf numFmtId="3" fontId="19" fillId="50" borderId="44" xfId="94" applyNumberFormat="1" applyFont="1" applyFill="1" applyBorder="1">
      <alignment/>
      <protection/>
    </xf>
    <xf numFmtId="0" fontId="19" fillId="0" borderId="0" xfId="94" applyFont="1" applyFill="1">
      <alignment/>
      <protection/>
    </xf>
    <xf numFmtId="3" fontId="19" fillId="0" borderId="52" xfId="94" applyNumberFormat="1" applyFont="1" applyBorder="1">
      <alignment/>
      <protection/>
    </xf>
    <xf numFmtId="3" fontId="19" fillId="0" borderId="39" xfId="94" applyNumberFormat="1" applyFont="1" applyBorder="1">
      <alignment/>
      <protection/>
    </xf>
    <xf numFmtId="3" fontId="19" fillId="0" borderId="46" xfId="94" applyNumberFormat="1" applyFont="1" applyBorder="1">
      <alignment/>
      <protection/>
    </xf>
    <xf numFmtId="3" fontId="19" fillId="0" borderId="79" xfId="94" applyNumberFormat="1" applyFont="1" applyBorder="1">
      <alignment/>
      <protection/>
    </xf>
    <xf numFmtId="0" fontId="90" fillId="0" borderId="30" xfId="94" applyFont="1" applyBorder="1" applyAlignment="1">
      <alignment vertical="center"/>
      <protection/>
    </xf>
    <xf numFmtId="3" fontId="90" fillId="0" borderId="54" xfId="94" applyNumberFormat="1" applyFont="1" applyBorder="1" applyAlignment="1">
      <alignment vertical="center"/>
      <protection/>
    </xf>
    <xf numFmtId="3" fontId="90" fillId="0" borderId="42" xfId="94" applyNumberFormat="1" applyFont="1" applyBorder="1" applyAlignment="1">
      <alignment vertical="center"/>
      <protection/>
    </xf>
    <xf numFmtId="0" fontId="1" fillId="0" borderId="0" xfId="94" applyFill="1" applyAlignment="1" applyProtection="1">
      <alignment vertical="center"/>
      <protection/>
    </xf>
    <xf numFmtId="0" fontId="1" fillId="0" borderId="76" xfId="94" applyFont="1" applyFill="1" applyBorder="1">
      <alignment/>
      <protection/>
    </xf>
    <xf numFmtId="3" fontId="1" fillId="0" borderId="54" xfId="94" applyNumberFormat="1" applyFont="1" applyFill="1" applyBorder="1">
      <alignment/>
      <protection/>
    </xf>
    <xf numFmtId="0" fontId="64" fillId="0" borderId="0" xfId="98" applyFont="1" applyBorder="1" applyAlignment="1">
      <alignment horizontal="left" vertical="center"/>
      <protection/>
    </xf>
    <xf numFmtId="1" fontId="67" fillId="0" borderId="0" xfId="98" applyNumberFormat="1" applyFont="1" applyBorder="1" applyAlignment="1">
      <alignment horizontal="center" vertical="center" wrapText="1"/>
      <protection/>
    </xf>
    <xf numFmtId="0" fontId="60" fillId="0" borderId="0" xfId="98" applyFont="1" applyBorder="1" applyAlignment="1">
      <alignment horizontal="center" vertical="center"/>
      <protection/>
    </xf>
    <xf numFmtId="10" fontId="60" fillId="0" borderId="0" xfId="98" applyNumberFormat="1" applyFont="1" applyBorder="1" applyAlignment="1">
      <alignment horizontal="center" vertical="center"/>
      <protection/>
    </xf>
    <xf numFmtId="0" fontId="46" fillId="0" borderId="0" xfId="98" applyFont="1" applyBorder="1" applyAlignment="1">
      <alignment horizontal="left" vertical="center" wrapText="1"/>
      <protection/>
    </xf>
    <xf numFmtId="1" fontId="67" fillId="0" borderId="0" xfId="98" applyNumberFormat="1" applyFont="1" applyBorder="1" applyAlignment="1">
      <alignment horizontal="center" vertical="center"/>
      <protection/>
    </xf>
    <xf numFmtId="2" fontId="67" fillId="0" borderId="0" xfId="98" applyNumberFormat="1" applyFont="1" applyBorder="1" applyAlignment="1">
      <alignment horizontal="center" vertical="center"/>
      <protection/>
    </xf>
    <xf numFmtId="0" fontId="64" fillId="0" borderId="55" xfId="98" applyFont="1" applyBorder="1" applyAlignment="1">
      <alignment horizontal="left" vertical="center"/>
      <protection/>
    </xf>
    <xf numFmtId="0" fontId="64" fillId="0" borderId="51" xfId="98" applyFont="1" applyBorder="1" applyAlignment="1">
      <alignment horizontal="left" vertical="center"/>
      <protection/>
    </xf>
    <xf numFmtId="1" fontId="67" fillId="0" borderId="69" xfId="98" applyNumberFormat="1" applyFont="1" applyBorder="1" applyAlignment="1">
      <alignment horizontal="center" vertical="center" wrapText="1"/>
      <protection/>
    </xf>
    <xf numFmtId="0" fontId="64" fillId="0" borderId="52" xfId="98" applyFont="1" applyBorder="1" applyAlignment="1">
      <alignment horizontal="left" vertical="center"/>
      <protection/>
    </xf>
    <xf numFmtId="0" fontId="64" fillId="0" borderId="76" xfId="98" applyFont="1" applyBorder="1" applyAlignment="1">
      <alignment horizontal="left" vertical="center"/>
      <protection/>
    </xf>
    <xf numFmtId="0" fontId="64" fillId="0" borderId="54" xfId="98" applyFont="1" applyBorder="1" applyAlignment="1">
      <alignment horizontal="left" vertical="center"/>
      <protection/>
    </xf>
    <xf numFmtId="0" fontId="65" fillId="0" borderId="65" xfId="98" applyFont="1" applyBorder="1" applyAlignment="1">
      <alignment horizontal="left" vertical="center"/>
      <protection/>
    </xf>
    <xf numFmtId="1" fontId="66" fillId="0" borderId="39" xfId="98" applyNumberFormat="1" applyFont="1" applyBorder="1" applyAlignment="1">
      <alignment horizontal="center" vertical="center" wrapText="1"/>
      <protection/>
    </xf>
    <xf numFmtId="0" fontId="60" fillId="0" borderId="0" xfId="98" applyFont="1" applyAlignment="1">
      <alignment vertical="center"/>
      <protection/>
    </xf>
    <xf numFmtId="10" fontId="21" fillId="0" borderId="78" xfId="0" applyNumberFormat="1" applyFont="1" applyBorder="1" applyAlignment="1">
      <alignment vertical="center"/>
    </xf>
    <xf numFmtId="10" fontId="23" fillId="0" borderId="78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10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78" xfId="0" applyNumberFormat="1" applyFont="1" applyFill="1" applyBorder="1" applyAlignment="1">
      <alignment horizontal="center" vertical="center" wrapText="1"/>
    </xf>
    <xf numFmtId="0" fontId="94" fillId="0" borderId="36" xfId="96" applyFont="1" applyFill="1" applyBorder="1" applyAlignment="1">
      <alignment vertical="center" wrapText="1"/>
      <protection/>
    </xf>
    <xf numFmtId="0" fontId="92" fillId="0" borderId="19" xfId="96" applyFont="1" applyFill="1" applyBorder="1" applyAlignment="1">
      <alignment vertical="center"/>
      <protection/>
    </xf>
    <xf numFmtId="0" fontId="91" fillId="0" borderId="28" xfId="96" applyFont="1" applyFill="1" applyBorder="1" applyAlignment="1">
      <alignment vertical="center" wrapText="1"/>
      <protection/>
    </xf>
    <xf numFmtId="0" fontId="91" fillId="0" borderId="34" xfId="96" applyFont="1" applyFill="1" applyBorder="1" applyAlignment="1">
      <alignment vertical="center" wrapText="1"/>
      <protection/>
    </xf>
    <xf numFmtId="0" fontId="0" fillId="0" borderId="39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3" xfId="0" applyFont="1" applyBorder="1" applyAlignment="1">
      <alignment/>
    </xf>
    <xf numFmtId="3" fontId="97" fillId="11" borderId="84" xfId="96" applyNumberFormat="1" applyFont="1" applyFill="1" applyBorder="1" applyAlignment="1">
      <alignment horizontal="right" vertical="center" wrapText="1"/>
      <protection/>
    </xf>
    <xf numFmtId="10" fontId="79" fillId="0" borderId="46" xfId="96" applyNumberFormat="1" applyFont="1" applyBorder="1" applyAlignment="1">
      <alignment horizontal="right" vertical="center" wrapText="1"/>
      <protection/>
    </xf>
    <xf numFmtId="10" fontId="79" fillId="0" borderId="63" xfId="96" applyNumberFormat="1" applyFont="1" applyBorder="1" applyAlignment="1">
      <alignment horizontal="right" vertical="center" wrapText="1"/>
      <protection/>
    </xf>
    <xf numFmtId="3" fontId="78" fillId="11" borderId="63" xfId="96" applyNumberFormat="1" applyFont="1" applyFill="1" applyBorder="1" applyAlignment="1">
      <alignment horizontal="center" vertical="center" wrapText="1"/>
      <protection/>
    </xf>
    <xf numFmtId="3" fontId="78" fillId="11" borderId="44" xfId="96" applyNumberFormat="1" applyFont="1" applyFill="1" applyBorder="1" applyAlignment="1">
      <alignment horizontal="center" vertical="center" wrapText="1"/>
      <protection/>
    </xf>
    <xf numFmtId="0" fontId="78" fillId="11" borderId="33" xfId="96" applyFont="1" applyFill="1" applyBorder="1" applyAlignment="1">
      <alignment horizontal="center" vertical="center" wrapText="1"/>
      <protection/>
    </xf>
    <xf numFmtId="0" fontId="78" fillId="11" borderId="44" xfId="96" applyFont="1" applyFill="1" applyBorder="1" applyAlignment="1">
      <alignment horizontal="center" vertical="center" wrapText="1"/>
      <protection/>
    </xf>
    <xf numFmtId="0" fontId="14" fillId="0" borderId="39" xfId="96" applyFont="1" applyBorder="1">
      <alignment/>
      <protection/>
    </xf>
    <xf numFmtId="3" fontId="84" fillId="0" borderId="79" xfId="96" applyNumberFormat="1" applyFont="1" applyBorder="1" applyAlignment="1">
      <alignment horizontal="right"/>
      <protection/>
    </xf>
    <xf numFmtId="0" fontId="14" fillId="0" borderId="75" xfId="96" applyFont="1" applyBorder="1">
      <alignment/>
      <protection/>
    </xf>
    <xf numFmtId="0" fontId="76" fillId="51" borderId="76" xfId="96" applyFont="1" applyFill="1" applyBorder="1" applyAlignment="1">
      <alignment wrapText="1"/>
      <protection/>
    </xf>
    <xf numFmtId="3" fontId="85" fillId="51" borderId="54" xfId="96" applyNumberFormat="1" applyFont="1" applyFill="1" applyBorder="1" applyAlignment="1">
      <alignment horizontal="right"/>
      <protection/>
    </xf>
    <xf numFmtId="0" fontId="14" fillId="51" borderId="42" xfId="96" applyFont="1" applyFill="1" applyBorder="1">
      <alignment/>
      <protection/>
    </xf>
    <xf numFmtId="0" fontId="76" fillId="51" borderId="76" xfId="96" applyFont="1" applyFill="1" applyBorder="1" applyAlignment="1">
      <alignment vertical="center" wrapText="1"/>
      <protection/>
    </xf>
    <xf numFmtId="3" fontId="85" fillId="51" borderId="54" xfId="68" applyNumberFormat="1" applyFont="1" applyFill="1" applyBorder="1" applyAlignment="1" applyProtection="1">
      <alignment horizontal="right" vertical="center"/>
      <protection/>
    </xf>
    <xf numFmtId="3" fontId="85" fillId="51" borderId="42" xfId="68" applyNumberFormat="1" applyFont="1" applyFill="1" applyBorder="1" applyAlignment="1" applyProtection="1">
      <alignment horizontal="right" vertical="center"/>
      <protection/>
    </xf>
    <xf numFmtId="0" fontId="99" fillId="35" borderId="38" xfId="96" applyFont="1" applyFill="1" applyBorder="1" applyAlignment="1">
      <alignment horizontal="center" vertical="center"/>
      <protection/>
    </xf>
    <xf numFmtId="3" fontId="88" fillId="0" borderId="94" xfId="100" applyNumberFormat="1" applyFont="1" applyFill="1" applyBorder="1" applyAlignment="1">
      <alignment horizontal="right" vertical="center" wrapText="1"/>
      <protection/>
    </xf>
    <xf numFmtId="0" fontId="1" fillId="0" borderId="29" xfId="94" applyFill="1" applyBorder="1">
      <alignment/>
      <protection/>
    </xf>
    <xf numFmtId="0" fontId="1" fillId="0" borderId="35" xfId="94" applyFill="1" applyBorder="1">
      <alignment/>
      <protection/>
    </xf>
    <xf numFmtId="3" fontId="100" fillId="0" borderId="39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5" fillId="0" borderId="40" xfId="0" applyNumberFormat="1" applyFont="1" applyFill="1" applyBorder="1" applyAlignment="1">
      <alignment horizontal="left" vertical="center" wrapText="1"/>
    </xf>
    <xf numFmtId="0" fontId="29" fillId="0" borderId="78" xfId="100" applyFont="1" applyFill="1" applyBorder="1" applyAlignment="1" applyProtection="1">
      <alignment horizontal="left" vertical="center" wrapText="1"/>
      <protection/>
    </xf>
    <xf numFmtId="164" fontId="29" fillId="0" borderId="38" xfId="100" applyNumberFormat="1" applyFont="1" applyFill="1" applyBorder="1" applyAlignment="1" applyProtection="1">
      <alignment horizontal="right" vertical="center" wrapText="1"/>
      <protection/>
    </xf>
    <xf numFmtId="0" fontId="16" fillId="0" borderId="0" xfId="100" applyFont="1" applyFill="1">
      <alignment/>
      <protection/>
    </xf>
    <xf numFmtId="3" fontId="16" fillId="0" borderId="0" xfId="100" applyNumberFormat="1" applyFont="1" applyFill="1" applyBorder="1">
      <alignment/>
      <protection/>
    </xf>
    <xf numFmtId="164" fontId="16" fillId="0" borderId="0" xfId="100" applyNumberFormat="1" applyFont="1" applyFill="1" applyBorder="1">
      <alignment/>
      <protection/>
    </xf>
    <xf numFmtId="164" fontId="49" fillId="0" borderId="0" xfId="100" applyNumberFormat="1" applyFont="1" applyFill="1" applyBorder="1" applyAlignment="1" applyProtection="1">
      <alignment horizontal="left" vertical="center"/>
      <protection/>
    </xf>
    <xf numFmtId="0" fontId="16" fillId="0" borderId="90" xfId="100" applyFont="1" applyFill="1" applyBorder="1" applyAlignment="1" applyProtection="1">
      <alignment horizontal="left" vertical="center" wrapText="1"/>
      <protection/>
    </xf>
    <xf numFmtId="164" fontId="29" fillId="0" borderId="51" xfId="100" applyNumberFormat="1" applyFont="1" applyFill="1" applyBorder="1" applyAlignment="1" applyProtection="1">
      <alignment horizontal="right" vertical="center" wrapText="1"/>
      <protection/>
    </xf>
    <xf numFmtId="0" fontId="16" fillId="0" borderId="56" xfId="100" applyFont="1" applyFill="1" applyBorder="1" applyAlignment="1" applyProtection="1">
      <alignment horizontal="left" vertical="center" wrapText="1"/>
      <protection/>
    </xf>
    <xf numFmtId="164" fontId="29" fillId="0" borderId="52" xfId="100" applyNumberFormat="1" applyFont="1" applyFill="1" applyBorder="1" applyAlignment="1" applyProtection="1">
      <alignment horizontal="right" vertical="center" wrapText="1"/>
      <protection/>
    </xf>
    <xf numFmtId="0" fontId="16" fillId="0" borderId="95" xfId="100" applyFont="1" applyFill="1" applyBorder="1" applyAlignment="1" applyProtection="1">
      <alignment horizontal="left" vertical="center" wrapText="1"/>
      <protection/>
    </xf>
    <xf numFmtId="164" fontId="29" fillId="0" borderId="53" xfId="100" applyNumberFormat="1" applyFont="1" applyFill="1" applyBorder="1" applyAlignment="1" applyProtection="1">
      <alignment horizontal="right" vertical="center" wrapText="1"/>
      <protection/>
    </xf>
    <xf numFmtId="49" fontId="16" fillId="0" borderId="0" xfId="100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100" applyFont="1" applyFill="1" applyBorder="1" applyAlignment="1" applyProtection="1">
      <alignment horizontal="left" indent="5"/>
      <protection/>
    </xf>
    <xf numFmtId="3" fontId="16" fillId="0" borderId="0" xfId="10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/>
    </xf>
    <xf numFmtId="164" fontId="49" fillId="0" borderId="50" xfId="100" applyNumberFormat="1" applyFont="1" applyFill="1" applyBorder="1" applyAlignment="1" applyProtection="1">
      <alignment horizontal="left" vertical="center"/>
      <protection/>
    </xf>
    <xf numFmtId="3" fontId="29" fillId="0" borderId="51" xfId="100" applyNumberFormat="1" applyFont="1" applyFill="1" applyBorder="1" applyAlignment="1" applyProtection="1">
      <alignment horizontal="right" vertical="center" wrapText="1"/>
      <protection/>
    </xf>
    <xf numFmtId="3" fontId="29" fillId="0" borderId="52" xfId="100" applyNumberFormat="1" applyFont="1" applyFill="1" applyBorder="1" applyAlignment="1" applyProtection="1">
      <alignment horizontal="right" vertical="center" wrapText="1"/>
      <protection/>
    </xf>
    <xf numFmtId="0" fontId="16" fillId="0" borderId="57" xfId="100" applyFont="1" applyFill="1" applyBorder="1" applyAlignment="1" applyProtection="1">
      <alignment horizontal="left" vertical="center" wrapText="1"/>
      <protection/>
    </xf>
    <xf numFmtId="3" fontId="29" fillId="0" borderId="54" xfId="100" applyNumberFormat="1" applyFont="1" applyFill="1" applyBorder="1" applyAlignment="1" applyProtection="1">
      <alignment horizontal="right" vertical="center" wrapText="1"/>
      <protection/>
    </xf>
    <xf numFmtId="3" fontId="16" fillId="0" borderId="0" xfId="100" applyNumberFormat="1" applyFont="1" applyFill="1">
      <alignment/>
      <protection/>
    </xf>
    <xf numFmtId="0" fontId="49" fillId="0" borderId="0" xfId="100" applyFont="1" applyFill="1" applyBorder="1" applyAlignment="1">
      <alignment horizontal="left"/>
      <protection/>
    </xf>
    <xf numFmtId="0" fontId="29" fillId="0" borderId="51" xfId="100" applyFont="1" applyFill="1" applyBorder="1" applyAlignment="1">
      <alignment horizontal="left"/>
      <protection/>
    </xf>
    <xf numFmtId="3" fontId="29" fillId="0" borderId="51" xfId="100" applyNumberFormat="1" applyFont="1" applyFill="1" applyBorder="1">
      <alignment/>
      <protection/>
    </xf>
    <xf numFmtId="3" fontId="14" fillId="0" borderId="69" xfId="96" applyNumberFormat="1" applyFont="1" applyFill="1" applyBorder="1" applyAlignment="1">
      <alignment vertical="center"/>
      <protection/>
    </xf>
    <xf numFmtId="3" fontId="30" fillId="35" borderId="0" xfId="0" applyNumberFormat="1" applyFont="1" applyFill="1" applyBorder="1" applyAlignment="1">
      <alignment horizontal="right" vertical="center" wrapText="1"/>
    </xf>
    <xf numFmtId="3" fontId="100" fillId="35" borderId="0" xfId="0" applyNumberFormat="1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49" fontId="25" fillId="0" borderId="24" xfId="0" applyNumberFormat="1" applyFont="1" applyFill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26" fillId="0" borderId="22" xfId="0" applyFont="1" applyBorder="1" applyAlignment="1">
      <alignment/>
    </xf>
    <xf numFmtId="3" fontId="14" fillId="0" borderId="21" xfId="96" applyNumberFormat="1" applyBorder="1">
      <alignment/>
      <protection/>
    </xf>
    <xf numFmtId="3" fontId="84" fillId="0" borderId="46" xfId="96" applyNumberFormat="1" applyFont="1" applyFill="1" applyBorder="1" applyAlignment="1">
      <alignment horizontal="right"/>
      <protection/>
    </xf>
    <xf numFmtId="3" fontId="83" fillId="0" borderId="96" xfId="96" applyNumberFormat="1" applyFont="1" applyFill="1" applyBorder="1" applyAlignment="1">
      <alignment vertical="center"/>
      <protection/>
    </xf>
    <xf numFmtId="3" fontId="38" fillId="0" borderId="97" xfId="100" applyNumberFormat="1" applyFont="1" applyFill="1" applyBorder="1" applyAlignment="1">
      <alignment vertical="center"/>
      <protection/>
    </xf>
    <xf numFmtId="3" fontId="38" fillId="0" borderId="98" xfId="100" applyNumberFormat="1" applyFont="1" applyFill="1" applyBorder="1" applyAlignment="1">
      <alignment vertical="center"/>
      <protection/>
    </xf>
    <xf numFmtId="3" fontId="38" fillId="0" borderId="99" xfId="100" applyNumberFormat="1" applyFont="1" applyFill="1" applyBorder="1" applyAlignment="1">
      <alignment vertical="center"/>
      <protection/>
    </xf>
    <xf numFmtId="3" fontId="34" fillId="0" borderId="100" xfId="102" applyNumberFormat="1" applyFont="1" applyFill="1" applyBorder="1" applyProtection="1">
      <alignment/>
      <protection/>
    </xf>
    <xf numFmtId="3" fontId="34" fillId="0" borderId="101" xfId="102" applyNumberFormat="1" applyFont="1" applyFill="1" applyBorder="1" applyProtection="1">
      <alignment/>
      <protection/>
    </xf>
    <xf numFmtId="0" fontId="34" fillId="0" borderId="102" xfId="100" applyFont="1" applyFill="1" applyBorder="1" applyAlignment="1" applyProtection="1">
      <alignment horizontal="left" vertical="center" wrapText="1" indent="1"/>
      <protection/>
    </xf>
    <xf numFmtId="49" fontId="34" fillId="0" borderId="103" xfId="100" applyNumberFormat="1" applyFont="1" applyFill="1" applyBorder="1" applyAlignment="1" applyProtection="1">
      <alignment horizontal="left" vertical="center" wrapText="1" indent="1"/>
      <protection/>
    </xf>
    <xf numFmtId="49" fontId="34" fillId="0" borderId="104" xfId="100" applyNumberFormat="1" applyFont="1" applyFill="1" applyBorder="1" applyAlignment="1" applyProtection="1">
      <alignment horizontal="left" vertical="center" wrapText="1" indent="1"/>
      <protection/>
    </xf>
    <xf numFmtId="49" fontId="39" fillId="0" borderId="103" xfId="100" applyNumberFormat="1" applyFont="1" applyFill="1" applyBorder="1" applyAlignment="1" applyProtection="1">
      <alignment horizontal="left" vertical="center" wrapText="1"/>
      <protection/>
    </xf>
    <xf numFmtId="3" fontId="38" fillId="0" borderId="105" xfId="100" applyNumberFormat="1" applyFont="1" applyFill="1" applyBorder="1">
      <alignment/>
      <protection/>
    </xf>
    <xf numFmtId="49" fontId="38" fillId="0" borderId="103" xfId="100" applyNumberFormat="1" applyFont="1" applyFill="1" applyBorder="1" applyAlignment="1">
      <alignment horizontal="left"/>
      <protection/>
    </xf>
    <xf numFmtId="49" fontId="38" fillId="0" borderId="103" xfId="100" applyNumberFormat="1" applyFont="1" applyFill="1" applyBorder="1" applyAlignment="1" applyProtection="1">
      <alignment horizontal="left" vertical="center" wrapText="1"/>
      <protection/>
    </xf>
    <xf numFmtId="164" fontId="38" fillId="0" borderId="105" xfId="100" applyNumberFormat="1" applyFont="1" applyFill="1" applyBorder="1">
      <alignment/>
      <protection/>
    </xf>
    <xf numFmtId="49" fontId="39" fillId="0" borderId="104" xfId="100" applyNumberFormat="1" applyFont="1" applyFill="1" applyBorder="1" applyAlignment="1">
      <alignment horizontal="left"/>
      <protection/>
    </xf>
    <xf numFmtId="3" fontId="38" fillId="0" borderId="106" xfId="100" applyNumberFormat="1" applyFont="1" applyFill="1" applyBorder="1">
      <alignment/>
      <protection/>
    </xf>
    <xf numFmtId="164" fontId="29" fillId="0" borderId="54" xfId="100" applyNumberFormat="1" applyFont="1" applyFill="1" applyBorder="1" applyAlignment="1" applyProtection="1">
      <alignment horizontal="right" vertical="center" wrapText="1"/>
      <protection/>
    </xf>
    <xf numFmtId="164" fontId="16" fillId="0" borderId="51" xfId="100" applyNumberFormat="1" applyFont="1" applyFill="1" applyBorder="1" applyAlignment="1" applyProtection="1">
      <alignment horizontal="right" vertical="center" wrapText="1"/>
      <protection/>
    </xf>
    <xf numFmtId="164" fontId="16" fillId="0" borderId="52" xfId="100" applyNumberFormat="1" applyFont="1" applyFill="1" applyBorder="1" applyAlignment="1" applyProtection="1">
      <alignment horizontal="right" vertical="center" wrapText="1"/>
      <protection/>
    </xf>
    <xf numFmtId="0" fontId="34" fillId="0" borderId="76" xfId="0" applyFont="1" applyFill="1" applyBorder="1" applyAlignment="1" applyProtection="1">
      <alignment horizontal="center" vertical="center" wrapText="1"/>
      <protection/>
    </xf>
    <xf numFmtId="0" fontId="33" fillId="0" borderId="68" xfId="0" applyFont="1" applyFill="1" applyBorder="1" applyAlignment="1" applyProtection="1">
      <alignment horizontal="left" vertical="center" wrapText="1" indent="1"/>
      <protection/>
    </xf>
    <xf numFmtId="164" fontId="3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67" xfId="0" applyFont="1" applyFill="1" applyBorder="1" applyAlignment="1" applyProtection="1">
      <alignment horizontal="left" vertical="center" wrapText="1" indent="1"/>
      <protection/>
    </xf>
    <xf numFmtId="164" fontId="34" fillId="0" borderId="65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77" xfId="0" applyFont="1" applyFill="1" applyBorder="1" applyAlignment="1" applyProtection="1">
      <alignment horizontal="left" vertical="center" wrapText="1" indent="1"/>
      <protection/>
    </xf>
    <xf numFmtId="164" fontId="34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35" fillId="0" borderId="107" xfId="100" applyNumberFormat="1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 wrapText="1"/>
    </xf>
    <xf numFmtId="0" fontId="76" fillId="0" borderId="0" xfId="96" applyFont="1" applyBorder="1" applyAlignment="1">
      <alignment horizontal="center"/>
      <protection/>
    </xf>
    <xf numFmtId="49" fontId="25" fillId="0" borderId="19" xfId="0" applyNumberFormat="1" applyFont="1" applyBorder="1" applyAlignment="1">
      <alignment horizontal="center" vertical="center"/>
    </xf>
    <xf numFmtId="164" fontId="34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64" xfId="0" applyFont="1" applyFill="1" applyBorder="1" applyAlignment="1" applyProtection="1">
      <alignment horizontal="center" vertical="center" wrapText="1"/>
      <protection/>
    </xf>
    <xf numFmtId="3" fontId="71" fillId="0" borderId="21" xfId="99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3" fontId="79" fillId="0" borderId="39" xfId="96" applyNumberFormat="1" applyFont="1" applyBorder="1" applyAlignment="1">
      <alignment horizontal="right" vertical="center" wrapText="1"/>
      <protection/>
    </xf>
    <xf numFmtId="3" fontId="97" fillId="11" borderId="109" xfId="96" applyNumberFormat="1" applyFont="1" applyFill="1" applyBorder="1" applyAlignment="1">
      <alignment horizontal="right" vertical="center" wrapText="1"/>
      <protection/>
    </xf>
    <xf numFmtId="0" fontId="101" fillId="0" borderId="62" xfId="96" applyFont="1" applyFill="1" applyBorder="1" applyAlignment="1">
      <alignment wrapText="1"/>
      <protection/>
    </xf>
    <xf numFmtId="3" fontId="102" fillId="0" borderId="52" xfId="96" applyNumberFormat="1" applyFont="1" applyFill="1" applyBorder="1" applyAlignment="1">
      <alignment horizontal="right"/>
      <protection/>
    </xf>
    <xf numFmtId="0" fontId="83" fillId="0" borderId="62" xfId="96" applyFont="1" applyFill="1" applyBorder="1" applyAlignment="1">
      <alignment wrapText="1"/>
      <protection/>
    </xf>
    <xf numFmtId="0" fontId="76" fillId="49" borderId="65" xfId="96" applyFont="1" applyFill="1" applyBorder="1" applyAlignment="1">
      <alignment horizontal="center" vertical="center" wrapText="1"/>
      <protection/>
    </xf>
    <xf numFmtId="0" fontId="76" fillId="49" borderId="52" xfId="96" applyFont="1" applyFill="1" applyBorder="1" applyAlignment="1">
      <alignment horizontal="center" vertical="center" wrapText="1"/>
      <protection/>
    </xf>
    <xf numFmtId="0" fontId="14" fillId="0" borderId="74" xfId="96" applyFont="1" applyBorder="1">
      <alignment/>
      <protection/>
    </xf>
    <xf numFmtId="3" fontId="83" fillId="0" borderId="73" xfId="96" applyNumberFormat="1" applyFont="1" applyFill="1" applyBorder="1" applyAlignment="1">
      <alignment vertical="center"/>
      <protection/>
    </xf>
    <xf numFmtId="3" fontId="86" fillId="35" borderId="69" xfId="96" applyNumberFormat="1" applyFont="1" applyFill="1" applyBorder="1" applyAlignment="1">
      <alignment horizontal="center" vertical="center"/>
      <protection/>
    </xf>
    <xf numFmtId="0" fontId="57" fillId="0" borderId="21" xfId="94" applyFont="1" applyFill="1" applyBorder="1" applyAlignment="1">
      <alignment vertical="center"/>
      <protection/>
    </xf>
    <xf numFmtId="3" fontId="1" fillId="0" borderId="51" xfId="94" applyNumberFormat="1" applyFont="1" applyBorder="1" applyAlignment="1">
      <alignment horizontal="right"/>
      <protection/>
    </xf>
    <xf numFmtId="0" fontId="19" fillId="0" borderId="38" xfId="94" applyFont="1" applyFill="1" applyBorder="1" applyAlignment="1">
      <alignment horizontal="center"/>
      <protection/>
    </xf>
    <xf numFmtId="0" fontId="19" fillId="0" borderId="22" xfId="94" applyFont="1" applyFill="1" applyBorder="1" applyAlignment="1">
      <alignment horizontal="center"/>
      <protection/>
    </xf>
    <xf numFmtId="3" fontId="1" fillId="0" borderId="69" xfId="94" applyNumberFormat="1" applyFont="1" applyBorder="1" applyAlignment="1">
      <alignment horizontal="right"/>
      <protection/>
    </xf>
    <xf numFmtId="0" fontId="57" fillId="0" borderId="65" xfId="94" applyFont="1" applyFill="1" applyBorder="1" applyAlignment="1">
      <alignment vertical="center"/>
      <protection/>
    </xf>
    <xf numFmtId="3" fontId="19" fillId="50" borderId="22" xfId="94" applyNumberFormat="1" applyFont="1" applyFill="1" applyBorder="1" applyAlignment="1">
      <alignment horizontal="right" vertical="center"/>
      <protection/>
    </xf>
    <xf numFmtId="3" fontId="19" fillId="50" borderId="22" xfId="94" applyNumberFormat="1" applyFont="1" applyFill="1" applyBorder="1" applyAlignment="1">
      <alignment vertical="center"/>
      <protection/>
    </xf>
    <xf numFmtId="3" fontId="19" fillId="50" borderId="22" xfId="94" applyNumberFormat="1" applyFont="1" applyFill="1" applyBorder="1">
      <alignment/>
      <protection/>
    </xf>
    <xf numFmtId="3" fontId="1" fillId="0" borderId="73" xfId="94" applyNumberFormat="1" applyFont="1" applyFill="1" applyBorder="1">
      <alignment/>
      <protection/>
    </xf>
    <xf numFmtId="3" fontId="1" fillId="0" borderId="79" xfId="94" applyNumberFormat="1" applyFont="1" applyFill="1" applyBorder="1">
      <alignment/>
      <protection/>
    </xf>
    <xf numFmtId="3" fontId="1" fillId="0" borderId="42" xfId="94" applyNumberFormat="1" applyFont="1" applyFill="1" applyBorder="1">
      <alignment/>
      <protection/>
    </xf>
    <xf numFmtId="3" fontId="19" fillId="50" borderId="73" xfId="94" applyNumberFormat="1" applyFont="1" applyFill="1" applyBorder="1">
      <alignment/>
      <protection/>
    </xf>
    <xf numFmtId="3" fontId="25" fillId="35" borderId="22" xfId="0" applyNumberFormat="1" applyFont="1" applyFill="1" applyBorder="1" applyAlignment="1">
      <alignment horizontal="right" vertical="center" wrapText="1"/>
    </xf>
    <xf numFmtId="3" fontId="24" fillId="35" borderId="64" xfId="0" applyNumberFormat="1" applyFont="1" applyFill="1" applyBorder="1" applyAlignment="1">
      <alignment horizontal="right" vertical="center" wrapText="1"/>
    </xf>
    <xf numFmtId="3" fontId="24" fillId="35" borderId="39" xfId="0" applyNumberFormat="1" applyFont="1" applyFill="1" applyBorder="1" applyAlignment="1">
      <alignment horizontal="right" vertical="center" wrapText="1"/>
    </xf>
    <xf numFmtId="3" fontId="24" fillId="35" borderId="69" xfId="0" applyNumberFormat="1" applyFont="1" applyFill="1" applyBorder="1" applyAlignment="1">
      <alignment horizontal="right" vertical="center" wrapText="1"/>
    </xf>
    <xf numFmtId="3" fontId="25" fillId="0" borderId="22" xfId="0" applyNumberFormat="1" applyFont="1" applyFill="1" applyBorder="1" applyAlignment="1">
      <alignment horizontal="right" vertical="center"/>
    </xf>
    <xf numFmtId="3" fontId="25" fillId="0" borderId="39" xfId="0" applyNumberFormat="1" applyFont="1" applyFill="1" applyBorder="1" applyAlignment="1">
      <alignment horizontal="right" vertical="center"/>
    </xf>
    <xf numFmtId="3" fontId="24" fillId="0" borderId="73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vertical="center"/>
    </xf>
    <xf numFmtId="3" fontId="24" fillId="0" borderId="73" xfId="0" applyNumberFormat="1" applyFont="1" applyFill="1" applyBorder="1" applyAlignment="1">
      <alignment vertical="center"/>
    </xf>
    <xf numFmtId="3" fontId="24" fillId="0" borderId="79" xfId="0" applyNumberFormat="1" applyFont="1" applyFill="1" applyBorder="1" applyAlignment="1">
      <alignment vertical="center"/>
    </xf>
    <xf numFmtId="3" fontId="25" fillId="0" borderId="73" xfId="0" applyNumberFormat="1" applyFont="1" applyFill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4" fillId="35" borderId="42" xfId="0" applyNumberFormat="1" applyFont="1" applyFill="1" applyBorder="1" applyAlignment="1">
      <alignment horizontal="right" vertical="center" wrapText="1"/>
    </xf>
    <xf numFmtId="0" fontId="26" fillId="0" borderId="110" xfId="0" applyFont="1" applyBorder="1" applyAlignment="1">
      <alignment/>
    </xf>
    <xf numFmtId="3" fontId="30" fillId="0" borderId="22" xfId="0" applyNumberFormat="1" applyFont="1" applyFill="1" applyBorder="1" applyAlignment="1">
      <alignment vertical="center"/>
    </xf>
    <xf numFmtId="3" fontId="100" fillId="0" borderId="73" xfId="0" applyNumberFormat="1" applyFont="1" applyFill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30" fillId="0" borderId="22" xfId="0" applyNumberFormat="1" applyFont="1" applyFill="1" applyBorder="1" applyAlignment="1">
      <alignment horizontal="right" vertical="center"/>
    </xf>
    <xf numFmtId="3" fontId="100" fillId="0" borderId="79" xfId="0" applyNumberFormat="1" applyFont="1" applyBorder="1" applyAlignment="1">
      <alignment vertical="center"/>
    </xf>
    <xf numFmtId="3" fontId="30" fillId="0" borderId="64" xfId="0" applyNumberFormat="1" applyFont="1" applyBorder="1" applyAlignment="1">
      <alignment vertical="center"/>
    </xf>
    <xf numFmtId="3" fontId="100" fillId="0" borderId="69" xfId="0" applyNumberFormat="1" applyFont="1" applyFill="1" applyBorder="1" applyAlignment="1">
      <alignment vertical="center"/>
    </xf>
    <xf numFmtId="3" fontId="100" fillId="0" borderId="39" xfId="0" applyNumberFormat="1" applyFont="1" applyFill="1" applyBorder="1" applyAlignment="1">
      <alignment vertical="center"/>
    </xf>
    <xf numFmtId="3" fontId="100" fillId="0" borderId="42" xfId="0" applyNumberFormat="1" applyFont="1" applyFill="1" applyBorder="1" applyAlignment="1">
      <alignment vertical="center"/>
    </xf>
    <xf numFmtId="0" fontId="0" fillId="0" borderId="80" xfId="0" applyFont="1" applyBorder="1" applyAlignment="1">
      <alignment wrapText="1"/>
    </xf>
    <xf numFmtId="3" fontId="30" fillId="35" borderId="22" xfId="0" applyNumberFormat="1" applyFont="1" applyFill="1" applyBorder="1" applyAlignment="1">
      <alignment horizontal="right" vertical="center" wrapText="1"/>
    </xf>
    <xf numFmtId="3" fontId="100" fillId="35" borderId="69" xfId="0" applyNumberFormat="1" applyFont="1" applyFill="1" applyBorder="1" applyAlignment="1">
      <alignment horizontal="right" vertical="center" wrapText="1"/>
    </xf>
    <xf numFmtId="3" fontId="100" fillId="35" borderId="39" xfId="0" applyNumberFormat="1" applyFont="1" applyFill="1" applyBorder="1" applyAlignment="1">
      <alignment horizontal="right" vertical="center" wrapText="1"/>
    </xf>
    <xf numFmtId="3" fontId="100" fillId="35" borderId="73" xfId="0" applyNumberFormat="1" applyFont="1" applyFill="1" applyBorder="1" applyAlignment="1">
      <alignment horizontal="right" vertical="center" wrapText="1"/>
    </xf>
    <xf numFmtId="3" fontId="100" fillId="0" borderId="75" xfId="0" applyNumberFormat="1" applyFont="1" applyFill="1" applyBorder="1" applyAlignment="1">
      <alignment horizontal="right" vertical="center"/>
    </xf>
    <xf numFmtId="3" fontId="100" fillId="0" borderId="73" xfId="0" applyNumberFormat="1" applyFont="1" applyFill="1" applyBorder="1" applyAlignment="1">
      <alignment horizontal="right" vertical="center"/>
    </xf>
    <xf numFmtId="3" fontId="100" fillId="0" borderId="79" xfId="0" applyNumberFormat="1" applyFont="1" applyFill="1" applyBorder="1" applyAlignment="1">
      <alignment vertical="center"/>
    </xf>
    <xf numFmtId="3" fontId="30" fillId="0" borderId="73" xfId="0" applyNumberFormat="1" applyFont="1" applyFill="1" applyBorder="1" applyAlignment="1">
      <alignment vertical="center"/>
    </xf>
    <xf numFmtId="3" fontId="100" fillId="35" borderId="42" xfId="0" applyNumberFormat="1" applyFont="1" applyFill="1" applyBorder="1" applyAlignment="1">
      <alignment horizontal="right" vertical="center" wrapText="1"/>
    </xf>
    <xf numFmtId="3" fontId="30" fillId="0" borderId="64" xfId="0" applyNumberFormat="1" applyFont="1" applyFill="1" applyBorder="1" applyAlignment="1">
      <alignment horizontal="right" vertical="center"/>
    </xf>
    <xf numFmtId="3" fontId="30" fillId="0" borderId="111" xfId="0" applyNumberFormat="1" applyFont="1" applyFill="1" applyBorder="1" applyAlignment="1">
      <alignment horizontal="right" vertical="center"/>
    </xf>
    <xf numFmtId="3" fontId="30" fillId="0" borderId="71" xfId="0" applyNumberFormat="1" applyFont="1" applyFill="1" applyBorder="1" applyAlignment="1">
      <alignment horizontal="right" vertical="center"/>
    </xf>
    <xf numFmtId="3" fontId="100" fillId="0" borderId="79" xfId="0" applyNumberFormat="1" applyFont="1" applyFill="1" applyBorder="1" applyAlignment="1">
      <alignment horizontal="right" vertical="center"/>
    </xf>
    <xf numFmtId="3" fontId="30" fillId="0" borderId="73" xfId="0" applyNumberFormat="1" applyFont="1" applyFill="1" applyBorder="1" applyAlignment="1">
      <alignment horizontal="right" vertical="center"/>
    </xf>
    <xf numFmtId="3" fontId="30" fillId="0" borderId="79" xfId="0" applyNumberFormat="1" applyFont="1" applyFill="1" applyBorder="1" applyAlignment="1">
      <alignment vertical="center"/>
    </xf>
    <xf numFmtId="0" fontId="38" fillId="0" borderId="112" xfId="100" applyFont="1" applyFill="1" applyBorder="1" applyAlignment="1">
      <alignment horizontal="center" vertical="center"/>
      <protection/>
    </xf>
    <xf numFmtId="0" fontId="24" fillId="0" borderId="33" xfId="0" applyFont="1" applyBorder="1" applyAlignment="1">
      <alignment vertical="center" wrapText="1"/>
    </xf>
    <xf numFmtId="0" fontId="24" fillId="0" borderId="33" xfId="77" applyNumberFormat="1" applyFont="1" applyFill="1" applyBorder="1" applyAlignment="1" applyProtection="1">
      <alignment vertical="center" wrapText="1"/>
      <protection/>
    </xf>
    <xf numFmtId="0" fontId="24" fillId="0" borderId="33" xfId="0" applyFont="1" applyFill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 wrapText="1"/>
    </xf>
    <xf numFmtId="10" fontId="21" fillId="0" borderId="95" xfId="0" applyNumberFormat="1" applyFont="1" applyBorder="1" applyAlignment="1">
      <alignment vertical="center"/>
    </xf>
    <xf numFmtId="3" fontId="25" fillId="0" borderId="113" xfId="0" applyNumberFormat="1" applyFont="1" applyFill="1" applyBorder="1" applyAlignment="1">
      <alignment vertical="center"/>
    </xf>
    <xf numFmtId="3" fontId="24" fillId="0" borderId="114" xfId="0" applyNumberFormat="1" applyFont="1" applyFill="1" applyBorder="1" applyAlignment="1">
      <alignment vertical="center"/>
    </xf>
    <xf numFmtId="3" fontId="24" fillId="0" borderId="114" xfId="0" applyNumberFormat="1" applyFont="1" applyBorder="1" applyAlignment="1">
      <alignment vertical="center"/>
    </xf>
    <xf numFmtId="3" fontId="24" fillId="0" borderId="115" xfId="0" applyNumberFormat="1" applyFont="1" applyBorder="1" applyAlignment="1">
      <alignment vertical="center"/>
    </xf>
    <xf numFmtId="3" fontId="24" fillId="0" borderId="116" xfId="0" applyNumberFormat="1" applyFont="1" applyBorder="1" applyAlignment="1">
      <alignment vertical="center"/>
    </xf>
    <xf numFmtId="3" fontId="25" fillId="0" borderId="113" xfId="0" applyNumberFormat="1" applyFont="1" applyBorder="1" applyAlignment="1">
      <alignment vertical="center"/>
    </xf>
    <xf numFmtId="3" fontId="24" fillId="0" borderId="115" xfId="0" applyNumberFormat="1" applyFont="1" applyFill="1" applyBorder="1" applyAlignment="1">
      <alignment vertical="center"/>
    </xf>
    <xf numFmtId="3" fontId="24" fillId="0" borderId="117" xfId="0" applyNumberFormat="1" applyFont="1" applyBorder="1" applyAlignment="1">
      <alignment vertical="center"/>
    </xf>
    <xf numFmtId="3" fontId="24" fillId="0" borderId="117" xfId="0" applyNumberFormat="1" applyFont="1" applyFill="1" applyBorder="1" applyAlignment="1">
      <alignment vertical="center"/>
    </xf>
    <xf numFmtId="3" fontId="32" fillId="0" borderId="113" xfId="0" applyNumberFormat="1" applyFont="1" applyFill="1" applyBorder="1" applyAlignment="1">
      <alignment vertical="center"/>
    </xf>
    <xf numFmtId="0" fontId="23" fillId="0" borderId="117" xfId="0" applyFont="1" applyBorder="1" applyAlignment="1">
      <alignment vertical="center"/>
    </xf>
    <xf numFmtId="3" fontId="25" fillId="0" borderId="113" xfId="0" applyNumberFormat="1" applyFont="1" applyFill="1" applyBorder="1" applyAlignment="1">
      <alignment horizontal="right" vertical="center"/>
    </xf>
    <xf numFmtId="3" fontId="24" fillId="0" borderId="118" xfId="0" applyNumberFormat="1" applyFont="1" applyFill="1" applyBorder="1" applyAlignment="1">
      <alignment vertical="center"/>
    </xf>
    <xf numFmtId="3" fontId="25" fillId="0" borderId="119" xfId="0" applyNumberFormat="1" applyFont="1" applyBorder="1" applyAlignment="1">
      <alignment vertical="center"/>
    </xf>
    <xf numFmtId="3" fontId="24" fillId="0" borderId="120" xfId="0" applyNumberFormat="1" applyFont="1" applyFill="1" applyBorder="1" applyAlignment="1">
      <alignment vertical="center"/>
    </xf>
    <xf numFmtId="3" fontId="24" fillId="0" borderId="121" xfId="0" applyNumberFormat="1" applyFont="1" applyFill="1" applyBorder="1" applyAlignment="1">
      <alignment vertical="center"/>
    </xf>
    <xf numFmtId="3" fontId="25" fillId="0" borderId="119" xfId="0" applyNumberFormat="1" applyFont="1" applyFill="1" applyBorder="1" applyAlignment="1">
      <alignment vertical="center"/>
    </xf>
    <xf numFmtId="3" fontId="23" fillId="0" borderId="101" xfId="0" applyNumberFormat="1" applyFont="1" applyBorder="1" applyAlignment="1">
      <alignment vertical="center"/>
    </xf>
    <xf numFmtId="3" fontId="21" fillId="0" borderId="122" xfId="0" applyNumberFormat="1" applyFont="1" applyBorder="1" applyAlignment="1">
      <alignment vertical="center"/>
    </xf>
    <xf numFmtId="3" fontId="21" fillId="0" borderId="123" xfId="0" applyNumberFormat="1" applyFont="1" applyBorder="1" applyAlignment="1">
      <alignment vertical="center"/>
    </xf>
    <xf numFmtId="0" fontId="21" fillId="0" borderId="123" xfId="0" applyFont="1" applyBorder="1" applyAlignment="1">
      <alignment vertical="center"/>
    </xf>
    <xf numFmtId="3" fontId="21" fillId="0" borderId="124" xfId="0" applyNumberFormat="1" applyFont="1" applyBorder="1" applyAlignment="1">
      <alignment vertical="center"/>
    </xf>
    <xf numFmtId="3" fontId="23" fillId="0" borderId="113" xfId="0" applyNumberFormat="1" applyFont="1" applyBorder="1" applyAlignment="1">
      <alignment vertical="center"/>
    </xf>
    <xf numFmtId="3" fontId="21" fillId="0" borderId="113" xfId="0" applyNumberFormat="1" applyFont="1" applyBorder="1" applyAlignment="1">
      <alignment vertical="center"/>
    </xf>
    <xf numFmtId="3" fontId="23" fillId="0" borderId="123" xfId="0" applyNumberFormat="1" applyFont="1" applyBorder="1" applyAlignment="1">
      <alignment vertical="center"/>
    </xf>
    <xf numFmtId="3" fontId="23" fillId="0" borderId="124" xfId="0" applyNumberFormat="1" applyFont="1" applyBorder="1" applyAlignment="1">
      <alignment vertical="center"/>
    </xf>
    <xf numFmtId="3" fontId="23" fillId="0" borderId="119" xfId="0" applyNumberFormat="1" applyFont="1" applyBorder="1" applyAlignment="1">
      <alignment vertical="center"/>
    </xf>
    <xf numFmtId="3" fontId="24" fillId="0" borderId="125" xfId="0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left" vertical="center" wrapText="1"/>
    </xf>
    <xf numFmtId="49" fontId="24" fillId="0" borderId="30" xfId="0" applyNumberFormat="1" applyFont="1" applyBorder="1" applyAlignment="1">
      <alignment horizontal="left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left" vertical="center"/>
    </xf>
    <xf numFmtId="3" fontId="1" fillId="0" borderId="0" xfId="95" applyNumberFormat="1" applyAlignment="1">
      <alignment vertical="center" wrapText="1"/>
      <protection/>
    </xf>
    <xf numFmtId="3" fontId="1" fillId="0" borderId="0" xfId="95" applyNumberFormat="1" applyAlignment="1">
      <alignment vertical="center"/>
      <protection/>
    </xf>
    <xf numFmtId="3" fontId="106" fillId="0" borderId="54" xfId="95" applyNumberFormat="1" applyFont="1" applyFill="1" applyBorder="1" applyAlignment="1">
      <alignment horizontal="center" vertical="center"/>
      <protection/>
    </xf>
    <xf numFmtId="3" fontId="106" fillId="0" borderId="57" xfId="95" applyNumberFormat="1" applyFont="1" applyFill="1" applyBorder="1" applyAlignment="1">
      <alignment horizontal="center" vertical="center"/>
      <protection/>
    </xf>
    <xf numFmtId="3" fontId="106" fillId="0" borderId="42" xfId="95" applyNumberFormat="1" applyFont="1" applyFill="1" applyBorder="1" applyAlignment="1">
      <alignment horizontal="center" vertical="center"/>
      <protection/>
    </xf>
    <xf numFmtId="3" fontId="65" fillId="0" borderId="72" xfId="95" applyNumberFormat="1" applyFont="1" applyBorder="1" applyAlignment="1">
      <alignment vertical="center" wrapText="1"/>
      <protection/>
    </xf>
    <xf numFmtId="3" fontId="65" fillId="0" borderId="44" xfId="95" applyNumberFormat="1" applyFont="1" applyBorder="1" applyAlignment="1">
      <alignment vertical="center"/>
      <protection/>
    </xf>
    <xf numFmtId="3" fontId="65" fillId="0" borderId="44" xfId="95" applyNumberFormat="1" applyFont="1" applyBorder="1" applyAlignment="1">
      <alignment horizontal="right" vertical="center"/>
      <protection/>
    </xf>
    <xf numFmtId="3" fontId="65" fillId="0" borderId="73" xfId="95" applyNumberFormat="1" applyFont="1" applyBorder="1" applyAlignment="1">
      <alignment horizontal="right" vertical="center"/>
      <protection/>
    </xf>
    <xf numFmtId="3" fontId="65" fillId="0" borderId="65" xfId="95" applyNumberFormat="1" applyFont="1" applyBorder="1" applyAlignment="1">
      <alignment vertical="center" wrapText="1"/>
      <protection/>
    </xf>
    <xf numFmtId="3" fontId="65" fillId="0" borderId="52" xfId="95" applyNumberFormat="1" applyFont="1" applyBorder="1" applyAlignment="1">
      <alignment vertical="center"/>
      <protection/>
    </xf>
    <xf numFmtId="3" fontId="65" fillId="0" borderId="52" xfId="95" applyNumberFormat="1" applyFont="1" applyBorder="1" applyAlignment="1">
      <alignment horizontal="right" vertical="center"/>
      <protection/>
    </xf>
    <xf numFmtId="3" fontId="65" fillId="0" borderId="39" xfId="95" applyNumberFormat="1" applyFont="1" applyBorder="1" applyAlignment="1">
      <alignment horizontal="right" vertical="center"/>
      <protection/>
    </xf>
    <xf numFmtId="3" fontId="65" fillId="0" borderId="62" xfId="95" applyNumberFormat="1" applyFont="1" applyBorder="1" applyAlignment="1">
      <alignment vertical="center" wrapText="1"/>
      <protection/>
    </xf>
    <xf numFmtId="3" fontId="65" fillId="0" borderId="46" xfId="95" applyNumberFormat="1" applyFont="1" applyBorder="1" applyAlignment="1">
      <alignment vertical="center"/>
      <protection/>
    </xf>
    <xf numFmtId="3" fontId="65" fillId="0" borderId="46" xfId="95" applyNumberFormat="1" applyFont="1" applyBorder="1" applyAlignment="1">
      <alignment horizontal="right" vertical="center"/>
      <protection/>
    </xf>
    <xf numFmtId="3" fontId="65" fillId="0" borderId="76" xfId="95" applyNumberFormat="1" applyFont="1" applyBorder="1" applyAlignment="1">
      <alignment vertical="center" wrapText="1"/>
      <protection/>
    </xf>
    <xf numFmtId="3" fontId="65" fillId="0" borderId="54" xfId="95" applyNumberFormat="1" applyFont="1" applyBorder="1" applyAlignment="1">
      <alignment vertical="center"/>
      <protection/>
    </xf>
    <xf numFmtId="3" fontId="65" fillId="0" borderId="54" xfId="95" applyNumberFormat="1" applyFont="1" applyBorder="1" applyAlignment="1">
      <alignment horizontal="right" vertical="center"/>
      <protection/>
    </xf>
    <xf numFmtId="3" fontId="65" fillId="0" borderId="42" xfId="95" applyNumberFormat="1" applyFont="1" applyBorder="1" applyAlignment="1">
      <alignment horizontal="right" vertical="center"/>
      <protection/>
    </xf>
    <xf numFmtId="3" fontId="64" fillId="0" borderId="58" xfId="95" applyNumberFormat="1" applyFont="1" applyBorder="1" applyAlignment="1">
      <alignment vertical="center" wrapText="1"/>
      <protection/>
    </xf>
    <xf numFmtId="3" fontId="64" fillId="0" borderId="53" xfId="95" applyNumberFormat="1" applyFont="1" applyBorder="1" applyAlignment="1">
      <alignment vertical="center"/>
      <protection/>
    </xf>
    <xf numFmtId="3" fontId="64" fillId="0" borderId="71" xfId="95" applyNumberFormat="1" applyFont="1" applyBorder="1" applyAlignment="1">
      <alignment vertical="center"/>
      <protection/>
    </xf>
    <xf numFmtId="3" fontId="26" fillId="0" borderId="0" xfId="95" applyNumberFormat="1" applyFont="1" applyAlignment="1">
      <alignment vertical="center"/>
      <protection/>
    </xf>
    <xf numFmtId="0" fontId="70" fillId="0" borderId="0" xfId="0" applyFont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52" fillId="0" borderId="2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164" fontId="0" fillId="0" borderId="44" xfId="0" applyNumberFormat="1" applyBorder="1" applyAlignment="1" applyProtection="1">
      <alignment/>
      <protection locked="0"/>
    </xf>
    <xf numFmtId="164" fontId="0" fillId="0" borderId="73" xfId="0" applyNumberFormat="1" applyBorder="1" applyAlignment="1">
      <alignment/>
    </xf>
    <xf numFmtId="0" fontId="58" fillId="0" borderId="65" xfId="0" applyFont="1" applyBorder="1" applyAlignment="1">
      <alignment horizontal="center" vertical="center"/>
    </xf>
    <xf numFmtId="0" fontId="0" fillId="0" borderId="52" xfId="0" applyFont="1" applyBorder="1" applyAlignment="1">
      <alignment vertical="center" wrapText="1"/>
    </xf>
    <xf numFmtId="164" fontId="0" fillId="0" borderId="52" xfId="0" applyNumberFormat="1" applyBorder="1" applyAlignment="1" applyProtection="1">
      <alignment/>
      <protection locked="0"/>
    </xf>
    <xf numFmtId="164" fontId="0" fillId="0" borderId="39" xfId="0" applyNumberFormat="1" applyBorder="1" applyAlignment="1">
      <alignment/>
    </xf>
    <xf numFmtId="0" fontId="58" fillId="0" borderId="62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164" fontId="0" fillId="0" borderId="46" xfId="0" applyNumberFormat="1" applyBorder="1" applyAlignment="1" applyProtection="1">
      <alignment/>
      <protection locked="0"/>
    </xf>
    <xf numFmtId="164" fontId="0" fillId="0" borderId="79" xfId="0" applyNumberFormat="1" applyBorder="1" applyAlignment="1">
      <alignment/>
    </xf>
    <xf numFmtId="0" fontId="52" fillId="0" borderId="23" xfId="0" applyFont="1" applyBorder="1" applyAlignment="1">
      <alignment horizontal="center" vertical="center"/>
    </xf>
    <xf numFmtId="0" fontId="35" fillId="0" borderId="38" xfId="0" applyFont="1" applyBorder="1" applyAlignment="1">
      <alignment vertical="center" wrapText="1"/>
    </xf>
    <xf numFmtId="164" fontId="52" fillId="0" borderId="38" xfId="0" applyNumberFormat="1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0" fillId="0" borderId="126" xfId="0" applyBorder="1" applyAlignment="1">
      <alignment/>
    </xf>
    <xf numFmtId="0" fontId="53" fillId="0" borderId="126" xfId="0" applyFont="1" applyBorder="1" applyAlignment="1">
      <alignment horizontal="center"/>
    </xf>
    <xf numFmtId="0" fontId="14" fillId="0" borderId="19" xfId="96" applyFont="1" applyBorder="1" applyAlignment="1">
      <alignment/>
      <protection/>
    </xf>
    <xf numFmtId="0" fontId="0" fillId="0" borderId="20" xfId="0" applyBorder="1" applyAlignment="1">
      <alignment/>
    </xf>
    <xf numFmtId="10" fontId="25" fillId="0" borderId="127" xfId="0" applyNumberFormat="1" applyFont="1" applyFill="1" applyBorder="1" applyAlignment="1">
      <alignment horizontal="center" vertical="center" wrapText="1"/>
    </xf>
    <xf numFmtId="3" fontId="25" fillId="35" borderId="20" xfId="0" applyNumberFormat="1" applyFont="1" applyFill="1" applyBorder="1" applyAlignment="1">
      <alignment horizontal="right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3" fontId="14" fillId="51" borderId="109" xfId="96" applyNumberFormat="1" applyFill="1" applyBorder="1" applyAlignment="1">
      <alignment vertical="center"/>
      <protection/>
    </xf>
    <xf numFmtId="3" fontId="84" fillId="52" borderId="46" xfId="96" applyNumberFormat="1" applyFont="1" applyFill="1" applyBorder="1" applyAlignment="1">
      <alignment horizontal="right"/>
      <protection/>
    </xf>
    <xf numFmtId="3" fontId="86" fillId="35" borderId="20" xfId="96" applyNumberFormat="1" applyFont="1" applyFill="1" applyBorder="1" applyAlignment="1">
      <alignment horizontal="center" vertical="center"/>
      <protection/>
    </xf>
    <xf numFmtId="3" fontId="130" fillId="0" borderId="46" xfId="96" applyNumberFormat="1" applyFont="1" applyBorder="1" applyAlignment="1">
      <alignment horizontal="right"/>
      <protection/>
    </xf>
    <xf numFmtId="2" fontId="43" fillId="0" borderId="0" xfId="96" applyNumberFormat="1" applyFont="1" applyFill="1" applyBorder="1" applyAlignment="1">
      <alignment horizontal="right" vertical="center"/>
      <protection/>
    </xf>
    <xf numFmtId="3" fontId="76" fillId="0" borderId="22" xfId="96" applyNumberFormat="1" applyFont="1" applyBorder="1" applyAlignment="1">
      <alignment horizontal="right" vertical="center"/>
      <protection/>
    </xf>
    <xf numFmtId="3" fontId="68" fillId="0" borderId="0" xfId="96" applyNumberFormat="1" applyFont="1">
      <alignment/>
      <protection/>
    </xf>
    <xf numFmtId="0" fontId="19" fillId="0" borderId="128" xfId="95" applyFont="1" applyBorder="1">
      <alignment/>
      <protection/>
    </xf>
    <xf numFmtId="3" fontId="1" fillId="0" borderId="0" xfId="94" applyNumberFormat="1" applyFill="1">
      <alignment/>
      <protection/>
    </xf>
    <xf numFmtId="0" fontId="19" fillId="0" borderId="19" xfId="94" applyFont="1" applyFill="1" applyBorder="1">
      <alignment/>
      <protection/>
    </xf>
    <xf numFmtId="3" fontId="19" fillId="0" borderId="38" xfId="94" applyNumberFormat="1" applyFont="1" applyFill="1" applyBorder="1">
      <alignment/>
      <protection/>
    </xf>
    <xf numFmtId="3" fontId="19" fillId="0" borderId="22" xfId="94" applyNumberFormat="1" applyFont="1" applyFill="1" applyBorder="1">
      <alignment/>
      <protection/>
    </xf>
    <xf numFmtId="3" fontId="1" fillId="0" borderId="35" xfId="94" applyNumberFormat="1" applyFill="1" applyBorder="1">
      <alignment/>
      <protection/>
    </xf>
    <xf numFmtId="3" fontId="1" fillId="0" borderId="29" xfId="94" applyNumberFormat="1" applyFill="1" applyBorder="1">
      <alignment/>
      <protection/>
    </xf>
    <xf numFmtId="3" fontId="1" fillId="0" borderId="21" xfId="94" applyNumberFormat="1" applyFont="1" applyFill="1" applyBorder="1">
      <alignment/>
      <protection/>
    </xf>
    <xf numFmtId="3" fontId="24" fillId="0" borderId="129" xfId="0" applyNumberFormat="1" applyFont="1" applyFill="1" applyBorder="1" applyAlignment="1">
      <alignment vertical="center"/>
    </xf>
    <xf numFmtId="3" fontId="30" fillId="0" borderId="78" xfId="0" applyNumberFormat="1" applyFont="1" applyFill="1" applyBorder="1" applyAlignment="1">
      <alignment vertical="center"/>
    </xf>
    <xf numFmtId="3" fontId="100" fillId="0" borderId="91" xfId="0" applyNumberFormat="1" applyFont="1" applyFill="1" applyBorder="1" applyAlignment="1">
      <alignment vertical="center"/>
    </xf>
    <xf numFmtId="3" fontId="30" fillId="0" borderId="78" xfId="0" applyNumberFormat="1" applyFont="1" applyBorder="1" applyAlignment="1">
      <alignment vertical="center"/>
    </xf>
    <xf numFmtId="3" fontId="30" fillId="0" borderId="78" xfId="0" applyNumberFormat="1" applyFont="1" applyFill="1" applyBorder="1" applyAlignment="1">
      <alignment horizontal="right" vertical="center"/>
    </xf>
    <xf numFmtId="3" fontId="100" fillId="0" borderId="93" xfId="0" applyNumberFormat="1" applyFont="1" applyBorder="1" applyAlignment="1">
      <alignment vertical="center"/>
    </xf>
    <xf numFmtId="3" fontId="30" fillId="0" borderId="89" xfId="0" applyNumberFormat="1" applyFont="1" applyBorder="1" applyAlignment="1">
      <alignment vertical="center"/>
    </xf>
    <xf numFmtId="3" fontId="30" fillId="0" borderId="93" xfId="0" applyNumberFormat="1" applyFont="1" applyBorder="1" applyAlignment="1">
      <alignment vertical="center"/>
    </xf>
    <xf numFmtId="3" fontId="25" fillId="35" borderId="80" xfId="0" applyNumberFormat="1" applyFont="1" applyFill="1" applyBorder="1" applyAlignment="1">
      <alignment horizontal="right" vertical="center" wrapText="1"/>
    </xf>
    <xf numFmtId="3" fontId="30" fillId="35" borderId="80" xfId="0" applyNumberFormat="1" applyFont="1" applyFill="1" applyBorder="1" applyAlignment="1">
      <alignment horizontal="right" vertical="center" wrapText="1"/>
    </xf>
    <xf numFmtId="3" fontId="100" fillId="35" borderId="130" xfId="0" applyNumberFormat="1" applyFont="1" applyFill="1" applyBorder="1" applyAlignment="1">
      <alignment horizontal="right" vertical="center" wrapText="1"/>
    </xf>
    <xf numFmtId="3" fontId="100" fillId="35" borderId="131" xfId="0" applyNumberFormat="1" applyFont="1" applyFill="1" applyBorder="1" applyAlignment="1">
      <alignment horizontal="right" vertical="center" wrapText="1"/>
    </xf>
    <xf numFmtId="3" fontId="100" fillId="35" borderId="132" xfId="0" applyNumberFormat="1" applyFont="1" applyFill="1" applyBorder="1" applyAlignment="1">
      <alignment horizontal="right" vertical="center" wrapText="1"/>
    </xf>
    <xf numFmtId="3" fontId="100" fillId="35" borderId="133" xfId="0" applyNumberFormat="1" applyFont="1" applyFill="1" applyBorder="1" applyAlignment="1">
      <alignment horizontal="right" vertical="center" wrapText="1"/>
    </xf>
    <xf numFmtId="3" fontId="100" fillId="0" borderId="131" xfId="0" applyNumberFormat="1" applyFont="1" applyFill="1" applyBorder="1" applyAlignment="1">
      <alignment horizontal="right" vertical="center"/>
    </xf>
    <xf numFmtId="3" fontId="100" fillId="0" borderId="134" xfId="0" applyNumberFormat="1" applyFont="1" applyFill="1" applyBorder="1" applyAlignment="1">
      <alignment horizontal="right" vertical="center"/>
    </xf>
    <xf numFmtId="3" fontId="30" fillId="0" borderId="80" xfId="0" applyNumberFormat="1" applyFont="1" applyFill="1" applyBorder="1" applyAlignment="1">
      <alignment horizontal="right" vertical="center"/>
    </xf>
    <xf numFmtId="3" fontId="30" fillId="0" borderId="135" xfId="0" applyNumberFormat="1" applyFont="1" applyFill="1" applyBorder="1" applyAlignment="1">
      <alignment horizontal="right" vertical="center"/>
    </xf>
    <xf numFmtId="3" fontId="30" fillId="0" borderId="136" xfId="0" applyNumberFormat="1" applyFont="1" applyFill="1" applyBorder="1" applyAlignment="1">
      <alignment horizontal="right" vertical="center"/>
    </xf>
    <xf numFmtId="3" fontId="30" fillId="0" borderId="137" xfId="0" applyNumberFormat="1" applyFont="1" applyFill="1" applyBorder="1" applyAlignment="1">
      <alignment horizontal="right" vertical="center"/>
    </xf>
    <xf numFmtId="3" fontId="100" fillId="0" borderId="133" xfId="0" applyNumberFormat="1" applyFont="1" applyFill="1" applyBorder="1" applyAlignment="1">
      <alignment horizontal="right" vertical="center"/>
    </xf>
    <xf numFmtId="3" fontId="100" fillId="0" borderId="138" xfId="0" applyNumberFormat="1" applyFont="1" applyFill="1" applyBorder="1" applyAlignment="1">
      <alignment horizontal="right" vertical="center"/>
    </xf>
    <xf numFmtId="3" fontId="30" fillId="0" borderId="133" xfId="0" applyNumberFormat="1" applyFont="1" applyFill="1" applyBorder="1" applyAlignment="1">
      <alignment horizontal="right" vertical="center"/>
    </xf>
    <xf numFmtId="3" fontId="30" fillId="0" borderId="138" xfId="0" applyNumberFormat="1" applyFont="1" applyFill="1" applyBorder="1" applyAlignment="1">
      <alignment vertical="center"/>
    </xf>
    <xf numFmtId="3" fontId="30" fillId="0" borderId="80" xfId="0" applyNumberFormat="1" applyFont="1" applyFill="1" applyBorder="1" applyAlignment="1">
      <alignment vertical="center"/>
    </xf>
    <xf numFmtId="3" fontId="30" fillId="0" borderId="133" xfId="0" applyNumberFormat="1" applyFont="1" applyFill="1" applyBorder="1" applyAlignment="1">
      <alignment vertical="center"/>
    </xf>
    <xf numFmtId="3" fontId="100" fillId="0" borderId="138" xfId="0" applyNumberFormat="1" applyFont="1" applyFill="1" applyBorder="1" applyAlignment="1">
      <alignment vertical="center"/>
    </xf>
    <xf numFmtId="3" fontId="100" fillId="0" borderId="131" xfId="0" applyNumberFormat="1" applyFont="1" applyFill="1" applyBorder="1" applyAlignment="1">
      <alignment vertical="center"/>
    </xf>
    <xf numFmtId="3" fontId="30" fillId="0" borderId="8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5" fillId="0" borderId="139" xfId="0" applyFont="1" applyFill="1" applyBorder="1" applyAlignment="1">
      <alignment horizontal="center" vertical="center" wrapText="1"/>
    </xf>
    <xf numFmtId="0" fontId="25" fillId="0" borderId="127" xfId="0" applyFont="1" applyFill="1" applyBorder="1" applyAlignment="1">
      <alignment horizontal="center" vertical="center" wrapText="1"/>
    </xf>
    <xf numFmtId="0" fontId="25" fillId="0" borderId="140" xfId="0" applyFont="1" applyFill="1" applyBorder="1" applyAlignment="1">
      <alignment horizontal="center" vertical="center" wrapText="1"/>
    </xf>
    <xf numFmtId="0" fontId="52" fillId="0" borderId="80" xfId="0" applyFont="1" applyFill="1" applyBorder="1" applyAlignment="1">
      <alignment horizontal="center" vertical="center"/>
    </xf>
    <xf numFmtId="0" fontId="52" fillId="0" borderId="80" xfId="0" applyFont="1" applyFill="1" applyBorder="1" applyAlignment="1">
      <alignment horizontal="center" vertical="center" wrapText="1"/>
    </xf>
    <xf numFmtId="164" fontId="34" fillId="0" borderId="80" xfId="0" applyNumberFormat="1" applyFont="1" applyFill="1" applyBorder="1" applyAlignment="1" applyProtection="1">
      <alignment horizontal="center" vertical="center" wrapText="1"/>
      <protection/>
    </xf>
    <xf numFmtId="0" fontId="76" fillId="49" borderId="56" xfId="96" applyFont="1" applyFill="1" applyBorder="1" applyAlignment="1">
      <alignment horizontal="center" vertical="center"/>
      <protection/>
    </xf>
    <xf numFmtId="0" fontId="80" fillId="0" borderId="0" xfId="96" applyFont="1" applyBorder="1" applyAlignment="1">
      <alignment horizontal="right"/>
      <protection/>
    </xf>
    <xf numFmtId="3" fontId="44" fillId="0" borderId="0" xfId="96" applyNumberFormat="1" applyFont="1" applyBorder="1" applyAlignment="1">
      <alignment horizontal="right"/>
      <protection/>
    </xf>
    <xf numFmtId="3" fontId="44" fillId="0" borderId="0" xfId="96" applyNumberFormat="1" applyFont="1" applyBorder="1" applyAlignment="1">
      <alignment horizontal="right" vertical="center"/>
      <protection/>
    </xf>
    <xf numFmtId="3" fontId="76" fillId="35" borderId="80" xfId="96" applyNumberFormat="1" applyFont="1" applyFill="1" applyBorder="1" applyAlignment="1">
      <alignment horizontal="center" vertical="center"/>
      <protection/>
    </xf>
    <xf numFmtId="0" fontId="76" fillId="35" borderId="80" xfId="96" applyFont="1" applyFill="1" applyBorder="1" applyAlignment="1">
      <alignment horizontal="center" vertical="center"/>
      <protection/>
    </xf>
    <xf numFmtId="0" fontId="76" fillId="49" borderId="56" xfId="96" applyFont="1" applyFill="1" applyBorder="1" applyAlignment="1">
      <alignment horizontal="center" vertical="center" wrapText="1"/>
      <protection/>
    </xf>
    <xf numFmtId="3" fontId="24" fillId="35" borderId="75" xfId="0" applyNumberFormat="1" applyFont="1" applyFill="1" applyBorder="1" applyAlignment="1">
      <alignment horizontal="right" vertical="center" wrapText="1"/>
    </xf>
    <xf numFmtId="3" fontId="30" fillId="0" borderId="75" xfId="0" applyNumberFormat="1" applyFont="1" applyFill="1" applyBorder="1" applyAlignment="1">
      <alignment horizontal="right" vertical="center"/>
    </xf>
    <xf numFmtId="3" fontId="30" fillId="0" borderId="134" xfId="0" applyNumberFormat="1" applyFont="1" applyFill="1" applyBorder="1" applyAlignment="1">
      <alignment horizontal="right" vertical="center"/>
    </xf>
    <xf numFmtId="0" fontId="72" fillId="0" borderId="19" xfId="99" applyFont="1" applyFill="1" applyBorder="1" applyAlignment="1">
      <alignment horizontal="left"/>
      <protection/>
    </xf>
    <xf numFmtId="0" fontId="14" fillId="0" borderId="19" xfId="96" applyBorder="1">
      <alignment/>
      <protection/>
    </xf>
    <xf numFmtId="3" fontId="74" fillId="0" borderId="141" xfId="99" applyNumberFormat="1" applyFont="1" applyBorder="1" applyAlignment="1">
      <alignment vertical="center"/>
      <protection/>
    </xf>
    <xf numFmtId="3" fontId="72" fillId="0" borderId="48" xfId="99" applyNumberFormat="1" applyFont="1" applyBorder="1" applyAlignment="1">
      <alignment horizontal="right" vertical="center" wrapText="1"/>
      <protection/>
    </xf>
    <xf numFmtId="3" fontId="14" fillId="0" borderId="21" xfId="96" applyNumberFormat="1" applyBorder="1" applyAlignment="1">
      <alignment vertical="center" wrapText="1"/>
      <protection/>
    </xf>
    <xf numFmtId="3" fontId="72" fillId="0" borderId="21" xfId="99" applyNumberFormat="1" applyFont="1" applyFill="1" applyBorder="1" applyAlignment="1">
      <alignment horizontal="right" vertical="center" wrapText="1"/>
      <protection/>
    </xf>
    <xf numFmtId="3" fontId="73" fillId="0" borderId="21" xfId="99" applyNumberFormat="1" applyFont="1" applyFill="1" applyBorder="1" applyAlignment="1">
      <alignment horizontal="right" vertical="top"/>
      <protection/>
    </xf>
    <xf numFmtId="3" fontId="102" fillId="0" borderId="52" xfId="96" applyNumberFormat="1" applyFont="1" applyFill="1" applyBorder="1" applyAlignment="1">
      <alignment horizontal="right"/>
      <protection/>
    </xf>
    <xf numFmtId="0" fontId="38" fillId="0" borderId="0" xfId="101" applyFont="1" applyFill="1">
      <alignment/>
      <protection/>
    </xf>
    <xf numFmtId="0" fontId="38" fillId="0" borderId="0" xfId="101" applyFont="1" applyFill="1" applyAlignment="1">
      <alignment vertical="center" wrapText="1"/>
      <protection/>
    </xf>
    <xf numFmtId="164" fontId="108" fillId="0" borderId="0" xfId="101" applyNumberFormat="1" applyFont="1" applyFill="1" applyBorder="1" applyAlignment="1" applyProtection="1">
      <alignment vertical="center" wrapText="1"/>
      <protection/>
    </xf>
    <xf numFmtId="164" fontId="35" fillId="0" borderId="0" xfId="101" applyNumberFormat="1" applyFont="1" applyFill="1" applyBorder="1" applyAlignment="1" applyProtection="1">
      <alignment horizontal="centerContinuous" vertical="center"/>
      <protection/>
    </xf>
    <xf numFmtId="164" fontId="35" fillId="0" borderId="0" xfId="101" applyNumberFormat="1" applyFont="1" applyFill="1" applyBorder="1" applyAlignment="1" applyProtection="1">
      <alignment horizontal="centerContinuous" vertical="center" wrapText="1"/>
      <protection/>
    </xf>
    <xf numFmtId="0" fontId="27" fillId="0" borderId="0" xfId="93" applyFont="1" applyFill="1" applyBorder="1" applyAlignment="1" applyProtection="1">
      <alignment/>
      <protection/>
    </xf>
    <xf numFmtId="0" fontId="29" fillId="0" borderId="0" xfId="101" applyFont="1" applyFill="1" applyBorder="1" applyAlignment="1">
      <alignment vertical="center" wrapText="1"/>
      <protection/>
    </xf>
    <xf numFmtId="0" fontId="29" fillId="0" borderId="142" xfId="101" applyFont="1" applyFill="1" applyBorder="1" applyAlignment="1">
      <alignment horizontal="center" vertical="center" wrapText="1"/>
      <protection/>
    </xf>
    <xf numFmtId="0" fontId="16" fillId="0" borderId="143" xfId="101" applyFont="1" applyFill="1" applyBorder="1" applyAlignment="1">
      <alignment horizontal="center" vertical="center"/>
      <protection/>
    </xf>
    <xf numFmtId="0" fontId="16" fillId="0" borderId="100" xfId="101" applyFont="1" applyFill="1" applyBorder="1" applyAlignment="1">
      <alignment horizontal="center" vertical="center" wrapText="1"/>
      <protection/>
    </xf>
    <xf numFmtId="0" fontId="16" fillId="0" borderId="100" xfId="101" applyFont="1" applyFill="1" applyBorder="1" applyAlignment="1">
      <alignment horizontal="center" vertical="center"/>
      <protection/>
    </xf>
    <xf numFmtId="0" fontId="16" fillId="0" borderId="101" xfId="101" applyFont="1" applyFill="1" applyBorder="1" applyAlignment="1">
      <alignment horizontal="center" vertical="center"/>
      <protection/>
    </xf>
    <xf numFmtId="0" fontId="16" fillId="0" borderId="102" xfId="101" applyFont="1" applyFill="1" applyBorder="1" applyAlignment="1">
      <alignment horizontal="center" vertical="center"/>
      <protection/>
    </xf>
    <xf numFmtId="3" fontId="83" fillId="0" borderId="144" xfId="93" applyNumberFormat="1" applyFont="1" applyFill="1" applyBorder="1" applyAlignment="1">
      <alignment horizontal="right" vertical="center"/>
      <protection/>
    </xf>
    <xf numFmtId="3" fontId="38" fillId="0" borderId="0" xfId="101" applyNumberFormat="1" applyFont="1" applyFill="1">
      <alignment/>
      <protection/>
    </xf>
    <xf numFmtId="0" fontId="16" fillId="0" borderId="103" xfId="101" applyFont="1" applyFill="1" applyBorder="1" applyAlignment="1">
      <alignment horizontal="center" vertical="center"/>
      <protection/>
    </xf>
    <xf numFmtId="3" fontId="83" fillId="0" borderId="105" xfId="97" applyNumberFormat="1" applyFont="1" applyFill="1" applyBorder="1" applyAlignment="1">
      <alignment horizontal="right" vertical="center"/>
      <protection/>
    </xf>
    <xf numFmtId="168" fontId="16" fillId="0" borderId="105" xfId="70" applyNumberFormat="1" applyFont="1" applyFill="1" applyBorder="1" applyAlignment="1" applyProtection="1">
      <alignment horizontal="right" vertical="center"/>
      <protection locked="0"/>
    </xf>
    <xf numFmtId="168" fontId="16" fillId="0" borderId="123" xfId="70" applyNumberFormat="1" applyFont="1" applyFill="1" applyBorder="1" applyAlignment="1" applyProtection="1">
      <alignment horizontal="right" vertical="center"/>
      <protection locked="0"/>
    </xf>
    <xf numFmtId="0" fontId="82" fillId="0" borderId="105" xfId="93" applyFont="1" applyFill="1" applyBorder="1" applyAlignment="1">
      <alignment vertical="center" wrapText="1"/>
      <protection/>
    </xf>
    <xf numFmtId="0" fontId="16" fillId="0" borderId="145" xfId="101" applyFont="1" applyFill="1" applyBorder="1" applyAlignment="1">
      <alignment horizontal="center" vertical="center"/>
      <protection/>
    </xf>
    <xf numFmtId="0" fontId="16" fillId="0" borderId="142" xfId="101" applyFont="1" applyFill="1" applyBorder="1" applyAlignment="1" applyProtection="1">
      <alignment vertical="center" wrapText="1"/>
      <protection locked="0"/>
    </xf>
    <xf numFmtId="168" fontId="16" fillId="0" borderId="142" xfId="70" applyNumberFormat="1" applyFont="1" applyFill="1" applyBorder="1" applyAlignment="1" applyProtection="1">
      <alignment horizontal="right" vertical="center"/>
      <protection locked="0"/>
    </xf>
    <xf numFmtId="168" fontId="16" fillId="0" borderId="124" xfId="70" applyNumberFormat="1" applyFont="1" applyFill="1" applyBorder="1" applyAlignment="1" applyProtection="1">
      <alignment horizontal="right" vertical="center"/>
      <protection locked="0"/>
    </xf>
    <xf numFmtId="0" fontId="29" fillId="0" borderId="100" xfId="101" applyFont="1" applyFill="1" applyBorder="1" applyAlignment="1">
      <alignment vertical="center" wrapText="1"/>
      <protection/>
    </xf>
    <xf numFmtId="168" fontId="16" fillId="0" borderId="100" xfId="101" applyNumberFormat="1" applyFont="1" applyFill="1" applyBorder="1" applyAlignment="1">
      <alignment horizontal="right" vertical="center"/>
      <protection/>
    </xf>
    <xf numFmtId="168" fontId="16" fillId="0" borderId="101" xfId="101" applyNumberFormat="1" applyFont="1" applyFill="1" applyBorder="1" applyAlignment="1">
      <alignment horizontal="right" vertical="center"/>
      <protection/>
    </xf>
    <xf numFmtId="168" fontId="38" fillId="0" borderId="0" xfId="101" applyNumberFormat="1" applyFont="1" applyFill="1">
      <alignment/>
      <protection/>
    </xf>
    <xf numFmtId="0" fontId="38" fillId="0" borderId="0" xfId="101" applyFont="1" applyFill="1" applyBorder="1" applyAlignment="1">
      <alignment vertical="center" wrapText="1"/>
      <protection/>
    </xf>
    <xf numFmtId="0" fontId="79" fillId="0" borderId="105" xfId="93" applyFont="1" applyFill="1" applyBorder="1" applyAlignment="1">
      <alignment vertical="center" wrapText="1"/>
      <protection/>
    </xf>
    <xf numFmtId="0" fontId="1" fillId="0" borderId="40" xfId="94" applyFont="1" applyBorder="1">
      <alignment/>
      <protection/>
    </xf>
    <xf numFmtId="0" fontId="82" fillId="0" borderId="146" xfId="93" applyFont="1" applyFill="1" applyBorder="1" applyAlignment="1">
      <alignment vertical="center" wrapText="1"/>
      <protection/>
    </xf>
    <xf numFmtId="0" fontId="82" fillId="0" borderId="147" xfId="93" applyFont="1" applyFill="1" applyBorder="1" applyAlignment="1">
      <alignment vertical="center" wrapText="1"/>
      <protection/>
    </xf>
    <xf numFmtId="0" fontId="79" fillId="0" borderId="148" xfId="93" applyFont="1" applyFill="1" applyBorder="1" applyAlignment="1">
      <alignment vertical="center"/>
      <protection/>
    </xf>
    <xf numFmtId="3" fontId="83" fillId="0" borderId="148" xfId="97" applyNumberFormat="1" applyFont="1" applyFill="1" applyBorder="1" applyAlignment="1">
      <alignment horizontal="right" vertical="center"/>
      <protection/>
    </xf>
    <xf numFmtId="168" fontId="16" fillId="0" borderId="148" xfId="70" applyNumberFormat="1" applyFont="1" applyFill="1" applyBorder="1" applyAlignment="1" applyProtection="1">
      <alignment horizontal="right" vertical="center"/>
      <protection locked="0"/>
    </xf>
    <xf numFmtId="168" fontId="16" fillId="0" borderId="122" xfId="70" applyNumberFormat="1" applyFont="1" applyFill="1" applyBorder="1" applyAlignment="1" applyProtection="1">
      <alignment horizontal="right" vertical="center"/>
      <protection locked="0"/>
    </xf>
    <xf numFmtId="3" fontId="83" fillId="0" borderId="102" xfId="93" applyNumberFormat="1" applyFont="1" applyFill="1" applyBorder="1" applyAlignment="1">
      <alignment horizontal="right" vertical="center"/>
      <protection/>
    </xf>
    <xf numFmtId="3" fontId="83" fillId="0" borderId="149" xfId="93" applyNumberFormat="1" applyFont="1" applyFill="1" applyBorder="1" applyAlignment="1">
      <alignment horizontal="right" vertical="center"/>
      <protection/>
    </xf>
    <xf numFmtId="3" fontId="83" fillId="0" borderId="103" xfId="93" applyNumberFormat="1" applyFont="1" applyFill="1" applyBorder="1" applyAlignment="1">
      <alignment horizontal="right" vertical="center"/>
      <protection/>
    </xf>
    <xf numFmtId="3" fontId="83" fillId="0" borderId="105" xfId="93" applyNumberFormat="1" applyFont="1" applyFill="1" applyBorder="1" applyAlignment="1">
      <alignment horizontal="right" vertical="center"/>
      <protection/>
    </xf>
    <xf numFmtId="3" fontId="83" fillId="0" borderId="123" xfId="93" applyNumberFormat="1" applyFont="1" applyFill="1" applyBorder="1" applyAlignment="1">
      <alignment horizontal="right" vertical="center"/>
      <protection/>
    </xf>
    <xf numFmtId="3" fontId="83" fillId="0" borderId="104" xfId="93" applyNumberFormat="1" applyFont="1" applyFill="1" applyBorder="1" applyAlignment="1">
      <alignment horizontal="right" vertical="center"/>
      <protection/>
    </xf>
    <xf numFmtId="3" fontId="83" fillId="0" borderId="106" xfId="93" applyNumberFormat="1" applyFont="1" applyFill="1" applyBorder="1" applyAlignment="1">
      <alignment horizontal="right" vertical="center"/>
      <protection/>
    </xf>
    <xf numFmtId="3" fontId="83" fillId="0" borderId="150" xfId="93" applyNumberFormat="1" applyFont="1" applyFill="1" applyBorder="1" applyAlignment="1">
      <alignment horizontal="right" vertical="center"/>
      <protection/>
    </xf>
    <xf numFmtId="3" fontId="29" fillId="0" borderId="100" xfId="101" applyNumberFormat="1" applyFont="1" applyFill="1" applyBorder="1" applyAlignment="1">
      <alignment vertical="center" wrapText="1"/>
      <protection/>
    </xf>
    <xf numFmtId="3" fontId="29" fillId="0" borderId="101" xfId="101" applyNumberFormat="1" applyFont="1" applyFill="1" applyBorder="1" applyAlignment="1">
      <alignment vertical="center" wrapText="1"/>
      <protection/>
    </xf>
    <xf numFmtId="3" fontId="21" fillId="0" borderId="0" xfId="0" applyNumberFormat="1" applyFont="1" applyAlignment="1">
      <alignment vertical="center"/>
    </xf>
    <xf numFmtId="0" fontId="82" fillId="0" borderId="91" xfId="0" applyFont="1" applyFill="1" applyBorder="1" applyAlignment="1">
      <alignment vertical="center" wrapText="1"/>
    </xf>
    <xf numFmtId="3" fontId="35" fillId="0" borderId="0" xfId="101" applyNumberFormat="1" applyFont="1" applyFill="1">
      <alignment/>
      <protection/>
    </xf>
    <xf numFmtId="3" fontId="86" fillId="35" borderId="21" xfId="96" applyNumberFormat="1" applyFont="1" applyFill="1" applyBorder="1" applyAlignment="1">
      <alignment horizontal="center" vertical="center"/>
      <protection/>
    </xf>
    <xf numFmtId="3" fontId="83" fillId="0" borderId="26" xfId="96" applyNumberFormat="1" applyFont="1" applyFill="1" applyBorder="1" applyAlignment="1">
      <alignment horizontal="right" vertical="center"/>
      <protection/>
    </xf>
    <xf numFmtId="0" fontId="76" fillId="35" borderId="21" xfId="96" applyFont="1" applyFill="1" applyBorder="1" applyAlignment="1">
      <alignment horizontal="center" vertical="center"/>
      <protection/>
    </xf>
    <xf numFmtId="0" fontId="14" fillId="0" borderId="40" xfId="96" applyFont="1" applyBorder="1" applyAlignment="1">
      <alignment vertical="center"/>
      <protection/>
    </xf>
    <xf numFmtId="0" fontId="43" fillId="0" borderId="40" xfId="96" applyFont="1" applyBorder="1" applyAlignment="1">
      <alignment vertical="center"/>
      <protection/>
    </xf>
    <xf numFmtId="3" fontId="76" fillId="0" borderId="21" xfId="96" applyNumberFormat="1" applyFont="1" applyBorder="1" applyAlignment="1">
      <alignment horizontal="right" vertical="center"/>
      <protection/>
    </xf>
    <xf numFmtId="2" fontId="66" fillId="0" borderId="42" xfId="98" applyNumberFormat="1" applyFont="1" applyFill="1" applyBorder="1" applyAlignment="1">
      <alignment horizontal="center" vertical="center" wrapText="1"/>
      <protection/>
    </xf>
    <xf numFmtId="2" fontId="67" fillId="0" borderId="22" xfId="98" applyNumberFormat="1" applyFont="1" applyBorder="1" applyAlignment="1">
      <alignment horizontal="center" vertical="center"/>
      <protection/>
    </xf>
    <xf numFmtId="1" fontId="66" fillId="0" borderId="42" xfId="98" applyNumberFormat="1" applyFont="1" applyBorder="1" applyAlignment="1">
      <alignment horizontal="center" vertical="center" wrapText="1"/>
      <protection/>
    </xf>
    <xf numFmtId="0" fontId="64" fillId="0" borderId="38" xfId="98" applyFont="1" applyBorder="1" applyAlignment="1">
      <alignment horizontal="left" vertical="center"/>
      <protection/>
    </xf>
    <xf numFmtId="1" fontId="67" fillId="0" borderId="22" xfId="98" applyNumberFormat="1" applyFont="1" applyBorder="1" applyAlignment="1">
      <alignment horizontal="center" vertical="center" wrapText="1"/>
      <protection/>
    </xf>
    <xf numFmtId="0" fontId="24" fillId="0" borderId="28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135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5" fillId="0" borderId="20" xfId="0" applyFont="1" applyFill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left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132" xfId="0" applyFont="1" applyFill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/>
    </xf>
    <xf numFmtId="164" fontId="27" fillId="0" borderId="0" xfId="100" applyNumberFormat="1" applyFont="1" applyFill="1" applyBorder="1" applyAlignment="1" applyProtection="1">
      <alignment horizontal="left" vertical="center"/>
      <protection/>
    </xf>
    <xf numFmtId="164" fontId="29" fillId="0" borderId="0" xfId="100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164" fontId="49" fillId="0" borderId="50" xfId="100" applyNumberFormat="1" applyFont="1" applyFill="1" applyBorder="1" applyAlignment="1" applyProtection="1">
      <alignment horizontal="left" vertical="center"/>
      <protection/>
    </xf>
    <xf numFmtId="49" fontId="25" fillId="0" borderId="43" xfId="0" applyNumberFormat="1" applyFont="1" applyBorder="1" applyAlignment="1">
      <alignment horizontal="center" vertical="center"/>
    </xf>
    <xf numFmtId="49" fontId="24" fillId="0" borderId="92" xfId="0" applyNumberFormat="1" applyFont="1" applyBorder="1" applyAlignment="1">
      <alignment horizontal="left" vertical="center"/>
    </xf>
    <xf numFmtId="0" fontId="29" fillId="0" borderId="0" xfId="100" applyFont="1" applyFill="1" applyBorder="1" applyAlignment="1">
      <alignment horizontal="center"/>
      <protection/>
    </xf>
    <xf numFmtId="0" fontId="29" fillId="0" borderId="38" xfId="100" applyFont="1" applyFill="1" applyBorder="1" applyAlignment="1" applyProtection="1">
      <alignment horizontal="left" vertical="center" wrapText="1"/>
      <protection/>
    </xf>
    <xf numFmtId="0" fontId="29" fillId="0" borderId="0" xfId="100" applyFont="1" applyFill="1" applyBorder="1" applyAlignment="1">
      <alignment horizontal="center" wrapText="1"/>
      <protection/>
    </xf>
    <xf numFmtId="164" fontId="49" fillId="0" borderId="0" xfId="100" applyNumberFormat="1" applyFont="1" applyFill="1" applyBorder="1" applyAlignment="1" applyProtection="1">
      <alignment horizontal="left" vertical="center"/>
      <protection/>
    </xf>
    <xf numFmtId="0" fontId="39" fillId="0" borderId="105" xfId="100" applyFont="1" applyFill="1" applyBorder="1" applyAlignment="1">
      <alignment horizontal="left"/>
      <protection/>
    </xf>
    <xf numFmtId="0" fontId="38" fillId="0" borderId="146" xfId="100" applyFont="1" applyFill="1" applyBorder="1" applyAlignment="1" applyProtection="1">
      <alignment horizontal="left" vertical="center" wrapText="1"/>
      <protection/>
    </xf>
    <xf numFmtId="0" fontId="38" fillId="0" borderId="151" xfId="100" applyFont="1" applyFill="1" applyBorder="1" applyAlignment="1" applyProtection="1">
      <alignment horizontal="left" vertical="center" wrapText="1"/>
      <protection/>
    </xf>
    <xf numFmtId="0" fontId="38" fillId="0" borderId="152" xfId="100" applyFont="1" applyFill="1" applyBorder="1" applyAlignment="1" applyProtection="1">
      <alignment horizontal="left" vertical="center" wrapText="1"/>
      <protection/>
    </xf>
    <xf numFmtId="0" fontId="38" fillId="0" borderId="147" xfId="100" applyFont="1" applyFill="1" applyBorder="1" applyAlignment="1" applyProtection="1">
      <alignment horizontal="left" vertical="center" wrapText="1"/>
      <protection/>
    </xf>
    <xf numFmtId="0" fontId="38" fillId="0" borderId="153" xfId="100" applyFont="1" applyFill="1" applyBorder="1" applyAlignment="1" applyProtection="1">
      <alignment horizontal="left" vertical="center" wrapText="1"/>
      <protection/>
    </xf>
    <xf numFmtId="0" fontId="38" fillId="0" borderId="154" xfId="100" applyFont="1" applyFill="1" applyBorder="1" applyAlignment="1" applyProtection="1">
      <alignment horizontal="left" vertical="center" wrapText="1"/>
      <protection/>
    </xf>
    <xf numFmtId="0" fontId="38" fillId="0" borderId="155" xfId="100" applyFont="1" applyFill="1" applyBorder="1" applyAlignment="1" applyProtection="1">
      <alignment horizontal="left" vertical="center" wrapText="1"/>
      <protection/>
    </xf>
    <xf numFmtId="0" fontId="38" fillId="0" borderId="156" xfId="100" applyFont="1" applyFill="1" applyBorder="1" applyAlignment="1" applyProtection="1">
      <alignment horizontal="left" vertical="center" wrapText="1"/>
      <protection/>
    </xf>
    <xf numFmtId="0" fontId="38" fillId="0" borderId="157" xfId="100" applyFont="1" applyFill="1" applyBorder="1" applyAlignment="1" applyProtection="1">
      <alignment horizontal="left" vertical="center" wrapText="1"/>
      <protection/>
    </xf>
    <xf numFmtId="0" fontId="38" fillId="0" borderId="105" xfId="100" applyFont="1" applyFill="1" applyBorder="1" applyAlignment="1">
      <alignment horizontal="left"/>
      <protection/>
    </xf>
    <xf numFmtId="0" fontId="39" fillId="0" borderId="106" xfId="100" applyFont="1" applyFill="1" applyBorder="1" applyAlignment="1">
      <alignment horizontal="left"/>
      <protection/>
    </xf>
    <xf numFmtId="0" fontId="38" fillId="0" borderId="158" xfId="100" applyFont="1" applyFill="1" applyBorder="1" applyAlignment="1" applyProtection="1">
      <alignment horizontal="left" vertical="center" wrapText="1"/>
      <protection/>
    </xf>
    <xf numFmtId="0" fontId="38" fillId="0" borderId="159" xfId="100" applyFont="1" applyFill="1" applyBorder="1" applyAlignment="1" applyProtection="1">
      <alignment horizontal="left" vertical="center" wrapText="1"/>
      <protection/>
    </xf>
    <xf numFmtId="0" fontId="38" fillId="0" borderId="160" xfId="100" applyFont="1" applyFill="1" applyBorder="1" applyAlignment="1" applyProtection="1">
      <alignment horizontal="left" vertical="center" wrapText="1"/>
      <protection/>
    </xf>
    <xf numFmtId="0" fontId="49" fillId="0" borderId="0" xfId="100" applyFont="1" applyFill="1" applyBorder="1" applyAlignment="1">
      <alignment horizontal="left"/>
      <protection/>
    </xf>
    <xf numFmtId="0" fontId="29" fillId="0" borderId="51" xfId="100" applyFont="1" applyFill="1" applyBorder="1" applyAlignment="1">
      <alignment horizontal="left" vertical="center"/>
      <protection/>
    </xf>
    <xf numFmtId="0" fontId="24" fillId="0" borderId="131" xfId="0" applyFont="1" applyBorder="1" applyAlignment="1">
      <alignment wrapText="1"/>
    </xf>
    <xf numFmtId="0" fontId="24" fillId="0" borderId="131" xfId="0" applyFont="1" applyFill="1" applyBorder="1" applyAlignment="1">
      <alignment horizontal="left" vertical="center" wrapText="1"/>
    </xf>
    <xf numFmtId="0" fontId="24" fillId="0" borderId="130" xfId="0" applyFont="1" applyFill="1" applyBorder="1" applyAlignment="1">
      <alignment horizontal="left" vertical="center" wrapText="1"/>
    </xf>
    <xf numFmtId="0" fontId="24" fillId="0" borderId="132" xfId="0" applyFont="1" applyBorder="1" applyAlignment="1">
      <alignment horizontal="left" wrapText="1"/>
    </xf>
    <xf numFmtId="0" fontId="24" fillId="0" borderId="130" xfId="0" applyFont="1" applyBorder="1" applyAlignment="1">
      <alignment horizontal="left" wrapText="1"/>
    </xf>
    <xf numFmtId="0" fontId="25" fillId="0" borderId="20" xfId="0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2" fillId="0" borderId="21" xfId="0" applyFont="1" applyFill="1" applyBorder="1" applyAlignment="1">
      <alignment horizontal="center" vertical="center"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64" fillId="0" borderId="19" xfId="98" applyFont="1" applyBorder="1" applyAlignment="1">
      <alignment horizontal="center" vertical="center"/>
      <protection/>
    </xf>
    <xf numFmtId="0" fontId="64" fillId="0" borderId="20" xfId="98" applyFont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0" fontId="61" fillId="0" borderId="0" xfId="98" applyFont="1" applyBorder="1" applyAlignment="1">
      <alignment horizontal="right" vertical="center"/>
      <protection/>
    </xf>
    <xf numFmtId="0" fontId="62" fillId="0" borderId="0" xfId="98" applyFont="1" applyBorder="1" applyAlignment="1">
      <alignment horizontal="center" vertical="center"/>
      <protection/>
    </xf>
    <xf numFmtId="165" fontId="62" fillId="0" borderId="0" xfId="98" applyNumberFormat="1" applyFont="1" applyBorder="1" applyAlignment="1">
      <alignment horizontal="center" vertical="center" wrapText="1"/>
      <protection/>
    </xf>
    <xf numFmtId="0" fontId="63" fillId="0" borderId="0" xfId="98" applyFont="1" applyBorder="1" applyAlignment="1">
      <alignment horizontal="center" vertical="center"/>
      <protection/>
    </xf>
    <xf numFmtId="0" fontId="64" fillId="0" borderId="23" xfId="98" applyFont="1" applyBorder="1" applyAlignment="1">
      <alignment horizontal="center" vertical="center" wrapText="1"/>
      <protection/>
    </xf>
    <xf numFmtId="0" fontId="64" fillId="0" borderId="69" xfId="98" applyFont="1" applyFill="1" applyBorder="1" applyAlignment="1">
      <alignment horizontal="center" vertical="center" wrapText="1"/>
      <protection/>
    </xf>
    <xf numFmtId="0" fontId="64" fillId="0" borderId="26" xfId="98" applyFont="1" applyFill="1" applyBorder="1" applyAlignment="1">
      <alignment horizontal="center" vertical="center" wrapText="1"/>
      <protection/>
    </xf>
    <xf numFmtId="0" fontId="63" fillId="0" borderId="26" xfId="98" applyFont="1" applyBorder="1" applyAlignment="1">
      <alignment horizontal="center" vertical="center" wrapText="1"/>
      <protection/>
    </xf>
    <xf numFmtId="0" fontId="104" fillId="0" borderId="0" xfId="98" applyFont="1" applyAlignment="1">
      <alignment horizontal="right" vertical="center"/>
      <protection/>
    </xf>
    <xf numFmtId="0" fontId="76" fillId="0" borderId="23" xfId="96" applyFont="1" applyBorder="1" applyAlignment="1">
      <alignment horizontal="center" vertical="center"/>
      <protection/>
    </xf>
    <xf numFmtId="0" fontId="76" fillId="0" borderId="19" xfId="96" applyFont="1" applyBorder="1" applyAlignment="1">
      <alignment horizontal="center" vertical="center"/>
      <protection/>
    </xf>
    <xf numFmtId="0" fontId="82" fillId="0" borderId="0" xfId="96" applyFont="1" applyBorder="1" applyAlignment="1">
      <alignment horizontal="center" vertical="center"/>
      <protection/>
    </xf>
    <xf numFmtId="0" fontId="43" fillId="0" borderId="0" xfId="96" applyFont="1" applyBorder="1" applyAlignment="1">
      <alignment horizontal="center" vertical="center"/>
      <protection/>
    </xf>
    <xf numFmtId="0" fontId="14" fillId="0" borderId="19" xfId="96" applyFont="1" applyBorder="1" applyAlignment="1">
      <alignment/>
      <protection/>
    </xf>
    <xf numFmtId="0" fontId="0" fillId="0" borderId="20" xfId="0" applyBorder="1" applyAlignment="1">
      <alignment/>
    </xf>
    <xf numFmtId="0" fontId="69" fillId="0" borderId="0" xfId="96" applyFont="1" applyBorder="1" applyAlignment="1">
      <alignment horizontal="center"/>
      <protection/>
    </xf>
    <xf numFmtId="0" fontId="70" fillId="0" borderId="0" xfId="96" applyFont="1" applyBorder="1" applyAlignment="1">
      <alignment horizontal="center"/>
      <protection/>
    </xf>
    <xf numFmtId="0" fontId="15" fillId="0" borderId="0" xfId="96" applyFont="1" applyBorder="1" applyAlignment="1">
      <alignment horizontal="center"/>
      <protection/>
    </xf>
    <xf numFmtId="166" fontId="72" fillId="0" borderId="61" xfId="99" applyNumberFormat="1" applyFont="1" applyBorder="1" applyAlignment="1">
      <alignment horizontal="left" vertical="center" wrapText="1"/>
      <protection/>
    </xf>
    <xf numFmtId="166" fontId="72" fillId="0" borderId="20" xfId="99" applyNumberFormat="1" applyFont="1" applyBorder="1" applyAlignment="1">
      <alignment horizontal="left" vertical="center" wrapText="1"/>
      <protection/>
    </xf>
    <xf numFmtId="166" fontId="71" fillId="0" borderId="20" xfId="99" applyNumberFormat="1" applyFont="1" applyBorder="1" applyAlignment="1">
      <alignment horizontal="center" vertical="center" wrapText="1"/>
      <protection/>
    </xf>
    <xf numFmtId="0" fontId="72" fillId="0" borderId="21" xfId="99" applyFont="1" applyFill="1" applyBorder="1" applyAlignment="1">
      <alignment horizontal="left"/>
      <protection/>
    </xf>
    <xf numFmtId="0" fontId="72" fillId="0" borderId="19" xfId="99" applyFont="1" applyFill="1" applyBorder="1" applyAlignment="1">
      <alignment horizontal="left"/>
      <protection/>
    </xf>
    <xf numFmtId="0" fontId="74" fillId="0" borderId="50" xfId="99" applyFont="1" applyBorder="1" applyAlignment="1">
      <alignment horizontal="center" vertical="center" wrapText="1"/>
      <protection/>
    </xf>
    <xf numFmtId="166" fontId="72" fillId="0" borderId="21" xfId="99" applyNumberFormat="1" applyFont="1" applyBorder="1" applyAlignment="1">
      <alignment horizontal="left" wrapText="1"/>
      <protection/>
    </xf>
    <xf numFmtId="166" fontId="72" fillId="0" borderId="19" xfId="99" applyNumberFormat="1" applyFont="1" applyBorder="1" applyAlignment="1">
      <alignment horizontal="left" wrapText="1"/>
      <protection/>
    </xf>
    <xf numFmtId="166" fontId="72" fillId="0" borderId="21" xfId="99" applyNumberFormat="1" applyFont="1" applyBorder="1" applyAlignment="1">
      <alignment horizontal="left" vertical="center" wrapText="1"/>
      <protection/>
    </xf>
    <xf numFmtId="166" fontId="72" fillId="0" borderId="19" xfId="99" applyNumberFormat="1" applyFont="1" applyBorder="1" applyAlignment="1">
      <alignment horizontal="left" vertical="center" wrapText="1"/>
      <protection/>
    </xf>
    <xf numFmtId="0" fontId="72" fillId="0" borderId="21" xfId="99" applyFont="1" applyFill="1" applyBorder="1" applyAlignment="1">
      <alignment horizontal="left" vertical="center" wrapText="1"/>
      <protection/>
    </xf>
    <xf numFmtId="0" fontId="72" fillId="0" borderId="19" xfId="99" applyFont="1" applyFill="1" applyBorder="1" applyAlignment="1">
      <alignment horizontal="left" vertical="center" wrapText="1"/>
      <protection/>
    </xf>
    <xf numFmtId="0" fontId="75" fillId="0" borderId="0" xfId="96" applyFont="1" applyBorder="1" applyAlignment="1">
      <alignment horizontal="center" vertical="center" wrapText="1"/>
      <protection/>
    </xf>
    <xf numFmtId="0" fontId="76" fillId="0" borderId="0" xfId="96" applyFont="1" applyFill="1" applyBorder="1" applyAlignment="1">
      <alignment horizontal="center" vertical="center"/>
      <protection/>
    </xf>
    <xf numFmtId="0" fontId="73" fillId="0" borderId="0" xfId="96" applyFont="1" applyBorder="1" applyAlignment="1">
      <alignment horizontal="center" vertical="center"/>
      <protection/>
    </xf>
    <xf numFmtId="0" fontId="78" fillId="11" borderId="161" xfId="96" applyFont="1" applyFill="1" applyBorder="1" applyAlignment="1">
      <alignment horizontal="center" vertical="center" wrapText="1"/>
      <protection/>
    </xf>
    <xf numFmtId="0" fontId="55" fillId="11" borderId="162" xfId="96" applyFont="1" applyFill="1" applyBorder="1" applyAlignment="1">
      <alignment horizontal="center" vertical="center" wrapText="1"/>
      <protection/>
    </xf>
    <xf numFmtId="3" fontId="78" fillId="11" borderId="89" xfId="96" applyNumberFormat="1" applyFont="1" applyFill="1" applyBorder="1" applyAlignment="1">
      <alignment horizontal="center" vertical="center" wrapText="1"/>
      <protection/>
    </xf>
    <xf numFmtId="3" fontId="78" fillId="11" borderId="87" xfId="96" applyNumberFormat="1" applyFont="1" applyFill="1" applyBorder="1" applyAlignment="1">
      <alignment horizontal="center" vertical="center" wrapText="1"/>
      <protection/>
    </xf>
    <xf numFmtId="3" fontId="78" fillId="11" borderId="163" xfId="96" applyNumberFormat="1" applyFont="1" applyFill="1" applyBorder="1" applyAlignment="1">
      <alignment horizontal="center" vertical="center" wrapText="1"/>
      <protection/>
    </xf>
    <xf numFmtId="0" fontId="76" fillId="49" borderId="51" xfId="96" applyFont="1" applyFill="1" applyBorder="1" applyAlignment="1">
      <alignment horizontal="center" vertical="center"/>
      <protection/>
    </xf>
    <xf numFmtId="0" fontId="76" fillId="49" borderId="69" xfId="96" applyFont="1" applyFill="1" applyBorder="1" applyAlignment="1">
      <alignment horizontal="center" vertical="center"/>
      <protection/>
    </xf>
    <xf numFmtId="0" fontId="76" fillId="49" borderId="52" xfId="96" applyFont="1" applyFill="1" applyBorder="1" applyAlignment="1">
      <alignment horizontal="center" vertical="center" wrapText="1"/>
      <protection/>
    </xf>
    <xf numFmtId="0" fontId="76" fillId="49" borderId="39" xfId="96" applyFont="1" applyFill="1" applyBorder="1" applyAlignment="1">
      <alignment horizontal="center" vertical="center" wrapText="1"/>
      <protection/>
    </xf>
    <xf numFmtId="0" fontId="76" fillId="49" borderId="25" xfId="96" applyFont="1" applyFill="1" applyBorder="1" applyAlignment="1">
      <alignment horizontal="center" vertical="center"/>
      <protection/>
    </xf>
    <xf numFmtId="0" fontId="76" fillId="49" borderId="90" xfId="96" applyFont="1" applyFill="1" applyBorder="1" applyAlignment="1">
      <alignment horizontal="center" vertical="center"/>
      <protection/>
    </xf>
    <xf numFmtId="0" fontId="76" fillId="0" borderId="0" xfId="96" applyFont="1" applyBorder="1" applyAlignment="1">
      <alignment horizontal="left"/>
      <protection/>
    </xf>
    <xf numFmtId="0" fontId="76" fillId="49" borderId="55" xfId="96" applyFont="1" applyFill="1" applyBorder="1" applyAlignment="1">
      <alignment horizontal="center" vertical="center" wrapText="1"/>
      <protection/>
    </xf>
    <xf numFmtId="0" fontId="76" fillId="49" borderId="65" xfId="96" applyFont="1" applyFill="1" applyBorder="1" applyAlignment="1">
      <alignment horizontal="center" vertical="center" wrapText="1"/>
      <protection/>
    </xf>
    <xf numFmtId="0" fontId="82" fillId="0" borderId="0" xfId="96" applyFont="1" applyBorder="1" applyAlignment="1">
      <alignment horizontal="center"/>
      <protection/>
    </xf>
    <xf numFmtId="0" fontId="81" fillId="0" borderId="0" xfId="96" applyFont="1" applyBorder="1" applyAlignment="1">
      <alignment horizontal="center"/>
      <protection/>
    </xf>
    <xf numFmtId="0" fontId="76" fillId="0" borderId="0" xfId="96" applyFont="1" applyBorder="1" applyAlignment="1">
      <alignment horizontal="center"/>
      <protection/>
    </xf>
    <xf numFmtId="0" fontId="82" fillId="0" borderId="0" xfId="96" applyFont="1" applyBorder="1" applyAlignment="1">
      <alignment horizontal="center" wrapText="1"/>
      <protection/>
    </xf>
    <xf numFmtId="0" fontId="38" fillId="0" borderId="0" xfId="101" applyFont="1" applyFill="1" applyAlignment="1">
      <alignment horizontal="left" wrapText="1"/>
      <protection/>
    </xf>
    <xf numFmtId="0" fontId="38" fillId="0" borderId="0" xfId="101" applyFont="1" applyFill="1" applyAlignment="1">
      <alignment horizontal="left"/>
      <protection/>
    </xf>
    <xf numFmtId="0" fontId="27" fillId="0" borderId="0" xfId="101" applyFont="1" applyFill="1" applyAlignment="1">
      <alignment horizontal="right"/>
      <protection/>
    </xf>
    <xf numFmtId="164" fontId="107" fillId="0" borderId="0" xfId="101" applyNumberFormat="1" applyFont="1" applyFill="1" applyBorder="1" applyAlignment="1" applyProtection="1">
      <alignment horizontal="center" vertical="center" wrapText="1"/>
      <protection/>
    </xf>
    <xf numFmtId="0" fontId="37" fillId="0" borderId="156" xfId="93" applyFont="1" applyFill="1" applyBorder="1" applyAlignment="1" applyProtection="1">
      <alignment horizontal="right"/>
      <protection/>
    </xf>
    <xf numFmtId="0" fontId="29" fillId="0" borderId="102" xfId="101" applyFont="1" applyFill="1" applyBorder="1" applyAlignment="1">
      <alignment horizontal="center" vertical="center" wrapText="1"/>
      <protection/>
    </xf>
    <xf numFmtId="0" fontId="29" fillId="0" borderId="145" xfId="101" applyFont="1" applyFill="1" applyBorder="1" applyAlignment="1">
      <alignment horizontal="center" vertical="center" wrapText="1"/>
      <protection/>
    </xf>
    <xf numFmtId="0" fontId="29" fillId="0" borderId="144" xfId="101" applyFont="1" applyFill="1" applyBorder="1" applyAlignment="1">
      <alignment horizontal="center" vertical="center" wrapText="1"/>
      <protection/>
    </xf>
    <xf numFmtId="0" fontId="29" fillId="0" borderId="142" xfId="101" applyFont="1" applyFill="1" applyBorder="1" applyAlignment="1">
      <alignment horizontal="center" vertical="center" wrapText="1"/>
      <protection/>
    </xf>
    <xf numFmtId="0" fontId="29" fillId="0" borderId="146" xfId="101" applyFont="1" applyFill="1" applyBorder="1" applyAlignment="1">
      <alignment horizontal="center" vertical="center" wrapText="1"/>
      <protection/>
    </xf>
    <xf numFmtId="0" fontId="29" fillId="0" borderId="151" xfId="101" applyFont="1" applyFill="1" applyBorder="1" applyAlignment="1">
      <alignment horizontal="center" vertical="center" wrapText="1"/>
      <protection/>
    </xf>
    <xf numFmtId="0" fontId="29" fillId="0" borderId="164" xfId="101" applyFont="1" applyFill="1" applyBorder="1" applyAlignment="1">
      <alignment horizontal="center" vertical="center" wrapText="1"/>
      <protection/>
    </xf>
    <xf numFmtId="0" fontId="29" fillId="0" borderId="23" xfId="100" applyFont="1" applyFill="1" applyBorder="1" applyAlignment="1" applyProtection="1">
      <alignment horizontal="left" vertical="center"/>
      <protection/>
    </xf>
    <xf numFmtId="0" fontId="88" fillId="0" borderId="165" xfId="100" applyFont="1" applyFill="1" applyBorder="1" applyAlignment="1">
      <alignment horizontal="justify" vertical="center" wrapText="1"/>
      <protection/>
    </xf>
    <xf numFmtId="0" fontId="88" fillId="0" borderId="166" xfId="100" applyFont="1" applyFill="1" applyBorder="1" applyAlignment="1">
      <alignment horizontal="justify" vertical="center" wrapText="1"/>
      <protection/>
    </xf>
    <xf numFmtId="164" fontId="88" fillId="0" borderId="0" xfId="100" applyNumberFormat="1" applyFont="1" applyFill="1" applyBorder="1" applyAlignment="1" applyProtection="1">
      <alignment horizontal="center" vertical="center" wrapText="1"/>
      <protection/>
    </xf>
    <xf numFmtId="3" fontId="37" fillId="0" borderId="22" xfId="102" applyNumberFormat="1" applyFont="1" applyFill="1" applyBorder="1" applyAlignment="1" applyProtection="1">
      <alignment horizontal="left" vertical="center" indent="1"/>
      <protection/>
    </xf>
    <xf numFmtId="3" fontId="87" fillId="0" borderId="0" xfId="102" applyNumberFormat="1" applyFont="1" applyFill="1" applyBorder="1" applyAlignment="1" applyProtection="1">
      <alignment horizontal="center"/>
      <protection locked="0"/>
    </xf>
    <xf numFmtId="3" fontId="29" fillId="0" borderId="0" xfId="102" applyNumberFormat="1" applyFont="1" applyFill="1" applyBorder="1" applyAlignment="1" applyProtection="1">
      <alignment horizontal="center" wrapText="1"/>
      <protection/>
    </xf>
    <xf numFmtId="0" fontId="23" fillId="0" borderId="50" xfId="0" applyFont="1" applyBorder="1" applyAlignment="1">
      <alignment horizontal="center" vertical="center" wrapText="1"/>
    </xf>
    <xf numFmtId="3" fontId="1" fillId="0" borderId="75" xfId="94" applyNumberFormat="1" applyFont="1" applyFill="1" applyBorder="1" applyAlignment="1">
      <alignment horizontal="center"/>
      <protection/>
    </xf>
    <xf numFmtId="0" fontId="78" fillId="0" borderId="0" xfId="94" applyFont="1" applyFill="1" applyBorder="1" applyAlignment="1" applyProtection="1">
      <alignment horizontal="center" vertical="center" wrapText="1"/>
      <protection/>
    </xf>
    <xf numFmtId="0" fontId="89" fillId="0" borderId="0" xfId="94" applyFont="1" applyFill="1" applyBorder="1" applyAlignment="1">
      <alignment horizontal="right" vertical="center"/>
      <protection/>
    </xf>
    <xf numFmtId="0" fontId="103" fillId="0" borderId="50" xfId="94" applyFont="1" applyFill="1" applyBorder="1" applyAlignment="1">
      <alignment horizontal="right"/>
      <protection/>
    </xf>
    <xf numFmtId="3" fontId="106" fillId="0" borderId="130" xfId="95" applyNumberFormat="1" applyFont="1" applyFill="1" applyBorder="1" applyAlignment="1">
      <alignment horizontal="center" vertical="center"/>
      <protection/>
    </xf>
    <xf numFmtId="3" fontId="105" fillId="0" borderId="0" xfId="95" applyNumberFormat="1" applyFont="1" applyFill="1" applyBorder="1" applyAlignment="1">
      <alignment horizontal="center" vertical="center"/>
      <protection/>
    </xf>
    <xf numFmtId="3" fontId="106" fillId="0" borderId="23" xfId="95" applyNumberFormat="1" applyFont="1" applyFill="1" applyBorder="1" applyAlignment="1">
      <alignment horizontal="center" vertical="center" wrapText="1"/>
      <protection/>
    </xf>
    <xf numFmtId="3" fontId="106" fillId="0" borderId="51" xfId="95" applyNumberFormat="1" applyFont="1" applyFill="1" applyBorder="1" applyAlignment="1">
      <alignment horizontal="center" vertical="center"/>
      <protection/>
    </xf>
    <xf numFmtId="3" fontId="40" fillId="0" borderId="0" xfId="95" applyNumberFormat="1" applyFont="1" applyBorder="1" applyAlignment="1">
      <alignment horizontal="center" vertical="center"/>
      <protection/>
    </xf>
    <xf numFmtId="3" fontId="69" fillId="0" borderId="0" xfId="95" applyNumberFormat="1" applyFont="1" applyBorder="1" applyAlignment="1">
      <alignment horizontal="center" vertical="center"/>
      <protection/>
    </xf>
    <xf numFmtId="0" fontId="105" fillId="0" borderId="0" xfId="95" applyNumberFormat="1" applyFont="1" applyBorder="1" applyAlignment="1">
      <alignment horizontal="center" vertical="center"/>
      <protection/>
    </xf>
    <xf numFmtId="3" fontId="105" fillId="0" borderId="0" xfId="95" applyNumberFormat="1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right"/>
    </xf>
    <xf numFmtId="0" fontId="105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2" fontId="66" fillId="0" borderId="39" xfId="98" applyNumberFormat="1" applyFont="1" applyFill="1" applyBorder="1" applyAlignment="1">
      <alignment horizontal="center" vertical="center" wrapText="1"/>
      <protection/>
    </xf>
    <xf numFmtId="3" fontId="1" fillId="0" borderId="50" xfId="95" applyNumberFormat="1" applyFont="1" applyBorder="1" applyAlignment="1">
      <alignment horizontal="right" vertical="center"/>
      <protection/>
    </xf>
    <xf numFmtId="4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35" borderId="73" xfId="0" applyNumberFormat="1" applyFont="1" applyFill="1" applyBorder="1" applyAlignment="1">
      <alignment horizontal="right" vertical="center" wrapText="1"/>
    </xf>
    <xf numFmtId="3" fontId="24" fillId="0" borderId="79" xfId="0" applyNumberFormat="1" applyFont="1" applyFill="1" applyBorder="1" applyAlignment="1">
      <alignment horizontal="right" vertical="center"/>
    </xf>
    <xf numFmtId="3" fontId="24" fillId="0" borderId="64" xfId="0" applyNumberFormat="1" applyFont="1" applyFill="1" applyBorder="1" applyAlignment="1">
      <alignment horizontal="right" vertical="center"/>
    </xf>
    <xf numFmtId="0" fontId="14" fillId="0" borderId="0" xfId="96" applyFont="1" applyFill="1" applyAlignment="1">
      <alignment vertical="center"/>
      <protection/>
    </xf>
    <xf numFmtId="0" fontId="40" fillId="0" borderId="0" xfId="96" applyFont="1" applyFill="1" applyBorder="1" applyAlignment="1">
      <alignment horizontal="right" vertical="center"/>
      <protection/>
    </xf>
    <xf numFmtId="0" fontId="41" fillId="0" borderId="0" xfId="96" applyFont="1" applyFill="1" applyBorder="1" applyAlignment="1">
      <alignment horizontal="center" vertical="center"/>
      <protection/>
    </xf>
    <xf numFmtId="0" fontId="42" fillId="0" borderId="0" xfId="96" applyFont="1" applyFill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42" fillId="0" borderId="50" xfId="96" applyFont="1" applyFill="1" applyBorder="1" applyAlignment="1">
      <alignment horizontal="center" vertical="center"/>
      <protection/>
    </xf>
    <xf numFmtId="0" fontId="42" fillId="0" borderId="0" xfId="96" applyFont="1" applyFill="1" applyBorder="1" applyAlignment="1">
      <alignment horizontal="center" vertical="center"/>
      <protection/>
    </xf>
    <xf numFmtId="0" fontId="43" fillId="0" borderId="19" xfId="96" applyFont="1" applyFill="1" applyBorder="1" applyAlignment="1">
      <alignment horizontal="center" vertical="center"/>
      <protection/>
    </xf>
    <xf numFmtId="0" fontId="43" fillId="0" borderId="22" xfId="96" applyFont="1" applyFill="1" applyBorder="1" applyAlignment="1">
      <alignment horizontal="center" vertical="center"/>
      <protection/>
    </xf>
    <xf numFmtId="0" fontId="43" fillId="0" borderId="21" xfId="96" applyFont="1" applyFill="1" applyBorder="1" applyAlignment="1">
      <alignment horizontal="center" vertical="center"/>
      <protection/>
    </xf>
    <xf numFmtId="0" fontId="91" fillId="0" borderId="33" xfId="96" applyFont="1" applyFill="1" applyBorder="1" applyAlignment="1">
      <alignment vertical="center" wrapText="1"/>
      <protection/>
    </xf>
    <xf numFmtId="3" fontId="14" fillId="0" borderId="73" xfId="96" applyNumberFormat="1" applyFont="1" applyFill="1" applyBorder="1" applyAlignment="1">
      <alignment vertical="center"/>
      <protection/>
    </xf>
    <xf numFmtId="3" fontId="14" fillId="0" borderId="167" xfId="96" applyNumberFormat="1" applyFont="1" applyFill="1" applyBorder="1" applyAlignment="1">
      <alignment vertical="center"/>
      <protection/>
    </xf>
    <xf numFmtId="0" fontId="91" fillId="0" borderId="27" xfId="96" applyFont="1" applyFill="1" applyBorder="1" applyAlignment="1">
      <alignment vertical="center" wrapText="1"/>
      <protection/>
    </xf>
    <xf numFmtId="3" fontId="14" fillId="0" borderId="39" xfId="96" applyNumberFormat="1" applyFont="1" applyFill="1" applyBorder="1" applyAlignment="1">
      <alignment vertical="center"/>
      <protection/>
    </xf>
    <xf numFmtId="3" fontId="14" fillId="0" borderId="111" xfId="96" applyNumberFormat="1" applyFont="1" applyFill="1" applyBorder="1" applyAlignment="1">
      <alignment vertical="center"/>
      <protection/>
    </xf>
    <xf numFmtId="0" fontId="91" fillId="0" borderId="36" xfId="96" applyFont="1" applyFill="1" applyBorder="1" applyAlignment="1">
      <alignment vertical="center" wrapText="1"/>
      <protection/>
    </xf>
    <xf numFmtId="0" fontId="91" fillId="0" borderId="37" xfId="96" applyFont="1" applyFill="1" applyBorder="1" applyAlignment="1">
      <alignment vertical="center" wrapText="1"/>
      <protection/>
    </xf>
    <xf numFmtId="0" fontId="91" fillId="0" borderId="30" xfId="96" applyFont="1" applyFill="1" applyBorder="1" applyAlignment="1">
      <alignment vertical="center" wrapText="1"/>
      <protection/>
    </xf>
    <xf numFmtId="0" fontId="91" fillId="0" borderId="31" xfId="96" applyFont="1" applyFill="1" applyBorder="1" applyAlignment="1">
      <alignment vertical="center" wrapText="1"/>
      <protection/>
    </xf>
    <xf numFmtId="0" fontId="92" fillId="0" borderId="168" xfId="96" applyFont="1" applyFill="1" applyBorder="1" applyAlignment="1">
      <alignment vertical="center" wrapText="1"/>
      <protection/>
    </xf>
    <xf numFmtId="3" fontId="14" fillId="0" borderId="79" xfId="96" applyNumberFormat="1" applyFont="1" applyFill="1" applyBorder="1" applyAlignment="1">
      <alignment vertical="center"/>
      <protection/>
    </xf>
    <xf numFmtId="0" fontId="92" fillId="0" borderId="50" xfId="96" applyFont="1" applyFill="1" applyBorder="1" applyAlignment="1">
      <alignment vertical="center" wrapText="1"/>
      <protection/>
    </xf>
    <xf numFmtId="3" fontId="43" fillId="0" borderId="169" xfId="96" applyNumberFormat="1" applyFont="1" applyFill="1" applyBorder="1" applyAlignment="1">
      <alignment vertical="center"/>
      <protection/>
    </xf>
    <xf numFmtId="0" fontId="91" fillId="0" borderId="33" xfId="96" applyFont="1" applyFill="1" applyBorder="1" applyAlignment="1">
      <alignment vertical="center"/>
      <protection/>
    </xf>
    <xf numFmtId="3" fontId="14" fillId="0" borderId="42" xfId="96" applyNumberFormat="1" applyFont="1" applyFill="1" applyBorder="1" applyAlignment="1">
      <alignment vertical="center"/>
      <protection/>
    </xf>
    <xf numFmtId="3" fontId="14" fillId="0" borderId="170" xfId="96" applyNumberFormat="1" applyFont="1" applyFill="1" applyBorder="1" applyAlignment="1">
      <alignment vertical="center"/>
      <protection/>
    </xf>
    <xf numFmtId="3" fontId="43" fillId="0" borderId="75" xfId="96" applyNumberFormat="1" applyFont="1" applyFill="1" applyBorder="1" applyAlignment="1">
      <alignment vertical="center"/>
      <protection/>
    </xf>
    <xf numFmtId="0" fontId="92" fillId="0" borderId="20" xfId="96" applyFont="1" applyFill="1" applyBorder="1" applyAlignment="1">
      <alignment vertical="center" wrapText="1"/>
      <protection/>
    </xf>
    <xf numFmtId="0" fontId="93" fillId="0" borderId="19" xfId="96" applyFont="1" applyFill="1" applyBorder="1" applyAlignment="1">
      <alignment horizontal="center" vertical="center"/>
      <protection/>
    </xf>
    <xf numFmtId="3" fontId="44" fillId="0" borderId="22" xfId="96" applyNumberFormat="1" applyFont="1" applyFill="1" applyBorder="1" applyAlignment="1">
      <alignment vertical="center"/>
      <protection/>
    </xf>
    <xf numFmtId="0" fontId="93" fillId="0" borderId="20" xfId="96" applyFont="1" applyFill="1" applyBorder="1" applyAlignment="1">
      <alignment horizontal="center" vertical="center" wrapText="1"/>
      <protection/>
    </xf>
    <xf numFmtId="3" fontId="43" fillId="0" borderId="110" xfId="96" applyNumberFormat="1" applyFont="1" applyFill="1" applyBorder="1" applyAlignment="1">
      <alignment vertical="center"/>
      <protection/>
    </xf>
    <xf numFmtId="0" fontId="93" fillId="0" borderId="50" xfId="96" applyFont="1" applyFill="1" applyBorder="1" applyAlignment="1">
      <alignment horizontal="center" vertical="center"/>
      <protection/>
    </xf>
    <xf numFmtId="3" fontId="44" fillId="0" borderId="42" xfId="96" applyNumberFormat="1" applyFont="1" applyFill="1" applyBorder="1" applyAlignment="1">
      <alignment vertical="center"/>
      <protection/>
    </xf>
    <xf numFmtId="0" fontId="93" fillId="0" borderId="50" xfId="96" applyFont="1" applyFill="1" applyBorder="1" applyAlignment="1">
      <alignment horizontal="center" vertical="center" wrapText="1"/>
      <protection/>
    </xf>
    <xf numFmtId="3" fontId="14" fillId="0" borderId="110" xfId="96" applyNumberFormat="1" applyFont="1" applyFill="1" applyBorder="1" applyAlignment="1">
      <alignment vertical="center"/>
      <protection/>
    </xf>
    <xf numFmtId="3" fontId="14" fillId="0" borderId="0" xfId="96" applyNumberFormat="1" applyFont="1" applyFill="1" applyAlignment="1">
      <alignment vertical="center"/>
      <protection/>
    </xf>
    <xf numFmtId="3" fontId="14" fillId="0" borderId="171" xfId="96" applyNumberFormat="1" applyFont="1" applyFill="1" applyBorder="1" applyAlignment="1">
      <alignment vertical="center"/>
      <protection/>
    </xf>
    <xf numFmtId="0" fontId="91" fillId="0" borderId="25" xfId="96" applyFont="1" applyFill="1" applyBorder="1" applyAlignment="1">
      <alignment vertical="center" wrapText="1"/>
      <protection/>
    </xf>
    <xf numFmtId="0" fontId="92" fillId="0" borderId="19" xfId="96" applyFont="1" applyFill="1" applyBorder="1" applyAlignment="1">
      <alignment vertical="center" wrapText="1"/>
      <protection/>
    </xf>
    <xf numFmtId="0" fontId="92" fillId="0" borderId="20" xfId="96" applyFont="1" applyFill="1" applyBorder="1" applyAlignment="1">
      <alignment vertical="center"/>
      <protection/>
    </xf>
    <xf numFmtId="3" fontId="43" fillId="0" borderId="22" xfId="96" applyNumberFormat="1" applyFont="1" applyFill="1" applyBorder="1" applyAlignment="1">
      <alignment vertical="center"/>
      <protection/>
    </xf>
    <xf numFmtId="0" fontId="91" fillId="0" borderId="36" xfId="96" applyFont="1" applyFill="1" applyBorder="1" applyAlignment="1">
      <alignment vertical="center"/>
      <protection/>
    </xf>
    <xf numFmtId="3" fontId="44" fillId="0" borderId="79" xfId="96" applyNumberFormat="1" applyFont="1" applyFill="1" applyBorder="1" applyAlignment="1">
      <alignment vertical="center"/>
      <protection/>
    </xf>
    <xf numFmtId="0" fontId="91" fillId="0" borderId="37" xfId="96" applyFont="1" applyFill="1" applyBorder="1" applyAlignment="1">
      <alignment vertical="center"/>
      <protection/>
    </xf>
    <xf numFmtId="3" fontId="14" fillId="0" borderId="22" xfId="96" applyNumberFormat="1" applyFont="1" applyFill="1" applyBorder="1" applyAlignment="1">
      <alignment vertical="center"/>
      <protection/>
    </xf>
    <xf numFmtId="0" fontId="95" fillId="0" borderId="168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 wrapText="1"/>
    </xf>
    <xf numFmtId="0" fontId="96" fillId="0" borderId="168" xfId="96" applyFont="1" applyFill="1" applyBorder="1" applyAlignment="1">
      <alignment horizontal="left" vertical="center"/>
      <protection/>
    </xf>
    <xf numFmtId="3" fontId="45" fillId="0" borderId="71" xfId="96" applyNumberFormat="1" applyFont="1" applyFill="1" applyBorder="1" applyAlignment="1">
      <alignment vertical="center"/>
      <protection/>
    </xf>
    <xf numFmtId="0" fontId="96" fillId="0" borderId="50" xfId="96" applyFont="1" applyFill="1" applyBorder="1" applyAlignment="1">
      <alignment horizontal="left" vertical="center"/>
      <protection/>
    </xf>
    <xf numFmtId="3" fontId="14" fillId="0" borderId="71" xfId="96" applyNumberFormat="1" applyFont="1" applyFill="1" applyBorder="1" applyAlignment="1">
      <alignment vertical="center"/>
      <protection/>
    </xf>
    <xf numFmtId="0" fontId="96" fillId="0" borderId="0" xfId="96" applyFont="1" applyFill="1" applyBorder="1" applyAlignment="1">
      <alignment horizontal="left" vertical="center"/>
      <protection/>
    </xf>
    <xf numFmtId="3" fontId="45" fillId="0" borderId="0" xfId="96" applyNumberFormat="1" applyFont="1" applyFill="1" applyBorder="1" applyAlignment="1">
      <alignment vertical="center"/>
      <protection/>
    </xf>
    <xf numFmtId="3" fontId="14" fillId="0" borderId="0" xfId="96" applyNumberFormat="1" applyFont="1" applyFill="1" applyBorder="1" applyAlignment="1">
      <alignment vertical="center"/>
      <protection/>
    </xf>
    <xf numFmtId="3" fontId="43" fillId="0" borderId="0" xfId="96" applyNumberFormat="1" applyFont="1" applyFill="1" applyAlignment="1">
      <alignment vertical="center"/>
      <protection/>
    </xf>
    <xf numFmtId="0" fontId="0" fillId="0" borderId="50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0" xfId="0" applyBorder="1" applyAlignment="1">
      <alignment/>
    </xf>
    <xf numFmtId="0" fontId="0" fillId="0" borderId="0" xfId="0" applyFont="1" applyBorder="1" applyAlignment="1">
      <alignment/>
    </xf>
    <xf numFmtId="0" fontId="14" fillId="0" borderId="0" xfId="96" applyFont="1" applyFill="1" applyBorder="1" applyAlignment="1">
      <alignment vertical="center"/>
      <protection/>
    </xf>
  </cellXfs>
  <cellStyles count="10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ál 2" xfId="92"/>
    <cellStyle name="Normál 3" xfId="93"/>
    <cellStyle name="Normál_1_-_II_Tajekoztato_tablak" xfId="94"/>
    <cellStyle name="Normál_1_-_II_Tajekoztato_tablak 2" xfId="95"/>
    <cellStyle name="Normál_2007. év költségvetés terv 1.mellékletek" xfId="96"/>
    <cellStyle name="Normál_2007. év költségvetés terv 1.mellékletek 2" xfId="97"/>
    <cellStyle name="Normál_2008. év költségvetés terv 1. sz. melléklet" xfId="98"/>
    <cellStyle name="Normál_Dologi kiadás" xfId="99"/>
    <cellStyle name="Normál_KVRENMUNKA" xfId="100"/>
    <cellStyle name="Normál_KVRENMUNKA 2" xfId="101"/>
    <cellStyle name="Normál_SEGEDLETEK" xfId="102"/>
    <cellStyle name="Note" xfId="103"/>
    <cellStyle name="Output" xfId="104"/>
    <cellStyle name="Összesen" xfId="105"/>
    <cellStyle name="Currency" xfId="106"/>
    <cellStyle name="Currency [0]" xfId="107"/>
    <cellStyle name="Rossz" xfId="108"/>
    <cellStyle name="Semleges" xfId="109"/>
    <cellStyle name="Számítás" xfId="110"/>
    <cellStyle name="Percent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70" zoomScaleNormal="70" zoomScalePageLayoutView="0" workbookViewId="0" topLeftCell="A32">
      <selection activeCell="M57" sqref="M57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8.8515625" style="1" customWidth="1"/>
    <col min="4" max="4" width="47.421875" style="2" customWidth="1"/>
    <col min="5" max="5" width="8.28125" style="2" customWidth="1"/>
    <col min="6" max="6" width="17.7109375" style="3" customWidth="1"/>
    <col min="7" max="7" width="18.00390625" style="4" customWidth="1"/>
    <col min="8" max="8" width="17.28125" style="5" customWidth="1"/>
    <col min="9" max="9" width="11.7109375" style="5" customWidth="1"/>
    <col min="10" max="10" width="10.28125" style="5" bestFit="1" customWidth="1"/>
    <col min="11" max="16384" width="9.140625" style="5" customWidth="1"/>
  </cols>
  <sheetData>
    <row r="1" spans="1:5" ht="12.75">
      <c r="A1" s="6"/>
      <c r="B1" s="6"/>
      <c r="C1" s="6"/>
      <c r="D1" s="7"/>
      <c r="E1" s="7"/>
    </row>
    <row r="2" spans="1:7" s="8" customFormat="1" ht="34.5" customHeight="1">
      <c r="A2" s="966" t="s">
        <v>567</v>
      </c>
      <c r="B2" s="966"/>
      <c r="C2" s="966"/>
      <c r="D2" s="966"/>
      <c r="E2" s="966"/>
      <c r="F2" s="966"/>
      <c r="G2" s="966"/>
    </row>
    <row r="3" spans="1:9" ht="13.5" thickBot="1">
      <c r="A3" s="9"/>
      <c r="B3" s="9"/>
      <c r="C3" s="9"/>
      <c r="D3" s="10"/>
      <c r="E3" s="11"/>
      <c r="G3" s="12"/>
      <c r="H3" s="1182" t="s">
        <v>605</v>
      </c>
      <c r="I3" s="1181"/>
    </row>
    <row r="4" spans="1:9" ht="45.75" customHeight="1" thickBot="1">
      <c r="A4" s="967" t="s">
        <v>1</v>
      </c>
      <c r="B4" s="967"/>
      <c r="C4" s="967"/>
      <c r="D4" s="14" t="s">
        <v>2</v>
      </c>
      <c r="E4" s="15" t="s">
        <v>3</v>
      </c>
      <c r="F4" s="17" t="s">
        <v>4</v>
      </c>
      <c r="G4" s="17" t="s">
        <v>246</v>
      </c>
      <c r="H4" s="17" t="s">
        <v>302</v>
      </c>
      <c r="I4" s="709" t="s">
        <v>5</v>
      </c>
    </row>
    <row r="5" spans="1:9" ht="36.75" customHeight="1" hidden="1" thickBot="1">
      <c r="A5" s="13"/>
      <c r="B5" s="16"/>
      <c r="C5" s="16"/>
      <c r="D5" s="14"/>
      <c r="E5" s="15"/>
      <c r="F5" s="17" t="s">
        <v>6</v>
      </c>
      <c r="G5" s="17" t="s">
        <v>6</v>
      </c>
      <c r="H5" s="17" t="s">
        <v>6</v>
      </c>
      <c r="I5" s="825" t="s">
        <v>509</v>
      </c>
    </row>
    <row r="6" spans="1:9" s="21" customFormat="1" ht="21.75" customHeight="1" thickBot="1">
      <c r="A6" s="18"/>
      <c r="B6" s="965"/>
      <c r="C6" s="965"/>
      <c r="D6" s="965"/>
      <c r="E6" s="19"/>
      <c r="F6" s="685"/>
      <c r="G6" s="685"/>
      <c r="H6" s="685"/>
      <c r="I6" s="850"/>
    </row>
    <row r="7" spans="1:9" s="21" customFormat="1" ht="21.75" customHeight="1" thickBot="1">
      <c r="A7" s="18" t="s">
        <v>10</v>
      </c>
      <c r="B7" s="965" t="s">
        <v>11</v>
      </c>
      <c r="C7" s="965"/>
      <c r="D7" s="965"/>
      <c r="E7" s="22" t="s">
        <v>12</v>
      </c>
      <c r="F7" s="710">
        <f>F8+F13+F16+F17+F20</f>
        <v>17008628</v>
      </c>
      <c r="G7" s="710">
        <f aca="true" t="shared" si="0" ref="G7:G12">F7-H7</f>
        <v>10465842</v>
      </c>
      <c r="H7" s="710">
        <f>H8+H13+H16+H17+H20</f>
        <v>6542786</v>
      </c>
      <c r="I7" s="851">
        <f>I8+I13+I16+I17+I20</f>
        <v>0</v>
      </c>
    </row>
    <row r="8" spans="1:9" ht="21.75" customHeight="1">
      <c r="A8" s="23"/>
      <c r="B8" s="24" t="s">
        <v>13</v>
      </c>
      <c r="C8" s="968" t="s">
        <v>14</v>
      </c>
      <c r="D8" s="968"/>
      <c r="E8" s="25" t="s">
        <v>15</v>
      </c>
      <c r="F8" s="711">
        <f>'3.sz.m Önk  bev.'!F8</f>
        <v>2003046</v>
      </c>
      <c r="G8" s="711">
        <f t="shared" si="0"/>
        <v>2003046</v>
      </c>
      <c r="H8" s="711"/>
      <c r="I8" s="852"/>
    </row>
    <row r="9" spans="1:9" ht="21.75" customHeight="1">
      <c r="A9" s="26"/>
      <c r="B9" s="27"/>
      <c r="C9" s="27" t="s">
        <v>16</v>
      </c>
      <c r="D9" s="28" t="s">
        <v>17</v>
      </c>
      <c r="E9" s="29"/>
      <c r="F9" s="712"/>
      <c r="G9" s="712">
        <f t="shared" si="0"/>
        <v>0</v>
      </c>
      <c r="H9" s="712"/>
      <c r="I9" s="853"/>
    </row>
    <row r="10" spans="1:9" ht="21.75" customHeight="1">
      <c r="A10" s="26"/>
      <c r="B10" s="27"/>
      <c r="C10" s="27" t="s">
        <v>18</v>
      </c>
      <c r="D10" s="28" t="s">
        <v>19</v>
      </c>
      <c r="E10" s="29"/>
      <c r="F10" s="712">
        <f>'3.sz.m Önk  bev.'!F10</f>
        <v>2003046</v>
      </c>
      <c r="G10" s="712">
        <f t="shared" si="0"/>
        <v>2003046</v>
      </c>
      <c r="H10" s="712"/>
      <c r="I10" s="853"/>
    </row>
    <row r="11" spans="1:9" ht="21.75" customHeight="1">
      <c r="A11" s="26"/>
      <c r="B11" s="27"/>
      <c r="C11" s="27" t="s">
        <v>20</v>
      </c>
      <c r="D11" s="28" t="s">
        <v>21</v>
      </c>
      <c r="E11" s="29"/>
      <c r="F11" s="712">
        <f>'3.sz.m Önk  bev.'!F11</f>
        <v>0</v>
      </c>
      <c r="G11" s="712">
        <f t="shared" si="0"/>
        <v>0</v>
      </c>
      <c r="H11" s="712"/>
      <c r="I11" s="853"/>
    </row>
    <row r="12" spans="1:18" ht="21.75" customHeight="1" hidden="1">
      <c r="A12" s="26"/>
      <c r="B12" s="27"/>
      <c r="C12" s="27"/>
      <c r="D12" s="28"/>
      <c r="E12" s="29"/>
      <c r="F12" s="712">
        <f>'3.sz.m Önk  bev.'!F12</f>
        <v>0</v>
      </c>
      <c r="G12" s="712">
        <f t="shared" si="0"/>
        <v>0</v>
      </c>
      <c r="H12" s="712"/>
      <c r="I12" s="853"/>
      <c r="R12" s="5" t="s">
        <v>22</v>
      </c>
    </row>
    <row r="13" spans="1:9" ht="21.75" customHeight="1">
      <c r="A13" s="26"/>
      <c r="B13" s="27" t="s">
        <v>23</v>
      </c>
      <c r="C13" s="961" t="s">
        <v>24</v>
      </c>
      <c r="D13" s="961"/>
      <c r="E13" s="31" t="s">
        <v>25</v>
      </c>
      <c r="F13" s="712">
        <f>'3.sz.m Önk  bev.'!F13</f>
        <v>12879382</v>
      </c>
      <c r="G13" s="712">
        <f>SUM(G14:G15)</f>
        <v>6336596</v>
      </c>
      <c r="H13" s="712">
        <f>SUM(H14:H15)</f>
        <v>6542786</v>
      </c>
      <c r="I13" s="853"/>
    </row>
    <row r="14" spans="1:9" ht="21.75" customHeight="1">
      <c r="A14" s="26"/>
      <c r="B14" s="27"/>
      <c r="C14" s="27" t="s">
        <v>26</v>
      </c>
      <c r="D14" s="30" t="s">
        <v>27</v>
      </c>
      <c r="E14" s="31"/>
      <c r="F14" s="712">
        <f>'3.sz.m Önk  bev.'!F14</f>
        <v>12879382</v>
      </c>
      <c r="G14" s="712">
        <f aca="true" t="shared" si="1" ref="G14:G20">F14-H14</f>
        <v>6336596</v>
      </c>
      <c r="H14" s="712">
        <f>'3.sz.m Önk  bev.'!H14</f>
        <v>6542786</v>
      </c>
      <c r="I14" s="853"/>
    </row>
    <row r="15" spans="1:9" ht="21.75" customHeight="1">
      <c r="A15" s="26"/>
      <c r="B15" s="27"/>
      <c r="C15" s="27" t="s">
        <v>28</v>
      </c>
      <c r="D15" s="30" t="s">
        <v>29</v>
      </c>
      <c r="E15" s="31"/>
      <c r="F15" s="712">
        <f>'3.sz.m Önk  bev.'!F15</f>
        <v>0</v>
      </c>
      <c r="G15" s="712">
        <f t="shared" si="1"/>
        <v>0</v>
      </c>
      <c r="H15" s="712"/>
      <c r="I15" s="853"/>
    </row>
    <row r="16" spans="1:9" ht="29.25" customHeight="1">
      <c r="A16" s="26"/>
      <c r="B16" s="27" t="s">
        <v>30</v>
      </c>
      <c r="C16" s="961" t="s">
        <v>31</v>
      </c>
      <c r="D16" s="961"/>
      <c r="E16" s="31" t="s">
        <v>32</v>
      </c>
      <c r="F16" s="712">
        <f>'3.sz.m Önk  bev.'!F16</f>
        <v>1722000</v>
      </c>
      <c r="G16" s="712">
        <f t="shared" si="1"/>
        <v>1722000</v>
      </c>
      <c r="H16" s="712"/>
      <c r="I16" s="853"/>
    </row>
    <row r="17" spans="1:9" ht="29.25" customHeight="1">
      <c r="A17" s="26"/>
      <c r="B17" s="27" t="s">
        <v>33</v>
      </c>
      <c r="C17" s="964" t="s">
        <v>34</v>
      </c>
      <c r="D17" s="964"/>
      <c r="E17" s="32" t="s">
        <v>35</v>
      </c>
      <c r="F17" s="712">
        <f>'3.sz.m Önk  bev.'!F17</f>
        <v>0</v>
      </c>
      <c r="G17" s="712">
        <f t="shared" si="1"/>
        <v>0</v>
      </c>
      <c r="H17" s="712"/>
      <c r="I17" s="853"/>
    </row>
    <row r="18" spans="1:9" ht="31.5" customHeight="1">
      <c r="A18" s="26"/>
      <c r="B18" s="27"/>
      <c r="C18" s="27" t="s">
        <v>36</v>
      </c>
      <c r="D18" s="30" t="s">
        <v>37</v>
      </c>
      <c r="E18" s="31"/>
      <c r="F18" s="712">
        <f>'3.sz.m Önk  bev.'!F18</f>
        <v>0</v>
      </c>
      <c r="G18" s="712">
        <f t="shared" si="1"/>
        <v>0</v>
      </c>
      <c r="H18" s="712"/>
      <c r="I18" s="853"/>
    </row>
    <row r="19" spans="1:9" ht="21.75" customHeight="1">
      <c r="A19" s="26"/>
      <c r="B19" s="27"/>
      <c r="C19" s="27" t="s">
        <v>38</v>
      </c>
      <c r="D19" s="30" t="s">
        <v>39</v>
      </c>
      <c r="E19" s="31"/>
      <c r="F19" s="712">
        <f>'3.sz.m Önk  bev.'!F19</f>
        <v>0</v>
      </c>
      <c r="G19" s="712">
        <f t="shared" si="1"/>
        <v>0</v>
      </c>
      <c r="H19" s="712"/>
      <c r="I19" s="853"/>
    </row>
    <row r="20" spans="1:9" ht="21.75" customHeight="1" thickBot="1">
      <c r="A20" s="33"/>
      <c r="B20" s="34" t="s">
        <v>40</v>
      </c>
      <c r="C20" s="962" t="s">
        <v>41</v>
      </c>
      <c r="D20" s="962"/>
      <c r="E20" s="35" t="s">
        <v>42</v>
      </c>
      <c r="F20" s="718">
        <f>'3.sz.m Önk  bev.'!F20</f>
        <v>404200</v>
      </c>
      <c r="G20" s="718">
        <f t="shared" si="1"/>
        <v>404200</v>
      </c>
      <c r="H20" s="718"/>
      <c r="I20" s="854"/>
    </row>
    <row r="21" spans="1:9" ht="21.75" customHeight="1" thickBot="1">
      <c r="A21" s="18" t="s">
        <v>43</v>
      </c>
      <c r="B21" s="965" t="s">
        <v>44</v>
      </c>
      <c r="C21" s="965"/>
      <c r="D21" s="965"/>
      <c r="E21" s="19" t="s">
        <v>45</v>
      </c>
      <c r="F21" s="710">
        <f>F22+F25+F26+F27+F34+F35+F36+F23</f>
        <v>10778751</v>
      </c>
      <c r="G21" s="710">
        <f>G22+G25+G26+G27+G34+G35+G36+G23</f>
        <v>7310271</v>
      </c>
      <c r="H21" s="710">
        <f>H22+H25+H26+H27+H34+H35+H36+H23</f>
        <v>3468480</v>
      </c>
      <c r="I21" s="851">
        <f>I25+I26+I27+I32+I33+I34+I35</f>
        <v>0</v>
      </c>
    </row>
    <row r="22" spans="1:9" ht="21.75" customHeight="1">
      <c r="A22" s="582"/>
      <c r="B22" s="27" t="s">
        <v>46</v>
      </c>
      <c r="C22" s="958" t="s">
        <v>452</v>
      </c>
      <c r="D22" s="959"/>
      <c r="E22" s="25" t="s">
        <v>455</v>
      </c>
      <c r="F22" s="711">
        <f>'3.sz.m Önk  bev.'!F22</f>
        <v>0</v>
      </c>
      <c r="G22" s="711">
        <f>F22-H22</f>
        <v>0</v>
      </c>
      <c r="H22" s="711"/>
      <c r="I22" s="852"/>
    </row>
    <row r="23" spans="1:9" ht="21.75" customHeight="1">
      <c r="A23" s="26"/>
      <c r="B23" s="27" t="s">
        <v>49</v>
      </c>
      <c r="C23" s="957" t="s">
        <v>462</v>
      </c>
      <c r="D23" s="957"/>
      <c r="E23" s="39"/>
      <c r="F23" s="713">
        <f>'5. sz. m óvoda'!J11</f>
        <v>398373</v>
      </c>
      <c r="G23" s="713">
        <f>'5. sz. m óvoda'!K11</f>
        <v>398373</v>
      </c>
      <c r="H23" s="713"/>
      <c r="I23" s="855"/>
    </row>
    <row r="24" spans="1:9" ht="21.75" customHeight="1" hidden="1">
      <c r="A24" s="582"/>
      <c r="B24" s="581"/>
      <c r="C24" s="581"/>
      <c r="D24" s="581"/>
      <c r="E24" s="39"/>
      <c r="F24" s="713"/>
      <c r="G24" s="713"/>
      <c r="H24" s="713"/>
      <c r="I24" s="855"/>
    </row>
    <row r="25" spans="1:9" ht="21.75" customHeight="1">
      <c r="A25" s="36"/>
      <c r="B25" s="37" t="s">
        <v>52</v>
      </c>
      <c r="C25" s="963" t="s">
        <v>47</v>
      </c>
      <c r="D25" s="963"/>
      <c r="E25" s="39" t="s">
        <v>48</v>
      </c>
      <c r="F25" s="713">
        <f>'3.sz.m Önk  bev.'!F23+'5. sz. m óvoda'!J10</f>
        <v>7523880</v>
      </c>
      <c r="G25" s="713">
        <f>'3.sz.m Önk  bev.'!G23+'5. sz. m óvoda'!K10</f>
        <v>4055400</v>
      </c>
      <c r="H25" s="713">
        <f>'3.sz.m Önk  bev.'!H23</f>
        <v>3468480</v>
      </c>
      <c r="I25" s="855"/>
    </row>
    <row r="26" spans="1:9" ht="21.75" customHeight="1">
      <c r="A26" s="26"/>
      <c r="B26" s="27" t="s">
        <v>61</v>
      </c>
      <c r="C26" s="957" t="s">
        <v>50</v>
      </c>
      <c r="D26" s="957"/>
      <c r="E26" s="29" t="s">
        <v>51</v>
      </c>
      <c r="F26" s="578">
        <f>'3.sz.m Önk  bev.'!F24</f>
        <v>0</v>
      </c>
      <c r="G26" s="578">
        <f>F26-H26</f>
        <v>0</v>
      </c>
      <c r="H26" s="578"/>
      <c r="I26" s="856"/>
    </row>
    <row r="27" spans="1:9" ht="21.75" customHeight="1">
      <c r="A27" s="26"/>
      <c r="B27" s="27" t="s">
        <v>63</v>
      </c>
      <c r="C27" s="957" t="s">
        <v>53</v>
      </c>
      <c r="D27" s="957"/>
      <c r="E27" s="29" t="s">
        <v>54</v>
      </c>
      <c r="F27" s="578">
        <f>SUM(F28:F31)</f>
        <v>2585700</v>
      </c>
      <c r="G27" s="578">
        <f>F27-H27</f>
        <v>2585700</v>
      </c>
      <c r="H27" s="578"/>
      <c r="I27" s="856"/>
    </row>
    <row r="28" spans="1:9" ht="31.5" customHeight="1">
      <c r="A28" s="26"/>
      <c r="B28" s="27"/>
      <c r="C28" s="27" t="s">
        <v>467</v>
      </c>
      <c r="D28" s="28" t="s">
        <v>56</v>
      </c>
      <c r="E28" s="29"/>
      <c r="F28" s="578">
        <f>'3.sz.m Önk  bev.'!F26</f>
        <v>2585700</v>
      </c>
      <c r="G28" s="578">
        <f>F28-H28</f>
        <v>2585700</v>
      </c>
      <c r="H28" s="578"/>
      <c r="I28" s="856"/>
    </row>
    <row r="29" spans="1:9" ht="41.25" customHeight="1">
      <c r="A29" s="26"/>
      <c r="B29" s="27"/>
      <c r="C29" s="27" t="s">
        <v>468</v>
      </c>
      <c r="D29" s="28" t="s">
        <v>58</v>
      </c>
      <c r="E29" s="29"/>
      <c r="F29" s="578">
        <f>'3.sz.m Önk  bev.'!F27</f>
        <v>0</v>
      </c>
      <c r="G29" s="578">
        <f>F29-H29</f>
        <v>0</v>
      </c>
      <c r="H29" s="578"/>
      <c r="I29" s="856"/>
    </row>
    <row r="30" spans="1:9" ht="21.75" customHeight="1">
      <c r="A30" s="26"/>
      <c r="B30" s="27"/>
      <c r="C30" s="27" t="s">
        <v>469</v>
      </c>
      <c r="D30" s="28" t="s">
        <v>60</v>
      </c>
      <c r="E30" s="29"/>
      <c r="F30" s="578">
        <f>'3.sz.m Önk  bev.'!F28</f>
        <v>0</v>
      </c>
      <c r="G30" s="578">
        <f>F30-H30</f>
        <v>0</v>
      </c>
      <c r="H30" s="578"/>
      <c r="I30" s="856"/>
    </row>
    <row r="31" spans="1:9" ht="21.75" customHeight="1">
      <c r="A31" s="26"/>
      <c r="B31" s="27"/>
      <c r="C31" s="27" t="s">
        <v>547</v>
      </c>
      <c r="D31" s="28" t="s">
        <v>546</v>
      </c>
      <c r="E31" s="29"/>
      <c r="F31" s="578">
        <f>'3.sz.m Önk  bev.'!F29</f>
        <v>0</v>
      </c>
      <c r="G31" s="578"/>
      <c r="H31" s="578"/>
      <c r="I31" s="856"/>
    </row>
    <row r="32" spans="1:9" ht="21.75" customHeight="1">
      <c r="A32" s="26"/>
      <c r="B32" s="27" t="s">
        <v>65</v>
      </c>
      <c r="C32" s="957" t="s">
        <v>62</v>
      </c>
      <c r="D32" s="957"/>
      <c r="E32" s="29"/>
      <c r="F32" s="578"/>
      <c r="G32" s="578">
        <f aca="true" t="shared" si="2" ref="G32:G59">F32-H32</f>
        <v>0</v>
      </c>
      <c r="H32" s="578"/>
      <c r="I32" s="856"/>
    </row>
    <row r="33" spans="1:9" ht="21.75" customHeight="1">
      <c r="A33" s="40"/>
      <c r="B33" s="41" t="s">
        <v>463</v>
      </c>
      <c r="C33" s="957" t="s">
        <v>64</v>
      </c>
      <c r="D33" s="957"/>
      <c r="E33" s="29"/>
      <c r="F33" s="578"/>
      <c r="G33" s="578">
        <f t="shared" si="2"/>
        <v>0</v>
      </c>
      <c r="H33" s="578"/>
      <c r="I33" s="856"/>
    </row>
    <row r="34" spans="1:9" ht="21.75" customHeight="1">
      <c r="A34" s="40"/>
      <c r="B34" s="41" t="s">
        <v>464</v>
      </c>
      <c r="C34" s="957" t="s">
        <v>66</v>
      </c>
      <c r="D34" s="957"/>
      <c r="E34" s="29" t="s">
        <v>67</v>
      </c>
      <c r="F34" s="578">
        <f>'3.sz.m Önk  bev.'!F32+'5. sz. m óvoda'!J12</f>
        <v>70798</v>
      </c>
      <c r="G34" s="578">
        <f t="shared" si="2"/>
        <v>70798</v>
      </c>
      <c r="H34" s="578"/>
      <c r="I34" s="856"/>
    </row>
    <row r="35" spans="1:9" ht="21.75" customHeight="1">
      <c r="A35" s="40"/>
      <c r="B35" s="41" t="s">
        <v>465</v>
      </c>
      <c r="C35" s="960" t="s">
        <v>69</v>
      </c>
      <c r="D35" s="960"/>
      <c r="E35" s="42" t="s">
        <v>451</v>
      </c>
      <c r="F35" s="578">
        <f>'3.sz.m Önk  bev.'!F33+'5. sz. m óvoda'!J13</f>
        <v>200000</v>
      </c>
      <c r="G35" s="578">
        <f t="shared" si="2"/>
        <v>200000</v>
      </c>
      <c r="H35" s="578"/>
      <c r="I35" s="856"/>
    </row>
    <row r="36" spans="1:9" ht="21.75" customHeight="1" thickBot="1">
      <c r="A36" s="33"/>
      <c r="B36" s="34" t="s">
        <v>466</v>
      </c>
      <c r="C36" s="970" t="s">
        <v>450</v>
      </c>
      <c r="D36" s="971"/>
      <c r="E36" s="51" t="s">
        <v>451</v>
      </c>
      <c r="F36" s="714">
        <f>'3.sz.m Önk  bev.'!F34</f>
        <v>0</v>
      </c>
      <c r="G36" s="714">
        <f t="shared" si="2"/>
        <v>0</v>
      </c>
      <c r="H36" s="714"/>
      <c r="I36" s="857"/>
    </row>
    <row r="37" spans="1:9" ht="30.75" customHeight="1" thickBot="1">
      <c r="A37" s="43" t="s">
        <v>70</v>
      </c>
      <c r="B37" s="965" t="s">
        <v>71</v>
      </c>
      <c r="C37" s="965"/>
      <c r="D37" s="965"/>
      <c r="E37" s="19" t="s">
        <v>72</v>
      </c>
      <c r="F37" s="703">
        <f>F38+F41+F39</f>
        <v>41869553</v>
      </c>
      <c r="G37" s="703">
        <f t="shared" si="2"/>
        <v>41869553</v>
      </c>
      <c r="H37" s="703">
        <f>SUM(H38:H41)</f>
        <v>0</v>
      </c>
      <c r="I37" s="858">
        <f>I38+I39+I40+I41</f>
        <v>0</v>
      </c>
    </row>
    <row r="38" spans="1:9" ht="21.75" customHeight="1">
      <c r="A38" s="36"/>
      <c r="B38" s="41" t="s">
        <v>73</v>
      </c>
      <c r="C38" s="969" t="s">
        <v>74</v>
      </c>
      <c r="D38" s="969"/>
      <c r="E38" s="44" t="s">
        <v>75</v>
      </c>
      <c r="F38" s="719">
        <f>'3.sz.m Önk  bev.'!F36</f>
        <v>27280524</v>
      </c>
      <c r="G38" s="719">
        <f t="shared" si="2"/>
        <v>27280524</v>
      </c>
      <c r="H38" s="719">
        <f>'3.sz.m Önk  bev.'!H36</f>
        <v>0</v>
      </c>
      <c r="I38" s="859"/>
    </row>
    <row r="39" spans="1:9" ht="21.75" customHeight="1">
      <c r="A39" s="26"/>
      <c r="B39" s="41" t="s">
        <v>76</v>
      </c>
      <c r="C39" s="957" t="s">
        <v>77</v>
      </c>
      <c r="D39" s="957"/>
      <c r="E39" s="29"/>
      <c r="F39" s="720">
        <f>'3.sz.m Önk  bev.'!F37</f>
        <v>0</v>
      </c>
      <c r="G39" s="720">
        <f t="shared" si="2"/>
        <v>0</v>
      </c>
      <c r="H39" s="720"/>
      <c r="I39" s="860"/>
    </row>
    <row r="40" spans="1:9" ht="21.75" customHeight="1">
      <c r="A40" s="26"/>
      <c r="B40" s="41" t="s">
        <v>78</v>
      </c>
      <c r="C40" s="957" t="s">
        <v>79</v>
      </c>
      <c r="D40" s="957"/>
      <c r="E40" s="29"/>
      <c r="F40" s="720"/>
      <c r="G40" s="720">
        <f t="shared" si="2"/>
        <v>0</v>
      </c>
      <c r="H40" s="720"/>
      <c r="I40" s="860"/>
    </row>
    <row r="41" spans="1:10" ht="33.75" customHeight="1">
      <c r="A41" s="26"/>
      <c r="B41" s="41" t="s">
        <v>80</v>
      </c>
      <c r="C41" s="957" t="s">
        <v>81</v>
      </c>
      <c r="D41" s="957"/>
      <c r="E41" s="29" t="s">
        <v>82</v>
      </c>
      <c r="F41" s="720">
        <f>SUM(F42:F44)</f>
        <v>14589029</v>
      </c>
      <c r="G41" s="720">
        <f t="shared" si="2"/>
        <v>14589029</v>
      </c>
      <c r="H41" s="720"/>
      <c r="I41" s="860"/>
      <c r="J41" s="4"/>
    </row>
    <row r="42" spans="1:10" ht="31.5">
      <c r="A42" s="26"/>
      <c r="B42" s="41"/>
      <c r="C42" s="37" t="s">
        <v>83</v>
      </c>
      <c r="D42" s="38" t="s">
        <v>84</v>
      </c>
      <c r="E42" s="39"/>
      <c r="F42" s="720">
        <f>'3.sz.m Önk  bev.'!F40</f>
        <v>10724400</v>
      </c>
      <c r="G42" s="720">
        <f t="shared" si="2"/>
        <v>10724400</v>
      </c>
      <c r="H42" s="720"/>
      <c r="I42" s="860"/>
      <c r="J42" s="4"/>
    </row>
    <row r="43" spans="1:9" ht="21.75" customHeight="1">
      <c r="A43" s="26"/>
      <c r="B43" s="41"/>
      <c r="C43" s="27" t="s">
        <v>85</v>
      </c>
      <c r="D43" s="28" t="s">
        <v>86</v>
      </c>
      <c r="E43" s="29"/>
      <c r="F43" s="720"/>
      <c r="G43" s="720">
        <f t="shared" si="2"/>
        <v>0</v>
      </c>
      <c r="H43" s="720"/>
      <c r="I43" s="860"/>
    </row>
    <row r="44" spans="1:9" ht="45.75" customHeight="1" thickBot="1">
      <c r="A44" s="26"/>
      <c r="B44" s="41"/>
      <c r="C44" s="27" t="s">
        <v>87</v>
      </c>
      <c r="D44" s="28" t="s">
        <v>88</v>
      </c>
      <c r="E44" s="29"/>
      <c r="F44" s="721">
        <f>'3.sz.m Önk  bev.'!F42+'5. sz. m óvoda'!J15</f>
        <v>3864629</v>
      </c>
      <c r="G44" s="721">
        <f t="shared" si="2"/>
        <v>3864629</v>
      </c>
      <c r="H44" s="721"/>
      <c r="I44" s="861"/>
    </row>
    <row r="45" spans="1:9" ht="32.25" customHeight="1" thickBot="1">
      <c r="A45" s="43" t="s">
        <v>89</v>
      </c>
      <c r="B45" s="976" t="s">
        <v>90</v>
      </c>
      <c r="C45" s="976"/>
      <c r="D45" s="976"/>
      <c r="E45" s="46" t="s">
        <v>91</v>
      </c>
      <c r="F45" s="703">
        <f>F46+F47</f>
        <v>0</v>
      </c>
      <c r="G45" s="703">
        <f t="shared" si="2"/>
        <v>0</v>
      </c>
      <c r="H45" s="703"/>
      <c r="I45" s="858">
        <f>I46+I47</f>
        <v>0</v>
      </c>
    </row>
    <row r="46" spans="1:9" ht="21.75" customHeight="1">
      <c r="A46" s="36"/>
      <c r="B46" s="47" t="s">
        <v>92</v>
      </c>
      <c r="C46" s="963" t="s">
        <v>93</v>
      </c>
      <c r="D46" s="963"/>
      <c r="E46" s="39" t="s">
        <v>94</v>
      </c>
      <c r="F46" s="715"/>
      <c r="G46" s="715">
        <f t="shared" si="2"/>
        <v>0</v>
      </c>
      <c r="H46" s="715"/>
      <c r="I46" s="862"/>
    </row>
    <row r="47" spans="1:9" ht="36" customHeight="1">
      <c r="A47" s="26"/>
      <c r="B47" s="48" t="s">
        <v>95</v>
      </c>
      <c r="C47" s="957" t="s">
        <v>96</v>
      </c>
      <c r="D47" s="957"/>
      <c r="E47" s="29" t="s">
        <v>97</v>
      </c>
      <c r="F47" s="578">
        <f>F50</f>
        <v>0</v>
      </c>
      <c r="G47" s="578">
        <f t="shared" si="2"/>
        <v>0</v>
      </c>
      <c r="H47" s="578"/>
      <c r="I47" s="856"/>
    </row>
    <row r="48" spans="1:9" ht="33.75" customHeight="1">
      <c r="A48" s="26"/>
      <c r="B48" s="47"/>
      <c r="C48" s="37" t="s">
        <v>98</v>
      </c>
      <c r="D48" s="38" t="s">
        <v>84</v>
      </c>
      <c r="E48" s="39"/>
      <c r="F48" s="578"/>
      <c r="G48" s="578">
        <f t="shared" si="2"/>
        <v>0</v>
      </c>
      <c r="H48" s="578"/>
      <c r="I48" s="856"/>
    </row>
    <row r="49" spans="1:9" ht="21.75" customHeight="1">
      <c r="A49" s="26"/>
      <c r="B49" s="48"/>
      <c r="C49" s="27" t="s">
        <v>99</v>
      </c>
      <c r="D49" s="38" t="s">
        <v>86</v>
      </c>
      <c r="E49" s="39"/>
      <c r="F49" s="578"/>
      <c r="G49" s="578">
        <f t="shared" si="2"/>
        <v>0</v>
      </c>
      <c r="H49" s="578"/>
      <c r="I49" s="856"/>
    </row>
    <row r="50" spans="1:9" ht="21.75" customHeight="1" thickBot="1">
      <c r="A50" s="40"/>
      <c r="B50" s="47"/>
      <c r="C50" s="37" t="s">
        <v>100</v>
      </c>
      <c r="D50" s="38" t="s">
        <v>101</v>
      </c>
      <c r="E50" s="39"/>
      <c r="F50" s="722">
        <f>'3.sz.m Önk  bev.'!F48</f>
        <v>0</v>
      </c>
      <c r="G50" s="722">
        <f t="shared" si="2"/>
        <v>0</v>
      </c>
      <c r="H50" s="722"/>
      <c r="I50" s="863"/>
    </row>
    <row r="51" spans="1:9" ht="21.75" customHeight="1" hidden="1">
      <c r="A51" s="50"/>
      <c r="B51" s="48"/>
      <c r="C51" s="957"/>
      <c r="D51" s="957"/>
      <c r="E51" s="29"/>
      <c r="F51" s="714"/>
      <c r="G51" s="714">
        <f t="shared" si="2"/>
        <v>0</v>
      </c>
      <c r="H51" s="714"/>
      <c r="I51" s="857"/>
    </row>
    <row r="52" spans="1:9" ht="21.75" customHeight="1" hidden="1">
      <c r="A52" s="50"/>
      <c r="B52" s="47"/>
      <c r="C52" s="970"/>
      <c r="D52" s="970"/>
      <c r="E52" s="51"/>
      <c r="F52" s="714"/>
      <c r="G52" s="714">
        <f t="shared" si="2"/>
        <v>0</v>
      </c>
      <c r="H52" s="714"/>
      <c r="I52" s="857"/>
    </row>
    <row r="53" spans="1:9" ht="21.75" customHeight="1" thickBot="1">
      <c r="A53" s="43" t="s">
        <v>102</v>
      </c>
      <c r="B53" s="965" t="s">
        <v>103</v>
      </c>
      <c r="C53" s="965"/>
      <c r="D53" s="965"/>
      <c r="E53" s="19"/>
      <c r="F53" s="703">
        <f>SUM(F54:F56)</f>
        <v>772998</v>
      </c>
      <c r="G53" s="703">
        <f t="shared" si="2"/>
        <v>772998</v>
      </c>
      <c r="H53" s="703"/>
      <c r="I53" s="858">
        <f>I54+I56</f>
        <v>0</v>
      </c>
    </row>
    <row r="54" spans="1:9" s="21" customFormat="1" ht="21.75" customHeight="1">
      <c r="A54" s="53"/>
      <c r="B54" s="47" t="s">
        <v>104</v>
      </c>
      <c r="C54" s="963" t="s">
        <v>453</v>
      </c>
      <c r="D54" s="963"/>
      <c r="E54" s="39" t="s">
        <v>106</v>
      </c>
      <c r="F54" s="723">
        <f>'3.sz.m Önk  bev.'!F52</f>
        <v>73006</v>
      </c>
      <c r="G54" s="723">
        <f t="shared" si="2"/>
        <v>73006</v>
      </c>
      <c r="H54" s="723"/>
      <c r="I54" s="864"/>
    </row>
    <row r="55" spans="1:9" s="21" customFormat="1" ht="34.5" customHeight="1">
      <c r="A55" s="53"/>
      <c r="B55" s="47" t="s">
        <v>107</v>
      </c>
      <c r="C55" s="963" t="s">
        <v>564</v>
      </c>
      <c r="D55" s="963"/>
      <c r="E55" s="39"/>
      <c r="F55" s="723">
        <f>'3.sz.m Önk  bev.'!F53</f>
        <v>500000</v>
      </c>
      <c r="G55" s="723">
        <f t="shared" si="2"/>
        <v>500000</v>
      </c>
      <c r="H55" s="886"/>
      <c r="I55" s="887"/>
    </row>
    <row r="56" spans="1:9" ht="21.75" customHeight="1" thickBot="1">
      <c r="A56" s="26"/>
      <c r="B56" s="27" t="s">
        <v>265</v>
      </c>
      <c r="C56" s="957" t="s">
        <v>454</v>
      </c>
      <c r="D56" s="957"/>
      <c r="E56" s="29" t="s">
        <v>109</v>
      </c>
      <c r="F56" s="724">
        <f>'3.sz.m Önk  bev.'!F54</f>
        <v>199992</v>
      </c>
      <c r="G56" s="724">
        <f t="shared" si="2"/>
        <v>199992</v>
      </c>
      <c r="H56" s="724"/>
      <c r="I56" s="865"/>
    </row>
    <row r="57" spans="1:9" ht="21.75" customHeight="1" thickBot="1">
      <c r="A57" s="43" t="s">
        <v>110</v>
      </c>
      <c r="B57" s="965" t="s">
        <v>111</v>
      </c>
      <c r="C57" s="965"/>
      <c r="D57" s="965"/>
      <c r="E57" s="19" t="s">
        <v>112</v>
      </c>
      <c r="F57" s="700"/>
      <c r="G57" s="700">
        <f t="shared" si="2"/>
        <v>0</v>
      </c>
      <c r="H57" s="700"/>
      <c r="I57" s="866">
        <f>I58+I59</f>
        <v>0</v>
      </c>
    </row>
    <row r="58" spans="1:9" s="21" customFormat="1" ht="21.75" customHeight="1">
      <c r="A58" s="53"/>
      <c r="B58" s="37" t="s">
        <v>113</v>
      </c>
      <c r="C58" s="963" t="s">
        <v>114</v>
      </c>
      <c r="D58" s="963"/>
      <c r="E58" s="39" t="s">
        <v>115</v>
      </c>
      <c r="F58" s="717"/>
      <c r="G58" s="717">
        <f t="shared" si="2"/>
        <v>0</v>
      </c>
      <c r="H58" s="717"/>
      <c r="I58" s="867"/>
    </row>
    <row r="59" spans="1:9" ht="21.75" customHeight="1" thickBot="1">
      <c r="A59" s="40"/>
      <c r="B59" s="41" t="s">
        <v>116</v>
      </c>
      <c r="C59" s="960" t="s">
        <v>117</v>
      </c>
      <c r="D59" s="960"/>
      <c r="E59" s="42" t="s">
        <v>118</v>
      </c>
      <c r="F59" s="716"/>
      <c r="G59" s="716">
        <f t="shared" si="2"/>
        <v>0</v>
      </c>
      <c r="H59" s="716"/>
      <c r="I59" s="868"/>
    </row>
    <row r="60" spans="1:9" ht="21.75" customHeight="1" thickBot="1">
      <c r="A60" s="43" t="s">
        <v>119</v>
      </c>
      <c r="B60" s="973" t="s">
        <v>120</v>
      </c>
      <c r="C60" s="973"/>
      <c r="D60" s="973"/>
      <c r="E60" s="55"/>
      <c r="F60" s="700">
        <f>F7+F21+F37+F53+F57+F45</f>
        <v>70429930</v>
      </c>
      <c r="G60" s="700">
        <f>G7+G21+G37+G53+G57</f>
        <v>60418664</v>
      </c>
      <c r="H60" s="700">
        <f>H7+H21+H37</f>
        <v>10011266</v>
      </c>
      <c r="I60" s="866">
        <f>I7+I21+I37+I45+I53+I57</f>
        <v>0</v>
      </c>
    </row>
    <row r="61" spans="1:9" ht="24" customHeight="1" thickBot="1">
      <c r="A61" s="18" t="s">
        <v>121</v>
      </c>
      <c r="B61" s="965" t="s">
        <v>122</v>
      </c>
      <c r="C61" s="965"/>
      <c r="D61" s="965"/>
      <c r="E61" s="19"/>
      <c r="F61" s="700">
        <f>SUM(F62:F64)</f>
        <v>61726536</v>
      </c>
      <c r="G61" s="700">
        <f>SUM(G62:G64)</f>
        <v>61726536</v>
      </c>
      <c r="H61" s="700"/>
      <c r="I61" s="866"/>
    </row>
    <row r="62" spans="1:9" ht="27.75" customHeight="1">
      <c r="A62" s="36"/>
      <c r="B62" s="37" t="s">
        <v>123</v>
      </c>
      <c r="C62" s="963" t="s">
        <v>124</v>
      </c>
      <c r="D62" s="963"/>
      <c r="E62" s="39" t="s">
        <v>125</v>
      </c>
      <c r="F62" s="717">
        <f>'3.sz.m Önk  bev.'!F60</f>
        <v>42240768</v>
      </c>
      <c r="G62" s="717">
        <f>F62-H62</f>
        <v>42240768</v>
      </c>
      <c r="H62" s="717"/>
      <c r="I62" s="867"/>
    </row>
    <row r="63" spans="1:9" ht="24" customHeight="1">
      <c r="A63" s="26"/>
      <c r="B63" s="48" t="s">
        <v>126</v>
      </c>
      <c r="C63" s="963" t="s">
        <v>548</v>
      </c>
      <c r="D63" s="963"/>
      <c r="E63" s="39" t="s">
        <v>127</v>
      </c>
      <c r="F63" s="707">
        <f>'3.sz.m Önk  bev.'!F61</f>
        <v>0</v>
      </c>
      <c r="G63" s="707">
        <f>F63-H63</f>
        <v>0</v>
      </c>
      <c r="H63" s="707"/>
      <c r="I63" s="869"/>
    </row>
    <row r="64" spans="1:9" ht="39" customHeight="1" thickBot="1">
      <c r="A64" s="26"/>
      <c r="B64" s="48" t="s">
        <v>128</v>
      </c>
      <c r="C64" s="963" t="s">
        <v>129</v>
      </c>
      <c r="D64" s="963"/>
      <c r="E64" s="39" t="s">
        <v>130</v>
      </c>
      <c r="F64" s="716">
        <f>'3.sz.m Önk  bev.'!F62+'5. sz. m óvoda'!J25</f>
        <v>19485768</v>
      </c>
      <c r="G64" s="716">
        <f>F64-H64</f>
        <v>19485768</v>
      </c>
      <c r="H64" s="716"/>
      <c r="I64" s="868"/>
    </row>
    <row r="65" spans="1:9" ht="35.25" customHeight="1" thickBot="1">
      <c r="A65" s="56" t="s">
        <v>131</v>
      </c>
      <c r="B65" s="974" t="s">
        <v>132</v>
      </c>
      <c r="C65" s="974"/>
      <c r="D65" s="974"/>
      <c r="E65" s="57"/>
      <c r="F65" s="702">
        <f>F60+F61</f>
        <v>132156466</v>
      </c>
      <c r="G65" s="702">
        <f>G60+G61</f>
        <v>122145200</v>
      </c>
      <c r="H65" s="702">
        <f>H60</f>
        <v>10011266</v>
      </c>
      <c r="I65" s="870">
        <f>I60+I61</f>
        <v>0</v>
      </c>
    </row>
    <row r="66" spans="1:8" ht="21.75" customHeight="1" hidden="1">
      <c r="A66" s="975" t="s">
        <v>133</v>
      </c>
      <c r="B66" s="975"/>
      <c r="C66" s="975"/>
      <c r="D66" s="975"/>
      <c r="E66" s="58"/>
      <c r="F66" s="544"/>
      <c r="G66" s="544"/>
      <c r="H66" s="546"/>
    </row>
    <row r="67" spans="1:8" ht="21.75" customHeight="1" hidden="1">
      <c r="A67" s="972" t="s">
        <v>134</v>
      </c>
      <c r="B67" s="972"/>
      <c r="C67" s="972"/>
      <c r="D67" s="972"/>
      <c r="E67" s="59"/>
      <c r="F67" s="545"/>
      <c r="G67" s="545"/>
      <c r="H67" s="547"/>
    </row>
    <row r="68" spans="1:8" ht="21.75" customHeight="1">
      <c r="A68" s="60"/>
      <c r="B68" s="61"/>
      <c r="C68" s="61"/>
      <c r="D68" s="61"/>
      <c r="E68" s="61"/>
      <c r="F68" s="62"/>
      <c r="G68" s="62"/>
      <c r="H68" s="548"/>
    </row>
    <row r="70" ht="35.25" customHeight="1"/>
    <row r="71" ht="35.25" customHeight="1"/>
    <row r="76" ht="48.75" customHeight="1"/>
    <row r="77" ht="46.5" customHeight="1"/>
    <row r="78" ht="41.25" customHeight="1"/>
  </sheetData>
  <sheetProtection selectLockedCells="1" selectUnlockedCells="1"/>
  <mergeCells count="46">
    <mergeCell ref="C52:D52"/>
    <mergeCell ref="C55:D55"/>
    <mergeCell ref="H3:I3"/>
    <mergeCell ref="A66:D66"/>
    <mergeCell ref="C64:D64"/>
    <mergeCell ref="C58:D58"/>
    <mergeCell ref="C59:D59"/>
    <mergeCell ref="C41:D41"/>
    <mergeCell ref="B45:D45"/>
    <mergeCell ref="C46:D46"/>
    <mergeCell ref="C47:D47"/>
    <mergeCell ref="C56:D56"/>
    <mergeCell ref="B57:D57"/>
    <mergeCell ref="C36:D36"/>
    <mergeCell ref="C51:D51"/>
    <mergeCell ref="C39:D39"/>
    <mergeCell ref="A67:D67"/>
    <mergeCell ref="B60:D60"/>
    <mergeCell ref="B61:D61"/>
    <mergeCell ref="C62:D62"/>
    <mergeCell ref="C63:D63"/>
    <mergeCell ref="B53:D53"/>
    <mergeCell ref="B65:D65"/>
    <mergeCell ref="A2:G2"/>
    <mergeCell ref="A4:C4"/>
    <mergeCell ref="B6:D6"/>
    <mergeCell ref="B7:D7"/>
    <mergeCell ref="C8:D8"/>
    <mergeCell ref="C13:D13"/>
    <mergeCell ref="C16:D16"/>
    <mergeCell ref="C20:D20"/>
    <mergeCell ref="C54:D54"/>
    <mergeCell ref="C17:D17"/>
    <mergeCell ref="C40:D40"/>
    <mergeCell ref="B21:D21"/>
    <mergeCell ref="C25:D25"/>
    <mergeCell ref="C34:D34"/>
    <mergeCell ref="B37:D37"/>
    <mergeCell ref="C38:D38"/>
    <mergeCell ref="C26:D26"/>
    <mergeCell ref="C23:D23"/>
    <mergeCell ref="C22:D22"/>
    <mergeCell ref="C27:D27"/>
    <mergeCell ref="C32:D32"/>
    <mergeCell ref="C35:D35"/>
    <mergeCell ref="C33:D33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view="pageLayout" zoomScaleNormal="75" workbookViewId="0" topLeftCell="A5">
      <selection activeCell="E6" sqref="E6:E8"/>
    </sheetView>
  </sheetViews>
  <sheetFormatPr defaultColWidth="9.140625" defaultRowHeight="12.75"/>
  <cols>
    <col min="1" max="1" width="40.00390625" style="165" customWidth="1"/>
    <col min="2" max="2" width="9.7109375" style="165" customWidth="1"/>
    <col min="3" max="3" width="14.8515625" style="166" bestFit="1" customWidth="1"/>
    <col min="4" max="4" width="13.7109375" style="166" customWidth="1"/>
    <col min="5" max="5" width="13.28125" style="165" customWidth="1"/>
    <col min="6" max="6" width="15.57421875" style="165" customWidth="1"/>
    <col min="7" max="16384" width="9.140625" style="165" customWidth="1"/>
  </cols>
  <sheetData>
    <row r="1" ht="24.75" customHeight="1">
      <c r="D1" s="881"/>
    </row>
    <row r="2" spans="1:4" ht="37.5" customHeight="1">
      <c r="A2" s="1062" t="s">
        <v>150</v>
      </c>
      <c r="B2" s="1062"/>
      <c r="C2" s="1062"/>
      <c r="D2" s="1062"/>
    </row>
    <row r="3" spans="1:4" ht="18.75" customHeight="1">
      <c r="A3" s="1063" t="s">
        <v>561</v>
      </c>
      <c r="B3" s="1063"/>
      <c r="C3" s="1063"/>
      <c r="D3" s="1063"/>
    </row>
    <row r="4" spans="1:4" ht="15.75" customHeight="1">
      <c r="A4" s="1064" t="s">
        <v>315</v>
      </c>
      <c r="B4" s="1064"/>
      <c r="C4" s="1064"/>
      <c r="D4" s="1064"/>
    </row>
    <row r="5" spans="1:5" ht="19.5" thickBot="1">
      <c r="A5" s="337"/>
      <c r="B5" s="337"/>
      <c r="E5" s="165" t="s">
        <v>605</v>
      </c>
    </row>
    <row r="6" spans="1:5" ht="19.5" customHeight="1" thickBot="1">
      <c r="A6" s="1065" t="s">
        <v>316</v>
      </c>
      <c r="B6" s="1066" t="s">
        <v>317</v>
      </c>
      <c r="C6" s="1067" t="s">
        <v>4</v>
      </c>
      <c r="D6" s="1067" t="s">
        <v>575</v>
      </c>
      <c r="E6" s="1067" t="s">
        <v>318</v>
      </c>
    </row>
    <row r="7" spans="1:5" ht="12.75" customHeight="1" thickBot="1" thickTop="1">
      <c r="A7" s="1065"/>
      <c r="B7" s="1066"/>
      <c r="C7" s="1068"/>
      <c r="D7" s="1068"/>
      <c r="E7" s="1068"/>
    </row>
    <row r="8" spans="1:5" ht="20.25" customHeight="1" thickBot="1" thickTop="1">
      <c r="A8" s="1065"/>
      <c r="B8" s="1066"/>
      <c r="C8" s="1069"/>
      <c r="D8" s="1069"/>
      <c r="E8" s="1069"/>
    </row>
    <row r="9" spans="1:4" ht="19.5" hidden="1" thickTop="1">
      <c r="A9" s="338"/>
      <c r="B9" s="339"/>
      <c r="C9" s="340"/>
      <c r="D9" s="340"/>
    </row>
    <row r="10" spans="1:5" ht="27" customHeight="1" hidden="1" thickTop="1">
      <c r="A10" s="338"/>
      <c r="B10" s="339"/>
      <c r="C10" s="561" t="s">
        <v>339</v>
      </c>
      <c r="D10" s="561" t="s">
        <v>339</v>
      </c>
      <c r="E10" s="561" t="s">
        <v>339</v>
      </c>
    </row>
    <row r="11" spans="1:6" ht="27" customHeight="1" thickTop="1">
      <c r="A11" s="342" t="s">
        <v>319</v>
      </c>
      <c r="B11" s="343" t="s">
        <v>320</v>
      </c>
      <c r="C11" s="344">
        <v>1471000</v>
      </c>
      <c r="D11" s="344">
        <v>0</v>
      </c>
      <c r="E11" s="344">
        <v>410000</v>
      </c>
      <c r="F11" s="166"/>
    </row>
    <row r="12" spans="1:5" ht="15.75" customHeight="1" hidden="1">
      <c r="A12" s="342" t="s">
        <v>321</v>
      </c>
      <c r="B12" s="343" t="s">
        <v>320</v>
      </c>
      <c r="C12" s="344"/>
      <c r="D12" s="344"/>
      <c r="E12" s="344"/>
    </row>
    <row r="13" spans="1:5" ht="27" customHeight="1" hidden="1">
      <c r="A13" s="342" t="s">
        <v>322</v>
      </c>
      <c r="B13" s="343" t="s">
        <v>320</v>
      </c>
      <c r="C13" s="344"/>
      <c r="D13" s="344"/>
      <c r="E13" s="344"/>
    </row>
    <row r="14" spans="1:5" ht="28.5" customHeight="1">
      <c r="A14" s="342" t="s">
        <v>323</v>
      </c>
      <c r="B14" s="343" t="s">
        <v>320</v>
      </c>
      <c r="C14" s="344">
        <v>410000</v>
      </c>
      <c r="D14" s="358">
        <v>0</v>
      </c>
      <c r="E14" s="344">
        <f>1246000+225000</f>
        <v>1471000</v>
      </c>
    </row>
    <row r="15" spans="1:5" ht="32.25" customHeight="1" hidden="1">
      <c r="A15" s="342" t="s">
        <v>550</v>
      </c>
      <c r="B15" s="343" t="s">
        <v>320</v>
      </c>
      <c r="C15" s="358"/>
      <c r="D15" s="344"/>
      <c r="E15" s="358"/>
    </row>
    <row r="16" spans="1:5" ht="32.25" customHeight="1" hidden="1">
      <c r="A16" s="342" t="s">
        <v>549</v>
      </c>
      <c r="B16" s="343" t="s">
        <v>326</v>
      </c>
      <c r="C16" s="344"/>
      <c r="D16" s="344"/>
      <c r="E16" s="344"/>
    </row>
    <row r="17" spans="1:5" ht="33" customHeight="1" thickBot="1">
      <c r="A17" s="342" t="s">
        <v>443</v>
      </c>
      <c r="B17" s="343" t="s">
        <v>320</v>
      </c>
      <c r="C17" s="347">
        <v>290000</v>
      </c>
      <c r="D17" s="344">
        <v>0</v>
      </c>
      <c r="E17" s="347">
        <v>290000</v>
      </c>
    </row>
    <row r="18" spans="1:6" ht="39" customHeight="1" thickBot="1" thickTop="1">
      <c r="A18" s="348" t="s">
        <v>324</v>
      </c>
      <c r="B18" s="349"/>
      <c r="C18" s="558">
        <f>SUM(C11:C17)</f>
        <v>2171000</v>
      </c>
      <c r="D18" s="558">
        <f>SUM(D11:D17)</f>
        <v>0</v>
      </c>
      <c r="E18" s="663">
        <f>SUM(E11:E17)</f>
        <v>2171000</v>
      </c>
      <c r="F18" s="166"/>
    </row>
    <row r="19" spans="1:4" ht="19.5" customHeight="1">
      <c r="A19" s="351"/>
      <c r="B19" s="351"/>
      <c r="C19" s="352"/>
      <c r="D19" s="352"/>
    </row>
    <row r="20" spans="1:4" ht="28.5" customHeight="1" hidden="1" thickBot="1">
      <c r="A20" s="1062" t="s">
        <v>150</v>
      </c>
      <c r="B20" s="1062"/>
      <c r="C20" s="1062"/>
      <c r="D20" s="1062"/>
    </row>
    <row r="21" spans="1:4" ht="19.5" customHeight="1" hidden="1" thickBot="1">
      <c r="A21" s="1065" t="s">
        <v>316</v>
      </c>
      <c r="B21" s="1066" t="s">
        <v>317</v>
      </c>
      <c r="C21" s="654"/>
      <c r="D21" s="654"/>
    </row>
    <row r="22" spans="1:4" s="353" customFormat="1" ht="19.5" customHeight="1" hidden="1" thickBot="1" thickTop="1">
      <c r="A22" s="1065"/>
      <c r="B22" s="1066"/>
      <c r="C22" s="660"/>
      <c r="D22" s="660"/>
    </row>
    <row r="23" spans="1:4" s="353" customFormat="1" ht="19.5" customHeight="1" hidden="1" thickBot="1" thickTop="1">
      <c r="A23" s="1065"/>
      <c r="B23" s="1066"/>
      <c r="C23" s="661"/>
      <c r="D23" s="661"/>
    </row>
    <row r="24" spans="1:4" s="353" customFormat="1" ht="57.75" customHeight="1" hidden="1">
      <c r="A24" s="354"/>
      <c r="B24" s="355"/>
      <c r="C24" s="341"/>
      <c r="D24" s="562"/>
    </row>
    <row r="25" spans="1:4" s="353" customFormat="1" ht="31.5" customHeight="1" hidden="1" thickTop="1">
      <c r="A25" s="563"/>
      <c r="B25" s="564"/>
      <c r="C25" s="562"/>
      <c r="D25" s="562"/>
    </row>
    <row r="26" spans="1:4" s="353" customFormat="1" ht="34.5" customHeight="1" hidden="1">
      <c r="A26" s="356" t="s">
        <v>325</v>
      </c>
      <c r="B26" s="357" t="s">
        <v>326</v>
      </c>
      <c r="C26" s="345"/>
      <c r="D26" s="345"/>
    </row>
    <row r="27" spans="1:4" s="353" customFormat="1" ht="30.75" customHeight="1" hidden="1">
      <c r="A27" s="359" t="s">
        <v>327</v>
      </c>
      <c r="B27" s="360" t="s">
        <v>326</v>
      </c>
      <c r="C27" s="346"/>
      <c r="D27" s="345"/>
    </row>
    <row r="28" spans="1:4" s="353" customFormat="1" ht="31.5" customHeight="1" hidden="1" thickBot="1">
      <c r="A28" s="359" t="s">
        <v>328</v>
      </c>
      <c r="B28" s="360" t="s">
        <v>326</v>
      </c>
      <c r="C28" s="346"/>
      <c r="D28" s="345"/>
    </row>
    <row r="29" spans="1:4" s="353" customFormat="1" ht="31.5" customHeight="1" hidden="1">
      <c r="A29" s="359" t="s">
        <v>329</v>
      </c>
      <c r="B29" s="360" t="s">
        <v>326</v>
      </c>
      <c r="C29" s="346"/>
      <c r="D29" s="346"/>
    </row>
    <row r="30" spans="1:4" s="353" customFormat="1" ht="27.75" customHeight="1" hidden="1">
      <c r="A30" s="359" t="s">
        <v>330</v>
      </c>
      <c r="B30" s="360" t="s">
        <v>326</v>
      </c>
      <c r="C30" s="346"/>
      <c r="D30" s="346"/>
    </row>
    <row r="31" spans="1:4" ht="33" customHeight="1" hidden="1">
      <c r="A31" s="361" t="s">
        <v>331</v>
      </c>
      <c r="B31" s="362" t="s">
        <v>326</v>
      </c>
      <c r="C31" s="559"/>
      <c r="D31" s="559"/>
    </row>
    <row r="32" spans="1:4" ht="33" customHeight="1" hidden="1">
      <c r="A32" s="363"/>
      <c r="B32" s="364"/>
      <c r="C32" s="560"/>
      <c r="D32" s="560"/>
    </row>
    <row r="33" spans="1:4" ht="33" customHeight="1" hidden="1" thickBot="1" thickTop="1">
      <c r="A33" s="348" t="s">
        <v>324</v>
      </c>
      <c r="B33" s="349"/>
      <c r="C33" s="350"/>
      <c r="D33" s="350"/>
    </row>
    <row r="35" ht="31.5" customHeight="1" hidden="1" thickBot="1">
      <c r="B35" s="365" t="s">
        <v>332</v>
      </c>
    </row>
    <row r="36" spans="1:5" ht="12.75" customHeight="1" hidden="1" thickBot="1">
      <c r="A36" s="1065" t="s">
        <v>332</v>
      </c>
      <c r="B36" s="1066" t="s">
        <v>317</v>
      </c>
      <c r="C36" s="1067"/>
      <c r="D36" s="1067"/>
      <c r="E36" s="1067"/>
    </row>
    <row r="37" spans="1:5" ht="14.25" customHeight="1" hidden="1" thickBot="1" thickTop="1">
      <c r="A37" s="1065"/>
      <c r="B37" s="1066"/>
      <c r="C37" s="1068"/>
      <c r="D37" s="1068"/>
      <c r="E37" s="1068"/>
    </row>
    <row r="38" spans="1:5" ht="14.25" customHeight="1" hidden="1" thickBot="1" thickTop="1">
      <c r="A38" s="1065"/>
      <c r="B38" s="1066"/>
      <c r="C38" s="1069"/>
      <c r="D38" s="1069"/>
      <c r="E38" s="1069"/>
    </row>
    <row r="39" spans="1:5" ht="33" customHeight="1" hidden="1" thickTop="1">
      <c r="A39" s="338"/>
      <c r="B39" s="339"/>
      <c r="C39" s="561" t="s">
        <v>339</v>
      </c>
      <c r="D39" s="561" t="s">
        <v>339</v>
      </c>
      <c r="E39" s="561" t="s">
        <v>339</v>
      </c>
    </row>
    <row r="40" spans="1:5" ht="30" hidden="1">
      <c r="A40" s="342" t="s">
        <v>333</v>
      </c>
      <c r="B40" s="343" t="s">
        <v>326</v>
      </c>
      <c r="C40" s="344"/>
      <c r="D40" s="559"/>
      <c r="E40" s="662"/>
    </row>
    <row r="41" spans="1:5" ht="24" customHeight="1" hidden="1">
      <c r="A41" s="342" t="s">
        <v>334</v>
      </c>
      <c r="B41" s="343" t="s">
        <v>326</v>
      </c>
      <c r="C41" s="344"/>
      <c r="D41" s="358"/>
      <c r="E41" s="662"/>
    </row>
    <row r="42" spans="1:5" ht="27" customHeight="1" hidden="1" thickBot="1">
      <c r="A42" s="342" t="s">
        <v>556</v>
      </c>
      <c r="B42" s="343" t="s">
        <v>326</v>
      </c>
      <c r="C42" s="344"/>
      <c r="D42" s="346"/>
      <c r="E42" s="662"/>
    </row>
    <row r="43" spans="1:5" ht="30" customHeight="1" hidden="1" thickBot="1" thickTop="1">
      <c r="A43" s="348" t="s">
        <v>324</v>
      </c>
      <c r="B43" s="349"/>
      <c r="C43" s="558">
        <f>SUM(C41:C42)</f>
        <v>0</v>
      </c>
      <c r="D43" s="558">
        <f>SUM(D41)</f>
        <v>0</v>
      </c>
      <c r="E43" s="827">
        <f>SUM(E41:E42)</f>
        <v>0</v>
      </c>
    </row>
  </sheetData>
  <sheetProtection selectLockedCells="1" selectUnlockedCells="1"/>
  <mergeCells count="16">
    <mergeCell ref="E6:E8"/>
    <mergeCell ref="D6:D8"/>
    <mergeCell ref="C6:C8"/>
    <mergeCell ref="A36:A38"/>
    <mergeCell ref="B36:B38"/>
    <mergeCell ref="A20:D20"/>
    <mergeCell ref="A21:A23"/>
    <mergeCell ref="B21:B23"/>
    <mergeCell ref="E36:E38"/>
    <mergeCell ref="D36:D38"/>
    <mergeCell ref="A2:D2"/>
    <mergeCell ref="A3:D3"/>
    <mergeCell ref="A4:D4"/>
    <mergeCell ref="A6:A8"/>
    <mergeCell ref="B6:B8"/>
    <mergeCell ref="C36:C38"/>
  </mergeCells>
  <printOptions horizontalCentered="1"/>
  <pageMargins left="0.7479166666666667" right="0.7479166666666667" top="0.9840277777777777" bottom="0.70625" header="0.5118055555555555" footer="0.5118055555555555"/>
  <pageSetup fitToHeight="1" fitToWidth="1" horizontalDpi="300" verticalDpi="300" orientation="portrait" paperSize="9" scale="96" r:id="rId1"/>
  <headerFooter alignWithMargins="0">
    <oddHeader>&amp;R9. 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75" zoomScaleNormal="75" workbookViewId="0" topLeftCell="A12">
      <selection activeCell="A52" sqref="A52"/>
    </sheetView>
  </sheetViews>
  <sheetFormatPr defaultColWidth="9.140625" defaultRowHeight="12.75"/>
  <cols>
    <col min="1" max="1" width="42.421875" style="366" customWidth="1"/>
    <col min="2" max="2" width="12.57421875" style="367" customWidth="1"/>
    <col min="3" max="3" width="13.421875" style="367" customWidth="1"/>
    <col min="4" max="4" width="12.00390625" style="367" customWidth="1"/>
    <col min="5" max="8" width="0" style="367" hidden="1" customWidth="1"/>
    <col min="9" max="9" width="14.140625" style="367" customWidth="1"/>
    <col min="10" max="10" width="0" style="367" hidden="1" customWidth="1"/>
    <col min="11" max="16384" width="9.140625" style="367" customWidth="1"/>
  </cols>
  <sheetData>
    <row r="1" ht="12.75" customHeight="1">
      <c r="D1" s="879"/>
    </row>
    <row r="2" spans="1:4" ht="30">
      <c r="A2" s="1080" t="s">
        <v>500</v>
      </c>
      <c r="B2" s="1080"/>
      <c r="C2" s="1080"/>
      <c r="D2" s="1080"/>
    </row>
    <row r="3" spans="1:4" ht="15.75">
      <c r="A3" s="1081" t="s">
        <v>561</v>
      </c>
      <c r="B3" s="1081"/>
      <c r="C3" s="1081"/>
      <c r="D3" s="1081"/>
    </row>
    <row r="4" spans="1:4" ht="15.75">
      <c r="A4" s="655"/>
      <c r="B4" s="655"/>
      <c r="C4" s="655"/>
      <c r="D4" s="655"/>
    </row>
    <row r="5" spans="1:4" ht="15.75">
      <c r="A5" s="655" t="s">
        <v>501</v>
      </c>
      <c r="B5" s="655"/>
      <c r="C5" s="655"/>
      <c r="D5" s="655"/>
    </row>
    <row r="6" spans="1:4" ht="14.25" customHeight="1">
      <c r="A6" s="1079" t="s">
        <v>335</v>
      </c>
      <c r="B6" s="1079"/>
      <c r="C6" s="1079"/>
      <c r="D6" s="1079"/>
    </row>
    <row r="7" ht="13.5" thickBot="1">
      <c r="I7" s="367" t="s">
        <v>605</v>
      </c>
    </row>
    <row r="8" spans="1:9" ht="24.75" customHeight="1">
      <c r="A8" s="1077" t="s">
        <v>336</v>
      </c>
      <c r="B8" s="1074" t="s">
        <v>337</v>
      </c>
      <c r="C8" s="1075"/>
      <c r="D8" s="1070" t="s">
        <v>562</v>
      </c>
      <c r="E8" s="1070"/>
      <c r="F8" s="1070"/>
      <c r="G8" s="1070"/>
      <c r="H8" s="1070"/>
      <c r="I8" s="1071"/>
    </row>
    <row r="9" spans="1:9" ht="36.75" customHeight="1">
      <c r="A9" s="1078"/>
      <c r="B9" s="878" t="s">
        <v>338</v>
      </c>
      <c r="C9" s="884" t="s">
        <v>563</v>
      </c>
      <c r="D9" s="884" t="s">
        <v>338</v>
      </c>
      <c r="E9" s="1072" t="s">
        <v>563</v>
      </c>
      <c r="F9" s="1072"/>
      <c r="G9" s="1072"/>
      <c r="H9" s="1072"/>
      <c r="I9" s="1073"/>
    </row>
    <row r="10" spans="1:9" ht="42" customHeight="1" hidden="1">
      <c r="A10" s="667"/>
      <c r="B10" s="368"/>
      <c r="C10" s="368"/>
      <c r="D10" s="368"/>
      <c r="E10" s="368" t="s">
        <v>7</v>
      </c>
      <c r="F10" s="668" t="s">
        <v>340</v>
      </c>
      <c r="G10" s="368" t="s">
        <v>341</v>
      </c>
      <c r="H10" s="368" t="s">
        <v>9</v>
      </c>
      <c r="I10" s="567"/>
    </row>
    <row r="11" spans="1:9" ht="18" customHeight="1" hidden="1">
      <c r="A11" s="667"/>
      <c r="B11" s="368" t="s">
        <v>339</v>
      </c>
      <c r="C11" s="368" t="s">
        <v>339</v>
      </c>
      <c r="D11" s="368" t="s">
        <v>339</v>
      </c>
      <c r="E11" s="368"/>
      <c r="F11" s="668"/>
      <c r="G11" s="368"/>
      <c r="H11" s="368"/>
      <c r="I11" s="368" t="s">
        <v>339</v>
      </c>
    </row>
    <row r="12" spans="1:9" ht="18">
      <c r="A12" s="371" t="s">
        <v>579</v>
      </c>
      <c r="B12" s="372"/>
      <c r="C12" s="372">
        <v>86266</v>
      </c>
      <c r="D12" s="373"/>
      <c r="E12" s="374"/>
      <c r="F12" s="374"/>
      <c r="G12" s="372"/>
      <c r="H12" s="372"/>
      <c r="I12" s="565"/>
    </row>
    <row r="13" spans="1:9" ht="30.75" hidden="1">
      <c r="A13" s="371" t="s">
        <v>342</v>
      </c>
      <c r="B13" s="372"/>
      <c r="C13" s="372"/>
      <c r="D13" s="373"/>
      <c r="E13" s="374"/>
      <c r="F13" s="374"/>
      <c r="G13" s="372"/>
      <c r="H13" s="372"/>
      <c r="I13" s="565"/>
    </row>
    <row r="14" spans="1:9" ht="18" hidden="1">
      <c r="A14" s="371" t="s">
        <v>343</v>
      </c>
      <c r="B14" s="372"/>
      <c r="C14" s="372"/>
      <c r="D14" s="373"/>
      <c r="E14" s="374"/>
      <c r="F14" s="374"/>
      <c r="G14" s="372"/>
      <c r="H14" s="372"/>
      <c r="I14" s="565"/>
    </row>
    <row r="15" spans="1:9" ht="18">
      <c r="A15" s="376" t="s">
        <v>344</v>
      </c>
      <c r="B15" s="372"/>
      <c r="C15" s="372">
        <v>30000</v>
      </c>
      <c r="D15" s="373"/>
      <c r="E15" s="374"/>
      <c r="F15" s="374"/>
      <c r="G15" s="372"/>
      <c r="H15" s="372"/>
      <c r="I15" s="565"/>
    </row>
    <row r="16" spans="1:9" ht="45.75">
      <c r="A16" s="376" t="s">
        <v>578</v>
      </c>
      <c r="B16" s="372"/>
      <c r="C16" s="372">
        <v>1500000</v>
      </c>
      <c r="D16" s="373"/>
      <c r="E16" s="374"/>
      <c r="F16" s="374"/>
      <c r="G16" s="372"/>
      <c r="H16" s="372"/>
      <c r="I16" s="565"/>
    </row>
    <row r="17" spans="1:9" ht="18">
      <c r="A17" s="376" t="s">
        <v>345</v>
      </c>
      <c r="B17" s="372"/>
      <c r="C17" s="372"/>
      <c r="D17" s="373"/>
      <c r="E17" s="374"/>
      <c r="F17" s="374"/>
      <c r="G17" s="372"/>
      <c r="H17" s="372"/>
      <c r="I17" s="379">
        <v>800000</v>
      </c>
    </row>
    <row r="18" spans="1:9" ht="34.5" customHeight="1">
      <c r="A18" s="376" t="s">
        <v>577</v>
      </c>
      <c r="B18" s="372"/>
      <c r="C18" s="372">
        <v>500000</v>
      </c>
      <c r="D18" s="374"/>
      <c r="E18" s="374"/>
      <c r="F18" s="374"/>
      <c r="G18" s="372"/>
      <c r="H18" s="372"/>
      <c r="I18" s="379"/>
    </row>
    <row r="19" spans="1:9" ht="17.25" customHeight="1" hidden="1">
      <c r="A19" s="664" t="s">
        <v>492</v>
      </c>
      <c r="B19" s="665"/>
      <c r="C19" s="895"/>
      <c r="D19" s="374"/>
      <c r="E19" s="374"/>
      <c r="F19" s="374"/>
      <c r="G19" s="372"/>
      <c r="H19" s="372"/>
      <c r="I19" s="379"/>
    </row>
    <row r="20" spans="1:9" ht="39" customHeight="1" hidden="1">
      <c r="A20" s="664" t="s">
        <v>493</v>
      </c>
      <c r="B20" s="665"/>
      <c r="C20" s="895"/>
      <c r="D20" s="374"/>
      <c r="E20" s="374"/>
      <c r="F20" s="374"/>
      <c r="G20" s="372"/>
      <c r="H20" s="372"/>
      <c r="I20" s="379"/>
    </row>
    <row r="21" spans="1:9" ht="18.75" hidden="1">
      <c r="A21" s="664" t="s">
        <v>494</v>
      </c>
      <c r="B21" s="665"/>
      <c r="C21" s="895"/>
      <c r="D21" s="374"/>
      <c r="E21" s="374"/>
      <c r="F21" s="374"/>
      <c r="G21" s="372"/>
      <c r="H21" s="372"/>
      <c r="I21" s="379"/>
    </row>
    <row r="22" spans="1:9" ht="18.75" hidden="1">
      <c r="A22" s="664" t="s">
        <v>495</v>
      </c>
      <c r="B22" s="665"/>
      <c r="C22" s="895"/>
      <c r="D22" s="374"/>
      <c r="E22" s="374"/>
      <c r="F22" s="374"/>
      <c r="G22" s="372"/>
      <c r="H22" s="372"/>
      <c r="I22" s="379"/>
    </row>
    <row r="23" spans="1:9" ht="18.75" hidden="1">
      <c r="A23" s="664" t="s">
        <v>496</v>
      </c>
      <c r="B23" s="665"/>
      <c r="C23" s="895"/>
      <c r="D23" s="374"/>
      <c r="E23" s="374"/>
      <c r="F23" s="374"/>
      <c r="G23" s="372"/>
      <c r="H23" s="372"/>
      <c r="I23" s="379"/>
    </row>
    <row r="24" spans="1:9" ht="39" customHeight="1" hidden="1">
      <c r="A24" s="664" t="s">
        <v>497</v>
      </c>
      <c r="B24" s="665"/>
      <c r="C24" s="895"/>
      <c r="D24" s="374"/>
      <c r="E24" s="374"/>
      <c r="F24" s="374"/>
      <c r="G24" s="372"/>
      <c r="H24" s="372"/>
      <c r="I24" s="379"/>
    </row>
    <row r="25" spans="1:9" ht="17.25" customHeight="1" hidden="1">
      <c r="A25" s="664" t="s">
        <v>498</v>
      </c>
      <c r="B25" s="665"/>
      <c r="C25" s="895"/>
      <c r="D25" s="374"/>
      <c r="E25" s="374"/>
      <c r="F25" s="374"/>
      <c r="G25" s="372"/>
      <c r="H25" s="372"/>
      <c r="I25" s="379"/>
    </row>
    <row r="26" spans="1:9" ht="33" customHeight="1">
      <c r="A26" s="377" t="s">
        <v>346</v>
      </c>
      <c r="B26" s="372"/>
      <c r="C26" s="372">
        <v>12000</v>
      </c>
      <c r="D26" s="374"/>
      <c r="E26" s="374"/>
      <c r="F26" s="374"/>
      <c r="G26" s="372"/>
      <c r="H26" s="372"/>
      <c r="I26" s="379"/>
    </row>
    <row r="27" spans="1:9" s="378" customFormat="1" ht="18">
      <c r="A27" s="377" t="s">
        <v>504</v>
      </c>
      <c r="B27" s="372"/>
      <c r="C27" s="372">
        <v>718000</v>
      </c>
      <c r="D27" s="372"/>
      <c r="E27" s="372"/>
      <c r="F27" s="372"/>
      <c r="G27" s="372"/>
      <c r="H27" s="372"/>
      <c r="I27" s="375"/>
    </row>
    <row r="28" spans="1:9" ht="18" hidden="1">
      <c r="A28" s="371"/>
      <c r="B28" s="374"/>
      <c r="C28" s="374"/>
      <c r="D28" s="372"/>
      <c r="E28" s="374"/>
      <c r="F28" s="374"/>
      <c r="G28" s="374"/>
      <c r="H28" s="374"/>
      <c r="I28" s="379"/>
    </row>
    <row r="29" spans="1:9" ht="18" hidden="1">
      <c r="A29" s="371"/>
      <c r="B29" s="374"/>
      <c r="C29" s="374"/>
      <c r="D29" s="372"/>
      <c r="E29" s="374"/>
      <c r="F29" s="374"/>
      <c r="G29" s="374"/>
      <c r="H29" s="374"/>
      <c r="I29" s="379"/>
    </row>
    <row r="30" spans="1:9" ht="45.75">
      <c r="A30" s="666" t="s">
        <v>499</v>
      </c>
      <c r="B30" s="384"/>
      <c r="C30" s="384"/>
      <c r="D30" s="620"/>
      <c r="E30" s="384"/>
      <c r="F30" s="384"/>
      <c r="G30" s="384"/>
      <c r="H30" s="384"/>
      <c r="I30" s="566"/>
    </row>
    <row r="31" spans="1:9" ht="18">
      <c r="A31" s="666" t="s">
        <v>555</v>
      </c>
      <c r="B31" s="384"/>
      <c r="C31" s="384">
        <v>43000</v>
      </c>
      <c r="D31" s="620"/>
      <c r="E31" s="384"/>
      <c r="F31" s="384"/>
      <c r="G31" s="384"/>
      <c r="H31" s="384"/>
      <c r="I31" s="566"/>
    </row>
    <row r="32" spans="1:9" ht="18">
      <c r="A32" s="377" t="s">
        <v>458</v>
      </c>
      <c r="B32" s="384"/>
      <c r="C32" s="830"/>
      <c r="D32" s="620"/>
      <c r="E32" s="384"/>
      <c r="F32" s="384"/>
      <c r="G32" s="384"/>
      <c r="H32" s="384"/>
      <c r="I32" s="566"/>
    </row>
    <row r="33" spans="1:9" ht="23.25" customHeight="1" thickBot="1">
      <c r="A33" s="571" t="s">
        <v>296</v>
      </c>
      <c r="B33" s="572"/>
      <c r="C33" s="572">
        <f>C12+C15+C18+C26+C27+C32+C30+C16+C31</f>
        <v>2889266</v>
      </c>
      <c r="D33" s="572"/>
      <c r="E33" s="572">
        <f>SUM(E12:E29)</f>
        <v>0</v>
      </c>
      <c r="F33" s="572">
        <f>SUM(F12:F29)</f>
        <v>0</v>
      </c>
      <c r="G33" s="572">
        <f>SUM(G12:G29)</f>
        <v>0</v>
      </c>
      <c r="H33" s="572">
        <f>SUM(H12:H29)</f>
        <v>0</v>
      </c>
      <c r="I33" s="573">
        <f>SUM(I17:I29)</f>
        <v>800000</v>
      </c>
    </row>
    <row r="34" spans="1:8" ht="15">
      <c r="A34" s="380"/>
      <c r="B34" s="381"/>
      <c r="C34" s="382"/>
      <c r="D34" s="381"/>
      <c r="G34" s="383"/>
      <c r="H34" s="383"/>
    </row>
    <row r="35" spans="1:4" ht="14.25" customHeight="1">
      <c r="A35" s="1082" t="s">
        <v>347</v>
      </c>
      <c r="B35" s="1082"/>
      <c r="C35" s="1082"/>
      <c r="D35" s="1082"/>
    </row>
    <row r="36" ht="13.5" thickBot="1"/>
    <row r="37" spans="1:9" ht="29.25" customHeight="1">
      <c r="A37" s="1077" t="s">
        <v>348</v>
      </c>
      <c r="B37" s="1074" t="s">
        <v>337</v>
      </c>
      <c r="C37" s="1075"/>
      <c r="D37" s="1070" t="s">
        <v>562</v>
      </c>
      <c r="E37" s="1070"/>
      <c r="F37" s="1070"/>
      <c r="G37" s="1070"/>
      <c r="H37" s="1070"/>
      <c r="I37" s="1071"/>
    </row>
    <row r="38" spans="1:10" ht="36" customHeight="1">
      <c r="A38" s="1078"/>
      <c r="B38" s="878" t="s">
        <v>338</v>
      </c>
      <c r="C38" s="884" t="s">
        <v>563</v>
      </c>
      <c r="D38" s="884" t="s">
        <v>338</v>
      </c>
      <c r="E38" s="1072" t="s">
        <v>563</v>
      </c>
      <c r="F38" s="1072"/>
      <c r="G38" s="1072"/>
      <c r="H38" s="1072"/>
      <c r="I38" s="1073"/>
      <c r="J38" s="878"/>
    </row>
    <row r="39" spans="1:9" ht="29.25" customHeight="1" hidden="1">
      <c r="A39" s="369"/>
      <c r="B39" s="370"/>
      <c r="C39" s="370"/>
      <c r="D39" s="368"/>
      <c r="E39" s="368" t="s">
        <v>7</v>
      </c>
      <c r="F39" s="668" t="s">
        <v>340</v>
      </c>
      <c r="G39" s="368" t="s">
        <v>8</v>
      </c>
      <c r="H39" s="368" t="s">
        <v>9</v>
      </c>
      <c r="I39" s="565"/>
    </row>
    <row r="40" spans="1:9" ht="18" customHeight="1" hidden="1">
      <c r="A40" s="371" t="s">
        <v>349</v>
      </c>
      <c r="B40" s="374"/>
      <c r="C40" s="374"/>
      <c r="D40" s="372"/>
      <c r="E40" s="374"/>
      <c r="F40" s="374"/>
      <c r="G40" s="372"/>
      <c r="H40" s="372"/>
      <c r="I40" s="565"/>
    </row>
    <row r="41" spans="1:9" ht="18" customHeight="1" hidden="1">
      <c r="A41" s="377" t="s">
        <v>350</v>
      </c>
      <c r="B41" s="384"/>
      <c r="C41" s="384"/>
      <c r="D41" s="372"/>
      <c r="E41" s="374"/>
      <c r="F41" s="374"/>
      <c r="G41" s="372"/>
      <c r="H41" s="372"/>
      <c r="I41" s="565"/>
    </row>
    <row r="42" spans="1:9" ht="15.75" hidden="1">
      <c r="A42" s="667"/>
      <c r="B42" s="368" t="s">
        <v>339</v>
      </c>
      <c r="C42" s="368" t="s">
        <v>339</v>
      </c>
      <c r="D42" s="368" t="s">
        <v>339</v>
      </c>
      <c r="E42" s="368"/>
      <c r="F42" s="668"/>
      <c r="G42" s="368"/>
      <c r="H42" s="368"/>
      <c r="I42" s="368" t="s">
        <v>339</v>
      </c>
    </row>
    <row r="43" spans="1:9" ht="18" hidden="1">
      <c r="A43" s="377" t="s">
        <v>552</v>
      </c>
      <c r="B43" s="384"/>
      <c r="C43" s="384"/>
      <c r="D43" s="372"/>
      <c r="E43" s="374"/>
      <c r="F43" s="374"/>
      <c r="G43" s="372"/>
      <c r="H43" s="372"/>
      <c r="I43" s="565"/>
    </row>
    <row r="44" spans="1:9" ht="18">
      <c r="A44" s="377" t="s">
        <v>553</v>
      </c>
      <c r="B44" s="384"/>
      <c r="C44" s="384">
        <v>233280</v>
      </c>
      <c r="D44" s="372"/>
      <c r="E44" s="374"/>
      <c r="F44" s="374"/>
      <c r="G44" s="372"/>
      <c r="H44" s="372"/>
      <c r="I44" s="565"/>
    </row>
    <row r="45" spans="1:9" ht="18">
      <c r="A45" s="377" t="s">
        <v>352</v>
      </c>
      <c r="B45" s="384"/>
      <c r="C45" s="384">
        <v>14520</v>
      </c>
      <c r="D45" s="372"/>
      <c r="E45" s="374"/>
      <c r="F45" s="374"/>
      <c r="G45" s="372"/>
      <c r="H45" s="372"/>
      <c r="I45" s="565"/>
    </row>
    <row r="46" spans="1:9" ht="18" hidden="1">
      <c r="A46" s="377" t="s">
        <v>551</v>
      </c>
      <c r="B46" s="384"/>
      <c r="C46" s="384"/>
      <c r="D46" s="372"/>
      <c r="E46" s="374"/>
      <c r="F46" s="374"/>
      <c r="G46" s="372"/>
      <c r="H46" s="372"/>
      <c r="I46" s="565"/>
    </row>
    <row r="47" spans="1:9" ht="18">
      <c r="A47" s="377" t="s">
        <v>554</v>
      </c>
      <c r="B47" s="384">
        <v>94380</v>
      </c>
      <c r="C47" s="384"/>
      <c r="D47" s="372"/>
      <c r="E47" s="374"/>
      <c r="F47" s="374"/>
      <c r="G47" s="372"/>
      <c r="H47" s="372"/>
      <c r="I47" s="565"/>
    </row>
    <row r="48" spans="1:9" ht="18">
      <c r="A48" s="377" t="s">
        <v>355</v>
      </c>
      <c r="B48" s="384"/>
      <c r="C48" s="384">
        <v>14520</v>
      </c>
      <c r="D48" s="372"/>
      <c r="E48" s="374"/>
      <c r="F48" s="374"/>
      <c r="G48" s="372"/>
      <c r="H48" s="372"/>
      <c r="I48" s="565"/>
    </row>
    <row r="49" spans="1:9" ht="18" hidden="1">
      <c r="A49" s="377" t="s">
        <v>356</v>
      </c>
      <c r="B49" s="384"/>
      <c r="C49" s="384"/>
      <c r="D49" s="372"/>
      <c r="E49" s="374"/>
      <c r="F49" s="374"/>
      <c r="G49" s="372"/>
      <c r="H49" s="372"/>
      <c r="I49" s="565"/>
    </row>
    <row r="50" spans="1:9" ht="30.75">
      <c r="A50" s="377" t="s">
        <v>576</v>
      </c>
      <c r="B50" s="620"/>
      <c r="C50" s="384">
        <v>50000</v>
      </c>
      <c r="D50" s="372"/>
      <c r="E50" s="374"/>
      <c r="F50" s="374"/>
      <c r="G50" s="372"/>
      <c r="H50" s="372"/>
      <c r="I50" s="565"/>
    </row>
    <row r="51" spans="1:9" ht="39" customHeight="1">
      <c r="A51" s="371" t="s">
        <v>358</v>
      </c>
      <c r="B51" s="384">
        <f>437000+114725+122985</f>
        <v>674710</v>
      </c>
      <c r="C51" s="384"/>
      <c r="D51" s="372"/>
      <c r="E51" s="374"/>
      <c r="F51" s="374"/>
      <c r="G51" s="372"/>
      <c r="H51" s="372"/>
      <c r="I51" s="565"/>
    </row>
    <row r="52" spans="1:9" ht="18">
      <c r="A52" s="669"/>
      <c r="B52" s="384"/>
      <c r="C52" s="384"/>
      <c r="D52" s="372"/>
      <c r="E52" s="374"/>
      <c r="F52" s="374"/>
      <c r="G52" s="372"/>
      <c r="H52" s="372"/>
      <c r="I52" s="565"/>
    </row>
    <row r="53" spans="1:9" ht="18" customHeight="1" hidden="1">
      <c r="A53" s="377" t="s">
        <v>359</v>
      </c>
      <c r="B53" s="384"/>
      <c r="C53" s="384"/>
      <c r="D53" s="372"/>
      <c r="E53" s="374"/>
      <c r="F53" s="374"/>
      <c r="G53" s="372"/>
      <c r="H53" s="372"/>
      <c r="I53" s="565"/>
    </row>
    <row r="54" spans="1:9" ht="47.25" customHeight="1" hidden="1">
      <c r="A54" s="377" t="s">
        <v>360</v>
      </c>
      <c r="B54" s="384"/>
      <c r="C54" s="384"/>
      <c r="D54" s="372"/>
      <c r="E54" s="374"/>
      <c r="F54" s="374"/>
      <c r="G54" s="372"/>
      <c r="H54" s="372"/>
      <c r="I54" s="565"/>
    </row>
    <row r="55" spans="1:9" ht="39" customHeight="1" hidden="1">
      <c r="A55" s="385"/>
      <c r="B55" s="384"/>
      <c r="C55" s="384"/>
      <c r="D55" s="372"/>
      <c r="E55" s="374"/>
      <c r="F55" s="374"/>
      <c r="G55" s="372"/>
      <c r="H55" s="372"/>
      <c r="I55" s="565"/>
    </row>
    <row r="56" spans="1:9" ht="39" customHeight="1" hidden="1">
      <c r="A56" s="385"/>
      <c r="B56" s="384"/>
      <c r="C56" s="384"/>
      <c r="D56" s="372"/>
      <c r="E56" s="374"/>
      <c r="F56" s="374"/>
      <c r="G56" s="372"/>
      <c r="H56" s="372"/>
      <c r="I56" s="565"/>
    </row>
    <row r="57" spans="1:9" ht="39" customHeight="1" hidden="1">
      <c r="A57" s="385"/>
      <c r="B57" s="384"/>
      <c r="C57" s="384"/>
      <c r="D57" s="372"/>
      <c r="E57" s="374"/>
      <c r="F57" s="374"/>
      <c r="G57" s="372"/>
      <c r="H57" s="372"/>
      <c r="I57" s="565"/>
    </row>
    <row r="58" spans="1:9" ht="39" customHeight="1" hidden="1">
      <c r="A58" s="385"/>
      <c r="B58" s="384"/>
      <c r="C58" s="384"/>
      <c r="D58" s="372"/>
      <c r="E58" s="374"/>
      <c r="F58" s="374"/>
      <c r="G58" s="372"/>
      <c r="H58" s="372"/>
      <c r="I58" s="565"/>
    </row>
    <row r="59" spans="1:9" ht="39" customHeight="1" hidden="1">
      <c r="A59" s="385"/>
      <c r="B59" s="384"/>
      <c r="C59" s="384"/>
      <c r="D59" s="372"/>
      <c r="E59" s="374"/>
      <c r="F59" s="374"/>
      <c r="G59" s="372"/>
      <c r="H59" s="372"/>
      <c r="I59" s="565"/>
    </row>
    <row r="60" spans="1:9" ht="39" customHeight="1" hidden="1">
      <c r="A60" s="385"/>
      <c r="B60" s="384"/>
      <c r="C60" s="384"/>
      <c r="D60" s="372"/>
      <c r="E60" s="374"/>
      <c r="F60" s="374"/>
      <c r="G60" s="372"/>
      <c r="H60" s="372"/>
      <c r="I60" s="565"/>
    </row>
    <row r="61" spans="1:9" s="386" customFormat="1" ht="27" customHeight="1" thickBot="1">
      <c r="A61" s="568" t="s">
        <v>296</v>
      </c>
      <c r="B61" s="569">
        <f>SUM(B43:B60)</f>
        <v>769090</v>
      </c>
      <c r="C61" s="569">
        <f>SUM(C43:C60)</f>
        <v>312320</v>
      </c>
      <c r="D61" s="569"/>
      <c r="E61" s="569"/>
      <c r="F61" s="569"/>
      <c r="G61" s="569"/>
      <c r="H61" s="569"/>
      <c r="I61" s="570"/>
    </row>
    <row r="62" ht="12.75" hidden="1">
      <c r="C62" s="383">
        <f>SUM(B61:C61)</f>
        <v>1081410</v>
      </c>
    </row>
    <row r="63" ht="12.75" hidden="1">
      <c r="C63" s="383">
        <f>'4.sz.m.ÖNK kiadás'!F14</f>
        <v>1081410</v>
      </c>
    </row>
    <row r="64" spans="1:2" ht="15.75" hidden="1">
      <c r="A64" s="1076" t="s">
        <v>502</v>
      </c>
      <c r="B64" s="1076"/>
    </row>
    <row r="65" spans="1:4" ht="14.25" hidden="1">
      <c r="A65" s="1079" t="s">
        <v>503</v>
      </c>
      <c r="B65" s="1079"/>
      <c r="C65" s="1079"/>
      <c r="D65" s="1079"/>
    </row>
    <row r="66" ht="13.5" hidden="1" thickBot="1"/>
    <row r="67" spans="1:9" ht="15.75" hidden="1">
      <c r="A67" s="1077" t="s">
        <v>336</v>
      </c>
      <c r="B67" s="1074" t="s">
        <v>337</v>
      </c>
      <c r="C67" s="1075"/>
      <c r="D67" s="1070" t="s">
        <v>562</v>
      </c>
      <c r="E67" s="1070"/>
      <c r="F67" s="1070"/>
      <c r="G67" s="1070"/>
      <c r="H67" s="1070"/>
      <c r="I67" s="1071"/>
    </row>
    <row r="68" spans="1:9" ht="31.5" hidden="1">
      <c r="A68" s="1078"/>
      <c r="B68" s="878" t="s">
        <v>338</v>
      </c>
      <c r="C68" s="884" t="s">
        <v>563</v>
      </c>
      <c r="D68" s="884" t="s">
        <v>338</v>
      </c>
      <c r="E68" s="1072" t="s">
        <v>563</v>
      </c>
      <c r="F68" s="1072"/>
      <c r="G68" s="1072"/>
      <c r="H68" s="1072"/>
      <c r="I68" s="1073"/>
    </row>
    <row r="69" spans="1:9" ht="15.75" hidden="1">
      <c r="A69" s="667"/>
      <c r="B69" s="368" t="s">
        <v>339</v>
      </c>
      <c r="C69" s="368" t="s">
        <v>339</v>
      </c>
      <c r="D69" s="368" t="s">
        <v>339</v>
      </c>
      <c r="E69" s="368"/>
      <c r="F69" s="668"/>
      <c r="G69" s="368"/>
      <c r="H69" s="368"/>
      <c r="I69" s="368" t="s">
        <v>339</v>
      </c>
    </row>
    <row r="70" spans="1:9" ht="18" hidden="1">
      <c r="A70" s="377" t="s">
        <v>504</v>
      </c>
      <c r="B70" s="384"/>
      <c r="C70" s="828"/>
      <c r="D70" s="372"/>
      <c r="E70" s="372"/>
      <c r="F70" s="372"/>
      <c r="G70" s="372"/>
      <c r="H70" s="372"/>
      <c r="I70" s="372"/>
    </row>
    <row r="71" spans="1:9" ht="18" customHeight="1" hidden="1">
      <c r="A71" s="377" t="s">
        <v>351</v>
      </c>
      <c r="B71" s="384"/>
      <c r="C71" s="384"/>
      <c r="D71" s="372"/>
      <c r="E71" s="372"/>
      <c r="F71" s="372"/>
      <c r="G71" s="372"/>
      <c r="H71" s="372"/>
      <c r="I71" s="372"/>
    </row>
    <row r="72" spans="1:9" ht="18" customHeight="1" hidden="1">
      <c r="A72" s="377" t="s">
        <v>352</v>
      </c>
      <c r="B72" s="384"/>
      <c r="C72" s="384"/>
      <c r="D72" s="372"/>
      <c r="E72" s="372"/>
      <c r="F72" s="372"/>
      <c r="G72" s="372"/>
      <c r="H72" s="372"/>
      <c r="I72" s="372"/>
    </row>
    <row r="73" spans="1:9" ht="18" customHeight="1" hidden="1">
      <c r="A73" s="377" t="s">
        <v>353</v>
      </c>
      <c r="B73" s="384"/>
      <c r="C73" s="384"/>
      <c r="D73" s="372"/>
      <c r="E73" s="372"/>
      <c r="F73" s="372"/>
      <c r="G73" s="372"/>
      <c r="H73" s="372"/>
      <c r="I73" s="372"/>
    </row>
    <row r="74" spans="1:9" ht="18" customHeight="1" hidden="1">
      <c r="A74" s="377" t="s">
        <v>354</v>
      </c>
      <c r="B74" s="384"/>
      <c r="C74" s="384"/>
      <c r="D74" s="372"/>
      <c r="E74" s="372"/>
      <c r="F74" s="372"/>
      <c r="G74" s="372"/>
      <c r="H74" s="372"/>
      <c r="I74" s="372"/>
    </row>
    <row r="75" spans="1:9" ht="18" customHeight="1" hidden="1">
      <c r="A75" s="377" t="s">
        <v>355</v>
      </c>
      <c r="B75" s="384"/>
      <c r="C75" s="384"/>
      <c r="D75" s="372"/>
      <c r="E75" s="372"/>
      <c r="F75" s="372"/>
      <c r="G75" s="372"/>
      <c r="H75" s="372"/>
      <c r="I75" s="372"/>
    </row>
    <row r="76" spans="1:9" ht="18" customHeight="1" hidden="1">
      <c r="A76" s="377" t="s">
        <v>356</v>
      </c>
      <c r="B76" s="384"/>
      <c r="C76" s="384"/>
      <c r="D76" s="372"/>
      <c r="E76" s="372"/>
      <c r="F76" s="372"/>
      <c r="G76" s="372"/>
      <c r="H76" s="372"/>
      <c r="I76" s="372"/>
    </row>
    <row r="77" spans="1:9" ht="18" customHeight="1" hidden="1">
      <c r="A77" s="377" t="s">
        <v>357</v>
      </c>
      <c r="B77" s="384"/>
      <c r="C77" s="384"/>
      <c r="D77" s="372"/>
      <c r="E77" s="372"/>
      <c r="F77" s="372"/>
      <c r="G77" s="372"/>
      <c r="H77" s="372"/>
      <c r="I77" s="372"/>
    </row>
    <row r="78" spans="1:9" ht="30.75" customHeight="1" hidden="1">
      <c r="A78" s="371" t="s">
        <v>358</v>
      </c>
      <c r="B78" s="384"/>
      <c r="C78" s="384"/>
      <c r="D78" s="372"/>
      <c r="E78" s="372"/>
      <c r="F78" s="372"/>
      <c r="G78" s="372"/>
      <c r="H78" s="372"/>
      <c r="I78" s="372"/>
    </row>
    <row r="79" spans="1:9" ht="18" customHeight="1" hidden="1">
      <c r="A79" s="669"/>
      <c r="B79" s="384"/>
      <c r="C79" s="384"/>
      <c r="D79" s="372"/>
      <c r="E79" s="372"/>
      <c r="F79" s="372"/>
      <c r="G79" s="372"/>
      <c r="H79" s="372"/>
      <c r="I79" s="372"/>
    </row>
    <row r="80" spans="1:9" ht="18" customHeight="1" hidden="1">
      <c r="A80" s="377" t="s">
        <v>359</v>
      </c>
      <c r="B80" s="384"/>
      <c r="C80" s="384"/>
      <c r="D80" s="372"/>
      <c r="E80" s="372"/>
      <c r="F80" s="372"/>
      <c r="G80" s="372"/>
      <c r="H80" s="372"/>
      <c r="I80" s="372"/>
    </row>
    <row r="81" spans="1:9" ht="30.75" customHeight="1" hidden="1">
      <c r="A81" s="377" t="s">
        <v>360</v>
      </c>
      <c r="B81" s="384"/>
      <c r="C81" s="384"/>
      <c r="D81" s="372"/>
      <c r="E81" s="372"/>
      <c r="F81" s="372"/>
      <c r="G81" s="372"/>
      <c r="H81" s="372"/>
      <c r="I81" s="372"/>
    </row>
    <row r="82" spans="1:9" ht="18" customHeight="1" hidden="1">
      <c r="A82" s="385"/>
      <c r="B82" s="384"/>
      <c r="C82" s="384"/>
      <c r="D82" s="372"/>
      <c r="E82" s="372"/>
      <c r="F82" s="372"/>
      <c r="G82" s="372"/>
      <c r="H82" s="372"/>
      <c r="I82" s="372"/>
    </row>
    <row r="83" spans="1:9" ht="18" customHeight="1" hidden="1">
      <c r="A83" s="385"/>
      <c r="B83" s="384"/>
      <c r="C83" s="384"/>
      <c r="D83" s="372"/>
      <c r="E83" s="372"/>
      <c r="F83" s="372"/>
      <c r="G83" s="372"/>
      <c r="H83" s="372"/>
      <c r="I83" s="372"/>
    </row>
    <row r="84" spans="1:9" ht="18" customHeight="1" hidden="1">
      <c r="A84" s="385"/>
      <c r="B84" s="384"/>
      <c r="C84" s="384"/>
      <c r="D84" s="372"/>
      <c r="E84" s="372"/>
      <c r="F84" s="372"/>
      <c r="G84" s="372"/>
      <c r="H84" s="372"/>
      <c r="I84" s="372"/>
    </row>
    <row r="85" spans="1:9" ht="18" customHeight="1" hidden="1">
      <c r="A85" s="385"/>
      <c r="B85" s="384"/>
      <c r="C85" s="384"/>
      <c r="D85" s="372"/>
      <c r="E85" s="372"/>
      <c r="F85" s="372"/>
      <c r="G85" s="372"/>
      <c r="H85" s="372"/>
      <c r="I85" s="372"/>
    </row>
    <row r="86" spans="1:9" ht="18" customHeight="1" hidden="1">
      <c r="A86" s="385"/>
      <c r="B86" s="384"/>
      <c r="C86" s="384"/>
      <c r="D86" s="372"/>
      <c r="E86" s="372"/>
      <c r="F86" s="372"/>
      <c r="G86" s="372"/>
      <c r="H86" s="372"/>
      <c r="I86" s="372"/>
    </row>
    <row r="87" spans="1:9" ht="18" customHeight="1" hidden="1">
      <c r="A87" s="385"/>
      <c r="B87" s="384"/>
      <c r="C87" s="384"/>
      <c r="D87" s="372"/>
      <c r="E87" s="372"/>
      <c r="F87" s="372"/>
      <c r="G87" s="372"/>
      <c r="H87" s="372"/>
      <c r="I87" s="372"/>
    </row>
    <row r="88" spans="1:9" ht="18.75" hidden="1" thickBot="1">
      <c r="A88" s="568" t="s">
        <v>296</v>
      </c>
      <c r="B88" s="569"/>
      <c r="C88" s="569">
        <f>SUM(C70:C87)</f>
        <v>0</v>
      </c>
      <c r="D88" s="569"/>
      <c r="E88" s="569"/>
      <c r="F88" s="569"/>
      <c r="G88" s="569"/>
      <c r="H88" s="569"/>
      <c r="I88" s="569"/>
    </row>
    <row r="89" ht="12.75" hidden="1">
      <c r="C89" s="383">
        <f>C63-C62</f>
        <v>0</v>
      </c>
    </row>
  </sheetData>
  <sheetProtection selectLockedCells="1" selectUnlockedCells="1"/>
  <mergeCells count="18">
    <mergeCell ref="A2:D2"/>
    <mergeCell ref="A3:D3"/>
    <mergeCell ref="A6:D6"/>
    <mergeCell ref="A35:D35"/>
    <mergeCell ref="D8:I8"/>
    <mergeCell ref="B8:C8"/>
    <mergeCell ref="E9:I9"/>
    <mergeCell ref="A8:A9"/>
    <mergeCell ref="D37:I37"/>
    <mergeCell ref="E68:I68"/>
    <mergeCell ref="D67:I67"/>
    <mergeCell ref="B67:C67"/>
    <mergeCell ref="A64:B64"/>
    <mergeCell ref="A67:A68"/>
    <mergeCell ref="A65:D65"/>
    <mergeCell ref="B37:C37"/>
    <mergeCell ref="E38:I38"/>
    <mergeCell ref="A37:A38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64" r:id="rId1"/>
  <headerFooter alignWithMargins="0">
    <oddHeader>&amp;R10.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7">
      <selection activeCell="B25" sqref="B25"/>
    </sheetView>
  </sheetViews>
  <sheetFormatPr defaultColWidth="9.140625" defaultRowHeight="12.75"/>
  <cols>
    <col min="1" max="1" width="9.00390625" style="896" customWidth="1"/>
    <col min="2" max="2" width="58.57421875" style="897" customWidth="1"/>
    <col min="3" max="3" width="17.00390625" style="897" customWidth="1"/>
    <col min="4" max="6" width="14.7109375" style="896" customWidth="1"/>
    <col min="7" max="7" width="14.7109375" style="896" hidden="1" customWidth="1"/>
    <col min="8" max="9" width="9.140625" style="896" customWidth="1"/>
    <col min="10" max="16384" width="9.140625" style="896" customWidth="1"/>
  </cols>
  <sheetData>
    <row r="1" spans="5:6" ht="15">
      <c r="E1" s="1085" t="s">
        <v>588</v>
      </c>
      <c r="F1" s="1085"/>
    </row>
    <row r="2" spans="1:7" ht="48.75" customHeight="1">
      <c r="A2" s="1086" t="s">
        <v>589</v>
      </c>
      <c r="B2" s="1086"/>
      <c r="C2" s="1086"/>
      <c r="D2" s="1086"/>
      <c r="E2" s="1086"/>
      <c r="F2" s="1086"/>
      <c r="G2" s="898"/>
    </row>
    <row r="3" spans="1:8" ht="15.75" customHeight="1" thickBot="1">
      <c r="A3" s="899"/>
      <c r="B3" s="900"/>
      <c r="C3" s="900"/>
      <c r="D3" s="899"/>
      <c r="E3" s="1087" t="s">
        <v>590</v>
      </c>
      <c r="F3" s="1087"/>
      <c r="H3" s="901"/>
    </row>
    <row r="4" spans="1:7" ht="63" customHeight="1">
      <c r="A4" s="1088" t="s">
        <v>370</v>
      </c>
      <c r="B4" s="1090" t="s">
        <v>591</v>
      </c>
      <c r="C4" s="1092" t="s">
        <v>592</v>
      </c>
      <c r="D4" s="1093"/>
      <c r="E4" s="1093"/>
      <c r="F4" s="1094"/>
      <c r="G4" s="902"/>
    </row>
    <row r="5" spans="1:6" ht="16.5" thickBot="1">
      <c r="A5" s="1089"/>
      <c r="B5" s="1091"/>
      <c r="C5" s="903">
        <v>2017</v>
      </c>
      <c r="D5" s="903">
        <v>2018</v>
      </c>
      <c r="E5" s="903">
        <v>2019</v>
      </c>
      <c r="F5" s="903">
        <v>2020</v>
      </c>
    </row>
    <row r="6" spans="1:6" ht="16.5" thickBot="1">
      <c r="A6" s="904">
        <v>1</v>
      </c>
      <c r="B6" s="905">
        <v>2</v>
      </c>
      <c r="C6" s="905">
        <v>3</v>
      </c>
      <c r="D6" s="906">
        <v>4</v>
      </c>
      <c r="E6" s="906">
        <v>5</v>
      </c>
      <c r="F6" s="907">
        <v>6</v>
      </c>
    </row>
    <row r="7" spans="1:9" ht="57.75">
      <c r="A7" s="908" t="s">
        <v>10</v>
      </c>
      <c r="B7" s="927" t="s">
        <v>607</v>
      </c>
      <c r="C7" s="933">
        <v>156628</v>
      </c>
      <c r="D7" s="909">
        <v>25307282</v>
      </c>
      <c r="E7" s="909">
        <v>0</v>
      </c>
      <c r="F7" s="934">
        <v>0</v>
      </c>
      <c r="G7" s="896">
        <f>SUM(C7:F7)</f>
        <v>25463910</v>
      </c>
      <c r="I7" s="910"/>
    </row>
    <row r="8" spans="1:7" ht="43.5">
      <c r="A8" s="911" t="s">
        <v>164</v>
      </c>
      <c r="B8" s="928" t="s">
        <v>608</v>
      </c>
      <c r="C8" s="935">
        <v>52208</v>
      </c>
      <c r="D8" s="936">
        <f>707331+11965+11965+706244+10877*2+705156+9789*2+704068+2*8702</f>
        <v>2905465</v>
      </c>
      <c r="E8" s="936">
        <f>702981+2*7614+701893+6526*2+700805+5439*2+699718+4351*2</f>
        <v>2853257</v>
      </c>
      <c r="F8" s="937">
        <f>698630+3263*2+697542+2175*2+696454+1088*2+695361</f>
        <v>2801039</v>
      </c>
      <c r="G8" s="896">
        <f>SUM(C8:F8)</f>
        <v>8611969</v>
      </c>
    </row>
    <row r="9" spans="1:7" ht="72">
      <c r="A9" s="911" t="s">
        <v>70</v>
      </c>
      <c r="B9" s="928" t="s">
        <v>609</v>
      </c>
      <c r="C9" s="935">
        <f>4*11872</f>
        <v>47488</v>
      </c>
      <c r="D9" s="936">
        <f>8*11872+7578090</f>
        <v>7673066</v>
      </c>
      <c r="E9" s="936">
        <v>0</v>
      </c>
      <c r="F9" s="937">
        <v>0</v>
      </c>
      <c r="G9" s="896">
        <f>SUM(C9:F9)</f>
        <v>7720554</v>
      </c>
    </row>
    <row r="10" spans="1:7" ht="72.75" thickBot="1">
      <c r="A10" s="911" t="s">
        <v>89</v>
      </c>
      <c r="B10" s="928" t="s">
        <v>610</v>
      </c>
      <c r="C10" s="938">
        <f>4*2095</f>
        <v>8380</v>
      </c>
      <c r="D10" s="939">
        <f>113538+1921*2+113364+1746*2+113189+1571*2+113014+1397*2</f>
        <v>466375</v>
      </c>
      <c r="E10" s="939">
        <f>112840+1222*2+112665+1048*2+112491+873*2+112316+698*2</f>
        <v>457994</v>
      </c>
      <c r="F10" s="940">
        <f>112141+524*2+111967+349*2+111792+175*2+111612</f>
        <v>449608</v>
      </c>
      <c r="G10" s="896">
        <f>SUM(C10:F10)</f>
        <v>1382357</v>
      </c>
    </row>
    <row r="11" spans="1:6" ht="27" customHeight="1" hidden="1">
      <c r="A11" s="911" t="s">
        <v>102</v>
      </c>
      <c r="B11" s="925"/>
      <c r="C11" s="929"/>
      <c r="D11" s="930"/>
      <c r="E11" s="931"/>
      <c r="F11" s="932"/>
    </row>
    <row r="12" spans="1:6" ht="27" customHeight="1" hidden="1">
      <c r="A12" s="911" t="s">
        <v>110</v>
      </c>
      <c r="B12" s="915"/>
      <c r="C12" s="915"/>
      <c r="D12" s="912"/>
      <c r="E12" s="913"/>
      <c r="F12" s="914"/>
    </row>
    <row r="13" spans="1:6" ht="27" customHeight="1" hidden="1">
      <c r="A13" s="911" t="s">
        <v>119</v>
      </c>
      <c r="B13" s="915"/>
      <c r="C13" s="915"/>
      <c r="D13" s="912"/>
      <c r="E13" s="913"/>
      <c r="F13" s="914"/>
    </row>
    <row r="14" spans="1:6" ht="27" customHeight="1" hidden="1">
      <c r="A14" s="911" t="s">
        <v>121</v>
      </c>
      <c r="B14" s="915"/>
      <c r="C14" s="915"/>
      <c r="D14" s="912"/>
      <c r="E14" s="913"/>
      <c r="F14" s="914"/>
    </row>
    <row r="15" spans="1:6" ht="27" customHeight="1" hidden="1">
      <c r="A15" s="911" t="s">
        <v>131</v>
      </c>
      <c r="B15" s="915"/>
      <c r="C15" s="915"/>
      <c r="D15" s="912"/>
      <c r="E15" s="913"/>
      <c r="F15" s="914"/>
    </row>
    <row r="16" spans="1:6" ht="27" customHeight="1" hidden="1">
      <c r="A16" s="911" t="s">
        <v>387</v>
      </c>
      <c r="B16" s="915"/>
      <c r="C16" s="915"/>
      <c r="D16" s="912"/>
      <c r="E16" s="913"/>
      <c r="F16" s="914"/>
    </row>
    <row r="17" spans="1:6" ht="27" customHeight="1" hidden="1" thickBot="1">
      <c r="A17" s="916"/>
      <c r="B17" s="917"/>
      <c r="C17" s="917"/>
      <c r="D17" s="918"/>
      <c r="E17" s="918"/>
      <c r="F17" s="919"/>
    </row>
    <row r="18" spans="1:6" ht="27" customHeight="1" hidden="1">
      <c r="A18" s="916"/>
      <c r="B18" s="917"/>
      <c r="C18" s="917"/>
      <c r="D18" s="918"/>
      <c r="E18" s="918"/>
      <c r="F18" s="919"/>
    </row>
    <row r="19" spans="1:6" ht="27" customHeight="1" hidden="1">
      <c r="A19" s="916"/>
      <c r="B19" s="917"/>
      <c r="C19" s="917"/>
      <c r="D19" s="918"/>
      <c r="E19" s="918"/>
      <c r="F19" s="919"/>
    </row>
    <row r="20" spans="1:6" ht="27" customHeight="1" hidden="1">
      <c r="A20" s="916"/>
      <c r="B20" s="917"/>
      <c r="C20" s="917"/>
      <c r="D20" s="918"/>
      <c r="E20" s="918"/>
      <c r="F20" s="919"/>
    </row>
    <row r="21" spans="1:6" ht="27" customHeight="1" hidden="1">
      <c r="A21" s="916"/>
      <c r="B21" s="917"/>
      <c r="C21" s="917"/>
      <c r="D21" s="918"/>
      <c r="E21" s="918"/>
      <c r="F21" s="919"/>
    </row>
    <row r="22" spans="1:6" ht="27" customHeight="1" hidden="1">
      <c r="A22" s="916"/>
      <c r="B22" s="917"/>
      <c r="C22" s="917"/>
      <c r="D22" s="918"/>
      <c r="E22" s="918"/>
      <c r="F22" s="919"/>
    </row>
    <row r="23" spans="1:6" ht="27" customHeight="1" hidden="1">
      <c r="A23" s="916"/>
      <c r="B23" s="917"/>
      <c r="C23" s="917"/>
      <c r="D23" s="918"/>
      <c r="E23" s="918"/>
      <c r="F23" s="919"/>
    </row>
    <row r="24" spans="1:6" ht="32.25" customHeight="1" hidden="1" thickBot="1">
      <c r="A24" s="916" t="s">
        <v>102</v>
      </c>
      <c r="B24" s="917"/>
      <c r="C24" s="917"/>
      <c r="D24" s="918"/>
      <c r="E24" s="918"/>
      <c r="F24" s="919"/>
    </row>
    <row r="25" spans="1:7" ht="27" customHeight="1" thickBot="1">
      <c r="A25" s="904">
        <v>5</v>
      </c>
      <c r="B25" s="920" t="s">
        <v>593</v>
      </c>
      <c r="C25" s="921">
        <f>SUM(C7:C24)</f>
        <v>264704</v>
      </c>
      <c r="D25" s="921">
        <f>SUM(D7:D24)</f>
        <v>36352188</v>
      </c>
      <c r="E25" s="921">
        <f>SUM(E7:E24)</f>
        <v>3311251</v>
      </c>
      <c r="F25" s="922">
        <f>SUM(F7:F24)</f>
        <v>3250647</v>
      </c>
      <c r="G25" s="923"/>
    </row>
    <row r="26" spans="1:7" ht="53.25" customHeight="1" thickBot="1">
      <c r="A26" s="904">
        <v>6</v>
      </c>
      <c r="B26" s="920" t="s">
        <v>597</v>
      </c>
      <c r="C26" s="941">
        <f>C8+C10</f>
        <v>60588</v>
      </c>
      <c r="D26" s="941">
        <f>D8+D10</f>
        <v>3371840</v>
      </c>
      <c r="E26" s="941">
        <f>E8+E10</f>
        <v>3311251</v>
      </c>
      <c r="F26" s="942">
        <f>F8+F10</f>
        <v>3250647</v>
      </c>
      <c r="G26" s="945">
        <f>SUM(C26:F26)</f>
        <v>9994326</v>
      </c>
    </row>
    <row r="27" spans="2:3" ht="15">
      <c r="B27" s="924"/>
      <c r="C27" s="924"/>
    </row>
    <row r="28" spans="1:6" ht="36.75" customHeight="1">
      <c r="A28" s="1083" t="s">
        <v>598</v>
      </c>
      <c r="B28" s="1084"/>
      <c r="C28" s="1084"/>
      <c r="D28" s="1084"/>
      <c r="E28" s="1084"/>
      <c r="F28" s="1084"/>
    </row>
    <row r="29" spans="1:6" ht="15">
      <c r="A29" s="1084"/>
      <c r="B29" s="1084"/>
      <c r="C29" s="1084"/>
      <c r="D29" s="1084"/>
      <c r="E29" s="1084"/>
      <c r="F29" s="1084"/>
    </row>
    <row r="30" spans="1:6" ht="77.25" customHeight="1">
      <c r="A30" s="1084"/>
      <c r="B30" s="1084"/>
      <c r="C30" s="1084"/>
      <c r="D30" s="1084"/>
      <c r="E30" s="1084"/>
      <c r="F30" s="1084"/>
    </row>
  </sheetData>
  <sheetProtection/>
  <mergeCells count="7">
    <mergeCell ref="A28:F30"/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Header>&amp;CRábakecöl Községi Önkormányzat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2">
      <selection activeCell="F2" sqref="F2"/>
    </sheetView>
  </sheetViews>
  <sheetFormatPr defaultColWidth="9.140625" defaultRowHeight="12.75"/>
  <cols>
    <col min="1" max="1" width="8.140625" style="459" customWidth="1"/>
    <col min="2" max="2" width="58.7109375" style="459" customWidth="1"/>
    <col min="3" max="3" width="17.7109375" style="459" customWidth="1"/>
    <col min="4" max="16384" width="9.140625" style="459" customWidth="1"/>
  </cols>
  <sheetData>
    <row r="1" ht="15">
      <c r="C1" s="460" t="s">
        <v>399</v>
      </c>
    </row>
    <row r="2" spans="1:3" ht="64.5" customHeight="1">
      <c r="A2" s="1098" t="s">
        <v>400</v>
      </c>
      <c r="B2" s="1098"/>
      <c r="C2" s="1098"/>
    </row>
    <row r="3" spans="1:3" ht="15.75" customHeight="1" thickBot="1">
      <c r="A3" s="461"/>
      <c r="B3" s="10"/>
      <c r="C3" s="462" t="s">
        <v>442</v>
      </c>
    </row>
    <row r="4" spans="1:3" ht="44.25" customHeight="1" thickBot="1">
      <c r="A4" s="463" t="s">
        <v>370</v>
      </c>
      <c r="B4" s="464" t="s">
        <v>401</v>
      </c>
      <c r="C4" s="465" t="s">
        <v>506</v>
      </c>
    </row>
    <row r="5" spans="1:3" ht="26.25" customHeight="1" thickBot="1">
      <c r="A5" s="466">
        <v>1</v>
      </c>
      <c r="B5" s="467">
        <v>2</v>
      </c>
      <c r="C5" s="725">
        <v>3</v>
      </c>
    </row>
    <row r="6" spans="1:3" ht="26.25" customHeight="1">
      <c r="A6" s="468" t="s">
        <v>10</v>
      </c>
      <c r="B6" s="469" t="s">
        <v>402</v>
      </c>
      <c r="C6" s="622">
        <f>'1.sz.m-önk.össze.bev'!F13+'1.sz.m-önk.össze.bev'!F8</f>
        <v>14882428</v>
      </c>
    </row>
    <row r="7" spans="1:3" ht="26.25" customHeight="1" hidden="1">
      <c r="A7" s="470" t="s">
        <v>164</v>
      </c>
      <c r="B7" s="469" t="s">
        <v>403</v>
      </c>
      <c r="C7" s="623"/>
    </row>
    <row r="8" spans="1:3" ht="33.75" customHeight="1">
      <c r="A8" s="471" t="s">
        <v>164</v>
      </c>
      <c r="B8" s="472" t="s">
        <v>404</v>
      </c>
      <c r="C8" s="623">
        <f>'1.sz.m-önk.össze.bev'!F27</f>
        <v>2585700</v>
      </c>
    </row>
    <row r="9" spans="1:3" ht="33" customHeight="1">
      <c r="A9" s="470" t="s">
        <v>70</v>
      </c>
      <c r="B9" s="473" t="s">
        <v>405</v>
      </c>
      <c r="C9" s="623">
        <v>0</v>
      </c>
    </row>
    <row r="10" spans="1:3" ht="26.25" customHeight="1">
      <c r="A10" s="471" t="s">
        <v>89</v>
      </c>
      <c r="B10" s="473" t="s">
        <v>406</v>
      </c>
      <c r="C10" s="623">
        <f>'1.sz.m-önk.össze.bev'!F20</f>
        <v>404200</v>
      </c>
    </row>
    <row r="11" spans="1:3" ht="26.25" customHeight="1" thickBot="1">
      <c r="A11" s="471" t="s">
        <v>110</v>
      </c>
      <c r="B11" s="474" t="s">
        <v>407</v>
      </c>
      <c r="C11" s="624">
        <v>0</v>
      </c>
    </row>
    <row r="12" spans="1:3" ht="26.25" customHeight="1" thickBot="1">
      <c r="A12" s="1095" t="s">
        <v>408</v>
      </c>
      <c r="B12" s="1095"/>
      <c r="C12" s="653">
        <f>SUM(C6:C11)</f>
        <v>17872328</v>
      </c>
    </row>
    <row r="13" spans="1:4" ht="33.75" customHeight="1" thickBot="1">
      <c r="A13" s="1096" t="s">
        <v>409</v>
      </c>
      <c r="B13" s="1097"/>
      <c r="C13" s="575">
        <f>C12/2</f>
        <v>8936164</v>
      </c>
      <c r="D13" s="475"/>
    </row>
    <row r="14" ht="15.75" thickTop="1"/>
  </sheetData>
  <sheetProtection selectLockedCells="1" selectUnlockedCells="1"/>
  <mergeCells count="3">
    <mergeCell ref="A12:B12"/>
    <mergeCell ref="A13:B13"/>
    <mergeCell ref="A2:C2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3">
      <selection activeCell="T8" sqref="T8"/>
    </sheetView>
  </sheetViews>
  <sheetFormatPr defaultColWidth="9.140625" defaultRowHeight="12.75"/>
  <cols>
    <col min="1" max="1" width="4.57421875" style="435" customWidth="1"/>
    <col min="2" max="2" width="18.421875" style="436" customWidth="1"/>
    <col min="3" max="3" width="9.140625" style="437" customWidth="1"/>
    <col min="4" max="4" width="8.57421875" style="437" customWidth="1"/>
    <col min="5" max="5" width="8.7109375" style="437" customWidth="1"/>
    <col min="6" max="6" width="8.421875" style="437" customWidth="1"/>
    <col min="7" max="8" width="8.57421875" style="437" customWidth="1"/>
    <col min="9" max="9" width="9.57421875" style="437" customWidth="1"/>
    <col min="10" max="10" width="9.00390625" style="437" customWidth="1"/>
    <col min="11" max="11" width="9.28125" style="437" customWidth="1"/>
    <col min="12" max="12" width="11.57421875" style="437" customWidth="1"/>
    <col min="13" max="13" width="10.140625" style="437" customWidth="1"/>
    <col min="14" max="14" width="9.28125" style="437" customWidth="1"/>
    <col min="15" max="15" width="9.421875" style="435" customWidth="1"/>
    <col min="16" max="17" width="0" style="437" hidden="1" customWidth="1"/>
    <col min="18" max="18" width="11.28125" style="437" hidden="1" customWidth="1"/>
    <col min="19" max="19" width="10.140625" style="437" hidden="1" customWidth="1"/>
    <col min="20" max="16384" width="9.140625" style="437" customWidth="1"/>
  </cols>
  <sheetData>
    <row r="1" spans="13:15" ht="15.75">
      <c r="M1" s="1100" t="s">
        <v>410</v>
      </c>
      <c r="N1" s="1100"/>
      <c r="O1" s="1100"/>
    </row>
    <row r="2" spans="1:15" ht="31.5" customHeight="1">
      <c r="A2" s="1101" t="s">
        <v>587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</row>
    <row r="3" spans="7:15" ht="16.5" customHeight="1">
      <c r="G3" s="1102"/>
      <c r="H3" s="1102"/>
      <c r="I3" s="1102"/>
      <c r="O3" s="438" t="s">
        <v>445</v>
      </c>
    </row>
    <row r="4" spans="1:15" s="435" customFormat="1" ht="35.25" customHeight="1">
      <c r="A4" s="439" t="s">
        <v>370</v>
      </c>
      <c r="B4" s="440" t="s">
        <v>135</v>
      </c>
      <c r="C4" s="441" t="s">
        <v>371</v>
      </c>
      <c r="D4" s="441" t="s">
        <v>372</v>
      </c>
      <c r="E4" s="441" t="s">
        <v>373</v>
      </c>
      <c r="F4" s="441" t="s">
        <v>374</v>
      </c>
      <c r="G4" s="441" t="s">
        <v>375</v>
      </c>
      <c r="H4" s="441" t="s">
        <v>376</v>
      </c>
      <c r="I4" s="441" t="s">
        <v>377</v>
      </c>
      <c r="J4" s="441" t="s">
        <v>378</v>
      </c>
      <c r="K4" s="441" t="s">
        <v>379</v>
      </c>
      <c r="L4" s="441" t="s">
        <v>380</v>
      </c>
      <c r="M4" s="441" t="s">
        <v>381</v>
      </c>
      <c r="N4" s="441" t="s">
        <v>382</v>
      </c>
      <c r="O4" s="442" t="s">
        <v>324</v>
      </c>
    </row>
    <row r="5" spans="1:15" s="444" customFormat="1" ht="15" customHeight="1">
      <c r="A5" s="443" t="s">
        <v>10</v>
      </c>
      <c r="B5" s="1099" t="s">
        <v>251</v>
      </c>
      <c r="C5" s="1099"/>
      <c r="D5" s="1099"/>
      <c r="E5" s="1099"/>
      <c r="F5" s="1099"/>
      <c r="G5" s="1099"/>
      <c r="H5" s="1099"/>
      <c r="I5" s="1099"/>
      <c r="J5" s="1099"/>
      <c r="K5" s="1099"/>
      <c r="L5" s="1099"/>
      <c r="M5" s="1099"/>
      <c r="N5" s="1099"/>
      <c r="O5" s="1099"/>
    </row>
    <row r="6" spans="1:19" s="444" customFormat="1" ht="15" customHeight="1">
      <c r="A6" s="445" t="s">
        <v>164</v>
      </c>
      <c r="B6" s="446" t="s">
        <v>383</v>
      </c>
      <c r="C6" s="447"/>
      <c r="D6" s="447"/>
      <c r="E6" s="447">
        <v>8504314</v>
      </c>
      <c r="F6" s="447"/>
      <c r="G6" s="447"/>
      <c r="H6" s="447"/>
      <c r="I6" s="447"/>
      <c r="J6" s="447"/>
      <c r="K6" s="447">
        <v>8504314</v>
      </c>
      <c r="L6" s="447"/>
      <c r="M6" s="447"/>
      <c r="N6" s="447"/>
      <c r="O6" s="448">
        <f>SUM(D6:N6)</f>
        <v>17008628</v>
      </c>
      <c r="P6" s="444">
        <v>105070</v>
      </c>
      <c r="R6" s="444">
        <f>'1.sz.m-önk.össze.bev'!F7</f>
        <v>17008628</v>
      </c>
      <c r="S6" s="444">
        <f>R6/2</f>
        <v>8504314</v>
      </c>
    </row>
    <row r="7" spans="1:19" s="452" customFormat="1" ht="13.5" customHeight="1">
      <c r="A7" s="449" t="s">
        <v>70</v>
      </c>
      <c r="B7" s="450" t="s">
        <v>599</v>
      </c>
      <c r="C7" s="451">
        <v>898229</v>
      </c>
      <c r="D7" s="451">
        <v>898229</v>
      </c>
      <c r="E7" s="451">
        <v>898230</v>
      </c>
      <c r="F7" s="451">
        <v>898229</v>
      </c>
      <c r="G7" s="451">
        <v>898229</v>
      </c>
      <c r="H7" s="451">
        <v>898230</v>
      </c>
      <c r="I7" s="451">
        <v>898229</v>
      </c>
      <c r="J7" s="451">
        <v>898229</v>
      </c>
      <c r="K7" s="451">
        <v>898229</v>
      </c>
      <c r="L7" s="451">
        <v>898230</v>
      </c>
      <c r="M7" s="451">
        <v>898229</v>
      </c>
      <c r="N7" s="451">
        <v>898229</v>
      </c>
      <c r="O7" s="448">
        <f>SUM(C7:N7)</f>
        <v>10778751</v>
      </c>
      <c r="P7" s="452">
        <v>73977</v>
      </c>
      <c r="R7" s="452">
        <f>'1.sz.m-önk.össze.bev'!F21</f>
        <v>10778751</v>
      </c>
      <c r="S7" s="452">
        <f>R7/12</f>
        <v>898229.25</v>
      </c>
    </row>
    <row r="8" spans="1:19" s="452" customFormat="1" ht="30" customHeight="1">
      <c r="A8" s="449" t="s">
        <v>89</v>
      </c>
      <c r="B8" s="453" t="s">
        <v>600</v>
      </c>
      <c r="C8" s="454">
        <v>3489129</v>
      </c>
      <c r="D8" s="454">
        <v>3489130</v>
      </c>
      <c r="E8" s="454">
        <v>3489129</v>
      </c>
      <c r="F8" s="454">
        <v>3489130</v>
      </c>
      <c r="G8" s="454">
        <v>3489129</v>
      </c>
      <c r="H8" s="454">
        <v>3489130</v>
      </c>
      <c r="I8" s="454">
        <v>3489129</v>
      </c>
      <c r="J8" s="454">
        <v>3489130</v>
      </c>
      <c r="K8" s="454">
        <v>3489129</v>
      </c>
      <c r="L8" s="454">
        <v>3489130</v>
      </c>
      <c r="M8" s="454">
        <v>3489129</v>
      </c>
      <c r="N8" s="454">
        <v>3489129</v>
      </c>
      <c r="O8" s="448">
        <f>SUM(C8:N8)</f>
        <v>41869553</v>
      </c>
      <c r="P8" s="452">
        <v>13700</v>
      </c>
      <c r="R8" s="452">
        <f>'1.sz.m-önk.össze.bev'!F37</f>
        <v>41869553</v>
      </c>
      <c r="S8" s="452">
        <f>R8/12</f>
        <v>3489129.4166666665</v>
      </c>
    </row>
    <row r="9" spans="1:16" s="452" customFormat="1" ht="41.25" customHeight="1">
      <c r="A9" s="449" t="s">
        <v>102</v>
      </c>
      <c r="B9" s="453" t="s">
        <v>601</v>
      </c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48">
        <f>SUM(C9:N9)</f>
        <v>0</v>
      </c>
      <c r="P9" s="452">
        <v>246945</v>
      </c>
    </row>
    <row r="10" spans="1:16" s="452" customFormat="1" ht="23.25" customHeight="1">
      <c r="A10" s="449" t="s">
        <v>110</v>
      </c>
      <c r="B10" s="450" t="s">
        <v>384</v>
      </c>
      <c r="C10" s="451"/>
      <c r="D10" s="451"/>
      <c r="E10" s="451"/>
      <c r="F10" s="451"/>
      <c r="G10" s="454">
        <f>73006+199992</f>
        <v>272998</v>
      </c>
      <c r="H10" s="454"/>
      <c r="I10" s="454">
        <v>500000</v>
      </c>
      <c r="J10" s="451"/>
      <c r="K10" s="451"/>
      <c r="L10" s="451"/>
      <c r="M10" s="451"/>
      <c r="N10" s="451"/>
      <c r="O10" s="448">
        <f>SUM(E10:N10)</f>
        <v>772998</v>
      </c>
      <c r="P10" s="452">
        <v>0</v>
      </c>
    </row>
    <row r="11" spans="1:16" s="452" customFormat="1" ht="23.25" customHeight="1">
      <c r="A11" s="449" t="s">
        <v>119</v>
      </c>
      <c r="B11" s="450" t="s">
        <v>385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48">
        <f>SUM(E11:N11)</f>
        <v>0</v>
      </c>
      <c r="P11" s="452">
        <v>7592</v>
      </c>
    </row>
    <row r="12" spans="1:16" s="452" customFormat="1" ht="17.25" customHeight="1">
      <c r="A12" s="449" t="s">
        <v>131</v>
      </c>
      <c r="B12" s="450" t="s">
        <v>386</v>
      </c>
      <c r="C12" s="451">
        <f>'1.sz.m-önk.össze.bev'!F64</f>
        <v>19485768</v>
      </c>
      <c r="D12" s="451"/>
      <c r="E12" s="451"/>
      <c r="F12" s="451"/>
      <c r="G12" s="451"/>
      <c r="H12" s="451"/>
      <c r="I12" s="451"/>
      <c r="J12" s="451"/>
      <c r="K12" s="451">
        <f>'1.sz.m-önk.össze.bev'!F62</f>
        <v>42240768</v>
      </c>
      <c r="L12" s="451"/>
      <c r="M12" s="451"/>
      <c r="N12" s="451"/>
      <c r="O12" s="448">
        <f>SUM(C12:N12)</f>
        <v>61726536</v>
      </c>
      <c r="P12" s="452">
        <v>156053</v>
      </c>
    </row>
    <row r="13" spans="1:17" s="444" customFormat="1" ht="21.75" customHeight="1">
      <c r="A13" s="449" t="s">
        <v>387</v>
      </c>
      <c r="B13" s="455"/>
      <c r="C13" s="455">
        <f>SUM(C7:C12)</f>
        <v>23873126</v>
      </c>
      <c r="D13" s="455">
        <f aca="true" t="shared" si="0" ref="D13:O13">SUM(D6:D12)</f>
        <v>4387359</v>
      </c>
      <c r="E13" s="455">
        <f t="shared" si="0"/>
        <v>12891673</v>
      </c>
      <c r="F13" s="455">
        <f t="shared" si="0"/>
        <v>4387359</v>
      </c>
      <c r="G13" s="455">
        <f t="shared" si="0"/>
        <v>4660356</v>
      </c>
      <c r="H13" s="455">
        <f t="shared" si="0"/>
        <v>4387360</v>
      </c>
      <c r="I13" s="455">
        <f t="shared" si="0"/>
        <v>4887358</v>
      </c>
      <c r="J13" s="455">
        <f t="shared" si="0"/>
        <v>4387359</v>
      </c>
      <c r="K13" s="455">
        <f t="shared" si="0"/>
        <v>55132440</v>
      </c>
      <c r="L13" s="455">
        <f t="shared" si="0"/>
        <v>4387360</v>
      </c>
      <c r="M13" s="455">
        <f t="shared" si="0"/>
        <v>4387358</v>
      </c>
      <c r="N13" s="455">
        <f t="shared" si="0"/>
        <v>4387358</v>
      </c>
      <c r="O13" s="455">
        <f t="shared" si="0"/>
        <v>132156466</v>
      </c>
      <c r="Q13" s="444">
        <f>SUM(P6:P12)</f>
        <v>603337</v>
      </c>
    </row>
    <row r="14" spans="1:15" s="444" customFormat="1" ht="22.5" customHeight="1">
      <c r="A14" s="449" t="s">
        <v>388</v>
      </c>
      <c r="B14" s="1099" t="s">
        <v>270</v>
      </c>
      <c r="C14" s="1099"/>
      <c r="D14" s="1099"/>
      <c r="E14" s="1099"/>
      <c r="F14" s="1099"/>
      <c r="G14" s="1099"/>
      <c r="H14" s="1099"/>
      <c r="I14" s="1099"/>
      <c r="J14" s="1099"/>
      <c r="K14" s="1099"/>
      <c r="L14" s="1099"/>
      <c r="M14" s="1099"/>
      <c r="N14" s="1099"/>
      <c r="O14" s="1099">
        <f>SUM(O6:O13)</f>
        <v>264312932</v>
      </c>
    </row>
    <row r="15" spans="1:19" s="452" customFormat="1" ht="27.75" customHeight="1">
      <c r="A15" s="449" t="s">
        <v>389</v>
      </c>
      <c r="B15" s="453" t="s">
        <v>602</v>
      </c>
      <c r="C15" s="454">
        <v>6935863</v>
      </c>
      <c r="D15" s="454">
        <v>6935862</v>
      </c>
      <c r="E15" s="454">
        <v>6935863</v>
      </c>
      <c r="F15" s="454">
        <v>6935862</v>
      </c>
      <c r="G15" s="454">
        <v>6935863</v>
      </c>
      <c r="H15" s="454">
        <v>6935862</v>
      </c>
      <c r="I15" s="454">
        <v>6935863</v>
      </c>
      <c r="J15" s="454">
        <v>6935862</v>
      </c>
      <c r="K15" s="454">
        <v>6935863</v>
      </c>
      <c r="L15" s="454">
        <v>6935862</v>
      </c>
      <c r="M15" s="454">
        <v>6935863</v>
      </c>
      <c r="N15" s="454">
        <v>6935862</v>
      </c>
      <c r="O15" s="448">
        <f>SUM(C15:N15)</f>
        <v>83230350</v>
      </c>
      <c r="P15" s="452">
        <v>550166</v>
      </c>
      <c r="R15" s="452">
        <f>'1 .sz.m.önk.össz.kiad.'!F9</f>
        <v>83230350</v>
      </c>
      <c r="S15" s="452">
        <f>R15/12</f>
        <v>6935862.5</v>
      </c>
    </row>
    <row r="16" spans="1:18" s="452" customFormat="1" ht="27" customHeight="1">
      <c r="A16" s="449" t="s">
        <v>390</v>
      </c>
      <c r="B16" s="450" t="s">
        <v>391</v>
      </c>
      <c r="C16" s="451"/>
      <c r="D16" s="451"/>
      <c r="E16" s="451"/>
      <c r="F16" s="451">
        <v>400000</v>
      </c>
      <c r="G16" s="451"/>
      <c r="H16" s="451"/>
      <c r="I16" s="451">
        <v>4917400</v>
      </c>
      <c r="J16" s="451">
        <v>400000</v>
      </c>
      <c r="K16" s="451">
        <v>10000000</v>
      </c>
      <c r="L16" s="451"/>
      <c r="M16" s="451">
        <f>7578090+1337310</f>
        <v>8915400</v>
      </c>
      <c r="N16" s="451">
        <f>24994026+8331342-10000000</f>
        <v>23325368</v>
      </c>
      <c r="O16" s="456">
        <f>SUM(F16:N16)</f>
        <v>47958168</v>
      </c>
      <c r="P16" s="452">
        <v>124458</v>
      </c>
      <c r="R16" s="452">
        <f>'1 .sz.m.önk.össz.kiad.'!F20-'13. sz.m. előir felh terv'!O16</f>
        <v>0</v>
      </c>
    </row>
    <row r="17" spans="1:16" s="452" customFormat="1" ht="20.25" customHeight="1">
      <c r="A17" s="449" t="s">
        <v>392</v>
      </c>
      <c r="B17" s="450" t="s">
        <v>393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>
        <f>'1 .sz.m.önk.össz.kiad.'!F29</f>
        <v>118110</v>
      </c>
      <c r="O17" s="456">
        <f>SUM(N17:N17)</f>
        <v>118110</v>
      </c>
      <c r="P17" s="452">
        <v>47140</v>
      </c>
    </row>
    <row r="18" spans="1:15" s="452" customFormat="1" ht="20.25" customHeight="1">
      <c r="A18" s="449">
        <v>16</v>
      </c>
      <c r="B18" s="450" t="s">
        <v>394</v>
      </c>
      <c r="C18" s="451">
        <f>'1 .sz.m.önk.össz.kiad.'!F36</f>
        <v>849838</v>
      </c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6">
        <f>SUM(C18:N18)</f>
        <v>849838</v>
      </c>
    </row>
    <row r="19" spans="1:17" s="444" customFormat="1" ht="21.75" customHeight="1">
      <c r="A19" s="449" t="s">
        <v>395</v>
      </c>
      <c r="B19" s="457" t="s">
        <v>396</v>
      </c>
      <c r="C19" s="455">
        <f aca="true" t="shared" si="1" ref="C19:O19">SUM(C15:C18)</f>
        <v>7785701</v>
      </c>
      <c r="D19" s="455">
        <f t="shared" si="1"/>
        <v>6935862</v>
      </c>
      <c r="E19" s="455">
        <f t="shared" si="1"/>
        <v>6935863</v>
      </c>
      <c r="F19" s="455">
        <f t="shared" si="1"/>
        <v>7335862</v>
      </c>
      <c r="G19" s="455">
        <f t="shared" si="1"/>
        <v>6935863</v>
      </c>
      <c r="H19" s="455">
        <f t="shared" si="1"/>
        <v>6935862</v>
      </c>
      <c r="I19" s="455">
        <f t="shared" si="1"/>
        <v>11853263</v>
      </c>
      <c r="J19" s="455">
        <f t="shared" si="1"/>
        <v>7335862</v>
      </c>
      <c r="K19" s="455">
        <f t="shared" si="1"/>
        <v>16935863</v>
      </c>
      <c r="L19" s="455">
        <f t="shared" si="1"/>
        <v>6935862</v>
      </c>
      <c r="M19" s="455">
        <f t="shared" si="1"/>
        <v>15851263</v>
      </c>
      <c r="N19" s="455">
        <f t="shared" si="1"/>
        <v>30379340</v>
      </c>
      <c r="O19" s="455">
        <f t="shared" si="1"/>
        <v>132156466</v>
      </c>
      <c r="Q19" s="444">
        <f>SUM(P15:P17)</f>
        <v>721764</v>
      </c>
    </row>
    <row r="20" spans="1:15" ht="26.25" customHeight="1">
      <c r="A20" s="449" t="s">
        <v>397</v>
      </c>
      <c r="B20" s="458" t="s">
        <v>398</v>
      </c>
      <c r="C20" s="625">
        <f>C13-C19</f>
        <v>16087425</v>
      </c>
      <c r="D20" s="625">
        <f>C13+D13-C19-D19</f>
        <v>13538922</v>
      </c>
      <c r="E20" s="625">
        <f>C13+D13+E13-C19-D19-E19</f>
        <v>19494732</v>
      </c>
      <c r="F20" s="625">
        <f>C13+D13+E13+F13-C19-D19-E19-F19</f>
        <v>16546229</v>
      </c>
      <c r="G20" s="625">
        <f>(SUM(C13:G13))-(SUM(C19:G19))</f>
        <v>14270722</v>
      </c>
      <c r="H20" s="625">
        <f>(SUM(C13:H13))-(SUM(C19:H19))</f>
        <v>11722220</v>
      </c>
      <c r="I20" s="625">
        <f>(SUM(C13:I13))-(SUM(C19:I19))</f>
        <v>4756315</v>
      </c>
      <c r="J20" s="625">
        <f>(SUM(C13:J13))-(SUM(C19:J19))</f>
        <v>1807812</v>
      </c>
      <c r="K20" s="625">
        <f>(SUM(C13:K13))-(SUM(C19:K19))</f>
        <v>40004389</v>
      </c>
      <c r="L20" s="625">
        <f>(SUM(C13:L13))-(SUM(C19:L19))</f>
        <v>37455887</v>
      </c>
      <c r="M20" s="625">
        <f>(SUM(C13:M13))-(SUM(C19:M19))</f>
        <v>25991982</v>
      </c>
      <c r="N20" s="625">
        <f>(SUM(C13:N13))-(SUM(C19:N19))</f>
        <v>0</v>
      </c>
      <c r="O20" s="626">
        <f>O13-O19</f>
        <v>0</v>
      </c>
    </row>
  </sheetData>
  <sheetProtection selectLockedCells="1" selectUnlockedCells="1"/>
  <mergeCells count="5">
    <mergeCell ref="B14:O14"/>
    <mergeCell ref="M1:O1"/>
    <mergeCell ref="A2:O2"/>
    <mergeCell ref="G3:I3"/>
    <mergeCell ref="B5:O5"/>
  </mergeCells>
  <printOptions/>
  <pageMargins left="0.7" right="0.7" top="0.75" bottom="0.75" header="0.5118055555555555" footer="0.5118055555555555"/>
  <pageSetup horizontalDpi="300" verticalDpi="3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A2" sqref="A2:H2"/>
    </sheetView>
  </sheetViews>
  <sheetFormatPr defaultColWidth="9.140625" defaultRowHeight="12.75"/>
  <cols>
    <col min="1" max="1" width="73.28125" style="476" customWidth="1"/>
    <col min="2" max="2" width="12.8515625" style="476" customWidth="1"/>
    <col min="3" max="5" width="0" style="476" hidden="1" customWidth="1"/>
    <col min="6" max="7" width="13.8515625" style="476" hidden="1" customWidth="1"/>
    <col min="8" max="8" width="13.57421875" style="476" hidden="1" customWidth="1"/>
    <col min="9" max="16384" width="9.140625" style="476" customWidth="1"/>
  </cols>
  <sheetData>
    <row r="1" spans="1:8" ht="21" customHeight="1">
      <c r="A1" s="1105" t="s">
        <v>513</v>
      </c>
      <c r="B1" s="1105"/>
      <c r="C1" s="1105"/>
      <c r="D1" s="1105"/>
      <c r="E1" s="1105"/>
      <c r="F1" s="1105"/>
      <c r="G1" s="1105"/>
      <c r="H1" s="1105"/>
    </row>
    <row r="2" spans="1:8" s="477" customFormat="1" ht="51.75" customHeight="1">
      <c r="A2" s="1104" t="s">
        <v>594</v>
      </c>
      <c r="B2" s="1104"/>
      <c r="C2" s="1104"/>
      <c r="D2" s="1104"/>
      <c r="E2" s="1104"/>
      <c r="F2" s="1104"/>
      <c r="G2" s="1104"/>
      <c r="H2" s="1104"/>
    </row>
    <row r="3" spans="1:8" ht="15.75" customHeight="1" thickBot="1">
      <c r="A3" s="1106" t="s">
        <v>411</v>
      </c>
      <c r="B3" s="1106"/>
      <c r="C3" s="1106"/>
      <c r="D3" s="1106"/>
      <c r="E3" s="1106"/>
      <c r="F3" s="1106"/>
      <c r="G3" s="1106"/>
      <c r="H3" s="1106"/>
    </row>
    <row r="4" spans="1:8" s="480" customFormat="1" ht="24" customHeight="1" thickBot="1">
      <c r="A4" s="478" t="s">
        <v>412</v>
      </c>
      <c r="B4" s="479" t="s">
        <v>413</v>
      </c>
      <c r="C4" s="479" t="s">
        <v>7</v>
      </c>
      <c r="D4" s="479" t="s">
        <v>414</v>
      </c>
      <c r="E4" s="479" t="s">
        <v>9</v>
      </c>
      <c r="F4" s="674" t="s">
        <v>448</v>
      </c>
      <c r="G4" s="675" t="s">
        <v>507</v>
      </c>
      <c r="H4" s="675" t="s">
        <v>558</v>
      </c>
    </row>
    <row r="5" spans="1:8" s="484" customFormat="1" ht="21" customHeight="1" hidden="1">
      <c r="A5" s="481"/>
      <c r="B5" s="482"/>
      <c r="C5" s="482"/>
      <c r="D5" s="482"/>
      <c r="E5" s="483"/>
      <c r="F5" s="672"/>
      <c r="G5" s="672"/>
      <c r="H5" s="672"/>
    </row>
    <row r="6" spans="1:8" s="484" customFormat="1" ht="21" customHeight="1">
      <c r="A6" s="485" t="s">
        <v>415</v>
      </c>
      <c r="B6" s="486">
        <v>1911110</v>
      </c>
      <c r="C6" s="486"/>
      <c r="D6" s="486"/>
      <c r="E6" s="486"/>
      <c r="F6" s="673"/>
      <c r="G6" s="676"/>
      <c r="H6" s="676"/>
    </row>
    <row r="7" spans="1:8" s="484" customFormat="1" ht="21" customHeight="1">
      <c r="A7" s="485" t="s">
        <v>416</v>
      </c>
      <c r="B7" s="486">
        <v>1824000</v>
      </c>
      <c r="C7" s="486"/>
      <c r="D7" s="486"/>
      <c r="E7" s="487"/>
      <c r="F7" s="486"/>
      <c r="G7" s="487"/>
      <c r="H7" s="487"/>
    </row>
    <row r="8" spans="1:8" s="484" customFormat="1" ht="21" customHeight="1">
      <c r="A8" s="485" t="s">
        <v>417</v>
      </c>
      <c r="B8" s="486">
        <v>100000</v>
      </c>
      <c r="C8" s="486"/>
      <c r="D8" s="486"/>
      <c r="E8" s="487"/>
      <c r="F8" s="486"/>
      <c r="G8" s="487"/>
      <c r="H8" s="487"/>
    </row>
    <row r="9" spans="1:8" s="484" customFormat="1" ht="21" customHeight="1">
      <c r="A9" s="485" t="s">
        <v>418</v>
      </c>
      <c r="B9" s="486">
        <v>1175860</v>
      </c>
      <c r="C9" s="486"/>
      <c r="D9" s="486"/>
      <c r="E9" s="487"/>
      <c r="F9" s="486"/>
      <c r="G9" s="487"/>
      <c r="H9" s="487"/>
    </row>
    <row r="10" spans="1:8" s="484" customFormat="1" ht="21" customHeight="1">
      <c r="A10" s="481" t="s">
        <v>419</v>
      </c>
      <c r="B10" s="488">
        <f>SUM(B6:B9)</f>
        <v>5010970</v>
      </c>
      <c r="C10" s="486"/>
      <c r="D10" s="486"/>
      <c r="E10" s="487"/>
      <c r="F10" s="488"/>
      <c r="G10" s="489"/>
      <c r="H10" s="489"/>
    </row>
    <row r="11" spans="1:8" s="484" customFormat="1" ht="21" customHeight="1">
      <c r="A11" s="485" t="s">
        <v>420</v>
      </c>
      <c r="B11" s="486">
        <v>5000000</v>
      </c>
      <c r="C11" s="486"/>
      <c r="D11" s="486"/>
      <c r="E11" s="487"/>
      <c r="F11" s="486"/>
      <c r="G11" s="487"/>
      <c r="H11" s="487"/>
    </row>
    <row r="12" spans="1:8" s="484" customFormat="1" ht="21" customHeight="1">
      <c r="A12" s="926" t="s">
        <v>596</v>
      </c>
      <c r="B12" s="486">
        <f>7166770-7048660</f>
        <v>118110</v>
      </c>
      <c r="C12" s="486"/>
      <c r="D12" s="486"/>
      <c r="E12" s="487"/>
      <c r="F12" s="486"/>
      <c r="G12" s="487"/>
      <c r="H12" s="487"/>
    </row>
    <row r="13" spans="1:8" s="484" customFormat="1" ht="21" customHeight="1">
      <c r="A13" s="677" t="s">
        <v>421</v>
      </c>
      <c r="B13" s="486">
        <f>-(5000000-2022390)</f>
        <v>-2977610</v>
      </c>
      <c r="C13" s="488">
        <f>SUM(C6:C9)</f>
        <v>0</v>
      </c>
      <c r="D13" s="488">
        <f>SUM(D6:D9)</f>
        <v>0</v>
      </c>
      <c r="E13" s="489">
        <f>SUM(E6:E9)</f>
        <v>0</v>
      </c>
      <c r="F13" s="486"/>
      <c r="G13" s="487"/>
      <c r="H13" s="487"/>
    </row>
    <row r="14" spans="1:8" s="484" customFormat="1" ht="21" customHeight="1" hidden="1">
      <c r="A14" s="490" t="s">
        <v>422</v>
      </c>
      <c r="B14" s="488"/>
      <c r="C14" s="488"/>
      <c r="D14" s="488"/>
      <c r="E14" s="489"/>
      <c r="F14" s="488"/>
      <c r="G14" s="489"/>
      <c r="H14" s="489"/>
    </row>
    <row r="15" spans="1:8" s="484" customFormat="1" ht="21" customHeight="1">
      <c r="A15" s="491" t="s">
        <v>423</v>
      </c>
      <c r="B15" s="488">
        <v>2022390</v>
      </c>
      <c r="C15" s="492"/>
      <c r="D15" s="492"/>
      <c r="E15" s="493"/>
      <c r="F15" s="488"/>
      <c r="G15" s="489"/>
      <c r="H15" s="489"/>
    </row>
    <row r="16" spans="1:8" s="484" customFormat="1" ht="21" customHeight="1" thickBot="1">
      <c r="A16" s="490" t="s">
        <v>424</v>
      </c>
      <c r="B16" s="494">
        <v>15300</v>
      </c>
      <c r="C16" s="494"/>
      <c r="D16" s="494"/>
      <c r="E16" s="495"/>
      <c r="F16" s="494"/>
      <c r="G16" s="495"/>
      <c r="H16" s="495"/>
    </row>
    <row r="17" spans="1:8" s="500" customFormat="1" ht="24.75" customHeight="1" thickBot="1">
      <c r="A17" s="496" t="s">
        <v>425</v>
      </c>
      <c r="B17" s="497">
        <f>B10+B15+B16+B12</f>
        <v>7166770</v>
      </c>
      <c r="C17" s="498">
        <f>C5+C13-C14+C15</f>
        <v>0</v>
      </c>
      <c r="D17" s="498">
        <f>D5+D13-D14+D15</f>
        <v>0</v>
      </c>
      <c r="E17" s="499">
        <f>E5+E13-E14+E15</f>
        <v>0</v>
      </c>
      <c r="F17" s="497">
        <f>SUM(F6:F16)</f>
        <v>0</v>
      </c>
      <c r="G17" s="678">
        <f>SUM(G6:G16)</f>
        <v>0</v>
      </c>
      <c r="H17" s="678">
        <f>SUM(H6:H16)</f>
        <v>0</v>
      </c>
    </row>
    <row r="18" spans="1:8" ht="24.75" customHeight="1">
      <c r="A18" s="501" t="s">
        <v>426</v>
      </c>
      <c r="B18" s="482">
        <f>2085953+600000+53480+5363880+2400000</f>
        <v>10503313</v>
      </c>
      <c r="C18" s="482"/>
      <c r="D18" s="482"/>
      <c r="E18" s="483"/>
      <c r="F18" s="482"/>
      <c r="G18" s="483"/>
      <c r="H18" s="483"/>
    </row>
    <row r="19" spans="1:8" ht="24.75" customHeight="1" thickBot="1">
      <c r="A19" s="490" t="s">
        <v>427</v>
      </c>
      <c r="B19" s="488">
        <f>599133+245100</f>
        <v>844233</v>
      </c>
      <c r="C19" s="488"/>
      <c r="D19" s="488"/>
      <c r="E19" s="489"/>
      <c r="F19" s="488"/>
      <c r="G19" s="489"/>
      <c r="H19" s="489"/>
    </row>
    <row r="20" spans="1:8" s="500" customFormat="1" ht="24.75" customHeight="1" thickBot="1">
      <c r="A20" s="496" t="s">
        <v>428</v>
      </c>
      <c r="B20" s="502">
        <f aca="true" t="shared" si="0" ref="B20:G20">SUM(B18:B19)</f>
        <v>11347546</v>
      </c>
      <c r="C20" s="503">
        <f t="shared" si="0"/>
        <v>0</v>
      </c>
      <c r="D20" s="503">
        <f t="shared" si="0"/>
        <v>0</v>
      </c>
      <c r="E20" s="504">
        <f t="shared" si="0"/>
        <v>0</v>
      </c>
      <c r="F20" s="502">
        <f t="shared" si="0"/>
        <v>0</v>
      </c>
      <c r="G20" s="679">
        <f t="shared" si="0"/>
        <v>0</v>
      </c>
      <c r="H20" s="679">
        <f>SUM(H18:H19)</f>
        <v>0</v>
      </c>
    </row>
    <row r="21" spans="1:8" ht="24.75" customHeight="1" thickBot="1">
      <c r="A21" s="505" t="s">
        <v>429</v>
      </c>
      <c r="B21" s="506">
        <v>5201000</v>
      </c>
      <c r="C21" s="507"/>
      <c r="D21" s="507"/>
      <c r="E21" s="508"/>
      <c r="F21" s="506"/>
      <c r="G21" s="680"/>
      <c r="H21" s="680"/>
    </row>
    <row r="22" spans="1:8" ht="24.75" customHeight="1">
      <c r="A22" s="509" t="s">
        <v>430</v>
      </c>
      <c r="B22" s="510">
        <v>1240320</v>
      </c>
      <c r="C22" s="511"/>
      <c r="D22" s="511"/>
      <c r="E22" s="1103"/>
      <c r="F22" s="510"/>
      <c r="G22" s="681"/>
      <c r="H22" s="681"/>
    </row>
    <row r="23" spans="1:8" ht="24.75" customHeight="1" thickBot="1">
      <c r="A23" s="512" t="s">
        <v>431</v>
      </c>
      <c r="B23" s="513">
        <v>1124888</v>
      </c>
      <c r="C23" s="511"/>
      <c r="D23" s="511"/>
      <c r="E23" s="1103"/>
      <c r="F23" s="513"/>
      <c r="G23" s="682"/>
      <c r="H23" s="682"/>
    </row>
    <row r="24" spans="1:8" ht="24.75" customHeight="1" hidden="1" thickBot="1">
      <c r="A24" s="526" t="s">
        <v>444</v>
      </c>
      <c r="B24" s="527">
        <v>0</v>
      </c>
      <c r="C24" s="511"/>
      <c r="D24" s="511"/>
      <c r="E24" s="1103"/>
      <c r="F24" s="527"/>
      <c r="G24" s="683"/>
      <c r="H24" s="683"/>
    </row>
    <row r="25" spans="1:9" ht="24.75" customHeight="1" thickBot="1">
      <c r="A25" s="514" t="s">
        <v>432</v>
      </c>
      <c r="B25" s="506">
        <f>SUM(B22:B24)</f>
        <v>2365208</v>
      </c>
      <c r="C25" s="511"/>
      <c r="D25" s="511"/>
      <c r="E25" s="1103"/>
      <c r="F25" s="506">
        <f>SUM(F22:F24)</f>
        <v>0</v>
      </c>
      <c r="G25" s="680">
        <f>SUM(G22:G24)</f>
        <v>0</v>
      </c>
      <c r="H25" s="680">
        <f>SUM(H22:H24)</f>
        <v>0</v>
      </c>
      <c r="I25" s="835"/>
    </row>
    <row r="26" spans="1:8" ht="24.75" customHeight="1">
      <c r="A26" s="515" t="s">
        <v>433</v>
      </c>
      <c r="B26" s="516">
        <v>1200000</v>
      </c>
      <c r="C26" s="511"/>
      <c r="D26" s="511"/>
      <c r="E26" s="1103"/>
      <c r="F26" s="516"/>
      <c r="G26" s="684"/>
      <c r="H26" s="684"/>
    </row>
    <row r="27" spans="1:8" s="517" customFormat="1" ht="24.75" customHeight="1" hidden="1" thickBot="1">
      <c r="A27" s="836" t="s">
        <v>459</v>
      </c>
      <c r="B27" s="837"/>
      <c r="C27" s="837"/>
      <c r="D27" s="837"/>
      <c r="E27" s="838"/>
      <c r="F27" s="841"/>
      <c r="G27" s="841"/>
      <c r="H27" s="841"/>
    </row>
    <row r="28" spans="1:8" ht="24.75" customHeight="1" hidden="1">
      <c r="A28" s="834" t="s">
        <v>559</v>
      </c>
      <c r="B28" s="518"/>
      <c r="C28" s="518"/>
      <c r="D28" s="518"/>
      <c r="E28" s="519"/>
      <c r="F28" s="577"/>
      <c r="G28" s="577"/>
      <c r="H28" s="839"/>
    </row>
    <row r="29" spans="1:8" ht="24.75" customHeight="1" hidden="1">
      <c r="A29" s="834" t="s">
        <v>560</v>
      </c>
      <c r="B29" s="520"/>
      <c r="C29" s="520"/>
      <c r="D29" s="520"/>
      <c r="E29" s="521"/>
      <c r="F29" s="576"/>
      <c r="G29" s="576"/>
      <c r="H29" s="840"/>
    </row>
    <row r="30" spans="1:8" ht="24.75" customHeight="1" hidden="1">
      <c r="A30" s="491" t="s">
        <v>434</v>
      </c>
      <c r="B30" s="520"/>
      <c r="C30" s="520"/>
      <c r="D30" s="520"/>
      <c r="E30" s="521"/>
      <c r="F30" s="576"/>
      <c r="G30" s="576"/>
      <c r="H30" s="576"/>
    </row>
    <row r="31" spans="1:8" ht="24.75" customHeight="1" hidden="1">
      <c r="A31" s="491" t="s">
        <v>435</v>
      </c>
      <c r="B31" s="520"/>
      <c r="C31" s="520"/>
      <c r="D31" s="520"/>
      <c r="E31" s="521"/>
      <c r="F31" s="576"/>
      <c r="G31" s="576"/>
      <c r="H31" s="576"/>
    </row>
    <row r="32" spans="1:8" ht="24.75" customHeight="1" hidden="1">
      <c r="A32" s="491" t="s">
        <v>436</v>
      </c>
      <c r="B32" s="520"/>
      <c r="C32" s="520"/>
      <c r="D32" s="520"/>
      <c r="E32" s="521"/>
      <c r="F32" s="576"/>
      <c r="G32" s="576"/>
      <c r="H32" s="576"/>
    </row>
    <row r="33" spans="1:8" ht="24.75" customHeight="1" hidden="1">
      <c r="A33" s="491" t="s">
        <v>437</v>
      </c>
      <c r="B33" s="520"/>
      <c r="C33" s="520"/>
      <c r="D33" s="520"/>
      <c r="E33" s="521"/>
      <c r="F33" s="576"/>
      <c r="G33" s="576"/>
      <c r="H33" s="576"/>
    </row>
    <row r="34" spans="1:8" ht="24.75" customHeight="1" hidden="1">
      <c r="A34" s="491" t="s">
        <v>438</v>
      </c>
      <c r="B34" s="520"/>
      <c r="C34" s="520"/>
      <c r="D34" s="520"/>
      <c r="E34" s="521"/>
      <c r="F34" s="576"/>
      <c r="G34" s="576"/>
      <c r="H34" s="576"/>
    </row>
    <row r="35" spans="1:8" ht="24.75" customHeight="1" hidden="1">
      <c r="A35" s="491" t="s">
        <v>439</v>
      </c>
      <c r="B35" s="520"/>
      <c r="C35" s="520"/>
      <c r="D35" s="520"/>
      <c r="E35" s="521"/>
      <c r="F35" s="576"/>
      <c r="G35" s="576"/>
      <c r="H35" s="576"/>
    </row>
    <row r="36" spans="1:8" s="525" customFormat="1" ht="26.25" customHeight="1" thickBot="1">
      <c r="A36" s="522" t="s">
        <v>299</v>
      </c>
      <c r="B36" s="523">
        <f>B17+B20+B21+B25+B26</f>
        <v>27280524</v>
      </c>
      <c r="C36" s="523" t="e">
        <f>#REF!+C28+C29</f>
        <v>#REF!</v>
      </c>
      <c r="D36" s="523" t="e">
        <f>#REF!+D28+D29+D31+D32+D34+D30</f>
        <v>#REF!</v>
      </c>
      <c r="E36" s="524" t="e">
        <f>#REF!+E28+E29+E31+E32+E34+E30+E33+E35</f>
        <v>#REF!</v>
      </c>
      <c r="F36" s="523">
        <f>F17+F20+F21+F25+F26+F27</f>
        <v>0</v>
      </c>
      <c r="G36" s="524">
        <f>G17+G20+G21+G25+G26+G27</f>
        <v>0</v>
      </c>
      <c r="H36" s="524">
        <f>H17+H20+H21+H25+H26+H27+H28+H29</f>
        <v>0</v>
      </c>
    </row>
    <row r="38" ht="15">
      <c r="H38" s="835"/>
    </row>
    <row r="39" ht="15">
      <c r="H39" s="835"/>
    </row>
    <row r="40" ht="15">
      <c r="H40" s="835"/>
    </row>
  </sheetData>
  <sheetProtection selectLockedCells="1" selectUnlockedCells="1"/>
  <mergeCells count="4">
    <mergeCell ref="E22:E26"/>
    <mergeCell ref="A2:H2"/>
    <mergeCell ref="A1:H1"/>
    <mergeCell ref="A3:H3"/>
  </mergeCells>
  <printOptions/>
  <pageMargins left="0.7" right="0.7" top="0.75" bottom="0.75" header="0.5118055555555555" footer="0.5118055555555555"/>
  <pageSetup horizontalDpi="300" verticalDpi="3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3">
      <selection activeCell="E6" sqref="E6:G6"/>
    </sheetView>
  </sheetViews>
  <sheetFormatPr defaultColWidth="9.140625" defaultRowHeight="12.75"/>
  <cols>
    <col min="1" max="1" width="31.00390625" style="769" customWidth="1"/>
    <col min="2" max="2" width="19.7109375" style="770" customWidth="1"/>
    <col min="3" max="3" width="15.28125" style="770" customWidth="1"/>
    <col min="4" max="4" width="14.28125" style="770" customWidth="1"/>
    <col min="5" max="5" width="13.421875" style="770" customWidth="1"/>
    <col min="6" max="6" width="13.8515625" style="770" customWidth="1"/>
    <col min="7" max="7" width="12.8515625" style="770" customWidth="1"/>
    <col min="8" max="8" width="13.57421875" style="770" customWidth="1"/>
    <col min="9" max="16384" width="9.140625" style="770" customWidth="1"/>
  </cols>
  <sheetData>
    <row r="1" spans="3:7" ht="15">
      <c r="C1" s="10"/>
      <c r="F1" s="1111" t="s">
        <v>528</v>
      </c>
      <c r="G1" s="1111"/>
    </row>
    <row r="2" spans="1:7" ht="24.75" customHeight="1">
      <c r="A2" s="1112" t="s">
        <v>514</v>
      </c>
      <c r="B2" s="1112"/>
      <c r="C2" s="1112"/>
      <c r="D2" s="1112"/>
      <c r="E2" s="1112"/>
      <c r="F2" s="1112"/>
      <c r="G2" s="1112"/>
    </row>
    <row r="3" spans="1:7" ht="18.75" customHeight="1">
      <c r="A3" s="1113">
        <v>2017</v>
      </c>
      <c r="B3" s="1113"/>
      <c r="C3" s="1113"/>
      <c r="D3" s="1113"/>
      <c r="E3" s="1113"/>
      <c r="F3" s="1113"/>
      <c r="G3" s="1113"/>
    </row>
    <row r="4" spans="1:7" ht="24.75" customHeight="1">
      <c r="A4" s="1114" t="s">
        <v>515</v>
      </c>
      <c r="B4" s="1114"/>
      <c r="C4" s="1114"/>
      <c r="D4" s="1114"/>
      <c r="E4" s="1114"/>
      <c r="F4" s="1114"/>
      <c r="G4" s="1114"/>
    </row>
    <row r="5" spans="6:7" ht="15.75" thickBot="1">
      <c r="F5" s="1119" t="s">
        <v>605</v>
      </c>
      <c r="G5" s="1119"/>
    </row>
    <row r="6" spans="1:7" ht="24.75" customHeight="1" thickBot="1">
      <c r="A6" s="1109" t="s">
        <v>516</v>
      </c>
      <c r="B6" s="1110" t="s">
        <v>517</v>
      </c>
      <c r="C6" s="1110"/>
      <c r="D6" s="1110"/>
      <c r="E6" s="1107" t="s">
        <v>518</v>
      </c>
      <c r="F6" s="1107"/>
      <c r="G6" s="1107"/>
    </row>
    <row r="7" spans="1:7" ht="24.75" customHeight="1" thickBot="1">
      <c r="A7" s="1109"/>
      <c r="B7" s="771" t="s">
        <v>519</v>
      </c>
      <c r="C7" s="771" t="s">
        <v>520</v>
      </c>
      <c r="D7" s="771" t="s">
        <v>521</v>
      </c>
      <c r="E7" s="772" t="s">
        <v>519</v>
      </c>
      <c r="F7" s="771" t="s">
        <v>522</v>
      </c>
      <c r="G7" s="773" t="s">
        <v>521</v>
      </c>
    </row>
    <row r="8" spans="1:7" ht="33.75" customHeight="1">
      <c r="A8" s="774" t="s">
        <v>21</v>
      </c>
      <c r="B8" s="775"/>
      <c r="C8" s="775"/>
      <c r="D8" s="775"/>
      <c r="E8" s="776"/>
      <c r="F8" s="776"/>
      <c r="G8" s="777"/>
    </row>
    <row r="9" spans="1:7" ht="33.75" customHeight="1">
      <c r="A9" s="778" t="s">
        <v>523</v>
      </c>
      <c r="B9" s="779"/>
      <c r="C9" s="779"/>
      <c r="D9" s="775"/>
      <c r="E9" s="780"/>
      <c r="F9" s="780"/>
      <c r="G9" s="781"/>
    </row>
    <row r="10" spans="1:7" ht="33.75" customHeight="1">
      <c r="A10" s="778" t="s">
        <v>524</v>
      </c>
      <c r="B10" s="779">
        <v>229565</v>
      </c>
      <c r="C10" s="779"/>
      <c r="D10" s="775">
        <v>229565</v>
      </c>
      <c r="E10" s="780">
        <v>36335</v>
      </c>
      <c r="F10" s="780"/>
      <c r="G10" s="781">
        <v>36355</v>
      </c>
    </row>
    <row r="11" spans="1:7" ht="33.75" customHeight="1">
      <c r="A11" s="782" t="s">
        <v>19</v>
      </c>
      <c r="B11" s="783"/>
      <c r="C11" s="783">
        <v>5965360</v>
      </c>
      <c r="D11" s="775">
        <v>5965360</v>
      </c>
      <c r="E11" s="784"/>
      <c r="F11" s="784"/>
      <c r="G11" s="781"/>
    </row>
    <row r="12" spans="1:7" ht="33.75" customHeight="1" thickBot="1">
      <c r="A12" s="785" t="s">
        <v>39</v>
      </c>
      <c r="B12" s="786"/>
      <c r="C12" s="786"/>
      <c r="D12" s="786"/>
      <c r="E12" s="787"/>
      <c r="F12" s="787"/>
      <c r="G12" s="788"/>
    </row>
    <row r="13" spans="1:7" ht="33.75" customHeight="1" thickBot="1">
      <c r="A13" s="789" t="s">
        <v>296</v>
      </c>
      <c r="B13" s="790">
        <f>SUM(B10:B12)</f>
        <v>229565</v>
      </c>
      <c r="C13" s="790">
        <f>SUM(C8:C12)</f>
        <v>5965360</v>
      </c>
      <c r="D13" s="790">
        <f>SUM(D8:D12)</f>
        <v>6194925</v>
      </c>
      <c r="E13" s="790">
        <f>SUM(E10:E12)</f>
        <v>36335</v>
      </c>
      <c r="F13" s="790"/>
      <c r="G13" s="791">
        <f>SUM(G10:G12)</f>
        <v>36355</v>
      </c>
    </row>
    <row r="15" spans="1:7" ht="28.5" customHeight="1" thickBot="1">
      <c r="A15" s="1108" t="s">
        <v>525</v>
      </c>
      <c r="B15" s="1108"/>
      <c r="C15" s="1108"/>
      <c r="D15" s="1108"/>
      <c r="E15" s="1108"/>
      <c r="F15" s="1108"/>
      <c r="G15" s="1108"/>
    </row>
    <row r="16" spans="1:7" ht="16.5" customHeight="1" thickBot="1">
      <c r="A16" s="1109" t="s">
        <v>412</v>
      </c>
      <c r="B16" s="1110" t="s">
        <v>517</v>
      </c>
      <c r="C16" s="1110"/>
      <c r="D16" s="1110"/>
      <c r="E16" s="1107" t="s">
        <v>518</v>
      </c>
      <c r="F16" s="1107"/>
      <c r="G16" s="1107"/>
    </row>
    <row r="17" spans="1:7" ht="19.5" customHeight="1" thickBot="1">
      <c r="A17" s="1109"/>
      <c r="B17" s="771" t="s">
        <v>519</v>
      </c>
      <c r="C17" s="771" t="s">
        <v>520</v>
      </c>
      <c r="D17" s="771" t="s">
        <v>521</v>
      </c>
      <c r="E17" s="772" t="s">
        <v>519</v>
      </c>
      <c r="F17" s="771" t="s">
        <v>522</v>
      </c>
      <c r="G17" s="773" t="s">
        <v>521</v>
      </c>
    </row>
    <row r="18" spans="1:7" ht="30" customHeight="1">
      <c r="A18" s="782" t="s">
        <v>526</v>
      </c>
      <c r="B18" s="783">
        <v>388080</v>
      </c>
      <c r="C18" s="783"/>
      <c r="D18" s="775">
        <f>SUM(B18:C18)</f>
        <v>388080</v>
      </c>
      <c r="E18" s="784"/>
      <c r="F18" s="784"/>
      <c r="G18" s="781"/>
    </row>
    <row r="19" spans="1:7" ht="29.25" customHeight="1" thickBot="1">
      <c r="A19" s="785" t="s">
        <v>527</v>
      </c>
      <c r="B19" s="786">
        <v>271543</v>
      </c>
      <c r="C19" s="786"/>
      <c r="D19" s="786">
        <f>SUM(B19:C19)</f>
        <v>271543</v>
      </c>
      <c r="E19" s="787"/>
      <c r="F19" s="787"/>
      <c r="G19" s="788"/>
    </row>
    <row r="20" spans="1:7" s="792" customFormat="1" ht="27.75" customHeight="1" thickBot="1">
      <c r="A20" s="789" t="s">
        <v>296</v>
      </c>
      <c r="B20" s="790">
        <f>SUM(B18:B19)</f>
        <v>659623</v>
      </c>
      <c r="C20" s="790"/>
      <c r="D20" s="790">
        <f>SUM(D18:D19)</f>
        <v>659623</v>
      </c>
      <c r="E20" s="790"/>
      <c r="F20" s="790"/>
      <c r="G20" s="791"/>
    </row>
  </sheetData>
  <sheetProtection selectLockedCells="1" selectUnlockedCells="1"/>
  <mergeCells count="12">
    <mergeCell ref="B6:D6"/>
    <mergeCell ref="F5:G5"/>
    <mergeCell ref="E6:G6"/>
    <mergeCell ref="A15:G15"/>
    <mergeCell ref="A16:A17"/>
    <mergeCell ref="B16:D16"/>
    <mergeCell ref="E16:G16"/>
    <mergeCell ref="F1:G1"/>
    <mergeCell ref="A2:G2"/>
    <mergeCell ref="A3:G3"/>
    <mergeCell ref="A4:G4"/>
    <mergeCell ref="A6:A7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:F2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3" width="16.140625" style="0" customWidth="1"/>
    <col min="4" max="4" width="12.00390625" style="0" customWidth="1"/>
    <col min="5" max="5" width="12.7109375" style="0" customWidth="1"/>
    <col min="6" max="6" width="11.00390625" style="0" customWidth="1"/>
  </cols>
  <sheetData>
    <row r="1" spans="5:6" ht="12.75" customHeight="1">
      <c r="E1" s="1115" t="s">
        <v>604</v>
      </c>
      <c r="F1" s="1115"/>
    </row>
    <row r="2" spans="1:6" ht="24.75">
      <c r="A2" s="1116" t="s">
        <v>529</v>
      </c>
      <c r="B2" s="1116"/>
      <c r="C2" s="1116"/>
      <c r="D2" s="1116"/>
      <c r="E2" s="1116"/>
      <c r="F2" s="1116"/>
    </row>
    <row r="3" spans="1:6" ht="19.5">
      <c r="A3" s="1117" t="s">
        <v>530</v>
      </c>
      <c r="B3" s="1117"/>
      <c r="C3" s="1117"/>
      <c r="D3" s="1117"/>
      <c r="E3" s="1117"/>
      <c r="F3" s="1117"/>
    </row>
    <row r="4" spans="1:6" ht="33.75" customHeight="1">
      <c r="A4" s="793"/>
      <c r="B4" s="793"/>
      <c r="C4" s="10"/>
      <c r="D4" s="793"/>
      <c r="E4" s="793"/>
      <c r="F4" s="793"/>
    </row>
    <row r="5" spans="1:6" ht="15.75">
      <c r="A5" s="794" t="s">
        <v>531</v>
      </c>
      <c r="B5" s="795"/>
      <c r="C5" s="795"/>
      <c r="D5" s="795"/>
      <c r="E5" s="795"/>
      <c r="F5" s="795"/>
    </row>
    <row r="6" spans="1:6" ht="15.75">
      <c r="A6" s="795"/>
      <c r="B6" s="795"/>
      <c r="C6" s="795"/>
      <c r="D6" s="795"/>
      <c r="E6" s="795"/>
      <c r="F6" s="795"/>
    </row>
    <row r="7" spans="1:6" ht="15.75">
      <c r="A7" s="794" t="s">
        <v>532</v>
      </c>
      <c r="B7" s="795"/>
      <c r="C7" s="795"/>
      <c r="D7" s="795"/>
      <c r="E7" s="795"/>
      <c r="F7" s="795"/>
    </row>
    <row r="8" spans="1:6" ht="15.75">
      <c r="A8" s="794"/>
      <c r="B8" s="795"/>
      <c r="C8" s="795"/>
      <c r="D8" s="795"/>
      <c r="E8" s="795"/>
      <c r="F8" s="795"/>
    </row>
    <row r="9" spans="1:6" ht="15">
      <c r="A9" s="796" t="s">
        <v>533</v>
      </c>
      <c r="B9" s="797"/>
      <c r="C9" s="797"/>
      <c r="D9" s="797"/>
      <c r="E9" s="797"/>
      <c r="F9" s="798"/>
    </row>
    <row r="10" spans="1:6" ht="15">
      <c r="A10" s="796"/>
      <c r="B10" s="797"/>
      <c r="C10" s="797"/>
      <c r="D10" s="797"/>
      <c r="E10" s="797"/>
      <c r="F10" s="798"/>
    </row>
    <row r="11" spans="1:5" ht="15">
      <c r="A11" s="796" t="s">
        <v>534</v>
      </c>
      <c r="B11" s="797"/>
      <c r="C11" s="797"/>
      <c r="D11" s="797"/>
      <c r="E11" s="797"/>
    </row>
    <row r="13" spans="1:6" ht="39" thickBot="1">
      <c r="A13" s="799" t="s">
        <v>370</v>
      </c>
      <c r="B13" s="800" t="s">
        <v>535</v>
      </c>
      <c r="C13" s="801" t="s">
        <v>536</v>
      </c>
      <c r="D13" s="801" t="s">
        <v>537</v>
      </c>
      <c r="E13" s="801" t="s">
        <v>538</v>
      </c>
      <c r="F13" s="802" t="s">
        <v>324</v>
      </c>
    </row>
    <row r="14" spans="1:6" ht="24.75" customHeight="1">
      <c r="A14" s="803" t="s">
        <v>10</v>
      </c>
      <c r="B14" s="804" t="s">
        <v>539</v>
      </c>
      <c r="C14" s="805"/>
      <c r="D14" s="805"/>
      <c r="E14" s="805"/>
      <c r="F14" s="806">
        <v>0</v>
      </c>
    </row>
    <row r="15" spans="1:6" ht="25.5">
      <c r="A15" s="807" t="s">
        <v>164</v>
      </c>
      <c r="B15" s="808" t="s">
        <v>540</v>
      </c>
      <c r="C15" s="809"/>
      <c r="D15" s="809"/>
      <c r="E15" s="809"/>
      <c r="F15" s="810">
        <v>0</v>
      </c>
    </row>
    <row r="16" spans="1:6" ht="25.5">
      <c r="A16" s="807" t="s">
        <v>70</v>
      </c>
      <c r="B16" s="808" t="s">
        <v>541</v>
      </c>
      <c r="C16" s="809"/>
      <c r="D16" s="809"/>
      <c r="E16" s="809"/>
      <c r="F16" s="810">
        <v>0</v>
      </c>
    </row>
    <row r="17" spans="1:6" ht="21" customHeight="1">
      <c r="A17" s="807" t="s">
        <v>89</v>
      </c>
      <c r="B17" s="808" t="s">
        <v>542</v>
      </c>
      <c r="C17" s="809"/>
      <c r="D17" s="809"/>
      <c r="E17" s="809"/>
      <c r="F17" s="810">
        <v>0</v>
      </c>
    </row>
    <row r="18" spans="1:6" ht="40.5" customHeight="1">
      <c r="A18" s="807" t="s">
        <v>102</v>
      </c>
      <c r="B18" s="808" t="s">
        <v>543</v>
      </c>
      <c r="C18" s="809"/>
      <c r="D18" s="809"/>
      <c r="E18" s="809"/>
      <c r="F18" s="810">
        <v>0</v>
      </c>
    </row>
    <row r="19" spans="1:6" ht="21.75" customHeight="1" thickBot="1">
      <c r="A19" s="811" t="s">
        <v>110</v>
      </c>
      <c r="B19" s="812" t="s">
        <v>544</v>
      </c>
      <c r="C19" s="813"/>
      <c r="D19" s="813"/>
      <c r="E19" s="813"/>
      <c r="F19" s="814">
        <v>0</v>
      </c>
    </row>
    <row r="20" spans="1:6" ht="21.75" customHeight="1" thickBot="1">
      <c r="A20" s="815" t="s">
        <v>119</v>
      </c>
      <c r="B20" s="816" t="s">
        <v>324</v>
      </c>
      <c r="C20" s="817">
        <v>0</v>
      </c>
      <c r="D20" s="817">
        <v>0</v>
      </c>
      <c r="E20" s="817">
        <v>0</v>
      </c>
      <c r="F20" s="818">
        <v>0</v>
      </c>
    </row>
    <row r="21" spans="1:6" ht="12.75">
      <c r="A21" s="798"/>
      <c r="B21" s="798"/>
      <c r="C21" s="798"/>
      <c r="D21" s="798"/>
      <c r="E21" s="798"/>
      <c r="F21" s="798"/>
    </row>
    <row r="22" spans="1:6" ht="12.75">
      <c r="A22" s="798"/>
      <c r="B22" s="798"/>
      <c r="C22" s="798"/>
      <c r="D22" s="798"/>
      <c r="E22" s="798"/>
      <c r="F22" s="798"/>
    </row>
    <row r="23" spans="1:6" ht="12.75">
      <c r="A23" s="798"/>
      <c r="B23" s="798"/>
      <c r="C23" s="798"/>
      <c r="D23" s="798"/>
      <c r="E23" s="798"/>
      <c r="F23" s="798"/>
    </row>
    <row r="24" spans="1:6" ht="15.75">
      <c r="A24" s="795" t="s">
        <v>595</v>
      </c>
      <c r="B24" s="798"/>
      <c r="C24" s="798"/>
      <c r="D24" s="798"/>
      <c r="E24" s="798"/>
      <c r="F24" s="798"/>
    </row>
    <row r="25" spans="1:6" ht="12.75">
      <c r="A25" s="798"/>
      <c r="B25" s="798"/>
      <c r="C25" s="798"/>
      <c r="D25" s="798"/>
      <c r="E25" s="798"/>
      <c r="F25" s="798"/>
    </row>
    <row r="26" spans="1:6" ht="12.75">
      <c r="A26" s="798"/>
      <c r="B26" s="798"/>
      <c r="C26" s="798"/>
      <c r="D26" s="798"/>
      <c r="E26" s="798"/>
      <c r="F26" s="798"/>
    </row>
    <row r="29" spans="3:5" ht="13.5">
      <c r="C29" s="819"/>
      <c r="D29" s="820" t="s">
        <v>545</v>
      </c>
      <c r="E29" s="819"/>
    </row>
  </sheetData>
  <sheetProtection selectLockedCells="1" selectUnlockedCells="1"/>
  <mergeCells count="3">
    <mergeCell ref="E1:F1"/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="55" zoomScaleNormal="55" zoomScalePageLayoutView="0" workbookViewId="0" topLeftCell="A54">
      <selection activeCell="S23" sqref="S23"/>
    </sheetView>
  </sheetViews>
  <sheetFormatPr defaultColWidth="9.140625" defaultRowHeight="12.75"/>
  <cols>
    <col min="1" max="1" width="5.00390625" style="63" customWidth="1"/>
    <col min="2" max="2" width="3.8515625" style="64" customWidth="1"/>
    <col min="3" max="3" width="5.28125" style="64" customWidth="1"/>
    <col min="4" max="4" width="50.57421875" style="65" customWidth="1"/>
    <col min="5" max="5" width="7.140625" style="65" customWidth="1"/>
    <col min="6" max="6" width="21.8515625" style="66" customWidth="1"/>
    <col min="7" max="7" width="20.421875" style="67" customWidth="1"/>
    <col min="8" max="8" width="18.8515625" style="67" customWidth="1"/>
    <col min="9" max="9" width="13.28125" style="67" customWidth="1"/>
    <col min="10" max="15" width="0" style="66" hidden="1" customWidth="1"/>
    <col min="16" max="16384" width="9.140625" style="66" customWidth="1"/>
  </cols>
  <sheetData>
    <row r="1" spans="1:9" ht="44.25" customHeight="1" hidden="1">
      <c r="A1" s="977"/>
      <c r="B1" s="977"/>
      <c r="C1" s="977"/>
      <c r="D1" s="977"/>
      <c r="E1" s="977"/>
      <c r="F1" s="977"/>
      <c r="G1" s="977"/>
      <c r="H1" s="977"/>
      <c r="I1" s="977"/>
    </row>
    <row r="2" spans="1:9" ht="21.75" customHeight="1" hidden="1">
      <c r="A2" s="978"/>
      <c r="B2" s="978"/>
      <c r="C2" s="69"/>
      <c r="D2" s="70"/>
      <c r="E2" s="70"/>
      <c r="I2" s="71" t="s">
        <v>0</v>
      </c>
    </row>
    <row r="3" spans="1:9" ht="41.25" customHeight="1">
      <c r="A3" s="979" t="s">
        <v>568</v>
      </c>
      <c r="B3" s="979"/>
      <c r="C3" s="979"/>
      <c r="D3" s="979"/>
      <c r="E3" s="979"/>
      <c r="F3" s="979"/>
      <c r="G3" s="979"/>
      <c r="H3" s="979"/>
      <c r="I3" s="979"/>
    </row>
    <row r="4" spans="1:9" ht="36.75" customHeight="1">
      <c r="A4" s="68"/>
      <c r="B4" s="68"/>
      <c r="C4" s="69"/>
      <c r="D4" s="70"/>
      <c r="E4" s="871"/>
      <c r="I4" s="71"/>
    </row>
    <row r="5" spans="1:9" ht="18.75" customHeight="1" thickBot="1">
      <c r="A5" s="68"/>
      <c r="B5" s="68"/>
      <c r="C5" s="69"/>
      <c r="D5" s="70"/>
      <c r="E5" s="70"/>
      <c r="H5" s="1182" t="s">
        <v>605</v>
      </c>
      <c r="I5" s="1181"/>
    </row>
    <row r="6" spans="1:15" s="10" customFormat="1" ht="56.25" customHeight="1" thickBot="1">
      <c r="A6" s="980" t="s">
        <v>135</v>
      </c>
      <c r="B6" s="980"/>
      <c r="C6" s="980"/>
      <c r="D6" s="980"/>
      <c r="E6" s="55" t="s">
        <v>3</v>
      </c>
      <c r="F6" s="17" t="s">
        <v>4</v>
      </c>
      <c r="G6" s="17" t="s">
        <v>246</v>
      </c>
      <c r="H6" s="17" t="s">
        <v>302</v>
      </c>
      <c r="I6" s="981" t="s">
        <v>136</v>
      </c>
      <c r="J6" s="982"/>
      <c r="K6" s="982"/>
      <c r="L6" s="982"/>
      <c r="M6" s="982"/>
      <c r="N6" s="982"/>
      <c r="O6" s="982"/>
    </row>
    <row r="7" spans="1:15" s="10" customFormat="1" ht="32.25" hidden="1" thickBot="1">
      <c r="A7" s="72"/>
      <c r="B7" s="73"/>
      <c r="C7" s="73"/>
      <c r="D7" s="73"/>
      <c r="E7" s="55"/>
      <c r="F7" s="549"/>
      <c r="G7" s="75"/>
      <c r="H7" s="75"/>
      <c r="I7" s="550" t="s">
        <v>6</v>
      </c>
      <c r="J7" s="74" t="s">
        <v>137</v>
      </c>
      <c r="K7" s="74" t="s">
        <v>138</v>
      </c>
      <c r="L7" s="74" t="s">
        <v>139</v>
      </c>
      <c r="M7" s="74" t="s">
        <v>140</v>
      </c>
      <c r="N7" s="75" t="s">
        <v>141</v>
      </c>
      <c r="O7" s="75" t="s">
        <v>141</v>
      </c>
    </row>
    <row r="8" spans="1:15" s="10" customFormat="1" ht="39" customHeight="1" hidden="1" thickBot="1">
      <c r="A8" s="72"/>
      <c r="B8" s="73"/>
      <c r="C8" s="73"/>
      <c r="D8" s="73"/>
      <c r="E8" s="55"/>
      <c r="F8" s="549" t="s">
        <v>6</v>
      </c>
      <c r="G8" s="549" t="s">
        <v>6</v>
      </c>
      <c r="H8" s="549" t="s">
        <v>6</v>
      </c>
      <c r="I8" s="826" t="s">
        <v>509</v>
      </c>
      <c r="J8" s="550"/>
      <c r="K8" s="550"/>
      <c r="L8" s="550"/>
      <c r="M8" s="550"/>
      <c r="N8" s="549"/>
      <c r="O8" s="549"/>
    </row>
    <row r="9" spans="1:15" s="77" customFormat="1" ht="33" customHeight="1" thickBot="1">
      <c r="A9" s="43" t="s">
        <v>10</v>
      </c>
      <c r="B9" s="984" t="s">
        <v>142</v>
      </c>
      <c r="C9" s="984"/>
      <c r="D9" s="984"/>
      <c r="E9" s="76"/>
      <c r="F9" s="700">
        <f>F10+F11+F12+F13+F14</f>
        <v>83230350</v>
      </c>
      <c r="G9" s="700">
        <f aca="true" t="shared" si="0" ref="G9:G39">F9-H9</f>
        <v>74019084</v>
      </c>
      <c r="H9" s="700">
        <f>H10+H11+H12+H13+H14</f>
        <v>9211266</v>
      </c>
      <c r="I9" s="843"/>
      <c r="J9" s="54" t="e">
        <f aca="true" t="shared" si="1" ref="J9:O9">J10+J11+J12+J13+J14</f>
        <v>#REF!</v>
      </c>
      <c r="K9" s="54" t="e">
        <f t="shared" si="1"/>
        <v>#REF!</v>
      </c>
      <c r="L9" s="54" t="e">
        <f t="shared" si="1"/>
        <v>#REF!</v>
      </c>
      <c r="M9" s="54" t="e">
        <f t="shared" si="1"/>
        <v>#REF!</v>
      </c>
      <c r="N9" s="54" t="e">
        <f t="shared" si="1"/>
        <v>#REF!</v>
      </c>
      <c r="O9" s="54" t="e">
        <f t="shared" si="1"/>
        <v>#REF!</v>
      </c>
    </row>
    <row r="10" spans="1:15" s="83" customFormat="1" ht="33" customHeight="1">
      <c r="A10" s="78"/>
      <c r="B10" s="79" t="s">
        <v>13</v>
      </c>
      <c r="C10" s="79"/>
      <c r="D10" s="80" t="s">
        <v>143</v>
      </c>
      <c r="E10" s="81" t="s">
        <v>144</v>
      </c>
      <c r="F10" s="701">
        <f>'4.sz.m.ÖNK kiadás'!F7+'5. sz. m óvoda'!J34</f>
        <v>41473405</v>
      </c>
      <c r="G10" s="706">
        <f t="shared" si="0"/>
        <v>39820497</v>
      </c>
      <c r="H10" s="701">
        <f>'4.sz.m.ÖNK kiadás'!H7</f>
        <v>1652908</v>
      </c>
      <c r="I10" s="844"/>
      <c r="J10" s="82" t="e">
        <f>#REF!</f>
        <v>#REF!</v>
      </c>
      <c r="K10" s="82" t="e">
        <f>#REF!</f>
        <v>#REF!</v>
      </c>
      <c r="L10" s="82" t="e">
        <f>#REF!</f>
        <v>#REF!</v>
      </c>
      <c r="M10" s="82" t="e">
        <f>#REF!</f>
        <v>#REF!</v>
      </c>
      <c r="N10" s="82" t="e">
        <f>#REF!</f>
        <v>#REF!</v>
      </c>
      <c r="O10" s="82" t="e">
        <f>#REF!</f>
        <v>#REF!</v>
      </c>
    </row>
    <row r="11" spans="1:15" s="83" customFormat="1" ht="33" customHeight="1">
      <c r="A11" s="84"/>
      <c r="B11" s="85" t="s">
        <v>23</v>
      </c>
      <c r="C11" s="85"/>
      <c r="D11" s="86" t="s">
        <v>145</v>
      </c>
      <c r="E11" s="81" t="s">
        <v>146</v>
      </c>
      <c r="F11" s="701">
        <f>'4.sz.m.ÖNK kiadás'!F8+'5. sz. m óvoda'!J35</f>
        <v>8593941</v>
      </c>
      <c r="G11" s="707">
        <f t="shared" si="0"/>
        <v>8142789</v>
      </c>
      <c r="H11" s="701">
        <f>'4.sz.m.ÖNK kiadás'!H8</f>
        <v>451152</v>
      </c>
      <c r="I11" s="844"/>
      <c r="J11" s="82" t="e">
        <f>#REF!</f>
        <v>#REF!</v>
      </c>
      <c r="K11" s="82" t="e">
        <f>#REF!</f>
        <v>#REF!</v>
      </c>
      <c r="L11" s="82" t="e">
        <f>#REF!</f>
        <v>#REF!</v>
      </c>
      <c r="M11" s="82" t="e">
        <f>#REF!</f>
        <v>#REF!</v>
      </c>
      <c r="N11" s="82" t="e">
        <f>#REF!</f>
        <v>#REF!</v>
      </c>
      <c r="O11" s="82" t="e">
        <f>#REF!</f>
        <v>#REF!</v>
      </c>
    </row>
    <row r="12" spans="1:15" s="83" customFormat="1" ht="33" customHeight="1">
      <c r="A12" s="84"/>
      <c r="B12" s="85" t="s">
        <v>147</v>
      </c>
      <c r="C12" s="85"/>
      <c r="D12" s="86" t="s">
        <v>148</v>
      </c>
      <c r="E12" s="81" t="s">
        <v>149</v>
      </c>
      <c r="F12" s="701">
        <f>'4.sz.m.ÖNK kiadás'!F9+'5. sz. m óvoda'!J36</f>
        <v>26904051</v>
      </c>
      <c r="G12" s="707">
        <f t="shared" si="0"/>
        <v>25169431</v>
      </c>
      <c r="H12" s="701">
        <f>'4.sz.m.ÖNK kiadás'!H9</f>
        <v>1734620</v>
      </c>
      <c r="I12" s="844"/>
      <c r="J12" s="82" t="e">
        <f>#REF!</f>
        <v>#REF!</v>
      </c>
      <c r="K12" s="82" t="e">
        <f>#REF!</f>
        <v>#REF!</v>
      </c>
      <c r="L12" s="82" t="e">
        <f>#REF!</f>
        <v>#REF!</v>
      </c>
      <c r="M12" s="82" t="e">
        <f>#REF!</f>
        <v>#REF!</v>
      </c>
      <c r="N12" s="82" t="e">
        <f>#REF!</f>
        <v>#REF!</v>
      </c>
      <c r="O12" s="82" t="e">
        <f>#REF!</f>
        <v>#REF!</v>
      </c>
    </row>
    <row r="13" spans="1:15" s="83" customFormat="1" ht="33" customHeight="1">
      <c r="A13" s="84"/>
      <c r="B13" s="85" t="s">
        <v>33</v>
      </c>
      <c r="C13" s="85"/>
      <c r="D13" s="86" t="s">
        <v>150</v>
      </c>
      <c r="E13" s="81" t="s">
        <v>151</v>
      </c>
      <c r="F13" s="701">
        <f>'4.sz.m.ÖNK kiadás'!F10</f>
        <v>2171000</v>
      </c>
      <c r="G13" s="707">
        <f t="shared" si="0"/>
        <v>0</v>
      </c>
      <c r="H13" s="701">
        <f>'4.sz.m.ÖNK kiadás'!H10</f>
        <v>2171000</v>
      </c>
      <c r="I13" s="844"/>
      <c r="J13" s="82"/>
      <c r="K13" s="82"/>
      <c r="L13" s="82"/>
      <c r="M13" s="82"/>
      <c r="N13" s="82"/>
      <c r="O13" s="82"/>
    </row>
    <row r="14" spans="1:15" s="83" customFormat="1" ht="33" customHeight="1">
      <c r="A14" s="84"/>
      <c r="B14" s="85" t="s">
        <v>40</v>
      </c>
      <c r="C14" s="85"/>
      <c r="D14" s="87" t="s">
        <v>152</v>
      </c>
      <c r="E14" s="88" t="s">
        <v>153</v>
      </c>
      <c r="F14" s="701">
        <f>F15+F16+F17+F18</f>
        <v>4087953</v>
      </c>
      <c r="G14" s="707">
        <f t="shared" si="0"/>
        <v>886367</v>
      </c>
      <c r="H14" s="701">
        <f>'4.sz.m.ÖNK kiadás'!H11</f>
        <v>3201586</v>
      </c>
      <c r="I14" s="844"/>
      <c r="J14" s="82"/>
      <c r="K14" s="82"/>
      <c r="L14" s="82"/>
      <c r="M14" s="82"/>
      <c r="N14" s="82"/>
      <c r="O14" s="82"/>
    </row>
    <row r="15" spans="1:15" s="83" customFormat="1" ht="33" customHeight="1">
      <c r="A15" s="84"/>
      <c r="B15" s="89"/>
      <c r="C15" s="85" t="s">
        <v>154</v>
      </c>
      <c r="D15" s="90" t="s">
        <v>155</v>
      </c>
      <c r="E15" s="91"/>
      <c r="F15" s="701">
        <f>'4.sz.m.ÖNK kiadás'!F12</f>
        <v>117277</v>
      </c>
      <c r="G15" s="707">
        <f t="shared" si="0"/>
        <v>117277</v>
      </c>
      <c r="H15" s="701">
        <f>'4.sz.m.ÖNK kiadás'!H12</f>
        <v>0</v>
      </c>
      <c r="I15" s="844"/>
      <c r="J15" s="82"/>
      <c r="K15" s="82"/>
      <c r="L15" s="82"/>
      <c r="M15" s="82"/>
      <c r="N15" s="82"/>
      <c r="O15" s="82"/>
    </row>
    <row r="16" spans="1:15" s="83" customFormat="1" ht="57.75" customHeight="1">
      <c r="A16" s="84"/>
      <c r="B16" s="85"/>
      <c r="C16" s="85" t="s">
        <v>156</v>
      </c>
      <c r="D16" s="86" t="s">
        <v>157</v>
      </c>
      <c r="E16" s="81"/>
      <c r="F16" s="701">
        <f>'4.sz.m.ÖNK kiadás'!F13</f>
        <v>2889266</v>
      </c>
      <c r="G16" s="707">
        <f t="shared" si="0"/>
        <v>0</v>
      </c>
      <c r="H16" s="701">
        <f>'4.sz.m.ÖNK kiadás'!H13</f>
        <v>2889266</v>
      </c>
      <c r="I16" s="844"/>
      <c r="J16" s="82"/>
      <c r="K16" s="82"/>
      <c r="L16" s="82"/>
      <c r="M16" s="82"/>
      <c r="N16" s="82"/>
      <c r="O16" s="82"/>
    </row>
    <row r="17" spans="1:15" s="83" customFormat="1" ht="54.75" customHeight="1" thickBot="1">
      <c r="A17" s="92"/>
      <c r="B17" s="93"/>
      <c r="C17" s="85" t="s">
        <v>158</v>
      </c>
      <c r="D17" s="86" t="s">
        <v>159</v>
      </c>
      <c r="E17" s="81"/>
      <c r="F17" s="701">
        <f>'4.sz.m.ÖNK kiadás'!F14</f>
        <v>1081410</v>
      </c>
      <c r="G17" s="708">
        <f t="shared" si="0"/>
        <v>769090</v>
      </c>
      <c r="H17" s="701">
        <f>'4.sz.m.ÖNK kiadás'!H14</f>
        <v>312320</v>
      </c>
      <c r="I17" s="844"/>
      <c r="J17" s="82"/>
      <c r="K17" s="82"/>
      <c r="L17" s="82"/>
      <c r="M17" s="82"/>
      <c r="N17" s="82"/>
      <c r="O17" s="82"/>
    </row>
    <row r="18" spans="1:15" s="83" customFormat="1" ht="59.25" customHeight="1" thickBot="1">
      <c r="A18" s="84"/>
      <c r="B18" s="85"/>
      <c r="C18" s="85" t="s">
        <v>160</v>
      </c>
      <c r="D18" s="86" t="s">
        <v>491</v>
      </c>
      <c r="E18" s="81"/>
      <c r="F18" s="701">
        <f>'4.sz.m.ÖNK kiadás'!F15</f>
        <v>0</v>
      </c>
      <c r="G18" s="700">
        <f t="shared" si="0"/>
        <v>0</v>
      </c>
      <c r="H18" s="701">
        <f>'4.sz.m.ÖNK kiadás'!H15</f>
        <v>0</v>
      </c>
      <c r="I18" s="844"/>
      <c r="J18" s="82"/>
      <c r="K18" s="82"/>
      <c r="L18" s="82"/>
      <c r="M18" s="82"/>
      <c r="N18" s="82"/>
      <c r="O18" s="82"/>
    </row>
    <row r="19" spans="1:15" s="83" customFormat="1" ht="33" customHeight="1" hidden="1" thickBot="1">
      <c r="A19" s="94"/>
      <c r="B19" s="95"/>
      <c r="C19" s="95" t="s">
        <v>162</v>
      </c>
      <c r="D19" s="96" t="s">
        <v>163</v>
      </c>
      <c r="E19" s="97"/>
      <c r="F19" s="701"/>
      <c r="G19" s="700">
        <f t="shared" si="0"/>
        <v>0</v>
      </c>
      <c r="H19" s="701"/>
      <c r="I19" s="844"/>
      <c r="J19" s="82"/>
      <c r="K19" s="82"/>
      <c r="L19" s="82"/>
      <c r="M19" s="82"/>
      <c r="N19" s="82"/>
      <c r="O19" s="82"/>
    </row>
    <row r="20" spans="1:15" s="83" customFormat="1" ht="33" customHeight="1" thickBot="1">
      <c r="A20" s="43" t="s">
        <v>164</v>
      </c>
      <c r="B20" s="984" t="s">
        <v>165</v>
      </c>
      <c r="C20" s="984"/>
      <c r="D20" s="984"/>
      <c r="E20" s="76"/>
      <c r="F20" s="702">
        <f>F21+F22+F23</f>
        <v>47958168</v>
      </c>
      <c r="G20" s="700">
        <f t="shared" si="0"/>
        <v>47158168</v>
      </c>
      <c r="H20" s="702">
        <f>H23</f>
        <v>800000</v>
      </c>
      <c r="I20" s="845"/>
      <c r="J20" s="98">
        <f aca="true" t="shared" si="2" ref="J20:O20">SUM(J21:J23)</f>
        <v>0</v>
      </c>
      <c r="K20" s="98">
        <f t="shared" si="2"/>
        <v>0</v>
      </c>
      <c r="L20" s="98">
        <f t="shared" si="2"/>
        <v>0</v>
      </c>
      <c r="M20" s="98">
        <f t="shared" si="2"/>
        <v>0</v>
      </c>
      <c r="N20" s="98">
        <f t="shared" si="2"/>
        <v>0</v>
      </c>
      <c r="O20" s="98">
        <f t="shared" si="2"/>
        <v>0</v>
      </c>
    </row>
    <row r="21" spans="1:15" s="83" customFormat="1" ht="33" customHeight="1">
      <c r="A21" s="78"/>
      <c r="B21" s="79" t="s">
        <v>46</v>
      </c>
      <c r="C21" s="985" t="s">
        <v>166</v>
      </c>
      <c r="D21" s="985"/>
      <c r="E21" s="99" t="s">
        <v>167</v>
      </c>
      <c r="F21" s="701">
        <f>'4.sz.m.ÖNK kiadás'!F18+'5. sz. m óvoda'!J40</f>
        <v>10702800</v>
      </c>
      <c r="G21" s="706">
        <f t="shared" si="0"/>
        <v>10702800</v>
      </c>
      <c r="H21" s="701"/>
      <c r="I21" s="844"/>
      <c r="J21" s="82"/>
      <c r="K21" s="82"/>
      <c r="L21" s="82"/>
      <c r="M21" s="82"/>
      <c r="N21" s="82"/>
      <c r="O21" s="82"/>
    </row>
    <row r="22" spans="1:15" s="83" customFormat="1" ht="33" customHeight="1">
      <c r="A22" s="84"/>
      <c r="B22" s="85" t="s">
        <v>49</v>
      </c>
      <c r="C22" s="986" t="s">
        <v>168</v>
      </c>
      <c r="D22" s="986"/>
      <c r="E22" s="99" t="s">
        <v>169</v>
      </c>
      <c r="F22" s="701">
        <f>'4.sz.m.ÖNK kiadás'!F19</f>
        <v>36455368</v>
      </c>
      <c r="G22" s="707">
        <f t="shared" si="0"/>
        <v>36455368</v>
      </c>
      <c r="H22" s="701"/>
      <c r="I22" s="844"/>
      <c r="J22" s="82"/>
      <c r="K22" s="82"/>
      <c r="L22" s="82"/>
      <c r="M22" s="82"/>
      <c r="N22" s="82"/>
      <c r="O22" s="82"/>
    </row>
    <row r="23" spans="1:15" s="83" customFormat="1" ht="33" customHeight="1">
      <c r="A23" s="100"/>
      <c r="B23" s="85" t="s">
        <v>52</v>
      </c>
      <c r="C23" s="987" t="s">
        <v>170</v>
      </c>
      <c r="D23" s="987"/>
      <c r="E23" s="102" t="s">
        <v>171</v>
      </c>
      <c r="F23" s="701">
        <f>SUM(F24:F27)</f>
        <v>800000</v>
      </c>
      <c r="G23" s="707">
        <f t="shared" si="0"/>
        <v>0</v>
      </c>
      <c r="H23" s="701">
        <f>SUM(H24:H27)</f>
        <v>800000</v>
      </c>
      <c r="I23" s="844"/>
      <c r="J23" s="82"/>
      <c r="K23" s="82"/>
      <c r="L23" s="82"/>
      <c r="M23" s="82"/>
      <c r="N23" s="82"/>
      <c r="O23" s="82"/>
    </row>
    <row r="24" spans="1:15" s="83" customFormat="1" ht="33" customHeight="1">
      <c r="A24" s="103"/>
      <c r="B24" s="104"/>
      <c r="C24" s="104" t="s">
        <v>55</v>
      </c>
      <c r="D24" s="101" t="s">
        <v>172</v>
      </c>
      <c r="E24" s="102"/>
      <c r="F24" s="701">
        <f>'4.sz.m.ÖNK kiadás'!F21</f>
        <v>800000</v>
      </c>
      <c r="G24" s="707">
        <f t="shared" si="0"/>
        <v>0</v>
      </c>
      <c r="H24" s="701">
        <f>'4.sz.m.ÖNK kiadás'!H21</f>
        <v>800000</v>
      </c>
      <c r="I24" s="844"/>
      <c r="J24" s="82"/>
      <c r="K24" s="82"/>
      <c r="L24" s="82"/>
      <c r="M24" s="82"/>
      <c r="N24" s="82"/>
      <c r="O24" s="82"/>
    </row>
    <row r="25" spans="1:15" s="83" customFormat="1" ht="33" customHeight="1">
      <c r="A25" s="103"/>
      <c r="B25" s="104"/>
      <c r="C25" s="104" t="s">
        <v>57</v>
      </c>
      <c r="D25" s="101" t="s">
        <v>173</v>
      </c>
      <c r="E25" s="102"/>
      <c r="F25" s="701"/>
      <c r="G25" s="707">
        <f t="shared" si="0"/>
        <v>0</v>
      </c>
      <c r="H25" s="701"/>
      <c r="I25" s="844"/>
      <c r="J25" s="82"/>
      <c r="K25" s="82"/>
      <c r="L25" s="82"/>
      <c r="M25" s="82"/>
      <c r="N25" s="82"/>
      <c r="O25" s="82"/>
    </row>
    <row r="26" spans="1:15" s="83" customFormat="1" ht="33" customHeight="1">
      <c r="A26" s="100"/>
      <c r="B26" s="101"/>
      <c r="C26" s="104" t="s">
        <v>59</v>
      </c>
      <c r="D26" s="101" t="s">
        <v>161</v>
      </c>
      <c r="E26" s="102"/>
      <c r="F26" s="701"/>
      <c r="G26" s="707">
        <f t="shared" si="0"/>
        <v>0</v>
      </c>
      <c r="H26" s="701"/>
      <c r="I26" s="844"/>
      <c r="J26" s="82"/>
      <c r="K26" s="82"/>
      <c r="L26" s="82"/>
      <c r="M26" s="82"/>
      <c r="N26" s="82"/>
      <c r="O26" s="82"/>
    </row>
    <row r="27" spans="1:15" s="83" customFormat="1" ht="33" customHeight="1" thickBot="1">
      <c r="A27" s="105"/>
      <c r="B27" s="106"/>
      <c r="C27" s="107" t="s">
        <v>174</v>
      </c>
      <c r="D27" s="106" t="s">
        <v>175</v>
      </c>
      <c r="E27" s="108"/>
      <c r="F27" s="701"/>
      <c r="G27" s="708">
        <f t="shared" si="0"/>
        <v>0</v>
      </c>
      <c r="H27" s="701"/>
      <c r="I27" s="844"/>
      <c r="J27" s="82"/>
      <c r="K27" s="82"/>
      <c r="L27" s="82"/>
      <c r="M27" s="82"/>
      <c r="N27" s="82"/>
      <c r="O27" s="82"/>
    </row>
    <row r="28" spans="1:15" s="83" customFormat="1" ht="33" customHeight="1" thickBot="1">
      <c r="A28" s="43" t="s">
        <v>70</v>
      </c>
      <c r="B28" s="984" t="s">
        <v>176</v>
      </c>
      <c r="C28" s="984"/>
      <c r="D28" s="984"/>
      <c r="E28" s="76" t="s">
        <v>177</v>
      </c>
      <c r="F28" s="702">
        <f>F29+F31</f>
        <v>118110</v>
      </c>
      <c r="G28" s="700">
        <f t="shared" si="0"/>
        <v>118110</v>
      </c>
      <c r="H28" s="702"/>
      <c r="I28" s="845"/>
      <c r="J28" s="98">
        <f aca="true" t="shared" si="3" ref="J28:O28">SUM(J29:J31)</f>
        <v>0</v>
      </c>
      <c r="K28" s="98">
        <f t="shared" si="3"/>
        <v>0</v>
      </c>
      <c r="L28" s="98">
        <f t="shared" si="3"/>
        <v>0</v>
      </c>
      <c r="M28" s="98">
        <f t="shared" si="3"/>
        <v>0</v>
      </c>
      <c r="N28" s="98">
        <f t="shared" si="3"/>
        <v>0</v>
      </c>
      <c r="O28" s="98">
        <f t="shared" si="3"/>
        <v>0</v>
      </c>
    </row>
    <row r="29" spans="1:15" s="83" customFormat="1" ht="33" customHeight="1">
      <c r="A29" s="78"/>
      <c r="B29" s="79" t="s">
        <v>73</v>
      </c>
      <c r="C29" s="985" t="s">
        <v>178</v>
      </c>
      <c r="D29" s="985"/>
      <c r="E29" s="99"/>
      <c r="F29" s="701">
        <f>'4.sz.m.ÖNK kiadás'!F26</f>
        <v>118110</v>
      </c>
      <c r="G29" s="706">
        <f t="shared" si="0"/>
        <v>118110</v>
      </c>
      <c r="H29" s="701"/>
      <c r="I29" s="844"/>
      <c r="J29" s="82"/>
      <c r="K29" s="82"/>
      <c r="L29" s="82"/>
      <c r="M29" s="82"/>
      <c r="N29" s="82"/>
      <c r="O29" s="82"/>
    </row>
    <row r="30" spans="1:15" s="77" customFormat="1" ht="33" customHeight="1">
      <c r="A30" s="109"/>
      <c r="B30" s="85" t="s">
        <v>76</v>
      </c>
      <c r="C30" s="988" t="s">
        <v>179</v>
      </c>
      <c r="D30" s="988"/>
      <c r="E30" s="110"/>
      <c r="F30" s="701">
        <f>'4.sz.m.ÖNK kiadás'!F27</f>
        <v>0</v>
      </c>
      <c r="G30" s="707">
        <f t="shared" si="0"/>
        <v>0</v>
      </c>
      <c r="H30" s="701"/>
      <c r="I30" s="844"/>
      <c r="J30" s="82"/>
      <c r="K30" s="82"/>
      <c r="L30" s="82"/>
      <c r="M30" s="82"/>
      <c r="N30" s="82"/>
      <c r="O30" s="82"/>
    </row>
    <row r="31" spans="1:15" s="77" customFormat="1" ht="33" customHeight="1" thickBot="1">
      <c r="A31" s="111"/>
      <c r="B31" s="95" t="s">
        <v>78</v>
      </c>
      <c r="C31" s="112" t="s">
        <v>180</v>
      </c>
      <c r="D31" s="112"/>
      <c r="E31" s="113"/>
      <c r="F31" s="701">
        <f>'4.sz.m.ÖNK kiadás'!F28</f>
        <v>0</v>
      </c>
      <c r="G31" s="708">
        <f t="shared" si="0"/>
        <v>0</v>
      </c>
      <c r="H31" s="701"/>
      <c r="I31" s="844"/>
      <c r="J31" s="82"/>
      <c r="K31" s="82"/>
      <c r="L31" s="82"/>
      <c r="M31" s="82"/>
      <c r="N31" s="82"/>
      <c r="O31" s="82"/>
    </row>
    <row r="32" spans="1:15" s="77" customFormat="1" ht="33" customHeight="1" thickBot="1">
      <c r="A32" s="114" t="s">
        <v>89</v>
      </c>
      <c r="B32" s="115" t="s">
        <v>181</v>
      </c>
      <c r="C32" s="115"/>
      <c r="D32" s="115"/>
      <c r="E32" s="116"/>
      <c r="F32" s="700"/>
      <c r="G32" s="700">
        <f t="shared" si="0"/>
        <v>0</v>
      </c>
      <c r="H32" s="700"/>
      <c r="I32" s="843"/>
      <c r="J32" s="117"/>
      <c r="K32" s="117"/>
      <c r="L32" s="117"/>
      <c r="M32" s="117"/>
      <c r="N32" s="117"/>
      <c r="O32" s="117"/>
    </row>
    <row r="33" spans="1:15" s="77" customFormat="1" ht="33" customHeight="1" thickBot="1">
      <c r="A33" s="43" t="s">
        <v>102</v>
      </c>
      <c r="B33" s="989" t="s">
        <v>182</v>
      </c>
      <c r="C33" s="989"/>
      <c r="D33" s="989"/>
      <c r="E33" s="57"/>
      <c r="F33" s="700">
        <f>F9+F20+F28</f>
        <v>131306628</v>
      </c>
      <c r="G33" s="700">
        <f t="shared" si="0"/>
        <v>121295362</v>
      </c>
      <c r="H33" s="700">
        <f>H9+H20</f>
        <v>10011266</v>
      </c>
      <c r="I33" s="843"/>
      <c r="J33" s="118" t="e">
        <f aca="true" t="shared" si="4" ref="J33:O33">J9+J20+J28+J32</f>
        <v>#REF!</v>
      </c>
      <c r="K33" s="118" t="e">
        <f t="shared" si="4"/>
        <v>#REF!</v>
      </c>
      <c r="L33" s="118" t="e">
        <f t="shared" si="4"/>
        <v>#REF!</v>
      </c>
      <c r="M33" s="118" t="e">
        <f t="shared" si="4"/>
        <v>#REF!</v>
      </c>
      <c r="N33" s="118" t="e">
        <f t="shared" si="4"/>
        <v>#REF!</v>
      </c>
      <c r="O33" s="118" t="e">
        <f t="shared" si="4"/>
        <v>#REF!</v>
      </c>
    </row>
    <row r="34" spans="1:15" s="77" customFormat="1" ht="33" customHeight="1" thickBot="1">
      <c r="A34" s="119" t="s">
        <v>110</v>
      </c>
      <c r="B34" s="990" t="s">
        <v>183</v>
      </c>
      <c r="C34" s="990"/>
      <c r="D34" s="990"/>
      <c r="E34" s="120" t="s">
        <v>184</v>
      </c>
      <c r="F34" s="703">
        <f>SUM(F35:F36)</f>
        <v>849838</v>
      </c>
      <c r="G34" s="700">
        <f t="shared" si="0"/>
        <v>849838</v>
      </c>
      <c r="H34" s="703"/>
      <c r="I34" s="846"/>
      <c r="J34" s="45"/>
      <c r="K34" s="45"/>
      <c r="L34" s="45"/>
      <c r="M34" s="45"/>
      <c r="N34" s="45"/>
      <c r="O34" s="45"/>
    </row>
    <row r="35" spans="1:15" s="83" customFormat="1" ht="33" customHeight="1">
      <c r="A35" s="121"/>
      <c r="B35" s="79" t="s">
        <v>113</v>
      </c>
      <c r="C35" s="963" t="s">
        <v>185</v>
      </c>
      <c r="D35" s="963"/>
      <c r="E35" s="39"/>
      <c r="F35" s="701"/>
      <c r="G35" s="706">
        <f t="shared" si="0"/>
        <v>0</v>
      </c>
      <c r="H35" s="701"/>
      <c r="I35" s="844"/>
      <c r="J35" s="82"/>
      <c r="K35" s="82"/>
      <c r="L35" s="82"/>
      <c r="M35" s="82"/>
      <c r="N35" s="82"/>
      <c r="O35" s="82"/>
    </row>
    <row r="36" spans="1:15" s="83" customFormat="1" ht="33" customHeight="1" thickBot="1">
      <c r="A36" s="94"/>
      <c r="B36" s="95" t="s">
        <v>116</v>
      </c>
      <c r="C36" s="983" t="s">
        <v>440</v>
      </c>
      <c r="D36" s="983"/>
      <c r="E36" s="122"/>
      <c r="F36" s="704">
        <f>'4.sz.m.ÖNK kiadás'!F34</f>
        <v>849838</v>
      </c>
      <c r="G36" s="708">
        <f t="shared" si="0"/>
        <v>849838</v>
      </c>
      <c r="H36" s="704"/>
      <c r="I36" s="847"/>
      <c r="J36" s="123"/>
      <c r="K36" s="123"/>
      <c r="L36" s="123"/>
      <c r="M36" s="123"/>
      <c r="N36" s="123"/>
      <c r="O36" s="123"/>
    </row>
    <row r="37" spans="1:15" s="83" customFormat="1" ht="33" customHeight="1" hidden="1" thickBot="1">
      <c r="A37" s="124" t="s">
        <v>119</v>
      </c>
      <c r="B37" s="992"/>
      <c r="C37" s="992"/>
      <c r="D37" s="992"/>
      <c r="E37" s="126"/>
      <c r="F37" s="705"/>
      <c r="G37" s="700">
        <f t="shared" si="0"/>
        <v>0</v>
      </c>
      <c r="H37" s="705"/>
      <c r="I37" s="848"/>
      <c r="J37" s="127" t="e">
        <f aca="true" t="shared" si="5" ref="J37:O37">J33+J34</f>
        <v>#REF!</v>
      </c>
      <c r="K37" s="127" t="e">
        <f t="shared" si="5"/>
        <v>#REF!</v>
      </c>
      <c r="L37" s="127" t="e">
        <f t="shared" si="5"/>
        <v>#REF!</v>
      </c>
      <c r="M37" s="127" t="e">
        <f t="shared" si="5"/>
        <v>#REF!</v>
      </c>
      <c r="N37" s="127" t="e">
        <f t="shared" si="5"/>
        <v>#REF!</v>
      </c>
      <c r="O37" s="127" t="e">
        <f t="shared" si="5"/>
        <v>#REF!</v>
      </c>
    </row>
    <row r="38" spans="1:15" s="83" customFormat="1" ht="33" customHeight="1" hidden="1" thickBot="1">
      <c r="A38" s="993" t="s">
        <v>186</v>
      </c>
      <c r="B38" s="993"/>
      <c r="C38" s="993"/>
      <c r="D38" s="993"/>
      <c r="E38" s="128"/>
      <c r="F38" s="704"/>
      <c r="G38" s="700">
        <f t="shared" si="0"/>
        <v>0</v>
      </c>
      <c r="H38" s="704"/>
      <c r="I38" s="849"/>
      <c r="J38" s="129"/>
      <c r="K38" s="129"/>
      <c r="L38" s="129"/>
      <c r="M38" s="123"/>
      <c r="N38" s="123"/>
      <c r="O38" s="123"/>
    </row>
    <row r="39" spans="1:15" s="83" customFormat="1" ht="43.5" customHeight="1" thickBot="1">
      <c r="A39" s="972" t="s">
        <v>187</v>
      </c>
      <c r="B39" s="972"/>
      <c r="C39" s="972"/>
      <c r="D39" s="972"/>
      <c r="E39" s="57"/>
      <c r="F39" s="700">
        <f>F33+F34</f>
        <v>132156466</v>
      </c>
      <c r="G39" s="700">
        <f t="shared" si="0"/>
        <v>122145200</v>
      </c>
      <c r="H39" s="702">
        <f>H33+H34</f>
        <v>10011266</v>
      </c>
      <c r="I39" s="845"/>
      <c r="J39" s="98" t="e">
        <f aca="true" t="shared" si="6" ref="J39:O39">J37+J38</f>
        <v>#REF!</v>
      </c>
      <c r="K39" s="98" t="e">
        <f t="shared" si="6"/>
        <v>#REF!</v>
      </c>
      <c r="L39" s="98" t="e">
        <f t="shared" si="6"/>
        <v>#REF!</v>
      </c>
      <c r="M39" s="98" t="e">
        <f t="shared" si="6"/>
        <v>#REF!</v>
      </c>
      <c r="N39" s="98" t="e">
        <f t="shared" si="6"/>
        <v>#REF!</v>
      </c>
      <c r="O39" s="98" t="e">
        <f t="shared" si="6"/>
        <v>#REF!</v>
      </c>
    </row>
    <row r="40" spans="1:14" s="83" customFormat="1" ht="19.5" customHeight="1">
      <c r="A40" s="130"/>
      <c r="B40" s="69"/>
      <c r="C40" s="130"/>
      <c r="D40" s="130"/>
      <c r="E40" s="130"/>
      <c r="F40" s="131"/>
      <c r="G40" s="132"/>
      <c r="H40" s="132"/>
      <c r="I40" s="133"/>
      <c r="J40" s="133"/>
      <c r="K40" s="133"/>
      <c r="L40" s="133"/>
      <c r="M40" s="133"/>
      <c r="N40" s="133"/>
    </row>
    <row r="41" spans="1:14" s="83" customFormat="1" ht="19.5" customHeight="1">
      <c r="A41" s="130"/>
      <c r="B41" s="69"/>
      <c r="C41" s="130"/>
      <c r="D41" s="130"/>
      <c r="E41" s="130"/>
      <c r="F41" s="131"/>
      <c r="G41" s="132"/>
      <c r="H41" s="132"/>
      <c r="I41" s="134"/>
      <c r="J41" s="134"/>
      <c r="K41" s="134"/>
      <c r="L41" s="134"/>
      <c r="M41" s="134"/>
      <c r="N41" s="134"/>
    </row>
    <row r="42" spans="1:14" s="83" customFormat="1" ht="19.5" customHeight="1">
      <c r="A42" s="130"/>
      <c r="B42" s="69"/>
      <c r="C42" s="994" t="s">
        <v>188</v>
      </c>
      <c r="D42" s="994"/>
      <c r="E42" s="994"/>
      <c r="F42" s="994"/>
      <c r="G42" s="994"/>
      <c r="H42" s="135"/>
      <c r="I42" s="136"/>
      <c r="J42" s="136"/>
      <c r="K42" s="136"/>
      <c r="L42" s="136"/>
      <c r="M42" s="136"/>
      <c r="N42" s="137"/>
    </row>
    <row r="43" spans="1:14" s="83" customFormat="1" ht="19.5" customHeight="1" thickBot="1">
      <c r="A43" s="138" t="s">
        <v>189</v>
      </c>
      <c r="B43" s="138"/>
      <c r="F43" s="139"/>
      <c r="G43" s="140"/>
      <c r="H43" s="141"/>
      <c r="I43" s="142"/>
      <c r="J43" s="142"/>
      <c r="K43" s="142"/>
      <c r="L43" s="142"/>
      <c r="M43" s="142"/>
      <c r="N43" s="143"/>
    </row>
    <row r="44" spans="1:15" ht="52.5" customHeight="1" thickBot="1">
      <c r="A44" s="144">
        <v>1</v>
      </c>
      <c r="B44" s="995" t="s">
        <v>190</v>
      </c>
      <c r="C44" s="995"/>
      <c r="D44" s="995"/>
      <c r="E44" s="583"/>
      <c r="F44" s="584">
        <f>'1.sz.m-önk.össze.bev'!F60-'1 .sz.m.önk.össz.kiad.'!F33</f>
        <v>-60876698</v>
      </c>
      <c r="G44" s="584">
        <f>'1.sz.m-önk.össze.bev'!G60-'1 .sz.m.önk.össz.kiad.'!G33</f>
        <v>-60876698</v>
      </c>
      <c r="H44" s="584"/>
      <c r="I44" s="584">
        <f>'1.sz.m-önk.össze.bev'!I60-'1 .sz.m.önk.össz.kiad.'!I33</f>
        <v>0</v>
      </c>
      <c r="J44" s="145" t="e">
        <f>#REF!-'1 .sz.m.önk.össz.kiad.'!J33</f>
        <v>#REF!</v>
      </c>
      <c r="K44" s="145" t="e">
        <f>#REF!-'1 .sz.m.önk.össz.kiad.'!K33</f>
        <v>#REF!</v>
      </c>
      <c r="L44" s="145" t="e">
        <f>#REF!-'1 .sz.m.önk.össz.kiad.'!L33</f>
        <v>#REF!</v>
      </c>
      <c r="M44" s="145" t="e">
        <f>#REF!-'1 .sz.m.önk.össz.kiad.'!M33</f>
        <v>#REF!</v>
      </c>
      <c r="N44" s="145" t="e">
        <f>#REF!-'1 .sz.m.önk.össz.kiad.'!N33</f>
        <v>#REF!</v>
      </c>
      <c r="O44" s="145" t="e">
        <f>#REF!-'1 .sz.m.önk.össz.kiad.'!O33</f>
        <v>#REF!</v>
      </c>
    </row>
    <row r="45" spans="1:8" ht="18.75" customHeight="1">
      <c r="A45" s="146"/>
      <c r="B45" s="147"/>
      <c r="C45" s="585"/>
      <c r="D45" s="585"/>
      <c r="E45" s="585"/>
      <c r="F45" s="148"/>
      <c r="G45" s="586"/>
      <c r="H45" s="587"/>
    </row>
    <row r="46" spans="1:8" ht="15.75" customHeight="1">
      <c r="A46" s="146"/>
      <c r="B46" s="147"/>
      <c r="C46" s="996"/>
      <c r="D46" s="996"/>
      <c r="E46" s="996"/>
      <c r="F46" s="996"/>
      <c r="G46" s="996"/>
      <c r="H46" s="149"/>
    </row>
    <row r="47" spans="1:8" ht="16.5" customHeight="1" thickBot="1">
      <c r="A47" s="138" t="s">
        <v>191</v>
      </c>
      <c r="B47" s="147"/>
      <c r="C47" s="997"/>
      <c r="D47" s="997"/>
      <c r="E47" s="588"/>
      <c r="F47" s="585"/>
      <c r="G47" s="586"/>
      <c r="H47" s="587"/>
    </row>
    <row r="48" spans="1:15" ht="27.75" customHeight="1">
      <c r="A48" s="627" t="s">
        <v>10</v>
      </c>
      <c r="B48" s="999" t="s">
        <v>470</v>
      </c>
      <c r="C48" s="1000"/>
      <c r="D48" s="1001"/>
      <c r="E48" s="589"/>
      <c r="F48" s="638">
        <f>'2.sz.m.összehasonlító'!B15</f>
        <v>13968360</v>
      </c>
      <c r="G48" s="638">
        <f>'2.sz.m.összehasonlító'!B15</f>
        <v>13968360</v>
      </c>
      <c r="H48" s="590"/>
      <c r="I48" s="590"/>
      <c r="J48" s="150" t="e">
        <f>#REF!</f>
        <v>#REF!</v>
      </c>
      <c r="K48" s="150" t="e">
        <f>#REF!</f>
        <v>#REF!</v>
      </c>
      <c r="L48" s="150" t="e">
        <f>#REF!</f>
        <v>#REF!</v>
      </c>
      <c r="M48" s="150" t="e">
        <f>#REF!</f>
        <v>#REF!</v>
      </c>
      <c r="N48" s="150" t="e">
        <f>#REF!</f>
        <v>#REF!</v>
      </c>
      <c r="O48" s="150" t="e">
        <f>#REF!</f>
        <v>#REF!</v>
      </c>
    </row>
    <row r="49" spans="1:15" ht="27.75" customHeight="1">
      <c r="A49" s="628" t="s">
        <v>164</v>
      </c>
      <c r="B49" s="1002" t="s">
        <v>471</v>
      </c>
      <c r="C49" s="1003"/>
      <c r="D49" s="1004"/>
      <c r="E49" s="591"/>
      <c r="F49" s="639">
        <f>'2.sz.m.összehasonlító'!B28</f>
        <v>5517408</v>
      </c>
      <c r="G49" s="639">
        <f>'2.sz.m.összehasonlító'!B28</f>
        <v>5517408</v>
      </c>
      <c r="H49" s="592"/>
      <c r="I49" s="592"/>
      <c r="J49" s="151"/>
      <c r="K49" s="151"/>
      <c r="L49" s="151"/>
      <c r="M49" s="151"/>
      <c r="N49" s="151"/>
      <c r="O49" s="151"/>
    </row>
    <row r="50" spans="1:15" ht="27.75" customHeight="1" thickBot="1">
      <c r="A50" s="629" t="s">
        <v>70</v>
      </c>
      <c r="B50" s="1005" t="s">
        <v>472</v>
      </c>
      <c r="C50" s="1006"/>
      <c r="D50" s="1007"/>
      <c r="E50" s="593"/>
      <c r="F50" s="637">
        <f>F48+F49</f>
        <v>19485768</v>
      </c>
      <c r="G50" s="637">
        <f>G48+G49</f>
        <v>19485768</v>
      </c>
      <c r="H50" s="594"/>
      <c r="I50" s="594"/>
      <c r="J50" s="152" t="e">
        <f aca="true" t="shared" si="7" ref="J50:O50">J48+J49</f>
        <v>#REF!</v>
      </c>
      <c r="K50" s="152" t="e">
        <f t="shared" si="7"/>
        <v>#REF!</v>
      </c>
      <c r="L50" s="152" t="e">
        <f t="shared" si="7"/>
        <v>#REF!</v>
      </c>
      <c r="M50" s="152" t="e">
        <f t="shared" si="7"/>
        <v>#REF!</v>
      </c>
      <c r="N50" s="152" t="e">
        <f t="shared" si="7"/>
        <v>#REF!</v>
      </c>
      <c r="O50" s="152" t="e">
        <f t="shared" si="7"/>
        <v>#REF!</v>
      </c>
    </row>
    <row r="51" spans="1:9" ht="15.75">
      <c r="A51" s="146"/>
      <c r="B51" s="147"/>
      <c r="C51" s="595"/>
      <c r="D51" s="596"/>
      <c r="E51" s="596"/>
      <c r="F51" s="597"/>
      <c r="G51" s="586"/>
      <c r="H51" s="587"/>
      <c r="I51" s="598"/>
    </row>
    <row r="52" spans="1:8" ht="15.75" customHeight="1">
      <c r="A52" s="146"/>
      <c r="B52" s="147"/>
      <c r="C52" s="996"/>
      <c r="D52" s="996"/>
      <c r="E52" s="996"/>
      <c r="F52" s="996"/>
      <c r="G52" s="996"/>
      <c r="H52" s="149"/>
    </row>
    <row r="53" spans="1:8" ht="16.5" customHeight="1" thickBot="1">
      <c r="A53" s="138" t="s">
        <v>192</v>
      </c>
      <c r="B53" s="599"/>
      <c r="C53" s="991"/>
      <c r="D53" s="991"/>
      <c r="E53" s="588"/>
      <c r="F53" s="585"/>
      <c r="G53" s="586"/>
      <c r="H53" s="587"/>
    </row>
    <row r="54" spans="1:15" ht="27.75" customHeight="1">
      <c r="A54" s="627" t="s">
        <v>10</v>
      </c>
      <c r="B54" s="999" t="s">
        <v>473</v>
      </c>
      <c r="C54" s="1000"/>
      <c r="D54" s="1001"/>
      <c r="E54" s="589"/>
      <c r="F54" s="600">
        <f>'1.sz.m-önk.össze.bev'!F63</f>
        <v>0</v>
      </c>
      <c r="G54" s="600"/>
      <c r="H54" s="600"/>
      <c r="I54" s="600">
        <f>'1.sz.m-önk.össze.bev'!I63</f>
        <v>0</v>
      </c>
      <c r="J54" s="600">
        <f>'1.sz.m-önk.össze.bev'!J63</f>
        <v>0</v>
      </c>
      <c r="K54" s="600">
        <f>'1.sz.m-önk.össze.bev'!K63</f>
        <v>0</v>
      </c>
      <c r="L54" s="600">
        <f>'1.sz.m-önk.össze.bev'!L63</f>
        <v>0</v>
      </c>
      <c r="M54" s="600">
        <f>'1.sz.m-önk.össze.bev'!M63</f>
        <v>0</v>
      </c>
      <c r="N54" s="600">
        <f>'1.sz.m-önk.össze.bev'!N63</f>
        <v>0</v>
      </c>
      <c r="O54" s="600">
        <f>'1.sz.m-önk.össze.bev'!O63</f>
        <v>0</v>
      </c>
    </row>
    <row r="55" spans="1:15" ht="27.75" customHeight="1">
      <c r="A55" s="628" t="s">
        <v>164</v>
      </c>
      <c r="B55" s="1002" t="s">
        <v>474</v>
      </c>
      <c r="C55" s="1003"/>
      <c r="D55" s="1004"/>
      <c r="E55" s="591"/>
      <c r="F55" s="601">
        <f>'1.sz.m-önk.össze.bev'!F62</f>
        <v>42240768</v>
      </c>
      <c r="G55" s="601">
        <f>'1.sz.m-önk.össze.bev'!G62</f>
        <v>42240768</v>
      </c>
      <c r="H55" s="601"/>
      <c r="I55" s="601">
        <f>'1.sz.m-önk.össze.bev'!P62</f>
        <v>0</v>
      </c>
      <c r="J55" s="153" t="e">
        <f>#REF!</f>
        <v>#REF!</v>
      </c>
      <c r="K55" s="153" t="e">
        <f>#REF!</f>
        <v>#REF!</v>
      </c>
      <c r="L55" s="153" t="e">
        <f>#REF!</f>
        <v>#REF!</v>
      </c>
      <c r="M55" s="153" t="e">
        <f>#REF!</f>
        <v>#REF!</v>
      </c>
      <c r="N55" s="153" t="e">
        <f>#REF!</f>
        <v>#REF!</v>
      </c>
      <c r="O55" s="153" t="e">
        <f>#REF!</f>
        <v>#REF!</v>
      </c>
    </row>
    <row r="56" spans="1:15" ht="27.75" customHeight="1" thickBot="1">
      <c r="A56" s="629" t="s">
        <v>70</v>
      </c>
      <c r="B56" s="1010" t="s">
        <v>475</v>
      </c>
      <c r="C56" s="1011"/>
      <c r="D56" s="1012"/>
      <c r="E56" s="602"/>
      <c r="F56" s="603">
        <f>F54+F55</f>
        <v>42240768</v>
      </c>
      <c r="G56" s="603">
        <f>G54+G55</f>
        <v>42240768</v>
      </c>
      <c r="H56" s="603"/>
      <c r="I56" s="603">
        <f>I54+I55</f>
        <v>0</v>
      </c>
      <c r="J56" s="154" t="e">
        <f aca="true" t="shared" si="8" ref="J56:O56">J54+J55</f>
        <v>#REF!</v>
      </c>
      <c r="K56" s="154" t="e">
        <f t="shared" si="8"/>
        <v>#REF!</v>
      </c>
      <c r="L56" s="154" t="e">
        <f t="shared" si="8"/>
        <v>#REF!</v>
      </c>
      <c r="M56" s="154" t="e">
        <f t="shared" si="8"/>
        <v>#REF!</v>
      </c>
      <c r="N56" s="154" t="e">
        <f t="shared" si="8"/>
        <v>#REF!</v>
      </c>
      <c r="O56" s="154" t="e">
        <f t="shared" si="8"/>
        <v>#REF!</v>
      </c>
    </row>
    <row r="57" spans="1:13" ht="15.75">
      <c r="A57" s="146"/>
      <c r="B57" s="147"/>
      <c r="C57" s="595"/>
      <c r="D57" s="596"/>
      <c r="E57" s="596"/>
      <c r="F57" s="597"/>
      <c r="G57" s="586"/>
      <c r="H57" s="587"/>
      <c r="M57" s="67"/>
    </row>
    <row r="58" spans="1:9" ht="15.75" customHeight="1">
      <c r="A58" s="146"/>
      <c r="B58" s="147"/>
      <c r="C58" s="996"/>
      <c r="D58" s="996"/>
      <c r="E58" s="996"/>
      <c r="F58" s="996"/>
      <c r="G58" s="996"/>
      <c r="H58" s="149"/>
      <c r="I58" s="155"/>
    </row>
    <row r="59" spans="1:8" ht="15.75">
      <c r="A59" s="146"/>
      <c r="B59" s="147"/>
      <c r="C59" s="156"/>
      <c r="D59" s="156"/>
      <c r="E59" s="156"/>
      <c r="F59" s="156"/>
      <c r="G59" s="604"/>
      <c r="H59" s="585"/>
    </row>
    <row r="60" spans="1:8" ht="16.5" thickBot="1">
      <c r="A60" s="138" t="s">
        <v>193</v>
      </c>
      <c r="C60" s="1013"/>
      <c r="D60" s="1013"/>
      <c r="E60" s="605"/>
      <c r="F60" s="156"/>
      <c r="G60" s="604"/>
      <c r="H60" s="585"/>
    </row>
    <row r="61" spans="1:15" ht="58.5" customHeight="1">
      <c r="A61" s="157" t="s">
        <v>10</v>
      </c>
      <c r="B61" s="1014" t="s">
        <v>194</v>
      </c>
      <c r="C61" s="1014"/>
      <c r="D61" s="1014"/>
      <c r="E61" s="606"/>
      <c r="F61" s="607">
        <f>F62-F65</f>
        <v>60876698</v>
      </c>
      <c r="G61" s="607">
        <f>G62-G65</f>
        <v>60876698</v>
      </c>
      <c r="H61" s="607"/>
      <c r="I61" s="607">
        <f aca="true" t="shared" si="9" ref="I61:O61">I62-I65</f>
        <v>0</v>
      </c>
      <c r="J61" s="158" t="e">
        <f t="shared" si="9"/>
        <v>#REF!</v>
      </c>
      <c r="K61" s="158" t="e">
        <f t="shared" si="9"/>
        <v>#REF!</v>
      </c>
      <c r="L61" s="158" t="e">
        <f t="shared" si="9"/>
        <v>#REF!</v>
      </c>
      <c r="M61" s="158" t="e">
        <f t="shared" si="9"/>
        <v>#REF!</v>
      </c>
      <c r="N61" s="158" t="e">
        <f t="shared" si="9"/>
        <v>#REF!</v>
      </c>
      <c r="O61" s="158" t="e">
        <f t="shared" si="9"/>
        <v>#REF!</v>
      </c>
    </row>
    <row r="62" spans="1:15" ht="27" customHeight="1">
      <c r="A62" s="630" t="s">
        <v>476</v>
      </c>
      <c r="B62" s="1008" t="s">
        <v>477</v>
      </c>
      <c r="C62" s="1008"/>
      <c r="D62" s="1008"/>
      <c r="E62" s="631"/>
      <c r="F62" s="631">
        <f>F63+F64</f>
        <v>61726536</v>
      </c>
      <c r="G62" s="631">
        <f>G63+G64</f>
        <v>61726536</v>
      </c>
      <c r="H62" s="631"/>
      <c r="I62" s="631">
        <f aca="true" t="shared" si="10" ref="I62:O62">I63+I64</f>
        <v>0</v>
      </c>
      <c r="J62" s="631" t="e">
        <f t="shared" si="10"/>
        <v>#REF!</v>
      </c>
      <c r="K62" s="631" t="e">
        <f t="shared" si="10"/>
        <v>#REF!</v>
      </c>
      <c r="L62" s="631" t="e">
        <f t="shared" si="10"/>
        <v>#REF!</v>
      </c>
      <c r="M62" s="631" t="e">
        <f t="shared" si="10"/>
        <v>#REF!</v>
      </c>
      <c r="N62" s="631" t="e">
        <f t="shared" si="10"/>
        <v>#REF!</v>
      </c>
      <c r="O62" s="631" t="e">
        <f t="shared" si="10"/>
        <v>#REF!</v>
      </c>
    </row>
    <row r="63" spans="1:15" ht="27" customHeight="1">
      <c r="A63" s="630" t="s">
        <v>478</v>
      </c>
      <c r="B63" s="998" t="s">
        <v>479</v>
      </c>
      <c r="C63" s="998"/>
      <c r="D63" s="998"/>
      <c r="E63" s="631"/>
      <c r="F63" s="631">
        <f>'2.sz.m.összehasonlító'!B17</f>
        <v>13968360</v>
      </c>
      <c r="G63" s="631">
        <f>'2.sz.m.összehasonlító'!B17</f>
        <v>13968360</v>
      </c>
      <c r="H63" s="631"/>
      <c r="I63" s="631">
        <f>'2.sz.m.összehasonlító'!I17</f>
        <v>0</v>
      </c>
      <c r="J63" s="159" t="e">
        <f>#REF!</f>
        <v>#REF!</v>
      </c>
      <c r="K63" s="160" t="e">
        <f>#REF!</f>
        <v>#REF!</v>
      </c>
      <c r="L63" s="160" t="e">
        <f>#REF!</f>
        <v>#REF!</v>
      </c>
      <c r="M63" s="160" t="e">
        <f>#REF!</f>
        <v>#REF!</v>
      </c>
      <c r="N63" s="160" t="e">
        <f>#REF!</f>
        <v>#REF!</v>
      </c>
      <c r="O63" s="160" t="e">
        <f>#REF!</f>
        <v>#REF!</v>
      </c>
    </row>
    <row r="64" spans="1:15" ht="27" customHeight="1">
      <c r="A64" s="632" t="s">
        <v>480</v>
      </c>
      <c r="B64" s="998" t="s">
        <v>481</v>
      </c>
      <c r="C64" s="998"/>
      <c r="D64" s="998"/>
      <c r="E64" s="631"/>
      <c r="F64" s="631">
        <f>'2.sz.m.összehasonlító'!B30</f>
        <v>47758176</v>
      </c>
      <c r="G64" s="631">
        <f>'2.sz.m.összehasonlító'!B30</f>
        <v>47758176</v>
      </c>
      <c r="H64" s="631"/>
      <c r="I64" s="631">
        <f>'2.sz.m.összehasonlító'!I30</f>
        <v>0</v>
      </c>
      <c r="J64" s="159" t="e">
        <f>#REF!</f>
        <v>#REF!</v>
      </c>
      <c r="K64" s="160" t="e">
        <f>#REF!</f>
        <v>#REF!</v>
      </c>
      <c r="L64" s="160" t="e">
        <f>#REF!</f>
        <v>#REF!</v>
      </c>
      <c r="M64" s="160" t="e">
        <f>#REF!</f>
        <v>#REF!</v>
      </c>
      <c r="N64" s="160" t="e">
        <f>#REF!</f>
        <v>#REF!</v>
      </c>
      <c r="O64" s="160" t="e">
        <f>#REF!</f>
        <v>#REF!</v>
      </c>
    </row>
    <row r="65" spans="1:15" ht="27" customHeight="1">
      <c r="A65" s="633" t="s">
        <v>482</v>
      </c>
      <c r="B65" s="1008" t="s">
        <v>483</v>
      </c>
      <c r="C65" s="1008"/>
      <c r="D65" s="1008"/>
      <c r="E65" s="634"/>
      <c r="F65" s="634">
        <f>F34</f>
        <v>849838</v>
      </c>
      <c r="G65" s="634">
        <f>G34</f>
        <v>849838</v>
      </c>
      <c r="H65" s="634"/>
      <c r="I65" s="634">
        <v>0</v>
      </c>
      <c r="J65" s="161">
        <f aca="true" t="shared" si="11" ref="J65:O65">J34</f>
        <v>0</v>
      </c>
      <c r="K65" s="162">
        <f t="shared" si="11"/>
        <v>0</v>
      </c>
      <c r="L65" s="162">
        <f t="shared" si="11"/>
        <v>0</v>
      </c>
      <c r="M65" s="162">
        <f t="shared" si="11"/>
        <v>0</v>
      </c>
      <c r="N65" s="162">
        <f t="shared" si="11"/>
        <v>0</v>
      </c>
      <c r="O65" s="162">
        <f t="shared" si="11"/>
        <v>0</v>
      </c>
    </row>
    <row r="66" spans="1:15" ht="27" customHeight="1">
      <c r="A66" s="630" t="s">
        <v>484</v>
      </c>
      <c r="B66" s="998" t="s">
        <v>485</v>
      </c>
      <c r="C66" s="998"/>
      <c r="D66" s="998"/>
      <c r="E66" s="631"/>
      <c r="F66" s="631">
        <f>F34</f>
        <v>849838</v>
      </c>
      <c r="G66" s="631">
        <f>G34</f>
        <v>849838</v>
      </c>
      <c r="H66" s="631"/>
      <c r="I66" s="631">
        <v>0</v>
      </c>
      <c r="J66" s="159">
        <v>0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</row>
    <row r="67" spans="1:15" ht="27" customHeight="1" thickBot="1">
      <c r="A67" s="635" t="s">
        <v>486</v>
      </c>
      <c r="B67" s="1009" t="s">
        <v>487</v>
      </c>
      <c r="C67" s="1009"/>
      <c r="D67" s="1009"/>
      <c r="E67" s="636"/>
      <c r="F67" s="636">
        <v>0</v>
      </c>
      <c r="G67" s="636">
        <v>0</v>
      </c>
      <c r="H67" s="636"/>
      <c r="I67" s="636">
        <v>0</v>
      </c>
      <c r="J67" s="163">
        <v>0</v>
      </c>
      <c r="K67" s="164">
        <v>0</v>
      </c>
      <c r="L67" s="164">
        <v>0</v>
      </c>
      <c r="M67" s="164">
        <v>0</v>
      </c>
      <c r="N67" s="164">
        <v>0</v>
      </c>
      <c r="O67" s="164">
        <v>0</v>
      </c>
    </row>
  </sheetData>
  <sheetProtection selectLockedCells="1" selectUnlockedCells="1"/>
  <mergeCells count="42">
    <mergeCell ref="H5:I5"/>
    <mergeCell ref="B65:D65"/>
    <mergeCell ref="B66:D66"/>
    <mergeCell ref="B67:D67"/>
    <mergeCell ref="B54:D54"/>
    <mergeCell ref="B55:D55"/>
    <mergeCell ref="B56:D56"/>
    <mergeCell ref="C58:G58"/>
    <mergeCell ref="C60:D60"/>
    <mergeCell ref="B61:D61"/>
    <mergeCell ref="B62:D62"/>
    <mergeCell ref="B63:D63"/>
    <mergeCell ref="B64:D64"/>
    <mergeCell ref="B48:D48"/>
    <mergeCell ref="B49:D49"/>
    <mergeCell ref="B50:D50"/>
    <mergeCell ref="C52:G52"/>
    <mergeCell ref="C35:D35"/>
    <mergeCell ref="C53:D53"/>
    <mergeCell ref="B37:D37"/>
    <mergeCell ref="A38:D38"/>
    <mergeCell ref="A39:D39"/>
    <mergeCell ref="C42:G42"/>
    <mergeCell ref="B44:D44"/>
    <mergeCell ref="C46:G46"/>
    <mergeCell ref="C47:D47"/>
    <mergeCell ref="C23:D23"/>
    <mergeCell ref="B28:D28"/>
    <mergeCell ref="C29:D29"/>
    <mergeCell ref="C30:D30"/>
    <mergeCell ref="B33:D33"/>
    <mergeCell ref="B34:D34"/>
    <mergeCell ref="A1:I1"/>
    <mergeCell ref="A2:B2"/>
    <mergeCell ref="A3:I3"/>
    <mergeCell ref="A6:D6"/>
    <mergeCell ref="I6:O6"/>
    <mergeCell ref="C36:D36"/>
    <mergeCell ref="B9:D9"/>
    <mergeCell ref="B20:D20"/>
    <mergeCell ref="C21:D21"/>
    <mergeCell ref="C22:D22"/>
  </mergeCells>
  <printOptions horizontalCentered="1"/>
  <pageMargins left="0.2701388888888889" right="0.44027777777777777" top="0.9840277777777777" bottom="0.7875" header="0.5118055555555555" footer="0.5118055555555555"/>
  <pageSetup horizontalDpi="300" verticalDpi="300" orientation="portrait" paperSize="9" scale="47" r:id="rId1"/>
  <headerFooter alignWithMargins="0">
    <oddFooter>&amp;C2. oldal</oddFooter>
  </headerFooter>
  <rowBreaks count="1" manualBreakCount="1">
    <brk id="40" max="255" man="1"/>
  </rowBreaks>
  <colBreaks count="1" manualBreakCount="1">
    <brk id="9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9.00390625" style="1124" customWidth="1"/>
    <col min="2" max="2" width="12.57421875" style="1124" customWidth="1"/>
    <col min="3" max="3" width="36.7109375" style="1124" customWidth="1"/>
    <col min="4" max="4" width="12.7109375" style="1124" customWidth="1"/>
    <col min="5" max="5" width="10.7109375" style="1124" bestFit="1" customWidth="1"/>
    <col min="6" max="16384" width="9.140625" style="1124" customWidth="1"/>
  </cols>
  <sheetData>
    <row r="1" ht="12.75">
      <c r="C1" s="1125" t="s">
        <v>195</v>
      </c>
    </row>
    <row r="2" spans="1:3" ht="14.25" customHeight="1">
      <c r="A2" s="1126" t="s">
        <v>489</v>
      </c>
      <c r="B2" s="1126"/>
      <c r="C2" s="1126"/>
    </row>
    <row r="3" spans="1:3" ht="11.25" customHeight="1">
      <c r="A3" s="1127"/>
      <c r="B3" s="1127"/>
      <c r="C3" s="1128"/>
    </row>
    <row r="4" spans="1:5" ht="17.25" customHeight="1" thickBot="1">
      <c r="A4" s="1129" t="s">
        <v>196</v>
      </c>
      <c r="B4" s="1130"/>
      <c r="C4" s="1129"/>
      <c r="D4" s="1183" t="s">
        <v>605</v>
      </c>
      <c r="E4" s="1184"/>
    </row>
    <row r="5" spans="1:5" ht="22.5" customHeight="1" thickBot="1">
      <c r="A5" s="1131" t="s">
        <v>134</v>
      </c>
      <c r="B5" s="1132" t="s">
        <v>6</v>
      </c>
      <c r="C5" s="1133" t="s">
        <v>197</v>
      </c>
      <c r="D5" s="1132" t="s">
        <v>6</v>
      </c>
      <c r="E5" s="1185"/>
    </row>
    <row r="6" spans="1:4" ht="12.75">
      <c r="A6" s="1134" t="s">
        <v>198</v>
      </c>
      <c r="B6" s="1135">
        <f>'3.sz.m Önk  bev.'!F7</f>
        <v>17008628</v>
      </c>
      <c r="C6" s="554" t="s">
        <v>199</v>
      </c>
      <c r="D6" s="1136">
        <f>'1 .sz.m.önk.össz.kiad.'!F10</f>
        <v>41473405</v>
      </c>
    </row>
    <row r="7" spans="1:4" ht="12.75">
      <c r="A7" s="1137" t="s">
        <v>200</v>
      </c>
      <c r="B7" s="1138">
        <f>'3.sz.m Önk  bev.'!F21+'5. sz. m óvoda'!J9</f>
        <v>10778751</v>
      </c>
      <c r="C7" s="553" t="s">
        <v>201</v>
      </c>
      <c r="D7" s="1139">
        <f>'1 .sz.m.önk.össz.kiad.'!F11</f>
        <v>8593941</v>
      </c>
    </row>
    <row r="8" spans="1:4" ht="17.25" customHeight="1">
      <c r="A8" s="1137" t="s">
        <v>202</v>
      </c>
      <c r="B8" s="1138">
        <f>'3.sz.m Önk  bev.'!F35+'5. sz. m óvoda'!J15</f>
        <v>41869553</v>
      </c>
      <c r="C8" s="553" t="s">
        <v>203</v>
      </c>
      <c r="D8" s="1139">
        <f>'4.sz.m.ÖNK kiadás'!F9+'5. sz. m óvoda'!J36</f>
        <v>26904051</v>
      </c>
    </row>
    <row r="9" spans="1:4" ht="12.75">
      <c r="A9" s="1137" t="s">
        <v>204</v>
      </c>
      <c r="B9" s="1138">
        <f>'3.sz.m Önk  bev.'!F52+'3.sz.m Önk  bev.'!F53</f>
        <v>573006</v>
      </c>
      <c r="C9" s="553" t="s">
        <v>205</v>
      </c>
      <c r="D9" s="1139">
        <f>'4.sz.m.ÖNK kiadás'!F10</f>
        <v>2171000</v>
      </c>
    </row>
    <row r="10" spans="1:4" ht="11.25" customHeight="1">
      <c r="A10" s="1137"/>
      <c r="B10" s="1138"/>
      <c r="C10" s="553" t="s">
        <v>206</v>
      </c>
      <c r="D10" s="1139">
        <f>'4.sz.m.ÖNK kiadás'!F11</f>
        <v>4087953</v>
      </c>
    </row>
    <row r="11" spans="1:4" ht="12.75">
      <c r="A11" s="1137"/>
      <c r="B11" s="1138"/>
      <c r="C11" s="553" t="s">
        <v>207</v>
      </c>
      <c r="D11" s="1139">
        <f>'4.sz.m.ÖNK kiadás'!F26</f>
        <v>118110</v>
      </c>
    </row>
    <row r="12" spans="1:4" ht="12.75" hidden="1">
      <c r="A12" s="1140"/>
      <c r="B12" s="1138"/>
      <c r="C12" s="1141"/>
      <c r="D12" s="1139"/>
    </row>
    <row r="13" spans="1:4" ht="16.5" customHeight="1" hidden="1" thickBot="1">
      <c r="A13" s="1142"/>
      <c r="B13" s="1138"/>
      <c r="C13" s="1143"/>
      <c r="D13" s="1139"/>
    </row>
    <row r="14" spans="1:4" ht="18" customHeight="1" thickBot="1">
      <c r="A14" s="1144" t="s">
        <v>208</v>
      </c>
      <c r="B14" s="1145">
        <f>B6+B7+B8+B9</f>
        <v>70229938</v>
      </c>
      <c r="C14" s="1146" t="s">
        <v>209</v>
      </c>
      <c r="D14" s="1147">
        <f>D6+D7+D8+D9+D10+D11</f>
        <v>83348460</v>
      </c>
    </row>
    <row r="15" spans="1:4" ht="15.75" customHeight="1">
      <c r="A15" s="1148" t="s">
        <v>460</v>
      </c>
      <c r="B15" s="608">
        <f>'3.sz.m Önk  bev.'!F62+'5. sz. m óvoda'!J25-5517408</f>
        <v>13968360</v>
      </c>
      <c r="C15" s="554" t="s">
        <v>210</v>
      </c>
      <c r="D15" s="1136"/>
    </row>
    <row r="16" spans="1:4" ht="12.75" customHeight="1" thickBot="1">
      <c r="A16" s="1148" t="s">
        <v>548</v>
      </c>
      <c r="B16" s="1149">
        <f>'3.sz.m Önk  bev.'!F61</f>
        <v>0</v>
      </c>
      <c r="C16" s="1141" t="s">
        <v>440</v>
      </c>
      <c r="D16" s="1150">
        <f>'4.sz.m.ÖNK kiadás'!F34</f>
        <v>849838</v>
      </c>
    </row>
    <row r="17" spans="1:4" ht="18.75" customHeight="1" thickBot="1">
      <c r="A17" s="552" t="s">
        <v>212</v>
      </c>
      <c r="B17" s="1151">
        <f>SUM(B15:B16)</f>
        <v>13968360</v>
      </c>
      <c r="C17" s="1152" t="s">
        <v>213</v>
      </c>
      <c r="D17" s="1151">
        <f>SUM(D15:D16)</f>
        <v>849838</v>
      </c>
    </row>
    <row r="18" spans="1:4" ht="17.25" customHeight="1" thickBot="1">
      <c r="A18" s="1153" t="s">
        <v>214</v>
      </c>
      <c r="B18" s="1154">
        <f>B14+B17</f>
        <v>84198298</v>
      </c>
      <c r="C18" s="1155" t="s">
        <v>215</v>
      </c>
      <c r="D18" s="1156">
        <f>D14+D17</f>
        <v>84198298</v>
      </c>
    </row>
    <row r="19" spans="1:5" ht="17.25" customHeight="1" thickBot="1">
      <c r="A19" s="1157" t="s">
        <v>216</v>
      </c>
      <c r="B19" s="1158">
        <f>B14-D14</f>
        <v>-13118522</v>
      </c>
      <c r="C19" s="1159" t="s">
        <v>217</v>
      </c>
      <c r="D19" s="1160"/>
      <c r="E19" s="1161"/>
    </row>
    <row r="20" spans="1:5" ht="17.25" customHeight="1" thickBot="1">
      <c r="A20" s="1157" t="s">
        <v>218</v>
      </c>
      <c r="B20" s="1154">
        <f>B19-D17</f>
        <v>-13968360</v>
      </c>
      <c r="C20" s="1159" t="s">
        <v>219</v>
      </c>
      <c r="D20" s="1162"/>
      <c r="E20" s="1161"/>
    </row>
    <row r="21" spans="1:3" ht="22.5" customHeight="1" thickBot="1">
      <c r="A21" s="1129" t="s">
        <v>220</v>
      </c>
      <c r="B21" s="1130"/>
      <c r="C21" s="1129"/>
    </row>
    <row r="22" spans="1:4" ht="22.5">
      <c r="A22" s="1134" t="s">
        <v>221</v>
      </c>
      <c r="B22" s="608">
        <f>'3.sz.m Önk  bev.'!F45</f>
        <v>0</v>
      </c>
      <c r="C22" s="1163" t="s">
        <v>222</v>
      </c>
      <c r="D22" s="608">
        <f>'4.sz.m.ÖNK kiadás'!F18+'5. sz. m óvoda'!J40</f>
        <v>10702800</v>
      </c>
    </row>
    <row r="23" spans="1:4" ht="12.75">
      <c r="A23" s="1137" t="s">
        <v>223</v>
      </c>
      <c r="B23" s="1138">
        <f>'3.sz.m Önk  bev.'!F54</f>
        <v>199992</v>
      </c>
      <c r="C23" s="553" t="s">
        <v>224</v>
      </c>
      <c r="D23" s="1138">
        <f>'4.sz.m.ÖNK kiadás'!F19+'5. sz. m óvoda'!J41</f>
        <v>36455368</v>
      </c>
    </row>
    <row r="24" spans="1:4" ht="12.75">
      <c r="A24" s="1137" t="s">
        <v>225</v>
      </c>
      <c r="B24" s="1138">
        <f>'3.sz.m Önk  bev.'!F55</f>
        <v>0</v>
      </c>
      <c r="C24" s="553" t="s">
        <v>226</v>
      </c>
      <c r="D24" s="1138">
        <f>'4.sz.m.ÖNK kiadás'!F20</f>
        <v>800000</v>
      </c>
    </row>
    <row r="25" spans="1:4" ht="13.5" thickBot="1">
      <c r="A25" s="1137"/>
      <c r="B25" s="1138"/>
      <c r="C25" s="553" t="s">
        <v>227</v>
      </c>
      <c r="D25" s="1138">
        <f>'4.sz.m.ÖNK kiadás'!F28</f>
        <v>0</v>
      </c>
    </row>
    <row r="26" spans="1:4" ht="13.5" hidden="1" thickBot="1">
      <c r="A26" s="551"/>
      <c r="B26" s="1145"/>
      <c r="C26" s="1141"/>
      <c r="D26" s="1145"/>
    </row>
    <row r="27" spans="1:4" ht="23.25" thickBot="1">
      <c r="A27" s="1164" t="s">
        <v>228</v>
      </c>
      <c r="B27" s="1154">
        <f>B22+B24+B23</f>
        <v>199992</v>
      </c>
      <c r="C27" s="1165" t="s">
        <v>229</v>
      </c>
      <c r="D27" s="1166">
        <f>D22+D23+D24+D25</f>
        <v>47958168</v>
      </c>
    </row>
    <row r="28" spans="1:4" ht="15" customHeight="1">
      <c r="A28" s="1148" t="s">
        <v>460</v>
      </c>
      <c r="B28" s="1135">
        <v>5517408</v>
      </c>
      <c r="C28" s="554" t="s">
        <v>230</v>
      </c>
      <c r="D28" s="1135"/>
    </row>
    <row r="29" spans="1:4" ht="13.5" thickBot="1">
      <c r="A29" s="1167" t="s">
        <v>211</v>
      </c>
      <c r="B29" s="1168">
        <f>'3.sz.m Önk  bev.'!F60</f>
        <v>42240768</v>
      </c>
      <c r="C29" s="1169"/>
      <c r="D29" s="1145"/>
    </row>
    <row r="30" spans="1:4" ht="18.75" customHeight="1" thickBot="1">
      <c r="A30" s="552" t="s">
        <v>231</v>
      </c>
      <c r="B30" s="1166">
        <f>SUM(B28:B29)</f>
        <v>47758176</v>
      </c>
      <c r="C30" s="1165" t="s">
        <v>232</v>
      </c>
      <c r="D30" s="1170"/>
    </row>
    <row r="31" spans="1:5" ht="25.5" customHeight="1" thickBot="1">
      <c r="A31" s="1171" t="s">
        <v>233</v>
      </c>
      <c r="B31" s="1154">
        <f>B27+B30</f>
        <v>47958168</v>
      </c>
      <c r="C31" s="1172" t="s">
        <v>234</v>
      </c>
      <c r="D31" s="1166">
        <f>D27</f>
        <v>47958168</v>
      </c>
      <c r="E31" s="1161"/>
    </row>
    <row r="32" spans="1:4" ht="26.25" customHeight="1" thickBot="1">
      <c r="A32" s="1171" t="s">
        <v>565</v>
      </c>
      <c r="B32" s="1154">
        <f>B18+B31</f>
        <v>132156466</v>
      </c>
      <c r="C32" s="1172" t="s">
        <v>566</v>
      </c>
      <c r="D32" s="1154">
        <f>D18+D31</f>
        <v>132156466</v>
      </c>
    </row>
    <row r="33" spans="1:4" ht="16.5" customHeight="1" thickBot="1">
      <c r="A33" s="1173" t="s">
        <v>216</v>
      </c>
      <c r="B33" s="1174">
        <f>B27-D27</f>
        <v>-47758176</v>
      </c>
      <c r="C33" s="1175" t="s">
        <v>217</v>
      </c>
      <c r="D33" s="1170"/>
    </row>
    <row r="34" spans="1:4" ht="19.5" customHeight="1" thickBot="1">
      <c r="A34" s="1173" t="s">
        <v>218</v>
      </c>
      <c r="B34" s="1174">
        <f>B33-D30</f>
        <v>-47758176</v>
      </c>
      <c r="C34" s="1175" t="s">
        <v>219</v>
      </c>
      <c r="D34" s="1176"/>
    </row>
    <row r="35" spans="1:4" ht="19.5" customHeight="1">
      <c r="A35" s="1177"/>
      <c r="B35" s="1178"/>
      <c r="C35" s="1177"/>
      <c r="D35" s="1179"/>
    </row>
    <row r="36" ht="12.75">
      <c r="B36" s="1161"/>
    </row>
    <row r="37" ht="12.75">
      <c r="B37" s="1161"/>
    </row>
    <row r="39" spans="2:4" ht="12.75">
      <c r="B39" s="1180"/>
      <c r="D39" s="1180"/>
    </row>
    <row r="40" spans="2:4" ht="12.75">
      <c r="B40" s="1161"/>
      <c r="D40" s="1161"/>
    </row>
    <row r="41" ht="12.75">
      <c r="B41" s="1161"/>
    </row>
    <row r="43" ht="12.75">
      <c r="B43" s="1161"/>
    </row>
  </sheetData>
  <sheetProtection selectLockedCells="1" selectUnlockedCells="1"/>
  <mergeCells count="3">
    <mergeCell ref="A2:C2"/>
    <mergeCell ref="A4:C4"/>
    <mergeCell ref="A21:C21"/>
  </mergeCells>
  <printOptions horizontalCentered="1"/>
  <pageMargins left="0.7479166666666667" right="0.7479166666666667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="75" zoomScaleNormal="75" zoomScalePageLayoutView="0" workbookViewId="0" topLeftCell="A1">
      <selection activeCell="G3" sqref="G3:H3"/>
    </sheetView>
  </sheetViews>
  <sheetFormatPr defaultColWidth="9.140625" defaultRowHeight="12.75"/>
  <cols>
    <col min="1" max="2" width="5.7109375" style="1" customWidth="1"/>
    <col min="3" max="3" width="8.8515625" style="1" customWidth="1"/>
    <col min="4" max="4" width="44.140625" style="2" customWidth="1"/>
    <col min="5" max="5" width="7.140625" style="2" customWidth="1"/>
    <col min="6" max="6" width="17.8515625" style="3" customWidth="1"/>
    <col min="7" max="7" width="17.421875" style="4" customWidth="1"/>
    <col min="8" max="8" width="16.8515625" style="5" customWidth="1"/>
    <col min="9" max="16384" width="9.140625" style="5" customWidth="1"/>
  </cols>
  <sheetData>
    <row r="1" spans="1:5" ht="12.75">
      <c r="A1" s="6"/>
      <c r="B1" s="6"/>
      <c r="C1" s="6"/>
      <c r="D1" s="7"/>
      <c r="E1" s="7"/>
    </row>
    <row r="2" spans="1:7" s="8" customFormat="1" ht="34.5" customHeight="1">
      <c r="A2" s="966" t="s">
        <v>567</v>
      </c>
      <c r="B2" s="966"/>
      <c r="C2" s="966"/>
      <c r="D2" s="966"/>
      <c r="E2" s="966"/>
      <c r="F2" s="966"/>
      <c r="G2" s="966"/>
    </row>
    <row r="3" spans="1:8" ht="13.5" thickBot="1">
      <c r="A3" s="9"/>
      <c r="B3" s="9"/>
      <c r="C3" s="9"/>
      <c r="D3" s="10"/>
      <c r="E3" s="11"/>
      <c r="G3" s="1182" t="s">
        <v>605</v>
      </c>
      <c r="H3" s="1181"/>
    </row>
    <row r="4" spans="1:8" ht="45.75" customHeight="1" thickBot="1">
      <c r="A4" s="967" t="s">
        <v>1</v>
      </c>
      <c r="B4" s="967"/>
      <c r="C4" s="967"/>
      <c r="D4" s="14" t="s">
        <v>2</v>
      </c>
      <c r="E4" s="15" t="s">
        <v>3</v>
      </c>
      <c r="F4" s="17" t="s">
        <v>4</v>
      </c>
      <c r="G4" s="17" t="s">
        <v>246</v>
      </c>
      <c r="H4" s="17" t="s">
        <v>302</v>
      </c>
    </row>
    <row r="5" spans="1:8" ht="45.75" customHeight="1" hidden="1" thickBot="1">
      <c r="A5" s="13"/>
      <c r="B5" s="16"/>
      <c r="C5" s="16"/>
      <c r="D5" s="14"/>
      <c r="E5" s="15"/>
      <c r="F5" s="14" t="s">
        <v>6</v>
      </c>
      <c r="G5" s="14" t="s">
        <v>6</v>
      </c>
      <c r="H5" s="14" t="s">
        <v>6</v>
      </c>
    </row>
    <row r="6" spans="1:12" s="21" customFormat="1" ht="21.75" customHeight="1" thickBot="1">
      <c r="A6" s="18"/>
      <c r="B6" s="965"/>
      <c r="C6" s="965"/>
      <c r="D6" s="965"/>
      <c r="E6" s="19"/>
      <c r="F6" s="824"/>
      <c r="G6" s="685"/>
      <c r="H6" s="699"/>
      <c r="L6" s="609"/>
    </row>
    <row r="7" spans="1:12" s="21" customFormat="1" ht="21.75" customHeight="1" thickBot="1">
      <c r="A7" s="18" t="s">
        <v>10</v>
      </c>
      <c r="B7" s="965" t="s">
        <v>11</v>
      </c>
      <c r="C7" s="965"/>
      <c r="D7" s="965"/>
      <c r="E7" s="22" t="s">
        <v>12</v>
      </c>
      <c r="F7" s="685">
        <f>F8+F13+F16+F17+F20</f>
        <v>17008628</v>
      </c>
      <c r="G7" s="685">
        <f aca="true" t="shared" si="0" ref="G7:G12">F7-H7</f>
        <v>10465842</v>
      </c>
      <c r="H7" s="685">
        <f>H8+H13+H16+H17</f>
        <v>6542786</v>
      </c>
      <c r="L7" s="610"/>
    </row>
    <row r="8" spans="1:12" ht="21.75" customHeight="1">
      <c r="A8" s="23"/>
      <c r="B8" s="24" t="s">
        <v>13</v>
      </c>
      <c r="C8" s="968" t="s">
        <v>14</v>
      </c>
      <c r="D8" s="968"/>
      <c r="E8" s="25" t="s">
        <v>15</v>
      </c>
      <c r="F8" s="686">
        <f>F10+F9</f>
        <v>2003046</v>
      </c>
      <c r="G8" s="688">
        <f t="shared" si="0"/>
        <v>2003046</v>
      </c>
      <c r="H8" s="688"/>
      <c r="L8" s="610"/>
    </row>
    <row r="9" spans="1:12" ht="21.75" customHeight="1">
      <c r="A9" s="26"/>
      <c r="B9" s="27"/>
      <c r="C9" s="27" t="s">
        <v>16</v>
      </c>
      <c r="D9" s="28" t="s">
        <v>17</v>
      </c>
      <c r="E9" s="29"/>
      <c r="F9" s="687"/>
      <c r="G9" s="687">
        <f t="shared" si="0"/>
        <v>0</v>
      </c>
      <c r="H9" s="687"/>
      <c r="L9" s="610"/>
    </row>
    <row r="10" spans="1:12" ht="21.75" customHeight="1">
      <c r="A10" s="26"/>
      <c r="B10" s="27"/>
      <c r="C10" s="27" t="s">
        <v>18</v>
      </c>
      <c r="D10" s="28" t="s">
        <v>19</v>
      </c>
      <c r="E10" s="29"/>
      <c r="F10" s="687">
        <v>2003046</v>
      </c>
      <c r="G10" s="687">
        <f t="shared" si="0"/>
        <v>2003046</v>
      </c>
      <c r="H10" s="687"/>
      <c r="L10" s="610"/>
    </row>
    <row r="11" spans="1:12" ht="21.75" customHeight="1">
      <c r="A11" s="26"/>
      <c r="B11" s="27"/>
      <c r="C11" s="27" t="s">
        <v>20</v>
      </c>
      <c r="D11" s="28" t="s">
        <v>21</v>
      </c>
      <c r="E11" s="29"/>
      <c r="F11" s="687"/>
      <c r="G11" s="687">
        <f t="shared" si="0"/>
        <v>0</v>
      </c>
      <c r="H11" s="687"/>
      <c r="L11" s="610"/>
    </row>
    <row r="12" spans="1:15" ht="21.75" customHeight="1" hidden="1">
      <c r="A12" s="26"/>
      <c r="B12" s="27"/>
      <c r="C12" s="27"/>
      <c r="D12" s="28"/>
      <c r="E12" s="29"/>
      <c r="F12" s="687"/>
      <c r="G12" s="687">
        <f t="shared" si="0"/>
        <v>0</v>
      </c>
      <c r="H12" s="687"/>
      <c r="L12" s="610"/>
      <c r="O12" s="5" t="s">
        <v>22</v>
      </c>
    </row>
    <row r="13" spans="1:12" ht="21.75" customHeight="1">
      <c r="A13" s="26"/>
      <c r="B13" s="27" t="s">
        <v>23</v>
      </c>
      <c r="C13" s="961" t="s">
        <v>24</v>
      </c>
      <c r="D13" s="961"/>
      <c r="E13" s="31" t="s">
        <v>25</v>
      </c>
      <c r="F13" s="687">
        <f>F14+F15</f>
        <v>12879382</v>
      </c>
      <c r="G13" s="687">
        <v>11881745</v>
      </c>
      <c r="H13" s="687">
        <f>SUM(H14:H15)</f>
        <v>6542786</v>
      </c>
      <c r="L13" s="610"/>
    </row>
    <row r="14" spans="1:12" ht="21.75" customHeight="1">
      <c r="A14" s="26"/>
      <c r="B14" s="27"/>
      <c r="C14" s="27" t="s">
        <v>26</v>
      </c>
      <c r="D14" s="30" t="s">
        <v>508</v>
      </c>
      <c r="E14" s="31"/>
      <c r="F14" s="687">
        <v>12879382</v>
      </c>
      <c r="G14" s="687">
        <f aca="true" t="shared" si="1" ref="G14:G28">F14-H14</f>
        <v>6336596</v>
      </c>
      <c r="H14" s="687">
        <v>6542786</v>
      </c>
      <c r="L14" s="610"/>
    </row>
    <row r="15" spans="1:12" ht="21.75" customHeight="1">
      <c r="A15" s="26"/>
      <c r="B15" s="27"/>
      <c r="C15" s="27" t="s">
        <v>28</v>
      </c>
      <c r="D15" s="30" t="s">
        <v>29</v>
      </c>
      <c r="E15" s="31"/>
      <c r="F15" s="687"/>
      <c r="G15" s="687">
        <f t="shared" si="1"/>
        <v>0</v>
      </c>
      <c r="H15" s="687"/>
      <c r="L15" s="611"/>
    </row>
    <row r="16" spans="1:12" ht="21.75" customHeight="1">
      <c r="A16" s="26"/>
      <c r="B16" s="27" t="s">
        <v>30</v>
      </c>
      <c r="C16" s="961" t="s">
        <v>31</v>
      </c>
      <c r="D16" s="961"/>
      <c r="E16" s="31" t="s">
        <v>32</v>
      </c>
      <c r="F16" s="687">
        <v>1722000</v>
      </c>
      <c r="G16" s="687">
        <f t="shared" si="1"/>
        <v>1722000</v>
      </c>
      <c r="H16" s="687"/>
      <c r="L16" s="611"/>
    </row>
    <row r="17" spans="1:12" ht="21.75" customHeight="1">
      <c r="A17" s="26"/>
      <c r="B17" s="27" t="s">
        <v>33</v>
      </c>
      <c r="C17" s="1015" t="s">
        <v>34</v>
      </c>
      <c r="D17" s="1015"/>
      <c r="E17" s="32" t="s">
        <v>35</v>
      </c>
      <c r="F17" s="687">
        <v>0</v>
      </c>
      <c r="G17" s="687">
        <f t="shared" si="1"/>
        <v>0</v>
      </c>
      <c r="H17" s="687"/>
      <c r="L17" s="611"/>
    </row>
    <row r="18" spans="1:12" ht="21.75" customHeight="1">
      <c r="A18" s="26"/>
      <c r="B18" s="27"/>
      <c r="C18" s="27" t="s">
        <v>36</v>
      </c>
      <c r="D18" s="30" t="s">
        <v>37</v>
      </c>
      <c r="E18" s="31"/>
      <c r="F18" s="687"/>
      <c r="G18" s="687">
        <f t="shared" si="1"/>
        <v>0</v>
      </c>
      <c r="H18" s="687"/>
      <c r="L18" s="611"/>
    </row>
    <row r="19" spans="1:12" ht="21.75" customHeight="1">
      <c r="A19" s="26"/>
      <c r="B19" s="27"/>
      <c r="C19" s="27" t="s">
        <v>38</v>
      </c>
      <c r="D19" s="30" t="s">
        <v>39</v>
      </c>
      <c r="E19" s="31"/>
      <c r="F19" s="687">
        <v>0</v>
      </c>
      <c r="G19" s="687">
        <f t="shared" si="1"/>
        <v>0</v>
      </c>
      <c r="H19" s="687"/>
      <c r="L19" s="611"/>
    </row>
    <row r="20" spans="1:12" ht="21.75" customHeight="1" thickBot="1">
      <c r="A20" s="33"/>
      <c r="B20" s="34" t="s">
        <v>40</v>
      </c>
      <c r="C20" s="1018" t="s">
        <v>41</v>
      </c>
      <c r="D20" s="1018"/>
      <c r="E20" s="35" t="s">
        <v>42</v>
      </c>
      <c r="F20" s="687">
        <f>304200+100000</f>
        <v>404200</v>
      </c>
      <c r="G20" s="698">
        <f t="shared" si="1"/>
        <v>404200</v>
      </c>
      <c r="H20" s="698"/>
      <c r="L20" s="609"/>
    </row>
    <row r="21" spans="1:12" ht="21.75" customHeight="1" thickBot="1">
      <c r="A21" s="18" t="s">
        <v>43</v>
      </c>
      <c r="B21" s="965" t="s">
        <v>44</v>
      </c>
      <c r="C21" s="965"/>
      <c r="D21" s="965"/>
      <c r="E21" s="19" t="s">
        <v>45</v>
      </c>
      <c r="F21" s="685">
        <f>F22+F23+F24+F25+F32+F33+F34</f>
        <v>6534978</v>
      </c>
      <c r="G21" s="685">
        <f t="shared" si="1"/>
        <v>3066498</v>
      </c>
      <c r="H21" s="685">
        <f>H22+H23+H24+H25+H32+H33+H34</f>
        <v>3468480</v>
      </c>
      <c r="L21" s="610"/>
    </row>
    <row r="22" spans="1:12" ht="21.75" customHeight="1">
      <c r="A22" s="616"/>
      <c r="B22" s="580">
        <v>20</v>
      </c>
      <c r="C22" s="968" t="s">
        <v>452</v>
      </c>
      <c r="D22" s="1017"/>
      <c r="E22" s="25" t="s">
        <v>455</v>
      </c>
      <c r="F22" s="688"/>
      <c r="G22" s="688">
        <f t="shared" si="1"/>
        <v>0</v>
      </c>
      <c r="H22" s="688"/>
      <c r="L22" s="610"/>
    </row>
    <row r="23" spans="1:12" ht="21.75" customHeight="1">
      <c r="A23" s="36"/>
      <c r="B23" s="37" t="s">
        <v>46</v>
      </c>
      <c r="C23" s="963" t="s">
        <v>47</v>
      </c>
      <c r="D23" s="963"/>
      <c r="E23" s="39" t="s">
        <v>48</v>
      </c>
      <c r="F23" s="1121">
        <v>3678480</v>
      </c>
      <c r="G23" s="687">
        <f t="shared" si="1"/>
        <v>210000</v>
      </c>
      <c r="H23" s="687">
        <v>3468480</v>
      </c>
      <c r="L23" s="611"/>
    </row>
    <row r="24" spans="1:12" ht="21.75" customHeight="1">
      <c r="A24" s="26"/>
      <c r="B24" s="27" t="s">
        <v>49</v>
      </c>
      <c r="C24" s="957" t="s">
        <v>235</v>
      </c>
      <c r="D24" s="957"/>
      <c r="E24" s="29" t="s">
        <v>51</v>
      </c>
      <c r="F24" s="49"/>
      <c r="G24" s="687">
        <f t="shared" si="1"/>
        <v>0</v>
      </c>
      <c r="H24" s="555"/>
      <c r="L24" s="579"/>
    </row>
    <row r="25" spans="1:12" ht="21.75" customHeight="1">
      <c r="A25" s="26"/>
      <c r="B25" s="27" t="s">
        <v>52</v>
      </c>
      <c r="C25" s="957" t="s">
        <v>53</v>
      </c>
      <c r="D25" s="957"/>
      <c r="E25" s="29" t="s">
        <v>54</v>
      </c>
      <c r="F25" s="49">
        <f>F26+F27+F28+F29</f>
        <v>2585700</v>
      </c>
      <c r="G25" s="687">
        <f t="shared" si="1"/>
        <v>2585700</v>
      </c>
      <c r="H25" s="555"/>
      <c r="L25" s="579"/>
    </row>
    <row r="26" spans="1:12" ht="33.75" customHeight="1">
      <c r="A26" s="26"/>
      <c r="B26" s="27"/>
      <c r="C26" s="27" t="s">
        <v>55</v>
      </c>
      <c r="D26" s="28" t="s">
        <v>56</v>
      </c>
      <c r="E26" s="29"/>
      <c r="F26" s="49">
        <v>2585700</v>
      </c>
      <c r="G26" s="687">
        <f t="shared" si="1"/>
        <v>2585700</v>
      </c>
      <c r="H26" s="555"/>
      <c r="L26" s="579"/>
    </row>
    <row r="27" spans="1:12" ht="41.25" customHeight="1">
      <c r="A27" s="26"/>
      <c r="B27" s="27"/>
      <c r="C27" s="27" t="s">
        <v>57</v>
      </c>
      <c r="D27" s="28" t="s">
        <v>58</v>
      </c>
      <c r="E27" s="29"/>
      <c r="F27" s="49"/>
      <c r="G27" s="687">
        <f t="shared" si="1"/>
        <v>0</v>
      </c>
      <c r="H27" s="555"/>
      <c r="L27" s="579"/>
    </row>
    <row r="28" spans="1:12" ht="21.75" customHeight="1">
      <c r="A28" s="26"/>
      <c r="B28" s="27"/>
      <c r="C28" s="27" t="s">
        <v>59</v>
      </c>
      <c r="D28" s="28" t="s">
        <v>60</v>
      </c>
      <c r="E28" s="29"/>
      <c r="F28" s="49"/>
      <c r="G28" s="687">
        <f t="shared" si="1"/>
        <v>0</v>
      </c>
      <c r="H28" s="555"/>
      <c r="L28" s="579"/>
    </row>
    <row r="29" spans="1:12" ht="39" customHeight="1">
      <c r="A29" s="26"/>
      <c r="B29" s="27"/>
      <c r="C29" s="27" t="s">
        <v>174</v>
      </c>
      <c r="D29" s="28" t="s">
        <v>546</v>
      </c>
      <c r="E29" s="29"/>
      <c r="F29" s="49"/>
      <c r="G29" s="687"/>
      <c r="H29" s="555"/>
      <c r="L29" s="579"/>
    </row>
    <row r="30" spans="1:12" ht="21.75" customHeight="1">
      <c r="A30" s="26"/>
      <c r="B30" s="27" t="s">
        <v>61</v>
      </c>
      <c r="C30" s="957" t="s">
        <v>62</v>
      </c>
      <c r="D30" s="957"/>
      <c r="E30" s="29"/>
      <c r="F30" s="49"/>
      <c r="G30" s="687">
        <f>F30-H30</f>
        <v>0</v>
      </c>
      <c r="H30" s="555"/>
      <c r="L30" s="579"/>
    </row>
    <row r="31" spans="1:12" ht="21.75" customHeight="1">
      <c r="A31" s="40"/>
      <c r="B31" s="41" t="s">
        <v>63</v>
      </c>
      <c r="C31" s="1016" t="s">
        <v>64</v>
      </c>
      <c r="D31" s="1016"/>
      <c r="E31" s="29"/>
      <c r="F31" s="49"/>
      <c r="G31" s="687">
        <f>F31-H31</f>
        <v>0</v>
      </c>
      <c r="H31" s="555"/>
      <c r="L31" s="579"/>
    </row>
    <row r="32" spans="1:12" ht="21.75" customHeight="1">
      <c r="A32" s="40"/>
      <c r="B32" s="41" t="s">
        <v>65</v>
      </c>
      <c r="C32" s="1016" t="s">
        <v>66</v>
      </c>
      <c r="D32" s="1016"/>
      <c r="E32" s="29" t="s">
        <v>67</v>
      </c>
      <c r="F32" s="49">
        <v>70798</v>
      </c>
      <c r="G32" s="687">
        <f>F32-H32</f>
        <v>70798</v>
      </c>
      <c r="H32" s="555"/>
      <c r="L32" s="579"/>
    </row>
    <row r="33" spans="1:12" ht="21.75" customHeight="1">
      <c r="A33" s="40"/>
      <c r="B33" s="41" t="s">
        <v>68</v>
      </c>
      <c r="C33" s="960" t="s">
        <v>69</v>
      </c>
      <c r="D33" s="960"/>
      <c r="E33" s="42" t="s">
        <v>451</v>
      </c>
      <c r="F33" s="1122">
        <v>200000</v>
      </c>
      <c r="G33" s="687">
        <f>F33-H33</f>
        <v>200000</v>
      </c>
      <c r="H33" s="556"/>
      <c r="L33" s="579"/>
    </row>
    <row r="34" spans="1:12" ht="21.75" customHeight="1" thickBot="1">
      <c r="A34" s="33"/>
      <c r="B34" s="34" t="s">
        <v>449</v>
      </c>
      <c r="C34" s="970" t="s">
        <v>456</v>
      </c>
      <c r="D34" s="971"/>
      <c r="E34" s="51" t="s">
        <v>451</v>
      </c>
      <c r="F34" s="52"/>
      <c r="G34" s="698">
        <f>F34-H34</f>
        <v>0</v>
      </c>
      <c r="H34" s="617"/>
      <c r="L34" s="579"/>
    </row>
    <row r="35" spans="1:12" ht="42" customHeight="1" thickBot="1">
      <c r="A35" s="43" t="s">
        <v>70</v>
      </c>
      <c r="B35" s="965" t="s">
        <v>71</v>
      </c>
      <c r="C35" s="965"/>
      <c r="D35" s="965"/>
      <c r="E35" s="19" t="s">
        <v>72</v>
      </c>
      <c r="F35" s="689">
        <f>F36+F39+F37</f>
        <v>41085428</v>
      </c>
      <c r="G35" s="689">
        <f>G36+G39+G37</f>
        <v>41085428</v>
      </c>
      <c r="H35" s="618">
        <f>SUM(H36:H39)</f>
        <v>0</v>
      </c>
      <c r="L35" s="579"/>
    </row>
    <row r="36" spans="1:12" ht="21.75" customHeight="1">
      <c r="A36" s="36"/>
      <c r="B36" s="41" t="s">
        <v>73</v>
      </c>
      <c r="C36" s="1019" t="s">
        <v>74</v>
      </c>
      <c r="D36" s="1019"/>
      <c r="E36" s="44" t="s">
        <v>75</v>
      </c>
      <c r="F36" s="1123">
        <v>27280524</v>
      </c>
      <c r="G36" s="688">
        <f aca="true" t="shared" si="2" ref="G36:G52">F36-H36</f>
        <v>27280524</v>
      </c>
      <c r="H36" s="557">
        <v>0</v>
      </c>
      <c r="L36" s="612"/>
    </row>
    <row r="37" spans="1:12" ht="21.75" customHeight="1">
      <c r="A37" s="26"/>
      <c r="B37" s="41" t="s">
        <v>76</v>
      </c>
      <c r="C37" s="1016" t="s">
        <v>77</v>
      </c>
      <c r="D37" s="1016"/>
      <c r="E37" s="29"/>
      <c r="F37" s="49"/>
      <c r="G37" s="687">
        <f t="shared" si="2"/>
        <v>0</v>
      </c>
      <c r="H37" s="555"/>
      <c r="L37" s="612"/>
    </row>
    <row r="38" spans="1:12" ht="21.75" customHeight="1">
      <c r="A38" s="26"/>
      <c r="B38" s="41" t="s">
        <v>78</v>
      </c>
      <c r="C38" s="1016" t="s">
        <v>79</v>
      </c>
      <c r="D38" s="1016"/>
      <c r="E38" s="29"/>
      <c r="F38" s="690"/>
      <c r="G38" s="687">
        <f t="shared" si="2"/>
        <v>0</v>
      </c>
      <c r="H38" s="555"/>
      <c r="L38" s="612"/>
    </row>
    <row r="39" spans="1:12" ht="21.75" customHeight="1">
      <c r="A39" s="26"/>
      <c r="B39" s="41" t="s">
        <v>80</v>
      </c>
      <c r="C39" s="1016" t="s">
        <v>81</v>
      </c>
      <c r="D39" s="1016"/>
      <c r="E39" s="29" t="s">
        <v>82</v>
      </c>
      <c r="F39" s="49">
        <f>F40+F42+F41</f>
        <v>13804904</v>
      </c>
      <c r="G39" s="687">
        <f t="shared" si="2"/>
        <v>13804904</v>
      </c>
      <c r="H39" s="555"/>
      <c r="L39" s="612"/>
    </row>
    <row r="40" spans="1:12" ht="30" customHeight="1">
      <c r="A40" s="26"/>
      <c r="B40" s="41"/>
      <c r="C40" s="37" t="s">
        <v>83</v>
      </c>
      <c r="D40" s="38" t="s">
        <v>84</v>
      </c>
      <c r="E40" s="39"/>
      <c r="F40" s="49">
        <v>10724400</v>
      </c>
      <c r="G40" s="687">
        <f t="shared" si="2"/>
        <v>10724400</v>
      </c>
      <c r="H40" s="555"/>
      <c r="L40" s="579"/>
    </row>
    <row r="41" spans="1:12" ht="21.75" customHeight="1">
      <c r="A41" s="26"/>
      <c r="B41" s="41"/>
      <c r="C41" s="27" t="s">
        <v>85</v>
      </c>
      <c r="D41" s="28" t="s">
        <v>86</v>
      </c>
      <c r="E41" s="29"/>
      <c r="F41" s="49"/>
      <c r="G41" s="687">
        <f t="shared" si="2"/>
        <v>0</v>
      </c>
      <c r="H41" s="555"/>
      <c r="L41" s="579"/>
    </row>
    <row r="42" spans="1:12" ht="21.75" customHeight="1" thickBot="1">
      <c r="A42" s="26"/>
      <c r="B42" s="41"/>
      <c r="C42" s="27" t="s">
        <v>87</v>
      </c>
      <c r="D42" s="28" t="s">
        <v>88</v>
      </c>
      <c r="E42" s="29"/>
      <c r="F42" s="49">
        <v>3080504</v>
      </c>
      <c r="G42" s="698">
        <f t="shared" si="2"/>
        <v>3080504</v>
      </c>
      <c r="H42" s="556"/>
      <c r="L42" s="579"/>
    </row>
    <row r="43" spans="1:12" ht="36" customHeight="1" thickBot="1">
      <c r="A43" s="43" t="s">
        <v>89</v>
      </c>
      <c r="B43" s="976" t="s">
        <v>90</v>
      </c>
      <c r="C43" s="976"/>
      <c r="D43" s="976"/>
      <c r="E43" s="46" t="s">
        <v>91</v>
      </c>
      <c r="F43" s="689">
        <f>F45</f>
        <v>0</v>
      </c>
      <c r="G43" s="685">
        <f t="shared" si="2"/>
        <v>0</v>
      </c>
      <c r="H43" s="685"/>
      <c r="L43" s="579"/>
    </row>
    <row r="44" spans="1:12" ht="21.75" customHeight="1">
      <c r="A44" s="36"/>
      <c r="B44" s="47" t="s">
        <v>92</v>
      </c>
      <c r="C44" s="963" t="s">
        <v>93</v>
      </c>
      <c r="D44" s="963"/>
      <c r="E44" s="39" t="s">
        <v>94</v>
      </c>
      <c r="F44" s="691"/>
      <c r="G44" s="688">
        <f t="shared" si="2"/>
        <v>0</v>
      </c>
      <c r="H44" s="688"/>
      <c r="L44" s="612"/>
    </row>
    <row r="45" spans="1:12" ht="31.5" customHeight="1">
      <c r="A45" s="26"/>
      <c r="B45" s="48" t="s">
        <v>95</v>
      </c>
      <c r="C45" s="957" t="s">
        <v>96</v>
      </c>
      <c r="D45" s="957"/>
      <c r="E45" s="29" t="s">
        <v>97</v>
      </c>
      <c r="F45" s="49">
        <f>F48+F47+F46</f>
        <v>0</v>
      </c>
      <c r="G45" s="687">
        <f t="shared" si="2"/>
        <v>0</v>
      </c>
      <c r="H45" s="687"/>
      <c r="L45" s="579"/>
    </row>
    <row r="46" spans="1:12" ht="33" customHeight="1">
      <c r="A46" s="26"/>
      <c r="B46" s="47"/>
      <c r="C46" s="37" t="s">
        <v>98</v>
      </c>
      <c r="D46" s="38" t="s">
        <v>84</v>
      </c>
      <c r="E46" s="39"/>
      <c r="F46" s="49"/>
      <c r="G46" s="687">
        <f t="shared" si="2"/>
        <v>0</v>
      </c>
      <c r="H46" s="687"/>
      <c r="L46" s="579"/>
    </row>
    <row r="47" spans="1:12" ht="21.75" customHeight="1">
      <c r="A47" s="26"/>
      <c r="B47" s="48"/>
      <c r="C47" s="27" t="s">
        <v>99</v>
      </c>
      <c r="D47" s="38" t="s">
        <v>86</v>
      </c>
      <c r="E47" s="39"/>
      <c r="F47" s="49"/>
      <c r="G47" s="687">
        <f t="shared" si="2"/>
        <v>0</v>
      </c>
      <c r="H47" s="687"/>
      <c r="L47" s="579"/>
    </row>
    <row r="48" spans="1:12" ht="30.75" customHeight="1" thickBot="1">
      <c r="A48" s="40"/>
      <c r="B48" s="47"/>
      <c r="C48" s="37" t="s">
        <v>100</v>
      </c>
      <c r="D48" s="38" t="s">
        <v>101</v>
      </c>
      <c r="E48" s="39"/>
      <c r="F48" s="49"/>
      <c r="G48" s="698">
        <f t="shared" si="2"/>
        <v>0</v>
      </c>
      <c r="H48" s="698"/>
      <c r="L48" s="579"/>
    </row>
    <row r="49" spans="1:12" ht="21.75" customHeight="1" hidden="1">
      <c r="A49" s="50"/>
      <c r="B49" s="48"/>
      <c r="C49" s="1016"/>
      <c r="D49" s="1016"/>
      <c r="E49" s="29"/>
      <c r="F49" s="49"/>
      <c r="G49" s="685">
        <f t="shared" si="2"/>
        <v>0</v>
      </c>
      <c r="H49" s="685"/>
      <c r="L49" s="579"/>
    </row>
    <row r="50" spans="1:12" ht="21.75" customHeight="1" hidden="1">
      <c r="A50" s="50"/>
      <c r="B50" s="47"/>
      <c r="C50" s="971"/>
      <c r="D50" s="971"/>
      <c r="E50" s="51"/>
      <c r="F50" s="52"/>
      <c r="G50" s="685">
        <f t="shared" si="2"/>
        <v>0</v>
      </c>
      <c r="H50" s="685"/>
      <c r="L50" s="579"/>
    </row>
    <row r="51" spans="1:12" ht="21.75" customHeight="1" thickBot="1">
      <c r="A51" s="43" t="s">
        <v>102</v>
      </c>
      <c r="B51" s="965" t="s">
        <v>103</v>
      </c>
      <c r="C51" s="965"/>
      <c r="D51" s="965"/>
      <c r="E51" s="19"/>
      <c r="F51" s="689">
        <f>F52+F54+F53</f>
        <v>772998</v>
      </c>
      <c r="G51" s="685">
        <f t="shared" si="2"/>
        <v>772998</v>
      </c>
      <c r="H51" s="685">
        <f>H52+H54</f>
        <v>0</v>
      </c>
      <c r="L51" s="579"/>
    </row>
    <row r="52" spans="1:12" s="21" customFormat="1" ht="21.75" customHeight="1">
      <c r="A52" s="53"/>
      <c r="B52" s="47" t="s">
        <v>104</v>
      </c>
      <c r="C52" s="963" t="s">
        <v>236</v>
      </c>
      <c r="D52" s="963"/>
      <c r="E52" s="39" t="s">
        <v>106</v>
      </c>
      <c r="F52" s="691">
        <v>73006</v>
      </c>
      <c r="G52" s="688">
        <f t="shared" si="2"/>
        <v>73006</v>
      </c>
      <c r="H52" s="688"/>
      <c r="L52" s="612"/>
    </row>
    <row r="53" spans="1:12" s="21" customFormat="1" ht="37.5" customHeight="1">
      <c r="A53" s="53"/>
      <c r="B53" s="47" t="s">
        <v>107</v>
      </c>
      <c r="C53" s="963" t="s">
        <v>564</v>
      </c>
      <c r="D53" s="963"/>
      <c r="E53" s="39" t="s">
        <v>106</v>
      </c>
      <c r="F53" s="691">
        <v>500000</v>
      </c>
      <c r="G53" s="885"/>
      <c r="H53" s="885"/>
      <c r="L53" s="612"/>
    </row>
    <row r="54" spans="1:12" ht="21.75" customHeight="1" thickBot="1">
      <c r="A54" s="26"/>
      <c r="B54" s="27" t="s">
        <v>265</v>
      </c>
      <c r="C54" s="957" t="s">
        <v>237</v>
      </c>
      <c r="D54" s="957"/>
      <c r="E54" s="29" t="s">
        <v>109</v>
      </c>
      <c r="F54" s="692">
        <v>199992</v>
      </c>
      <c r="G54" s="698">
        <f aca="true" t="shared" si="3" ref="G54:G63">F54-H54</f>
        <v>199992</v>
      </c>
      <c r="H54" s="698"/>
      <c r="L54" s="579"/>
    </row>
    <row r="55" spans="1:12" ht="21.75" customHeight="1" thickBot="1">
      <c r="A55" s="43" t="s">
        <v>110</v>
      </c>
      <c r="B55" s="965" t="s">
        <v>111</v>
      </c>
      <c r="C55" s="965"/>
      <c r="D55" s="965"/>
      <c r="E55" s="19" t="s">
        <v>112</v>
      </c>
      <c r="F55" s="693">
        <f>SUM(F56:F57)</f>
        <v>0</v>
      </c>
      <c r="G55" s="685">
        <f t="shared" si="3"/>
        <v>0</v>
      </c>
      <c r="H55" s="685"/>
      <c r="L55" s="613"/>
    </row>
    <row r="56" spans="1:12" s="21" customFormat="1" ht="21.75" customHeight="1">
      <c r="A56" s="53"/>
      <c r="B56" s="37" t="s">
        <v>113</v>
      </c>
      <c r="C56" s="963" t="s">
        <v>114</v>
      </c>
      <c r="D56" s="963"/>
      <c r="E56" s="39" t="s">
        <v>115</v>
      </c>
      <c r="F56" s="694"/>
      <c r="G56" s="688">
        <f t="shared" si="3"/>
        <v>0</v>
      </c>
      <c r="H56" s="688"/>
      <c r="L56" s="614"/>
    </row>
    <row r="57" spans="1:12" ht="21.75" customHeight="1" thickBot="1">
      <c r="A57" s="40"/>
      <c r="B57" s="41" t="s">
        <v>116</v>
      </c>
      <c r="C57" s="960" t="s">
        <v>117</v>
      </c>
      <c r="D57" s="960"/>
      <c r="E57" s="42" t="s">
        <v>118</v>
      </c>
      <c r="F57" s="695"/>
      <c r="G57" s="698">
        <f t="shared" si="3"/>
        <v>0</v>
      </c>
      <c r="H57" s="698"/>
      <c r="L57" s="613"/>
    </row>
    <row r="58" spans="1:12" ht="21.75" customHeight="1" thickBot="1">
      <c r="A58" s="43" t="s">
        <v>119</v>
      </c>
      <c r="B58" s="1020" t="s">
        <v>120</v>
      </c>
      <c r="C58" s="1020"/>
      <c r="D58" s="1020"/>
      <c r="E58" s="55"/>
      <c r="F58" s="693">
        <f>F7+F21+F35+F51+F55+F43</f>
        <v>65402032</v>
      </c>
      <c r="G58" s="685">
        <f t="shared" si="3"/>
        <v>55390766</v>
      </c>
      <c r="H58" s="685">
        <f>H7+H21+H35</f>
        <v>10011266</v>
      </c>
      <c r="L58" s="613"/>
    </row>
    <row r="59" spans="1:12" ht="24" customHeight="1" thickBot="1">
      <c r="A59" s="18" t="s">
        <v>121</v>
      </c>
      <c r="B59" s="965" t="s">
        <v>122</v>
      </c>
      <c r="C59" s="965"/>
      <c r="D59" s="965"/>
      <c r="E59" s="19"/>
      <c r="F59" s="693">
        <f>F62+F61+F60</f>
        <v>61339771</v>
      </c>
      <c r="G59" s="685">
        <f t="shared" si="3"/>
        <v>61339771</v>
      </c>
      <c r="H59" s="685">
        <v>0</v>
      </c>
      <c r="L59" s="614"/>
    </row>
    <row r="60" spans="1:12" ht="21.75" customHeight="1">
      <c r="A60" s="36"/>
      <c r="B60" s="37" t="s">
        <v>123</v>
      </c>
      <c r="C60" s="963" t="s">
        <v>124</v>
      </c>
      <c r="D60" s="963"/>
      <c r="E60" s="39" t="s">
        <v>125</v>
      </c>
      <c r="F60" s="696">
        <v>42240768</v>
      </c>
      <c r="G60" s="688">
        <f t="shared" si="3"/>
        <v>42240768</v>
      </c>
      <c r="H60" s="688"/>
      <c r="L60" s="614"/>
    </row>
    <row r="61" spans="1:12" ht="21.75" customHeight="1">
      <c r="A61" s="26"/>
      <c r="B61" s="48" t="s">
        <v>126</v>
      </c>
      <c r="C61" s="963" t="s">
        <v>548</v>
      </c>
      <c r="D61" s="963"/>
      <c r="E61" s="39" t="s">
        <v>127</v>
      </c>
      <c r="F61" s="692"/>
      <c r="G61" s="687">
        <f t="shared" si="3"/>
        <v>0</v>
      </c>
      <c r="H61" s="687"/>
      <c r="L61" s="614"/>
    </row>
    <row r="62" spans="1:12" ht="21.75" customHeight="1" thickBot="1">
      <c r="A62" s="26"/>
      <c r="B62" s="48" t="s">
        <v>128</v>
      </c>
      <c r="C62" s="963" t="s">
        <v>129</v>
      </c>
      <c r="D62" s="963"/>
      <c r="E62" s="39" t="s">
        <v>130</v>
      </c>
      <c r="F62" s="692">
        <v>19099003</v>
      </c>
      <c r="G62" s="698">
        <f t="shared" si="3"/>
        <v>19099003</v>
      </c>
      <c r="H62" s="698"/>
      <c r="L62" s="613"/>
    </row>
    <row r="63" spans="1:12" ht="35.25" customHeight="1" thickBot="1">
      <c r="A63" s="43" t="s">
        <v>131</v>
      </c>
      <c r="B63" s="989" t="s">
        <v>132</v>
      </c>
      <c r="C63" s="989"/>
      <c r="D63" s="989"/>
      <c r="E63" s="57"/>
      <c r="F63" s="697">
        <f>F58+F59</f>
        <v>126741803</v>
      </c>
      <c r="G63" s="685">
        <f t="shared" si="3"/>
        <v>116730537</v>
      </c>
      <c r="H63" s="685">
        <f>H58</f>
        <v>10011266</v>
      </c>
      <c r="L63" s="613"/>
    </row>
    <row r="64" spans="1:12" ht="21.75" customHeight="1" hidden="1">
      <c r="A64" s="975" t="s">
        <v>133</v>
      </c>
      <c r="B64" s="975"/>
      <c r="C64" s="975"/>
      <c r="D64" s="975"/>
      <c r="E64" s="58"/>
      <c r="F64" s="544"/>
      <c r="G64" s="20"/>
      <c r="L64" s="615"/>
    </row>
    <row r="65" spans="1:12" ht="21.75" customHeight="1" hidden="1">
      <c r="A65" s="972" t="s">
        <v>134</v>
      </c>
      <c r="B65" s="972"/>
      <c r="C65" s="972"/>
      <c r="D65" s="972"/>
      <c r="E65" s="59"/>
      <c r="F65" s="545"/>
      <c r="G65" s="20"/>
      <c r="L65" s="548"/>
    </row>
    <row r="66" spans="1:12" ht="21.75" customHeight="1">
      <c r="A66" s="60"/>
      <c r="B66" s="61"/>
      <c r="C66" s="61"/>
      <c r="D66" s="61"/>
      <c r="E66" s="61"/>
      <c r="F66" s="62"/>
      <c r="G66" s="62"/>
      <c r="L66" s="548"/>
    </row>
    <row r="67" ht="12.75">
      <c r="H67" s="4"/>
    </row>
    <row r="68" ht="35.25" customHeight="1">
      <c r="H68" s="4"/>
    </row>
    <row r="69" ht="35.25" customHeight="1"/>
    <row r="74" ht="48.75" customHeight="1"/>
    <row r="75" ht="46.5" customHeight="1"/>
    <row r="76" ht="41.25" customHeight="1"/>
  </sheetData>
  <sheetProtection selectLockedCells="1" selectUnlockedCells="1"/>
  <mergeCells count="45">
    <mergeCell ref="C52:D52"/>
    <mergeCell ref="B55:D55"/>
    <mergeCell ref="C56:D56"/>
    <mergeCell ref="A64:D64"/>
    <mergeCell ref="A65:D65"/>
    <mergeCell ref="B58:D58"/>
    <mergeCell ref="B59:D59"/>
    <mergeCell ref="C60:D60"/>
    <mergeCell ref="C61:D61"/>
    <mergeCell ref="C62:D62"/>
    <mergeCell ref="C53:D53"/>
    <mergeCell ref="B63:D63"/>
    <mergeCell ref="C57:D57"/>
    <mergeCell ref="C39:D39"/>
    <mergeCell ref="B43:D43"/>
    <mergeCell ref="C44:D44"/>
    <mergeCell ref="C45:D45"/>
    <mergeCell ref="C49:D49"/>
    <mergeCell ref="C50:D50"/>
    <mergeCell ref="B51:D51"/>
    <mergeCell ref="C20:D20"/>
    <mergeCell ref="C16:D16"/>
    <mergeCell ref="C54:D54"/>
    <mergeCell ref="C31:D31"/>
    <mergeCell ref="C32:D32"/>
    <mergeCell ref="C33:D33"/>
    <mergeCell ref="B35:D35"/>
    <mergeCell ref="C36:D36"/>
    <mergeCell ref="C37:D37"/>
    <mergeCell ref="C34:D34"/>
    <mergeCell ref="C38:D38"/>
    <mergeCell ref="B21:D21"/>
    <mergeCell ref="C23:D23"/>
    <mergeCell ref="C24:D24"/>
    <mergeCell ref="C25:D25"/>
    <mergeCell ref="C30:D30"/>
    <mergeCell ref="C22:D22"/>
    <mergeCell ref="C17:D17"/>
    <mergeCell ref="A2:G2"/>
    <mergeCell ref="A4:C4"/>
    <mergeCell ref="B6:D6"/>
    <mergeCell ref="B7:D7"/>
    <mergeCell ref="C8:D8"/>
    <mergeCell ref="C13:D13"/>
    <mergeCell ref="G3:H3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5" zoomScaleNormal="75" zoomScalePageLayoutView="0" workbookViewId="0" topLeftCell="A1">
      <selection activeCell="F35" sqref="F35"/>
    </sheetView>
  </sheetViews>
  <sheetFormatPr defaultColWidth="9.140625" defaultRowHeight="12.75"/>
  <cols>
    <col min="1" max="1" width="5.8515625" style="63" customWidth="1"/>
    <col min="2" max="2" width="8.140625" style="64" customWidth="1"/>
    <col min="3" max="3" width="6.8515625" style="64" customWidth="1"/>
    <col min="4" max="4" width="50.140625" style="65" customWidth="1"/>
    <col min="5" max="5" width="8.8515625" style="65" customWidth="1"/>
    <col min="6" max="6" width="18.7109375" style="66" customWidth="1"/>
    <col min="7" max="7" width="18.57421875" style="67" customWidth="1"/>
    <col min="8" max="8" width="16.7109375" style="66" customWidth="1"/>
    <col min="9" max="16384" width="9.140625" style="66" customWidth="1"/>
  </cols>
  <sheetData>
    <row r="1" spans="6:7" ht="15.75">
      <c r="F1" s="1021"/>
      <c r="G1" s="1021"/>
    </row>
    <row r="2" spans="1:7" ht="37.5" customHeight="1">
      <c r="A2" s="1022" t="s">
        <v>569</v>
      </c>
      <c r="B2" s="1022"/>
      <c r="C2" s="1022"/>
      <c r="D2" s="1022"/>
      <c r="E2" s="1022"/>
      <c r="F2" s="1022"/>
      <c r="G2" s="1022"/>
    </row>
    <row r="3" spans="1:8" ht="14.25" customHeight="1" thickBot="1">
      <c r="A3" s="167"/>
      <c r="B3" s="69"/>
      <c r="C3" s="69"/>
      <c r="D3" s="10"/>
      <c r="E3" s="70"/>
      <c r="G3" s="1182" t="s">
        <v>605</v>
      </c>
      <c r="H3" s="1181"/>
    </row>
    <row r="4" spans="1:8" s="10" customFormat="1" ht="48.75" customHeight="1" thickBot="1">
      <c r="A4" s="980" t="s">
        <v>135</v>
      </c>
      <c r="B4" s="980"/>
      <c r="C4" s="980"/>
      <c r="D4" s="980"/>
      <c r="E4" s="72" t="s">
        <v>3</v>
      </c>
      <c r="F4" s="872" t="s">
        <v>4</v>
      </c>
      <c r="G4" s="873" t="s">
        <v>246</v>
      </c>
      <c r="H4" s="874" t="s">
        <v>302</v>
      </c>
    </row>
    <row r="5" spans="1:8" s="10" customFormat="1" ht="16.5" customHeight="1" hidden="1" thickBot="1">
      <c r="A5" s="72"/>
      <c r="B5" s="73"/>
      <c r="C5" s="73"/>
      <c r="D5" s="73"/>
      <c r="E5" s="72"/>
      <c r="F5" s="823" t="s">
        <v>6</v>
      </c>
      <c r="G5" s="823" t="s">
        <v>6</v>
      </c>
      <c r="H5" s="823" t="s">
        <v>6</v>
      </c>
    </row>
    <row r="6" spans="1:8" s="77" customFormat="1" ht="22.5" customHeight="1" thickBot="1">
      <c r="A6" s="43" t="s">
        <v>10</v>
      </c>
      <c r="B6" s="984" t="s">
        <v>142</v>
      </c>
      <c r="C6" s="984"/>
      <c r="D6" s="984"/>
      <c r="E6" s="43"/>
      <c r="F6" s="735">
        <f>F7+F8+F9+F10+F11</f>
        <v>56744954</v>
      </c>
      <c r="G6" s="735">
        <f>F6-H6</f>
        <v>47533688</v>
      </c>
      <c r="H6" s="752">
        <f>H7+H8+H9+H10+H11</f>
        <v>9211266</v>
      </c>
    </row>
    <row r="7" spans="1:8" s="83" customFormat="1" ht="22.5" customHeight="1">
      <c r="A7" s="78"/>
      <c r="B7" s="79" t="s">
        <v>13</v>
      </c>
      <c r="C7" s="79"/>
      <c r="D7" s="80" t="s">
        <v>143</v>
      </c>
      <c r="E7" s="726" t="s">
        <v>144</v>
      </c>
      <c r="F7" s="736">
        <v>25277433</v>
      </c>
      <c r="G7" s="749">
        <f>F7-H7</f>
        <v>23624525</v>
      </c>
      <c r="H7" s="753">
        <v>1652908</v>
      </c>
    </row>
    <row r="8" spans="1:8" s="83" customFormat="1" ht="22.5" customHeight="1">
      <c r="A8" s="84"/>
      <c r="B8" s="85" t="s">
        <v>23</v>
      </c>
      <c r="C8" s="85"/>
      <c r="D8" s="86" t="s">
        <v>145</v>
      </c>
      <c r="E8" s="726" t="s">
        <v>146</v>
      </c>
      <c r="F8" s="737">
        <v>5071833</v>
      </c>
      <c r="G8" s="741">
        <f>F8-H8</f>
        <v>4620681</v>
      </c>
      <c r="H8" s="754">
        <v>451152</v>
      </c>
    </row>
    <row r="9" spans="1:8" s="83" customFormat="1" ht="22.5" customHeight="1">
      <c r="A9" s="84"/>
      <c r="B9" s="85" t="s">
        <v>147</v>
      </c>
      <c r="C9" s="85"/>
      <c r="D9" s="86" t="s">
        <v>148</v>
      </c>
      <c r="E9" s="726" t="s">
        <v>149</v>
      </c>
      <c r="F9" s="737">
        <v>20136735</v>
      </c>
      <c r="G9" s="741">
        <f>F9-H9</f>
        <v>18402115</v>
      </c>
      <c r="H9" s="738">
        <f>'8.sz.m.Dologi kiadás (2)'!F25</f>
        <v>1734620</v>
      </c>
    </row>
    <row r="10" spans="1:8" s="83" customFormat="1" ht="22.5" customHeight="1">
      <c r="A10" s="84"/>
      <c r="B10" s="85" t="s">
        <v>33</v>
      </c>
      <c r="C10" s="85"/>
      <c r="D10" s="86" t="s">
        <v>150</v>
      </c>
      <c r="E10" s="726" t="s">
        <v>151</v>
      </c>
      <c r="F10" s="736">
        <v>2171000</v>
      </c>
      <c r="G10" s="741">
        <f>'9.sz.m.szociális kiadások'!C43+'9.sz.m.szociális kiadások'!C16</f>
        <v>0</v>
      </c>
      <c r="H10" s="741">
        <f>'9.sz.m.szociális kiadások'!C11+'9.sz.m.szociális kiadások'!C14+'9.sz.m.szociális kiadások'!C15+'9.sz.m.szociális kiadások'!C17</f>
        <v>2171000</v>
      </c>
    </row>
    <row r="11" spans="1:8" s="83" customFormat="1" ht="22.5" customHeight="1">
      <c r="A11" s="84"/>
      <c r="B11" s="85" t="s">
        <v>40</v>
      </c>
      <c r="C11" s="85"/>
      <c r="D11" s="87" t="s">
        <v>152</v>
      </c>
      <c r="E11" s="727" t="s">
        <v>153</v>
      </c>
      <c r="F11" s="737">
        <f>SUM(F12:F15)</f>
        <v>4087953</v>
      </c>
      <c r="G11" s="741">
        <f>SUM(G12:G15)</f>
        <v>886367</v>
      </c>
      <c r="H11" s="738">
        <f>SUM(H12:H15)</f>
        <v>3201586</v>
      </c>
    </row>
    <row r="12" spans="1:8" s="83" customFormat="1" ht="28.5" customHeight="1">
      <c r="A12" s="84"/>
      <c r="B12" s="89"/>
      <c r="C12" s="85" t="s">
        <v>154</v>
      </c>
      <c r="D12" s="90" t="s">
        <v>155</v>
      </c>
      <c r="E12" s="728" t="s">
        <v>238</v>
      </c>
      <c r="F12" s="736">
        <v>117277</v>
      </c>
      <c r="G12" s="741">
        <f>F12-H12</f>
        <v>117277</v>
      </c>
      <c r="H12" s="755"/>
    </row>
    <row r="13" spans="1:8" s="83" customFormat="1" ht="31.5" customHeight="1">
      <c r="A13" s="84"/>
      <c r="B13" s="85"/>
      <c r="C13" s="85" t="s">
        <v>156</v>
      </c>
      <c r="D13" s="86" t="s">
        <v>157</v>
      </c>
      <c r="E13" s="726" t="s">
        <v>239</v>
      </c>
      <c r="F13" s="736">
        <v>2889266</v>
      </c>
      <c r="G13" s="741">
        <f>F13-H13</f>
        <v>0</v>
      </c>
      <c r="H13" s="754">
        <f>'10.sz.m.átadott pe (2)'!C33</f>
        <v>2889266</v>
      </c>
    </row>
    <row r="14" spans="1:8" s="83" customFormat="1" ht="36.75" customHeight="1">
      <c r="A14" s="92"/>
      <c r="B14" s="93"/>
      <c r="C14" s="85" t="s">
        <v>158</v>
      </c>
      <c r="D14" s="86" t="s">
        <v>159</v>
      </c>
      <c r="E14" s="726" t="s">
        <v>240</v>
      </c>
      <c r="F14" s="736">
        <v>1081410</v>
      </c>
      <c r="G14" s="762">
        <f>'10.sz.m.átadott pe (2)'!B61</f>
        <v>769090</v>
      </c>
      <c r="H14" s="754">
        <f>'10.sz.m.átadott pe (2)'!C61</f>
        <v>312320</v>
      </c>
    </row>
    <row r="15" spans="1:8" s="83" customFormat="1" ht="42.75" customHeight="1" thickBot="1">
      <c r="A15" s="84"/>
      <c r="B15" s="85"/>
      <c r="C15" s="85" t="s">
        <v>160</v>
      </c>
      <c r="D15" s="86" t="s">
        <v>491</v>
      </c>
      <c r="E15" s="726" t="s">
        <v>490</v>
      </c>
      <c r="F15" s="741">
        <v>0</v>
      </c>
      <c r="G15" s="842">
        <f aca="true" t="shared" si="0" ref="G15:G36">F15-H15</f>
        <v>0</v>
      </c>
      <c r="H15" s="754">
        <f>'10.sz.m.átadott pe (2)'!C88</f>
        <v>0</v>
      </c>
    </row>
    <row r="16" spans="1:8" s="83" customFormat="1" ht="22.5" customHeight="1" hidden="1" thickBot="1">
      <c r="A16" s="94"/>
      <c r="B16" s="95"/>
      <c r="C16" s="95" t="s">
        <v>162</v>
      </c>
      <c r="D16" s="96" t="s">
        <v>163</v>
      </c>
      <c r="E16" s="729"/>
      <c r="F16" s="739"/>
      <c r="G16" s="735">
        <f t="shared" si="0"/>
        <v>0</v>
      </c>
      <c r="H16" s="756"/>
    </row>
    <row r="17" spans="1:8" s="83" customFormat="1" ht="22.5" customHeight="1" thickBot="1">
      <c r="A17" s="43" t="s">
        <v>164</v>
      </c>
      <c r="B17" s="984" t="s">
        <v>165</v>
      </c>
      <c r="C17" s="984"/>
      <c r="D17" s="984"/>
      <c r="E17" s="43"/>
      <c r="F17" s="740">
        <f>F18+F19+F20</f>
        <v>47958168</v>
      </c>
      <c r="G17" s="735">
        <f t="shared" si="0"/>
        <v>47158168</v>
      </c>
      <c r="H17" s="740">
        <f>H18+H19+H20</f>
        <v>800000</v>
      </c>
    </row>
    <row r="18" spans="1:8" s="83" customFormat="1" ht="22.5" customHeight="1">
      <c r="A18" s="78"/>
      <c r="B18" s="79" t="s">
        <v>46</v>
      </c>
      <c r="C18" s="985" t="s">
        <v>166</v>
      </c>
      <c r="D18" s="985"/>
      <c r="E18" s="78" t="s">
        <v>167</v>
      </c>
      <c r="F18" s="736">
        <v>10702800</v>
      </c>
      <c r="G18" s="749">
        <f t="shared" si="0"/>
        <v>10702800</v>
      </c>
      <c r="H18" s="753"/>
    </row>
    <row r="19" spans="1:8" s="83" customFormat="1" ht="22.5" customHeight="1">
      <c r="A19" s="84"/>
      <c r="B19" s="85" t="s">
        <v>49</v>
      </c>
      <c r="C19" s="986" t="s">
        <v>168</v>
      </c>
      <c r="D19" s="986"/>
      <c r="E19" s="78" t="s">
        <v>169</v>
      </c>
      <c r="F19" s="741">
        <v>36455368</v>
      </c>
      <c r="G19" s="741">
        <f t="shared" si="0"/>
        <v>36455368</v>
      </c>
      <c r="H19" s="754"/>
    </row>
    <row r="20" spans="1:8" s="83" customFormat="1" ht="22.5" customHeight="1">
      <c r="A20" s="100"/>
      <c r="B20" s="85" t="s">
        <v>52</v>
      </c>
      <c r="C20" s="987" t="s">
        <v>170</v>
      </c>
      <c r="D20" s="987"/>
      <c r="E20" s="730" t="s">
        <v>171</v>
      </c>
      <c r="F20" s="738">
        <f>SUM(F21:F24)</f>
        <v>800000</v>
      </c>
      <c r="G20" s="741">
        <f t="shared" si="0"/>
        <v>0</v>
      </c>
      <c r="H20" s="754">
        <f>SUM(H21:H24)</f>
        <v>800000</v>
      </c>
    </row>
    <row r="21" spans="1:8" s="83" customFormat="1" ht="22.5" customHeight="1">
      <c r="A21" s="103"/>
      <c r="B21" s="104"/>
      <c r="C21" s="104" t="s">
        <v>55</v>
      </c>
      <c r="D21" s="101" t="s">
        <v>172</v>
      </c>
      <c r="E21" s="730"/>
      <c r="F21" s="741">
        <v>800000</v>
      </c>
      <c r="G21" s="741">
        <f t="shared" si="0"/>
        <v>0</v>
      </c>
      <c r="H21" s="754">
        <f>'10.sz.m.átadott pe (2)'!I33</f>
        <v>800000</v>
      </c>
    </row>
    <row r="22" spans="1:8" s="83" customFormat="1" ht="22.5" customHeight="1">
      <c r="A22" s="103"/>
      <c r="B22" s="104"/>
      <c r="C22" s="104" t="s">
        <v>57</v>
      </c>
      <c r="D22" s="101" t="s">
        <v>173</v>
      </c>
      <c r="E22" s="730"/>
      <c r="F22" s="741"/>
      <c r="G22" s="741">
        <f t="shared" si="0"/>
        <v>0</v>
      </c>
      <c r="H22" s="754"/>
    </row>
    <row r="23" spans="1:8" s="83" customFormat="1" ht="22.5" customHeight="1">
      <c r="A23" s="100"/>
      <c r="B23" s="101"/>
      <c r="C23" s="104" t="s">
        <v>59</v>
      </c>
      <c r="D23" s="101" t="s">
        <v>161</v>
      </c>
      <c r="E23" s="730"/>
      <c r="F23" s="738"/>
      <c r="G23" s="741">
        <f t="shared" si="0"/>
        <v>0</v>
      </c>
      <c r="H23" s="754"/>
    </row>
    <row r="24" spans="1:8" s="83" customFormat="1" ht="22.5" customHeight="1" thickBot="1">
      <c r="A24" s="105"/>
      <c r="B24" s="106"/>
      <c r="C24" s="107" t="s">
        <v>174</v>
      </c>
      <c r="D24" s="106" t="s">
        <v>175</v>
      </c>
      <c r="E24" s="105"/>
      <c r="F24" s="742"/>
      <c r="G24" s="750">
        <f t="shared" si="0"/>
        <v>0</v>
      </c>
      <c r="H24" s="756"/>
    </row>
    <row r="25" spans="1:8" s="83" customFormat="1" ht="22.5" customHeight="1" thickBot="1">
      <c r="A25" s="43" t="s">
        <v>70</v>
      </c>
      <c r="B25" s="984" t="s">
        <v>176</v>
      </c>
      <c r="C25" s="984"/>
      <c r="D25" s="984"/>
      <c r="E25" s="43" t="s">
        <v>177</v>
      </c>
      <c r="F25" s="740">
        <f>F26+F28</f>
        <v>118110</v>
      </c>
      <c r="G25" s="735">
        <f t="shared" si="0"/>
        <v>118110</v>
      </c>
      <c r="H25" s="758"/>
    </row>
    <row r="26" spans="1:8" s="83" customFormat="1" ht="22.5" customHeight="1">
      <c r="A26" s="78"/>
      <c r="B26" s="79" t="s">
        <v>73</v>
      </c>
      <c r="C26" s="985" t="s">
        <v>178</v>
      </c>
      <c r="D26" s="985"/>
      <c r="E26" s="78"/>
      <c r="F26" s="736">
        <v>118110</v>
      </c>
      <c r="G26" s="749">
        <f t="shared" si="0"/>
        <v>118110</v>
      </c>
      <c r="H26" s="753"/>
    </row>
    <row r="27" spans="1:8" s="77" customFormat="1" ht="22.5" customHeight="1">
      <c r="A27" s="109"/>
      <c r="B27" s="85" t="s">
        <v>76</v>
      </c>
      <c r="C27" s="988" t="s">
        <v>179</v>
      </c>
      <c r="D27" s="988"/>
      <c r="E27" s="731"/>
      <c r="F27" s="736"/>
      <c r="G27" s="741">
        <f t="shared" si="0"/>
        <v>0</v>
      </c>
      <c r="H27" s="759"/>
    </row>
    <row r="28" spans="1:8" s="77" customFormat="1" ht="22.5" customHeight="1" thickBot="1">
      <c r="A28" s="111"/>
      <c r="B28" s="95" t="s">
        <v>78</v>
      </c>
      <c r="C28" s="112" t="s">
        <v>180</v>
      </c>
      <c r="D28" s="112"/>
      <c r="E28" s="732"/>
      <c r="F28" s="743">
        <v>0</v>
      </c>
      <c r="G28" s="750">
        <f t="shared" si="0"/>
        <v>0</v>
      </c>
      <c r="H28" s="759"/>
    </row>
    <row r="29" spans="1:8" s="77" customFormat="1" ht="22.5" customHeight="1" hidden="1">
      <c r="A29" s="114" t="s">
        <v>89</v>
      </c>
      <c r="B29" s="115" t="s">
        <v>181</v>
      </c>
      <c r="C29" s="115"/>
      <c r="D29" s="115"/>
      <c r="E29" s="114"/>
      <c r="F29" s="744"/>
      <c r="G29" s="735">
        <f t="shared" si="0"/>
        <v>0</v>
      </c>
      <c r="H29" s="759"/>
    </row>
    <row r="30" spans="1:8" s="77" customFormat="1" ht="22.5" customHeight="1" hidden="1">
      <c r="A30" s="43"/>
      <c r="B30" s="984"/>
      <c r="C30" s="984"/>
      <c r="D30" s="984"/>
      <c r="E30" s="656"/>
      <c r="F30" s="745"/>
      <c r="G30" s="735">
        <f t="shared" si="0"/>
        <v>0</v>
      </c>
      <c r="H30" s="760"/>
    </row>
    <row r="31" spans="1:8" s="77" customFormat="1" ht="22.5" customHeight="1" thickBot="1">
      <c r="A31" s="43" t="s">
        <v>89</v>
      </c>
      <c r="B31" s="989" t="s">
        <v>182</v>
      </c>
      <c r="C31" s="989"/>
      <c r="D31" s="989"/>
      <c r="E31" s="119"/>
      <c r="F31" s="735">
        <f>F6+F17+F25</f>
        <v>104821232</v>
      </c>
      <c r="G31" s="735">
        <f t="shared" si="0"/>
        <v>94809966</v>
      </c>
      <c r="H31" s="757">
        <f>H6+H17</f>
        <v>10011266</v>
      </c>
    </row>
    <row r="32" spans="1:8" s="77" customFormat="1" ht="22.5" customHeight="1" thickBot="1">
      <c r="A32" s="119">
        <v>5</v>
      </c>
      <c r="B32" s="990" t="s">
        <v>241</v>
      </c>
      <c r="C32" s="990"/>
      <c r="D32" s="990"/>
      <c r="E32" s="733" t="s">
        <v>184</v>
      </c>
      <c r="F32" s="746">
        <f>F33+F34+F35</f>
        <v>21920571</v>
      </c>
      <c r="G32" s="735">
        <f t="shared" si="0"/>
        <v>21920571</v>
      </c>
      <c r="H32" s="757"/>
    </row>
    <row r="33" spans="1:8" s="83" customFormat="1" ht="22.5" customHeight="1">
      <c r="A33" s="763"/>
      <c r="B33" s="764" t="s">
        <v>104</v>
      </c>
      <c r="C33" s="1023" t="s">
        <v>185</v>
      </c>
      <c r="D33" s="1023"/>
      <c r="E33" s="765" t="s">
        <v>242</v>
      </c>
      <c r="F33" s="736"/>
      <c r="G33" s="749">
        <f t="shared" si="0"/>
        <v>0</v>
      </c>
      <c r="H33" s="753"/>
    </row>
    <row r="34" spans="1:8" s="83" customFormat="1" ht="22.5" customHeight="1">
      <c r="A34" s="84"/>
      <c r="B34" s="85" t="s">
        <v>107</v>
      </c>
      <c r="C34" s="986" t="s">
        <v>440</v>
      </c>
      <c r="D34" s="986"/>
      <c r="E34" s="84" t="s">
        <v>441</v>
      </c>
      <c r="F34" s="738">
        <v>849838</v>
      </c>
      <c r="G34" s="741">
        <f t="shared" si="0"/>
        <v>849838</v>
      </c>
      <c r="H34" s="754"/>
    </row>
    <row r="35" spans="1:8" s="83" customFormat="1" ht="22.5" customHeight="1" thickBot="1">
      <c r="A35" s="766"/>
      <c r="B35" s="767" t="s">
        <v>265</v>
      </c>
      <c r="C35" s="768" t="s">
        <v>243</v>
      </c>
      <c r="D35" s="768"/>
      <c r="E35" s="766" t="s">
        <v>244</v>
      </c>
      <c r="F35" s="747">
        <v>21070733</v>
      </c>
      <c r="G35" s="750">
        <f t="shared" si="0"/>
        <v>21070733</v>
      </c>
      <c r="H35" s="756"/>
    </row>
    <row r="36" spans="1:8" s="83" customFormat="1" ht="22.5" customHeight="1" thickBot="1">
      <c r="A36" s="43" t="s">
        <v>110</v>
      </c>
      <c r="B36" s="989" t="s">
        <v>245</v>
      </c>
      <c r="C36" s="989"/>
      <c r="D36" s="989"/>
      <c r="E36" s="656"/>
      <c r="F36" s="748">
        <f>F6+F17+F25+F32</f>
        <v>126741803</v>
      </c>
      <c r="G36" s="751">
        <f t="shared" si="0"/>
        <v>116730537</v>
      </c>
      <c r="H36" s="761">
        <f>H31</f>
        <v>10011266</v>
      </c>
    </row>
    <row r="37" spans="1:7" s="83" customFormat="1" ht="19.5" customHeight="1" hidden="1">
      <c r="A37" s="975" t="s">
        <v>186</v>
      </c>
      <c r="B37" s="975"/>
      <c r="C37" s="975"/>
      <c r="D37" s="975"/>
      <c r="E37" s="58"/>
      <c r="F37" s="734"/>
      <c r="G37" s="169"/>
    </row>
    <row r="38" spans="1:7" s="83" customFormat="1" ht="19.5" customHeight="1" hidden="1">
      <c r="A38" s="972" t="s">
        <v>197</v>
      </c>
      <c r="B38" s="972"/>
      <c r="C38" s="972"/>
      <c r="D38" s="972"/>
      <c r="E38" s="59"/>
      <c r="F38" s="545"/>
      <c r="G38" s="54"/>
    </row>
    <row r="39" spans="1:7" s="83" customFormat="1" ht="19.5" customHeight="1">
      <c r="A39" s="170"/>
      <c r="B39" s="125"/>
      <c r="C39" s="170"/>
      <c r="D39" s="170"/>
      <c r="E39" s="170"/>
      <c r="F39" s="171"/>
      <c r="G39" s="172"/>
    </row>
    <row r="40" spans="1:8" s="83" customFormat="1" ht="19.5" customHeight="1">
      <c r="A40" s="130"/>
      <c r="B40" s="168"/>
      <c r="C40" s="168"/>
      <c r="D40" s="173"/>
      <c r="E40" s="173"/>
      <c r="F40" s="131"/>
      <c r="G40" s="132"/>
      <c r="H40" s="943"/>
    </row>
    <row r="41" ht="15.75">
      <c r="F41" s="12"/>
    </row>
  </sheetData>
  <sheetProtection selectLockedCells="1" selectUnlockedCells="1"/>
  <mergeCells count="20">
    <mergeCell ref="A37:D37"/>
    <mergeCell ref="A38:D38"/>
    <mergeCell ref="C26:D26"/>
    <mergeCell ref="C27:D27"/>
    <mergeCell ref="B30:D30"/>
    <mergeCell ref="B31:D31"/>
    <mergeCell ref="B32:D32"/>
    <mergeCell ref="C33:D33"/>
    <mergeCell ref="C34:D34"/>
    <mergeCell ref="B36:D36"/>
    <mergeCell ref="F1:G1"/>
    <mergeCell ref="A2:G2"/>
    <mergeCell ref="A4:D4"/>
    <mergeCell ref="B6:D6"/>
    <mergeCell ref="B25:D25"/>
    <mergeCell ref="B17:D17"/>
    <mergeCell ref="C18:D18"/>
    <mergeCell ref="C19:D19"/>
    <mergeCell ref="C20:D20"/>
    <mergeCell ref="G3:H3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J4" sqref="J4:K4"/>
    </sheetView>
  </sheetViews>
  <sheetFormatPr defaultColWidth="9.140625" defaultRowHeight="12.75"/>
  <cols>
    <col min="1" max="1" width="8.28125" style="174" customWidth="1"/>
    <col min="2" max="2" width="8.28125" style="175" customWidth="1"/>
    <col min="3" max="3" width="41.7109375" style="175" customWidth="1"/>
    <col min="4" max="4" width="8.140625" style="175" customWidth="1"/>
    <col min="5" max="9" width="0" style="175" hidden="1" customWidth="1"/>
    <col min="10" max="10" width="12.7109375" style="175" customWidth="1"/>
    <col min="11" max="11" width="12.140625" style="175" customWidth="1"/>
    <col min="12" max="16384" width="9.140625" style="175" customWidth="1"/>
  </cols>
  <sheetData>
    <row r="1" spans="1:10" s="180" customFormat="1" ht="21" customHeight="1">
      <c r="A1" s="176"/>
      <c r="B1" s="177"/>
      <c r="C1" s="178"/>
      <c r="D1" s="179"/>
      <c r="E1" s="179"/>
      <c r="F1" s="179"/>
      <c r="G1" s="179"/>
      <c r="H1" s="179"/>
      <c r="I1" s="179"/>
      <c r="J1" s="1025"/>
    </row>
    <row r="2" spans="1:9" s="180" customFormat="1" ht="21" customHeight="1">
      <c r="A2" s="181"/>
      <c r="B2" s="177"/>
      <c r="C2" s="10"/>
      <c r="D2" s="182"/>
      <c r="E2" s="182"/>
      <c r="F2" s="182"/>
      <c r="G2" s="182"/>
      <c r="H2" s="182"/>
      <c r="I2" s="182"/>
    </row>
    <row r="3" spans="1:10" s="183" customFormat="1" ht="25.5" customHeight="1">
      <c r="A3" s="1026" t="s">
        <v>512</v>
      </c>
      <c r="B3" s="1026"/>
      <c r="C3" s="1026"/>
      <c r="D3" s="1026"/>
      <c r="E3" s="1026"/>
      <c r="F3" s="1026"/>
      <c r="G3" s="1026"/>
      <c r="H3" s="1026"/>
      <c r="I3" s="1026"/>
      <c r="J3" s="1026"/>
    </row>
    <row r="4" spans="1:11" s="186" customFormat="1" ht="15.75" customHeight="1" thickBot="1">
      <c r="A4" s="184"/>
      <c r="B4" s="184"/>
      <c r="C4" s="185" t="s">
        <v>561</v>
      </c>
      <c r="J4" s="1182" t="s">
        <v>605</v>
      </c>
      <c r="K4" s="1181"/>
    </row>
    <row r="5" spans="1:11" s="186" customFormat="1" ht="41.25" customHeight="1" thickBot="1">
      <c r="A5" s="184"/>
      <c r="B5" s="184"/>
      <c r="C5" s="184"/>
      <c r="D5" s="1027" t="s">
        <v>3</v>
      </c>
      <c r="E5" s="1027"/>
      <c r="F5" s="1027"/>
      <c r="G5" s="1027"/>
      <c r="H5" s="1027"/>
      <c r="I5" s="1027"/>
      <c r="J5" s="875"/>
      <c r="K5" s="876"/>
    </row>
    <row r="6" spans="1:11" ht="19.5" customHeight="1" thickBot="1">
      <c r="A6" s="1028" t="s">
        <v>247</v>
      </c>
      <c r="B6" s="1028"/>
      <c r="C6" s="187" t="s">
        <v>248</v>
      </c>
      <c r="D6" s="188"/>
      <c r="E6" s="189" t="s">
        <v>137</v>
      </c>
      <c r="F6" s="189" t="s">
        <v>138</v>
      </c>
      <c r="G6" s="189" t="s">
        <v>139</v>
      </c>
      <c r="H6" s="189" t="s">
        <v>249</v>
      </c>
      <c r="I6" s="189" t="s">
        <v>250</v>
      </c>
      <c r="J6" s="658" t="s">
        <v>6</v>
      </c>
      <c r="K6" s="658" t="s">
        <v>6</v>
      </c>
    </row>
    <row r="7" spans="1:11" s="194" customFormat="1" ht="19.5" customHeight="1" thickBot="1">
      <c r="A7" s="190">
        <v>1</v>
      </c>
      <c r="B7" s="191">
        <v>2</v>
      </c>
      <c r="C7" s="192">
        <v>3</v>
      </c>
      <c r="D7" s="190">
        <v>4</v>
      </c>
      <c r="E7" s="191"/>
      <c r="F7" s="191"/>
      <c r="G7" s="191"/>
      <c r="H7" s="191"/>
      <c r="I7" s="191"/>
      <c r="J7" s="193">
        <v>5</v>
      </c>
      <c r="K7" s="193">
        <v>6</v>
      </c>
    </row>
    <row r="8" spans="1:11" s="194" customFormat="1" ht="19.5" customHeight="1" thickBot="1">
      <c r="A8" s="195"/>
      <c r="B8" s="196"/>
      <c r="C8" s="196" t="s">
        <v>251</v>
      </c>
      <c r="D8" s="197"/>
      <c r="E8" s="198"/>
      <c r="F8" s="198"/>
      <c r="G8" s="198"/>
      <c r="H8" s="198"/>
      <c r="I8" s="198"/>
      <c r="J8" s="199"/>
      <c r="K8" s="199"/>
    </row>
    <row r="9" spans="1:11" s="205" customFormat="1" ht="19.5" customHeight="1" thickBot="1">
      <c r="A9" s="190" t="s">
        <v>10</v>
      </c>
      <c r="B9" s="200"/>
      <c r="C9" s="201" t="s">
        <v>252</v>
      </c>
      <c r="D9" s="202" t="s">
        <v>45</v>
      </c>
      <c r="E9" s="203"/>
      <c r="F9" s="203"/>
      <c r="G9" s="203"/>
      <c r="H9" s="203"/>
      <c r="I9" s="203"/>
      <c r="J9" s="204">
        <f>SUM(J10:J13)</f>
        <v>4243773</v>
      </c>
      <c r="K9" s="204">
        <f>SUM(K10:K13)</f>
        <v>4243773</v>
      </c>
    </row>
    <row r="10" spans="1:11" s="205" customFormat="1" ht="19.5" customHeight="1">
      <c r="A10" s="216"/>
      <c r="B10" s="207" t="s">
        <v>13</v>
      </c>
      <c r="C10" s="641" t="s">
        <v>461</v>
      </c>
      <c r="D10" s="642"/>
      <c r="E10" s="643"/>
      <c r="F10" s="643"/>
      <c r="G10" s="643"/>
      <c r="H10" s="643"/>
      <c r="I10" s="643"/>
      <c r="J10" s="650">
        <v>3845400</v>
      </c>
      <c r="K10" s="650">
        <v>3845400</v>
      </c>
    </row>
    <row r="11" spans="1:11" s="205" customFormat="1" ht="19.5" customHeight="1">
      <c r="A11" s="206"/>
      <c r="B11" s="207" t="s">
        <v>23</v>
      </c>
      <c r="C11" s="644" t="s">
        <v>462</v>
      </c>
      <c r="D11" s="645"/>
      <c r="E11" s="646"/>
      <c r="F11" s="646"/>
      <c r="G11" s="646"/>
      <c r="H11" s="646"/>
      <c r="I11" s="646"/>
      <c r="J11" s="651">
        <v>398373</v>
      </c>
      <c r="K11" s="651">
        <v>398373</v>
      </c>
    </row>
    <row r="12" spans="1:11" s="205" customFormat="1" ht="19.5" customHeight="1">
      <c r="A12" s="206"/>
      <c r="B12" s="207" t="s">
        <v>147</v>
      </c>
      <c r="C12" s="644" t="s">
        <v>66</v>
      </c>
      <c r="D12" s="645"/>
      <c r="E12" s="646"/>
      <c r="F12" s="646"/>
      <c r="G12" s="646"/>
      <c r="H12" s="646"/>
      <c r="I12" s="646"/>
      <c r="J12" s="651"/>
      <c r="K12" s="651"/>
    </row>
    <row r="13" spans="1:11" s="205" customFormat="1" ht="19.5" customHeight="1" thickBot="1">
      <c r="A13" s="640"/>
      <c r="B13" s="207" t="s">
        <v>33</v>
      </c>
      <c r="C13" s="647" t="s">
        <v>488</v>
      </c>
      <c r="D13" s="648"/>
      <c r="E13" s="649"/>
      <c r="F13" s="649"/>
      <c r="G13" s="649"/>
      <c r="H13" s="649"/>
      <c r="I13" s="649"/>
      <c r="J13" s="652"/>
      <c r="K13" s="652"/>
    </row>
    <row r="14" spans="1:11" s="205" customFormat="1" ht="30" customHeight="1" thickBot="1">
      <c r="A14" s="190" t="s">
        <v>164</v>
      </c>
      <c r="B14" s="200"/>
      <c r="C14" s="201" t="s">
        <v>253</v>
      </c>
      <c r="D14" s="202"/>
      <c r="E14" s="203"/>
      <c r="F14" s="203"/>
      <c r="G14" s="203"/>
      <c r="H14" s="203"/>
      <c r="I14" s="203"/>
      <c r="J14" s="204">
        <f>J15+J17</f>
        <v>784125</v>
      </c>
      <c r="K14" s="204">
        <f>K15+K17</f>
        <v>784125</v>
      </c>
    </row>
    <row r="15" spans="1:11" s="212" customFormat="1" ht="19.5" customHeight="1">
      <c r="A15" s="206"/>
      <c r="B15" s="207" t="s">
        <v>46</v>
      </c>
      <c r="C15" s="208" t="s">
        <v>105</v>
      </c>
      <c r="D15" s="209" t="s">
        <v>72</v>
      </c>
      <c r="E15" s="210"/>
      <c r="F15" s="210"/>
      <c r="G15" s="210"/>
      <c r="H15" s="210"/>
      <c r="I15" s="210"/>
      <c r="J15" s="211">
        <v>784125</v>
      </c>
      <c r="K15" s="211">
        <v>784125</v>
      </c>
    </row>
    <row r="16" spans="1:11" s="212" customFormat="1" ht="19.5" customHeight="1">
      <c r="A16" s="206"/>
      <c r="B16" s="207" t="s">
        <v>49</v>
      </c>
      <c r="C16" s="213" t="s">
        <v>254</v>
      </c>
      <c r="D16" s="209"/>
      <c r="E16" s="210"/>
      <c r="F16" s="210"/>
      <c r="G16" s="210"/>
      <c r="H16" s="210"/>
      <c r="I16" s="210"/>
      <c r="J16" s="211"/>
      <c r="K16" s="211"/>
    </row>
    <row r="17" spans="1:11" s="212" customFormat="1" ht="19.5" customHeight="1">
      <c r="A17" s="206"/>
      <c r="B17" s="207" t="s">
        <v>52</v>
      </c>
      <c r="C17" s="213" t="s">
        <v>108</v>
      </c>
      <c r="D17" s="209" t="s">
        <v>91</v>
      </c>
      <c r="E17" s="210"/>
      <c r="F17" s="210"/>
      <c r="G17" s="210"/>
      <c r="H17" s="210"/>
      <c r="I17" s="210"/>
      <c r="J17" s="211"/>
      <c r="K17" s="211"/>
    </row>
    <row r="18" spans="1:11" s="212" customFormat="1" ht="19.5" customHeight="1" thickBot="1">
      <c r="A18" s="206"/>
      <c r="B18" s="207" t="s">
        <v>61</v>
      </c>
      <c r="C18" s="213" t="s">
        <v>254</v>
      </c>
      <c r="D18" s="209"/>
      <c r="E18" s="210"/>
      <c r="F18" s="210"/>
      <c r="G18" s="210"/>
      <c r="H18" s="210"/>
      <c r="I18" s="210"/>
      <c r="J18" s="211"/>
      <c r="K18" s="211"/>
    </row>
    <row r="19" spans="1:11" s="212" customFormat="1" ht="26.25" customHeight="1" thickBot="1">
      <c r="A19" s="190" t="s">
        <v>70</v>
      </c>
      <c r="B19" s="214"/>
      <c r="C19" s="215" t="s">
        <v>255</v>
      </c>
      <c r="D19" s="202"/>
      <c r="E19" s="203"/>
      <c r="F19" s="203"/>
      <c r="G19" s="203"/>
      <c r="H19" s="203"/>
      <c r="I19" s="203"/>
      <c r="J19" s="204"/>
      <c r="K19" s="204"/>
    </row>
    <row r="20" spans="1:11" s="205" customFormat="1" ht="19.5" customHeight="1">
      <c r="A20" s="216"/>
      <c r="B20" s="217" t="s">
        <v>73</v>
      </c>
      <c r="C20" s="218" t="s">
        <v>256</v>
      </c>
      <c r="D20" s="219" t="s">
        <v>257</v>
      </c>
      <c r="E20" s="220"/>
      <c r="F20" s="220"/>
      <c r="G20" s="220"/>
      <c r="H20" s="220"/>
      <c r="I20" s="220"/>
      <c r="J20" s="221"/>
      <c r="K20" s="221"/>
    </row>
    <row r="21" spans="1:11" s="205" customFormat="1" ht="21.75" customHeight="1" thickBot="1">
      <c r="A21" s="222"/>
      <c r="B21" s="223" t="s">
        <v>76</v>
      </c>
      <c r="C21" s="224" t="s">
        <v>258</v>
      </c>
      <c r="D21" s="225" t="s">
        <v>259</v>
      </c>
      <c r="E21" s="226"/>
      <c r="F21" s="226"/>
      <c r="G21" s="226"/>
      <c r="H21" s="226"/>
      <c r="I21" s="226"/>
      <c r="J21" s="227"/>
      <c r="K21" s="227"/>
    </row>
    <row r="22" spans="1:11" s="205" customFormat="1" ht="19.5" customHeight="1" thickBot="1">
      <c r="A22" s="190"/>
      <c r="B22" s="200"/>
      <c r="D22" s="228"/>
      <c r="E22" s="229"/>
      <c r="F22" s="229"/>
      <c r="G22" s="229"/>
      <c r="H22" s="229"/>
      <c r="I22" s="229"/>
      <c r="J22" s="230"/>
      <c r="K22" s="230"/>
    </row>
    <row r="23" spans="1:11" s="205" customFormat="1" ht="19.5" customHeight="1" thickBot="1">
      <c r="A23" s="190" t="s">
        <v>89</v>
      </c>
      <c r="B23" s="231"/>
      <c r="C23" s="215" t="s">
        <v>260</v>
      </c>
      <c r="D23" s="202"/>
      <c r="E23" s="203"/>
      <c r="F23" s="203"/>
      <c r="G23" s="203"/>
      <c r="H23" s="203"/>
      <c r="I23" s="203"/>
      <c r="J23" s="204">
        <f>J9+J14</f>
        <v>5027898</v>
      </c>
      <c r="K23" s="204">
        <f>K9+K14</f>
        <v>5027898</v>
      </c>
    </row>
    <row r="24" spans="1:11" s="212" customFormat="1" ht="19.5" customHeight="1" thickBot="1">
      <c r="A24" s="232" t="s">
        <v>102</v>
      </c>
      <c r="B24" s="233"/>
      <c r="C24" s="234" t="s">
        <v>261</v>
      </c>
      <c r="D24" s="235"/>
      <c r="E24" s="236"/>
      <c r="F24" s="236"/>
      <c r="G24" s="236"/>
      <c r="H24" s="236"/>
      <c r="I24" s="236"/>
      <c r="J24" s="657">
        <f>SUM(J25:J26)</f>
        <v>21457498</v>
      </c>
      <c r="K24" s="657">
        <f>SUM(K25:K26)</f>
        <v>21457498</v>
      </c>
    </row>
    <row r="25" spans="1:11" s="212" customFormat="1" ht="19.5" customHeight="1" thickBot="1">
      <c r="A25" s="216"/>
      <c r="B25" s="237" t="s">
        <v>104</v>
      </c>
      <c r="C25" s="218" t="s">
        <v>262</v>
      </c>
      <c r="D25" s="219" t="s">
        <v>130</v>
      </c>
      <c r="E25" s="220"/>
      <c r="F25" s="220"/>
      <c r="G25" s="220"/>
      <c r="H25" s="220"/>
      <c r="I25" s="220"/>
      <c r="J25" s="221">
        <v>386765</v>
      </c>
      <c r="K25" s="221">
        <v>386765</v>
      </c>
    </row>
    <row r="26" spans="1:11" s="212" customFormat="1" ht="19.5" customHeight="1">
      <c r="A26" s="241"/>
      <c r="B26" s="242" t="s">
        <v>107</v>
      </c>
      <c r="C26" s="218" t="s">
        <v>263</v>
      </c>
      <c r="D26" s="243" t="s">
        <v>264</v>
      </c>
      <c r="E26" s="244"/>
      <c r="F26" s="244"/>
      <c r="G26" s="244"/>
      <c r="H26" s="244"/>
      <c r="I26" s="244"/>
      <c r="J26" s="245">
        <v>21070733</v>
      </c>
      <c r="K26" s="245">
        <v>21070733</v>
      </c>
    </row>
    <row r="27" spans="1:11" s="212" customFormat="1" ht="19.5" customHeight="1" thickBot="1">
      <c r="A27" s="246"/>
      <c r="B27" s="247" t="s">
        <v>265</v>
      </c>
      <c r="C27" s="248" t="s">
        <v>266</v>
      </c>
      <c r="D27" s="249" t="s">
        <v>267</v>
      </c>
      <c r="E27" s="250"/>
      <c r="F27" s="250"/>
      <c r="G27" s="250"/>
      <c r="H27" s="250"/>
      <c r="I27" s="250"/>
      <c r="J27" s="251"/>
      <c r="K27" s="251"/>
    </row>
    <row r="28" spans="1:11" ht="19.5" customHeight="1" thickBot="1">
      <c r="A28" s="252" t="s">
        <v>110</v>
      </c>
      <c r="B28" s="253"/>
      <c r="C28" s="254" t="s">
        <v>268</v>
      </c>
      <c r="D28" s="228"/>
      <c r="E28" s="229"/>
      <c r="F28" s="229"/>
      <c r="G28" s="229"/>
      <c r="H28" s="229"/>
      <c r="I28" s="229"/>
      <c r="J28" s="230"/>
      <c r="K28" s="230"/>
    </row>
    <row r="29" spans="1:11" s="194" customFormat="1" ht="19.5" customHeight="1" thickBot="1">
      <c r="A29" s="252" t="s">
        <v>110</v>
      </c>
      <c r="B29" s="255"/>
      <c r="C29" s="256" t="s">
        <v>269</v>
      </c>
      <c r="D29" s="202"/>
      <c r="E29" s="203"/>
      <c r="F29" s="203"/>
      <c r="G29" s="203"/>
      <c r="H29" s="203"/>
      <c r="I29" s="203"/>
      <c r="J29" s="204">
        <f>J23+J24</f>
        <v>26485396</v>
      </c>
      <c r="K29" s="204">
        <f>K23+K24</f>
        <v>26485396</v>
      </c>
    </row>
    <row r="30" spans="1:10" s="260" customFormat="1" ht="19.5" customHeight="1">
      <c r="A30" s="257"/>
      <c r="B30" s="257"/>
      <c r="C30" s="258"/>
      <c r="D30" s="259"/>
      <c r="E30" s="259"/>
      <c r="F30" s="259"/>
      <c r="G30" s="259"/>
      <c r="H30" s="259"/>
      <c r="I30" s="259"/>
      <c r="J30" s="259"/>
    </row>
    <row r="31" spans="1:10" ht="19.5" customHeight="1" thickBot="1">
      <c r="A31" s="261"/>
      <c r="B31" s="262"/>
      <c r="C31" s="262"/>
      <c r="D31" s="263"/>
      <c r="E31" s="263"/>
      <c r="F31" s="263"/>
      <c r="G31" s="263"/>
      <c r="H31" s="263"/>
      <c r="I31" s="263"/>
      <c r="J31" s="263"/>
    </row>
    <row r="32" spans="1:11" ht="19.5" customHeight="1" thickBot="1">
      <c r="A32" s="264"/>
      <c r="B32" s="265"/>
      <c r="C32" s="266" t="s">
        <v>270</v>
      </c>
      <c r="D32" s="202"/>
      <c r="E32" s="203"/>
      <c r="F32" s="203"/>
      <c r="G32" s="203"/>
      <c r="H32" s="203"/>
      <c r="I32" s="204"/>
      <c r="J32" s="877"/>
      <c r="K32" s="877"/>
    </row>
    <row r="33" spans="1:11" ht="19.5" customHeight="1" thickBot="1">
      <c r="A33" s="190" t="s">
        <v>10</v>
      </c>
      <c r="B33" s="214"/>
      <c r="C33" s="215" t="s">
        <v>271</v>
      </c>
      <c r="D33" s="202"/>
      <c r="E33" s="203"/>
      <c r="F33" s="203"/>
      <c r="G33" s="203"/>
      <c r="H33" s="203"/>
      <c r="I33" s="204"/>
      <c r="J33" s="204">
        <f>J34+J35+J36</f>
        <v>26485396</v>
      </c>
      <c r="K33" s="204">
        <f>K34+K35+K36</f>
        <v>26485396</v>
      </c>
    </row>
    <row r="34" spans="1:11" ht="19.5" customHeight="1">
      <c r="A34" s="267"/>
      <c r="B34" s="268" t="s">
        <v>272</v>
      </c>
      <c r="C34" s="208" t="s">
        <v>273</v>
      </c>
      <c r="D34" s="238" t="s">
        <v>144</v>
      </c>
      <c r="E34" s="239"/>
      <c r="F34" s="239"/>
      <c r="G34" s="239"/>
      <c r="H34" s="239"/>
      <c r="I34" s="240"/>
      <c r="J34" s="240">
        <v>16195972</v>
      </c>
      <c r="K34" s="240">
        <v>16195972</v>
      </c>
    </row>
    <row r="35" spans="1:11" ht="24" customHeight="1">
      <c r="A35" s="206"/>
      <c r="B35" s="269" t="s">
        <v>274</v>
      </c>
      <c r="C35" s="213" t="s">
        <v>275</v>
      </c>
      <c r="D35" s="209" t="s">
        <v>146</v>
      </c>
      <c r="E35" s="210"/>
      <c r="F35" s="210"/>
      <c r="G35" s="210"/>
      <c r="H35" s="210"/>
      <c r="I35" s="211"/>
      <c r="J35" s="211">
        <v>3522108</v>
      </c>
      <c r="K35" s="211">
        <v>3522108</v>
      </c>
    </row>
    <row r="36" spans="1:11" ht="19.5" customHeight="1">
      <c r="A36" s="206"/>
      <c r="B36" s="269" t="s">
        <v>30</v>
      </c>
      <c r="C36" s="213" t="s">
        <v>276</v>
      </c>
      <c r="D36" s="209" t="s">
        <v>149</v>
      </c>
      <c r="E36" s="210"/>
      <c r="F36" s="210"/>
      <c r="G36" s="210"/>
      <c r="H36" s="210"/>
      <c r="I36" s="211"/>
      <c r="J36" s="211">
        <v>6767316</v>
      </c>
      <c r="K36" s="211">
        <v>6767316</v>
      </c>
    </row>
    <row r="37" spans="1:11" s="260" customFormat="1" ht="19.5" customHeight="1">
      <c r="A37" s="206"/>
      <c r="B37" s="269" t="s">
        <v>277</v>
      </c>
      <c r="C37" s="213" t="s">
        <v>150</v>
      </c>
      <c r="D37" s="209" t="s">
        <v>151</v>
      </c>
      <c r="E37" s="210"/>
      <c r="F37" s="210"/>
      <c r="G37" s="210"/>
      <c r="H37" s="210"/>
      <c r="I37" s="211"/>
      <c r="J37" s="211"/>
      <c r="K37" s="211"/>
    </row>
    <row r="38" spans="1:11" ht="19.5" customHeight="1" thickBot="1">
      <c r="A38" s="206"/>
      <c r="B38" s="269" t="s">
        <v>40</v>
      </c>
      <c r="C38" s="213" t="s">
        <v>152</v>
      </c>
      <c r="D38" s="209" t="s">
        <v>153</v>
      </c>
      <c r="E38" s="210"/>
      <c r="F38" s="210"/>
      <c r="G38" s="210"/>
      <c r="H38" s="210"/>
      <c r="I38" s="211"/>
      <c r="J38" s="211"/>
      <c r="K38" s="211"/>
    </row>
    <row r="39" spans="1:11" ht="19.5" customHeight="1" thickBot="1">
      <c r="A39" s="190" t="s">
        <v>164</v>
      </c>
      <c r="B39" s="214"/>
      <c r="C39" s="215" t="s">
        <v>278</v>
      </c>
      <c r="D39" s="202"/>
      <c r="E39" s="203"/>
      <c r="F39" s="203"/>
      <c r="G39" s="203"/>
      <c r="H39" s="203"/>
      <c r="I39" s="204"/>
      <c r="J39" s="204">
        <f>SUM(J40:J42)</f>
        <v>0</v>
      </c>
      <c r="K39" s="204">
        <f>SUM(K40:K42)</f>
        <v>0</v>
      </c>
    </row>
    <row r="40" spans="1:11" ht="19.5" customHeight="1">
      <c r="A40" s="267"/>
      <c r="B40" s="268" t="s">
        <v>279</v>
      </c>
      <c r="C40" s="208" t="s">
        <v>166</v>
      </c>
      <c r="D40" s="238" t="s">
        <v>167</v>
      </c>
      <c r="E40" s="239"/>
      <c r="F40" s="239"/>
      <c r="G40" s="239"/>
      <c r="H40" s="239"/>
      <c r="I40" s="240"/>
      <c r="J40" s="240"/>
      <c r="K40" s="240"/>
    </row>
    <row r="41" spans="1:11" ht="19.5" customHeight="1">
      <c r="A41" s="206"/>
      <c r="B41" s="269" t="s">
        <v>280</v>
      </c>
      <c r="C41" s="213" t="s">
        <v>168</v>
      </c>
      <c r="D41" s="209" t="s">
        <v>169</v>
      </c>
      <c r="E41" s="210"/>
      <c r="F41" s="210"/>
      <c r="G41" s="210"/>
      <c r="H41" s="210"/>
      <c r="I41" s="211"/>
      <c r="J41" s="211"/>
      <c r="K41" s="211"/>
    </row>
    <row r="42" spans="1:11" ht="19.5" customHeight="1">
      <c r="A42" s="206"/>
      <c r="B42" s="269" t="s">
        <v>52</v>
      </c>
      <c r="C42" s="213" t="s">
        <v>281</v>
      </c>
      <c r="D42" s="209" t="s">
        <v>171</v>
      </c>
      <c r="E42" s="210"/>
      <c r="F42" s="210"/>
      <c r="G42" s="210"/>
      <c r="H42" s="210"/>
      <c r="I42" s="211"/>
      <c r="J42" s="211"/>
      <c r="K42" s="211"/>
    </row>
    <row r="43" spans="1:11" ht="22.5" customHeight="1" thickBot="1">
      <c r="A43" s="206"/>
      <c r="B43" s="269" t="s">
        <v>61</v>
      </c>
      <c r="C43" s="213" t="s">
        <v>282</v>
      </c>
      <c r="D43" s="209"/>
      <c r="E43" s="210"/>
      <c r="F43" s="210"/>
      <c r="G43" s="210"/>
      <c r="H43" s="210"/>
      <c r="I43" s="211"/>
      <c r="J43" s="211"/>
      <c r="K43" s="211"/>
    </row>
    <row r="44" spans="1:11" ht="19.5" customHeight="1" thickBot="1">
      <c r="A44" s="190" t="s">
        <v>70</v>
      </c>
      <c r="B44" s="214"/>
      <c r="C44" s="215" t="s">
        <v>283</v>
      </c>
      <c r="D44" s="228"/>
      <c r="E44" s="229"/>
      <c r="F44" s="229"/>
      <c r="G44" s="229"/>
      <c r="H44" s="229"/>
      <c r="I44" s="230"/>
      <c r="J44" s="230"/>
      <c r="K44" s="230"/>
    </row>
    <row r="45" spans="1:11" ht="19.5" customHeight="1" thickBot="1">
      <c r="A45" s="252" t="s">
        <v>89</v>
      </c>
      <c r="B45" s="253"/>
      <c r="C45" s="254" t="s">
        <v>284</v>
      </c>
      <c r="D45" s="228"/>
      <c r="E45" s="229"/>
      <c r="F45" s="229"/>
      <c r="G45" s="229"/>
      <c r="H45" s="229"/>
      <c r="I45" s="230"/>
      <c r="J45" s="230"/>
      <c r="K45" s="230"/>
    </row>
    <row r="46" spans="1:11" ht="19.5" customHeight="1" thickBot="1">
      <c r="A46" s="190" t="s">
        <v>70</v>
      </c>
      <c r="B46" s="270"/>
      <c r="C46" s="271" t="s">
        <v>285</v>
      </c>
      <c r="D46" s="202"/>
      <c r="E46" s="203"/>
      <c r="F46" s="203"/>
      <c r="G46" s="203"/>
      <c r="H46" s="203"/>
      <c r="I46" s="204"/>
      <c r="J46" s="204">
        <f>J33+J39</f>
        <v>26485396</v>
      </c>
      <c r="K46" s="204">
        <f>K33+K39</f>
        <v>26485396</v>
      </c>
    </row>
    <row r="47" spans="1:11" ht="19.5" customHeight="1" thickBot="1">
      <c r="A47" s="272"/>
      <c r="B47" s="273"/>
      <c r="C47" s="273"/>
      <c r="D47" s="274"/>
      <c r="E47" s="275"/>
      <c r="F47" s="275"/>
      <c r="G47" s="275"/>
      <c r="H47" s="275"/>
      <c r="I47" s="276"/>
      <c r="J47" s="276"/>
      <c r="K47" s="276"/>
    </row>
    <row r="48" spans="1:11" ht="19.5" customHeight="1" thickBot="1">
      <c r="A48" s="277" t="s">
        <v>286</v>
      </c>
      <c r="B48" s="278"/>
      <c r="C48" s="279"/>
      <c r="D48" s="280"/>
      <c r="E48" s="281"/>
      <c r="F48" s="281"/>
      <c r="G48" s="281"/>
      <c r="H48" s="281"/>
      <c r="I48" s="282"/>
      <c r="J48" s="1120">
        <v>6.25</v>
      </c>
      <c r="K48" s="1120">
        <v>6.25</v>
      </c>
    </row>
    <row r="49" spans="1:11" ht="19.5" customHeight="1" thickBot="1">
      <c r="A49" s="277" t="s">
        <v>287</v>
      </c>
      <c r="B49" s="278"/>
      <c r="C49" s="279"/>
      <c r="D49" s="280"/>
      <c r="E49" s="281"/>
      <c r="F49" s="281"/>
      <c r="G49" s="281"/>
      <c r="H49" s="281"/>
      <c r="I49" s="282"/>
      <c r="J49" s="282">
        <v>1</v>
      </c>
      <c r="K49" s="282">
        <v>1</v>
      </c>
    </row>
    <row r="50" spans="6:9" ht="12.75">
      <c r="F50" s="283"/>
      <c r="G50" s="283"/>
      <c r="H50" s="283"/>
      <c r="I50" s="283"/>
    </row>
    <row r="51" spans="1:9" ht="12.75" customHeight="1">
      <c r="A51" s="1024" t="s">
        <v>288</v>
      </c>
      <c r="B51" s="1024"/>
      <c r="C51" s="1024"/>
      <c r="D51" s="1024"/>
      <c r="E51" s="284"/>
      <c r="F51" s="284"/>
      <c r="G51" s="284"/>
      <c r="H51" s="284"/>
      <c r="I51" s="284"/>
    </row>
    <row r="52" spans="1:3" ht="12.75">
      <c r="A52" s="1024"/>
      <c r="B52" s="1024"/>
      <c r="C52" s="1024"/>
    </row>
    <row r="53" spans="4:9" ht="12.75">
      <c r="D53" s="283">
        <v>0</v>
      </c>
      <c r="E53" s="283"/>
      <c r="F53" s="283"/>
      <c r="G53" s="283"/>
      <c r="H53" s="283"/>
      <c r="I53" s="283"/>
    </row>
  </sheetData>
  <sheetProtection selectLockedCells="1" selectUnlockedCells="1"/>
  <mergeCells count="6">
    <mergeCell ref="A51:D51"/>
    <mergeCell ref="A52:C52"/>
    <mergeCell ref="A3:J3"/>
    <mergeCell ref="D5:I5"/>
    <mergeCell ref="A6:B6"/>
    <mergeCell ref="J4:K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AD15" sqref="AD15"/>
    </sheetView>
  </sheetViews>
  <sheetFormatPr defaultColWidth="9.140625" defaultRowHeight="12.75"/>
  <cols>
    <col min="1" max="1" width="48.28125" style="285" customWidth="1"/>
    <col min="2" max="3" width="14.8515625" style="286" customWidth="1"/>
    <col min="4" max="4" width="20.57421875" style="286" customWidth="1"/>
    <col min="5" max="5" width="31.00390625" style="286" customWidth="1"/>
    <col min="6" max="11" width="9.140625" style="286" hidden="1" customWidth="1"/>
    <col min="12" max="12" width="9.140625" style="286" customWidth="1"/>
    <col min="13" max="20" width="9.140625" style="286" hidden="1" customWidth="1"/>
    <col min="21" max="16384" width="9.140625" style="286" customWidth="1"/>
  </cols>
  <sheetData>
    <row r="2" spans="2:9" ht="12.75">
      <c r="B2" s="10"/>
      <c r="D2" s="1032" t="s">
        <v>289</v>
      </c>
      <c r="E2" s="1032"/>
      <c r="F2" s="287"/>
      <c r="G2" s="287"/>
      <c r="H2" s="287"/>
      <c r="I2" s="287"/>
    </row>
    <row r="4" spans="1:9" ht="19.5" customHeight="1">
      <c r="A4" s="1033" t="s">
        <v>570</v>
      </c>
      <c r="B4" s="1033"/>
      <c r="C4" s="1033"/>
      <c r="D4" s="1033"/>
      <c r="E4" s="1033"/>
      <c r="F4" s="288"/>
      <c r="G4" s="288"/>
      <c r="H4" s="288"/>
      <c r="I4" s="288"/>
    </row>
    <row r="5" spans="1:9" ht="19.5">
      <c r="A5" s="288"/>
      <c r="B5" s="288"/>
      <c r="C5" s="288"/>
      <c r="D5" s="1040" t="s">
        <v>510</v>
      </c>
      <c r="E5" s="1040"/>
      <c r="F5" s="288"/>
      <c r="G5" s="288"/>
      <c r="H5" s="288"/>
      <c r="I5" s="288"/>
    </row>
    <row r="6" spans="2:11" ht="20.25" customHeight="1" thickBot="1">
      <c r="B6" s="1034" t="s">
        <v>4</v>
      </c>
      <c r="C6" s="1034"/>
      <c r="D6" s="1034"/>
      <c r="E6" s="1034"/>
      <c r="F6" s="1034"/>
      <c r="G6" s="1034"/>
      <c r="H6" s="1034"/>
      <c r="I6" s="1034"/>
      <c r="J6" s="1035" t="s">
        <v>290</v>
      </c>
      <c r="K6" s="1035"/>
    </row>
    <row r="7" spans="1:11" ht="36.75" customHeight="1">
      <c r="A7" s="1036" t="s">
        <v>135</v>
      </c>
      <c r="B7" s="1037" t="s">
        <v>571</v>
      </c>
      <c r="C7" s="1037"/>
      <c r="D7" s="1037"/>
      <c r="E7" s="1037"/>
      <c r="F7" s="1038" t="s">
        <v>291</v>
      </c>
      <c r="G7" s="1038"/>
      <c r="H7" s="1038"/>
      <c r="I7" s="1038"/>
      <c r="J7" s="1039" t="s">
        <v>292</v>
      </c>
      <c r="K7" s="1039"/>
    </row>
    <row r="8" spans="1:11" ht="41.25" customHeight="1">
      <c r="A8" s="1036"/>
      <c r="B8" s="289" t="s">
        <v>293</v>
      </c>
      <c r="C8" s="289" t="s">
        <v>294</v>
      </c>
      <c r="D8" s="289" t="s">
        <v>295</v>
      </c>
      <c r="E8" s="290" t="s">
        <v>296</v>
      </c>
      <c r="F8" s="291" t="s">
        <v>293</v>
      </c>
      <c r="G8" s="289" t="s">
        <v>294</v>
      </c>
      <c r="H8" s="289" t="s">
        <v>295</v>
      </c>
      <c r="I8" s="290" t="s">
        <v>296</v>
      </c>
      <c r="J8" s="292" t="s">
        <v>290</v>
      </c>
      <c r="K8" s="293" t="s">
        <v>297</v>
      </c>
    </row>
    <row r="9" spans="1:20" ht="30" customHeight="1">
      <c r="A9" s="294"/>
      <c r="B9" s="295"/>
      <c r="C9" s="295"/>
      <c r="D9" s="296"/>
      <c r="E9" s="297"/>
      <c r="F9" s="298"/>
      <c r="G9" s="295"/>
      <c r="H9" s="296"/>
      <c r="I9" s="299"/>
      <c r="J9" s="300"/>
      <c r="K9" s="301" t="e">
        <f>J9/E9</f>
        <v>#DIV/0!</v>
      </c>
      <c r="M9" s="286">
        <v>8</v>
      </c>
      <c r="N9" s="286">
        <v>4</v>
      </c>
      <c r="O9" s="286">
        <v>8</v>
      </c>
      <c r="P9" s="286">
        <v>4</v>
      </c>
      <c r="Q9" s="286">
        <v>8</v>
      </c>
      <c r="R9" s="286">
        <v>8</v>
      </c>
      <c r="S9" s="286">
        <v>6</v>
      </c>
      <c r="T9" s="286">
        <f>SUM(M9:S9)</f>
        <v>46</v>
      </c>
    </row>
    <row r="10" spans="1:20" ht="30" customHeight="1">
      <c r="A10" s="294" t="s">
        <v>298</v>
      </c>
      <c r="B10" s="295">
        <v>2</v>
      </c>
      <c r="C10" s="295">
        <v>4.75</v>
      </c>
      <c r="D10" s="295"/>
      <c r="E10" s="1118">
        <f>B10+C10</f>
        <v>6.75</v>
      </c>
      <c r="F10" s="298"/>
      <c r="G10" s="295"/>
      <c r="H10" s="295"/>
      <c r="I10" s="297"/>
      <c r="J10" s="302"/>
      <c r="K10" s="303">
        <f>J10/E10</f>
        <v>0</v>
      </c>
      <c r="T10" s="286">
        <f>T9/8</f>
        <v>5.75</v>
      </c>
    </row>
    <row r="11" spans="1:14" ht="30" customHeight="1" thickBot="1">
      <c r="A11" s="304" t="s">
        <v>603</v>
      </c>
      <c r="B11" s="305">
        <v>3.75</v>
      </c>
      <c r="C11" s="305">
        <v>2.5</v>
      </c>
      <c r="D11" s="305"/>
      <c r="E11" s="952">
        <f>SUM(B11:C11)</f>
        <v>6.25</v>
      </c>
      <c r="F11" s="306"/>
      <c r="G11" s="305"/>
      <c r="H11" s="305"/>
      <c r="I11" s="307"/>
      <c r="J11" s="308"/>
      <c r="K11" s="309">
        <f>J11/E11</f>
        <v>0</v>
      </c>
      <c r="M11" s="286">
        <f>3*8+6</f>
        <v>30</v>
      </c>
      <c r="N11" s="286">
        <f>M11/8</f>
        <v>3.75</v>
      </c>
    </row>
    <row r="12" spans="1:14" ht="54.75" customHeight="1" thickBot="1">
      <c r="A12" s="310" t="s">
        <v>299</v>
      </c>
      <c r="B12" s="311">
        <f>SUM(B10:B11)</f>
        <v>5.75</v>
      </c>
      <c r="C12" s="311">
        <f>SUM(C10:C11)</f>
        <v>7.25</v>
      </c>
      <c r="D12" s="311">
        <f>SUM(D10:D11)</f>
        <v>0</v>
      </c>
      <c r="E12" s="953">
        <f>SUM(E10:E11)</f>
        <v>13</v>
      </c>
      <c r="F12" s="313">
        <f>SUM(F9:F11)</f>
        <v>0</v>
      </c>
      <c r="G12" s="311">
        <f>SUM(G9:G11)</f>
        <v>0</v>
      </c>
      <c r="H12" s="311">
        <f>SUM(H9:H11)</f>
        <v>0</v>
      </c>
      <c r="I12" s="312">
        <f>SUM(I9:I11)</f>
        <v>0</v>
      </c>
      <c r="J12" s="314">
        <f>SUM(J9:J11)</f>
        <v>0</v>
      </c>
      <c r="K12" s="315">
        <f>J12/E12</f>
        <v>0</v>
      </c>
      <c r="M12" s="286">
        <v>20</v>
      </c>
      <c r="N12" s="286">
        <f>M12/8</f>
        <v>2.5</v>
      </c>
    </row>
    <row r="13" spans="1:11" ht="39" customHeight="1">
      <c r="A13" s="532"/>
      <c r="B13" s="533"/>
      <c r="C13" s="533"/>
      <c r="D13" s="533"/>
      <c r="E13" s="533"/>
      <c r="F13" s="534"/>
      <c r="G13" s="534"/>
      <c r="H13" s="534"/>
      <c r="I13" s="533"/>
      <c r="J13" s="533"/>
      <c r="K13" s="531"/>
    </row>
    <row r="14" ht="13.5" thickBot="1">
      <c r="K14" s="316"/>
    </row>
    <row r="15" spans="1:11" ht="20.25" customHeight="1" thickBot="1">
      <c r="A15" s="1029" t="s">
        <v>446</v>
      </c>
      <c r="B15" s="1030"/>
      <c r="C15" s="1030"/>
      <c r="D15" s="1030"/>
      <c r="E15" s="1031"/>
      <c r="F15" s="317"/>
      <c r="G15" s="318"/>
      <c r="H15" s="319"/>
      <c r="I15" s="319"/>
      <c r="J15" s="320"/>
      <c r="K15" s="321" t="e">
        <f>J15/E15</f>
        <v>#DIV/0!</v>
      </c>
    </row>
    <row r="16" spans="1:14" ht="18.75" customHeight="1">
      <c r="A16" s="535"/>
      <c r="B16" s="536"/>
      <c r="C16" s="536"/>
      <c r="D16" s="536"/>
      <c r="E16" s="537"/>
      <c r="F16" s="529"/>
      <c r="G16" s="529"/>
      <c r="H16" s="529"/>
      <c r="I16" s="529"/>
      <c r="J16" s="530"/>
      <c r="K16" s="531"/>
      <c r="N16" s="543"/>
    </row>
    <row r="17" spans="1:11" ht="24" customHeight="1">
      <c r="A17" s="541" t="s">
        <v>298</v>
      </c>
      <c r="B17" s="538"/>
      <c r="C17" s="538"/>
      <c r="D17" s="538"/>
      <c r="E17" s="542">
        <v>2</v>
      </c>
      <c r="F17" s="529"/>
      <c r="G17" s="529"/>
      <c r="H17" s="529"/>
      <c r="I17" s="529"/>
      <c r="J17" s="530"/>
      <c r="K17" s="531"/>
    </row>
    <row r="18" spans="1:11" ht="35.25" customHeight="1" thickBot="1">
      <c r="A18" s="304" t="s">
        <v>603</v>
      </c>
      <c r="B18" s="540"/>
      <c r="C18" s="540"/>
      <c r="D18" s="540"/>
      <c r="E18" s="954">
        <v>1</v>
      </c>
      <c r="F18" s="529"/>
      <c r="G18" s="529"/>
      <c r="H18" s="529"/>
      <c r="I18" s="529"/>
      <c r="J18" s="530"/>
      <c r="K18" s="531"/>
    </row>
    <row r="19" spans="1:11" ht="36.75" customHeight="1" thickBot="1">
      <c r="A19" s="539" t="s">
        <v>447</v>
      </c>
      <c r="B19" s="955"/>
      <c r="C19" s="955"/>
      <c r="D19" s="955"/>
      <c r="E19" s="956">
        <f>SUM(E17:E18)</f>
        <v>3</v>
      </c>
      <c r="F19" s="529"/>
      <c r="G19" s="529"/>
      <c r="H19" s="529"/>
      <c r="I19" s="529"/>
      <c r="J19" s="530"/>
      <c r="K19" s="531"/>
    </row>
    <row r="20" spans="1:11" ht="18.75" customHeight="1">
      <c r="A20" s="528"/>
      <c r="B20" s="528"/>
      <c r="C20" s="528"/>
      <c r="D20" s="528"/>
      <c r="E20" s="529"/>
      <c r="F20" s="529"/>
      <c r="G20" s="529"/>
      <c r="H20" s="529"/>
      <c r="I20" s="529"/>
      <c r="J20" s="530"/>
      <c r="K20" s="531"/>
    </row>
    <row r="21" spans="1:11" ht="18.75" customHeight="1">
      <c r="A21" s="285" t="s">
        <v>300</v>
      </c>
      <c r="B21" s="528"/>
      <c r="C21" s="528"/>
      <c r="D21" s="528"/>
      <c r="E21" s="529"/>
      <c r="F21" s="529"/>
      <c r="G21" s="529"/>
      <c r="H21" s="529"/>
      <c r="I21" s="529"/>
      <c r="J21" s="530"/>
      <c r="K21" s="531"/>
    </row>
    <row r="23" ht="12.75">
      <c r="A23" s="286"/>
    </row>
  </sheetData>
  <sheetProtection selectLockedCells="1" selectUnlockedCells="1"/>
  <mergeCells count="10">
    <mergeCell ref="A15:E15"/>
    <mergeCell ref="D2:E2"/>
    <mergeCell ref="A4:E4"/>
    <mergeCell ref="B6:I6"/>
    <mergeCell ref="J6:K6"/>
    <mergeCell ref="A7:A8"/>
    <mergeCell ref="B7:E7"/>
    <mergeCell ref="F7:I7"/>
    <mergeCell ref="J7:K7"/>
    <mergeCell ref="D5:E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A3" sqref="A3:F3"/>
    </sheetView>
  </sheetViews>
  <sheetFormatPr defaultColWidth="9.140625" defaultRowHeight="12.75"/>
  <cols>
    <col min="1" max="2" width="9.140625" style="387" customWidth="1"/>
    <col min="3" max="3" width="34.28125" style="387" customWidth="1"/>
    <col min="4" max="4" width="5.57421875" style="388" customWidth="1"/>
    <col min="5" max="5" width="14.8515625" style="389" customWidth="1"/>
    <col min="6" max="6" width="14.28125" style="387" bestFit="1" customWidth="1"/>
    <col min="7" max="7" width="13.28125" style="387" customWidth="1"/>
    <col min="8" max="16384" width="9.140625" style="387" customWidth="1"/>
  </cols>
  <sheetData>
    <row r="1" spans="1:6" ht="29.25" customHeight="1">
      <c r="A1" s="1044" t="s">
        <v>505</v>
      </c>
      <c r="B1" s="1044"/>
      <c r="C1" s="1044"/>
      <c r="D1" s="1044"/>
      <c r="E1" s="1044"/>
      <c r="F1" s="1044"/>
    </row>
    <row r="2" ht="12.75">
      <c r="C2" s="10"/>
    </row>
    <row r="3" spans="1:6" ht="14.25">
      <c r="A3" s="1043" t="s">
        <v>361</v>
      </c>
      <c r="B3" s="1043"/>
      <c r="C3" s="1043"/>
      <c r="D3" s="1043"/>
      <c r="E3" s="1043"/>
      <c r="F3" s="1043"/>
    </row>
    <row r="4" spans="1:7" ht="16.5" thickBot="1">
      <c r="A4" s="391"/>
      <c r="B4" s="392"/>
      <c r="C4" s="390"/>
      <c r="D4" s="390"/>
      <c r="E4" s="393"/>
      <c r="F4" s="390"/>
      <c r="G4" s="387" t="s">
        <v>605</v>
      </c>
    </row>
    <row r="5" spans="1:8" s="398" customFormat="1" ht="31.5" customHeight="1" thickBot="1">
      <c r="A5" s="394" t="s">
        <v>1</v>
      </c>
      <c r="B5" s="395" t="s">
        <v>3</v>
      </c>
      <c r="C5" s="574" t="s">
        <v>362</v>
      </c>
      <c r="D5" s="397" t="s">
        <v>363</v>
      </c>
      <c r="E5" s="882" t="s">
        <v>4</v>
      </c>
      <c r="F5" s="883" t="s">
        <v>364</v>
      </c>
      <c r="G5" s="948" t="s">
        <v>318</v>
      </c>
      <c r="H5" s="950"/>
    </row>
    <row r="6" spans="1:6" s="398" customFormat="1" ht="31.5" customHeight="1" hidden="1">
      <c r="A6" s="399"/>
      <c r="B6" s="400"/>
      <c r="C6" s="401"/>
      <c r="D6" s="402"/>
      <c r="E6" s="829"/>
      <c r="F6" s="829"/>
    </row>
    <row r="7" spans="1:7" s="398" customFormat="1" ht="24" customHeight="1">
      <c r="A7" s="399"/>
      <c r="B7" s="400"/>
      <c r="C7" s="401"/>
      <c r="D7" s="402"/>
      <c r="E7" s="671" t="s">
        <v>339</v>
      </c>
      <c r="F7" s="671" t="s">
        <v>339</v>
      </c>
      <c r="G7" s="671" t="s">
        <v>339</v>
      </c>
    </row>
    <row r="8" spans="1:7" ht="29.25" customHeight="1">
      <c r="A8" s="403">
        <v>1</v>
      </c>
      <c r="B8" s="404" t="s">
        <v>365</v>
      </c>
      <c r="C8" s="405" t="s">
        <v>580</v>
      </c>
      <c r="D8" s="406" t="s">
        <v>326</v>
      </c>
      <c r="E8" s="670">
        <v>800000</v>
      </c>
      <c r="F8" s="670">
        <v>0</v>
      </c>
      <c r="G8" s="670">
        <v>800000</v>
      </c>
    </row>
    <row r="9" spans="1:7" ht="29.25" customHeight="1">
      <c r="A9" s="403">
        <v>2</v>
      </c>
      <c r="B9" s="404" t="s">
        <v>365</v>
      </c>
      <c r="C9" s="405" t="s">
        <v>582</v>
      </c>
      <c r="D9" s="406" t="s">
        <v>326</v>
      </c>
      <c r="E9" s="410">
        <f>150000+40500</f>
        <v>190500</v>
      </c>
      <c r="F9" s="410">
        <v>0</v>
      </c>
      <c r="G9" s="410">
        <f>150000+40500</f>
        <v>190500</v>
      </c>
    </row>
    <row r="10" spans="1:7" ht="29.25" customHeight="1">
      <c r="A10" s="403">
        <v>3</v>
      </c>
      <c r="B10" s="404" t="s">
        <v>365</v>
      </c>
      <c r="C10" s="405" t="s">
        <v>583</v>
      </c>
      <c r="D10" s="411" t="s">
        <v>326</v>
      </c>
      <c r="E10" s="412">
        <f>7020000+1895400</f>
        <v>8915400</v>
      </c>
      <c r="F10" s="412">
        <f>E10-G10</f>
        <v>7578090</v>
      </c>
      <c r="G10" s="412">
        <v>1337310</v>
      </c>
    </row>
    <row r="11" spans="1:7" ht="29.25" customHeight="1">
      <c r="A11" s="403">
        <v>4</v>
      </c>
      <c r="B11" s="404" t="s">
        <v>365</v>
      </c>
      <c r="C11" s="405" t="s">
        <v>584</v>
      </c>
      <c r="D11" s="411" t="s">
        <v>326</v>
      </c>
      <c r="E11" s="412">
        <v>181000</v>
      </c>
      <c r="F11" s="412">
        <v>181000</v>
      </c>
      <c r="G11" s="412">
        <v>0</v>
      </c>
    </row>
    <row r="12" spans="1:7" ht="29.25" customHeight="1" thickBot="1">
      <c r="A12" s="403">
        <v>5</v>
      </c>
      <c r="B12" s="404" t="s">
        <v>365</v>
      </c>
      <c r="C12" s="413" t="s">
        <v>366</v>
      </c>
      <c r="D12" s="411" t="s">
        <v>326</v>
      </c>
      <c r="E12" s="407">
        <f>484961+130939</f>
        <v>615900</v>
      </c>
      <c r="F12" s="407">
        <v>0</v>
      </c>
      <c r="G12" s="407">
        <f>484961+130939</f>
        <v>615900</v>
      </c>
    </row>
    <row r="13" spans="1:7" ht="29.25" customHeight="1" hidden="1">
      <c r="A13" s="403"/>
      <c r="B13" s="404"/>
      <c r="C13" s="405"/>
      <c r="D13" s="411" t="s">
        <v>326</v>
      </c>
      <c r="E13" s="407"/>
      <c r="F13" s="407"/>
      <c r="G13" s="407"/>
    </row>
    <row r="14" spans="1:7" ht="29.25" customHeight="1" hidden="1">
      <c r="A14" s="403"/>
      <c r="B14" s="414"/>
      <c r="C14" s="415"/>
      <c r="D14" s="411" t="s">
        <v>326</v>
      </c>
      <c r="E14" s="407"/>
      <c r="F14" s="407"/>
      <c r="G14" s="407"/>
    </row>
    <row r="15" spans="1:7" ht="29.25" customHeight="1" hidden="1">
      <c r="A15" s="403"/>
      <c r="B15" s="404"/>
      <c r="C15" s="405"/>
      <c r="D15" s="411" t="s">
        <v>326</v>
      </c>
      <c r="E15" s="407"/>
      <c r="F15" s="407"/>
      <c r="G15" s="407"/>
    </row>
    <row r="16" spans="1:7" ht="29.25" customHeight="1" hidden="1">
      <c r="A16" s="403"/>
      <c r="B16" s="404"/>
      <c r="C16" s="413"/>
      <c r="D16" s="411" t="s">
        <v>326</v>
      </c>
      <c r="E16" s="407"/>
      <c r="F16" s="407"/>
      <c r="G16" s="407"/>
    </row>
    <row r="17" spans="1:7" ht="29.25" customHeight="1" hidden="1">
      <c r="A17" s="403"/>
      <c r="B17" s="404"/>
      <c r="C17" s="413"/>
      <c r="D17" s="411" t="s">
        <v>326</v>
      </c>
      <c r="E17" s="407"/>
      <c r="F17" s="407"/>
      <c r="G17" s="407"/>
    </row>
    <row r="18" spans="1:7" ht="29.25" customHeight="1" hidden="1" thickBot="1">
      <c r="A18" s="403"/>
      <c r="B18" s="404"/>
      <c r="C18" s="413"/>
      <c r="D18" s="411" t="s">
        <v>326</v>
      </c>
      <c r="E18" s="407"/>
      <c r="F18" s="407"/>
      <c r="G18" s="407"/>
    </row>
    <row r="19" spans="1:7" ht="31.5" customHeight="1" thickBot="1">
      <c r="A19" s="1042" t="s">
        <v>296</v>
      </c>
      <c r="B19" s="1042"/>
      <c r="C19" s="1042"/>
      <c r="D19" s="416"/>
      <c r="E19" s="417">
        <f>SUM(E8:E18)</f>
        <v>10702800</v>
      </c>
      <c r="F19" s="417">
        <f>SUM(F8:F18)</f>
        <v>7759090</v>
      </c>
      <c r="G19" s="417">
        <f>SUM(G8:G18)</f>
        <v>2943710</v>
      </c>
    </row>
    <row r="20" spans="1:6" ht="31.5" customHeight="1">
      <c r="A20" s="390"/>
      <c r="B20" s="390"/>
      <c r="C20" s="390"/>
      <c r="D20" s="418"/>
      <c r="E20" s="831"/>
      <c r="F20" s="419"/>
    </row>
    <row r="21" spans="1:6" ht="15.75">
      <c r="A21" s="390"/>
      <c r="B21" s="390"/>
      <c r="C21" s="390"/>
      <c r="D21" s="418"/>
      <c r="E21" s="831"/>
      <c r="F21" s="420"/>
    </row>
    <row r="22" spans="1:6" ht="14.25">
      <c r="A22" s="1043" t="s">
        <v>367</v>
      </c>
      <c r="B22" s="1043"/>
      <c r="C22" s="1043"/>
      <c r="D22" s="1043"/>
      <c r="E22" s="1043"/>
      <c r="F22" s="1043"/>
    </row>
    <row r="23" spans="1:6" ht="13.5" thickBot="1">
      <c r="A23" s="388"/>
      <c r="B23" s="388"/>
      <c r="C23" s="388"/>
      <c r="E23" s="388"/>
      <c r="F23" s="388"/>
    </row>
    <row r="24" spans="1:8" ht="29.25" customHeight="1" thickBot="1">
      <c r="A24" s="394" t="s">
        <v>1</v>
      </c>
      <c r="B24" s="395"/>
      <c r="C24" s="396" t="s">
        <v>368</v>
      </c>
      <c r="D24" s="397" t="s">
        <v>363</v>
      </c>
      <c r="E24" s="882" t="s">
        <v>4</v>
      </c>
      <c r="F24" s="883" t="s">
        <v>364</v>
      </c>
      <c r="G24" s="948" t="s">
        <v>318</v>
      </c>
      <c r="H24" s="949"/>
    </row>
    <row r="25" spans="1:7" ht="28.5" customHeight="1" hidden="1">
      <c r="A25" s="421"/>
      <c r="B25" s="422"/>
      <c r="C25" s="423"/>
      <c r="D25" s="424"/>
      <c r="E25" s="829"/>
      <c r="F25" s="829"/>
      <c r="G25" s="398"/>
    </row>
    <row r="26" spans="1:7" ht="28.5" customHeight="1" thickBot="1">
      <c r="A26" s="421"/>
      <c r="B26" s="422"/>
      <c r="C26" s="423"/>
      <c r="D26" s="424"/>
      <c r="E26" s="671" t="s">
        <v>339</v>
      </c>
      <c r="F26" s="946" t="s">
        <v>339</v>
      </c>
      <c r="G26" s="671" t="s">
        <v>339</v>
      </c>
    </row>
    <row r="27" spans="1:7" ht="29.25" customHeight="1">
      <c r="A27" s="425">
        <v>1</v>
      </c>
      <c r="B27" s="426" t="s">
        <v>369</v>
      </c>
      <c r="C27" s="427" t="s">
        <v>581</v>
      </c>
      <c r="D27" s="428" t="s">
        <v>326</v>
      </c>
      <c r="E27" s="621">
        <v>130000</v>
      </c>
      <c r="F27" s="947">
        <f>E27-G27</f>
        <v>0</v>
      </c>
      <c r="G27" s="621">
        <v>130000</v>
      </c>
    </row>
    <row r="28" spans="1:7" ht="29.25" customHeight="1">
      <c r="A28" s="429">
        <v>2</v>
      </c>
      <c r="B28" s="430" t="s">
        <v>369</v>
      </c>
      <c r="C28" s="944" t="s">
        <v>606</v>
      </c>
      <c r="D28" s="432" t="s">
        <v>326</v>
      </c>
      <c r="E28" s="670">
        <f>8331342+24994026</f>
        <v>33325368</v>
      </c>
      <c r="F28" s="412">
        <f>E28-G28</f>
        <v>24994026</v>
      </c>
      <c r="G28" s="670">
        <v>8331342</v>
      </c>
    </row>
    <row r="29" spans="1:7" ht="29.25" customHeight="1">
      <c r="A29" s="429">
        <v>3</v>
      </c>
      <c r="B29" s="430" t="s">
        <v>369</v>
      </c>
      <c r="C29" s="431" t="s">
        <v>585</v>
      </c>
      <c r="D29" s="432" t="s">
        <v>326</v>
      </c>
      <c r="E29" s="670">
        <v>1000000</v>
      </c>
      <c r="F29" s="412">
        <f>E29-G29</f>
        <v>0</v>
      </c>
      <c r="G29" s="670">
        <v>1000000</v>
      </c>
    </row>
    <row r="30" spans="1:7" ht="29.25" customHeight="1" thickBot="1">
      <c r="A30" s="429">
        <v>4</v>
      </c>
      <c r="B30" s="430" t="s">
        <v>369</v>
      </c>
      <c r="C30" s="431" t="s">
        <v>586</v>
      </c>
      <c r="D30" s="432" t="s">
        <v>326</v>
      </c>
      <c r="E30" s="670">
        <v>2000000</v>
      </c>
      <c r="F30" s="412">
        <f>E30-G30</f>
        <v>0</v>
      </c>
      <c r="G30" s="670">
        <v>2000000</v>
      </c>
    </row>
    <row r="31" spans="1:7" ht="29.25" customHeight="1" hidden="1">
      <c r="A31" s="429"/>
      <c r="B31" s="430"/>
      <c r="C31" s="405"/>
      <c r="D31" s="433"/>
      <c r="E31" s="409"/>
      <c r="F31" s="409"/>
      <c r="G31" s="408"/>
    </row>
    <row r="32" spans="1:7" ht="29.25" customHeight="1" hidden="1">
      <c r="A32" s="429"/>
      <c r="B32" s="430"/>
      <c r="C32" s="405"/>
      <c r="D32" s="433"/>
      <c r="E32" s="409"/>
      <c r="F32" s="409"/>
      <c r="G32" s="408"/>
    </row>
    <row r="33" spans="1:7" ht="29.25" customHeight="1" hidden="1">
      <c r="A33" s="429"/>
      <c r="B33" s="414"/>
      <c r="C33" s="434"/>
      <c r="D33" s="406"/>
      <c r="E33" s="409"/>
      <c r="F33" s="409"/>
      <c r="G33" s="408"/>
    </row>
    <row r="34" spans="1:8" ht="29.25" customHeight="1" thickBot="1">
      <c r="A34" s="1041" t="s">
        <v>296</v>
      </c>
      <c r="B34" s="1041"/>
      <c r="C34" s="1041"/>
      <c r="D34" s="416"/>
      <c r="E34" s="832">
        <f>SUM(E27:E33)</f>
        <v>36455368</v>
      </c>
      <c r="F34" s="832">
        <f>SUM(F27:F33)</f>
        <v>24994026</v>
      </c>
      <c r="G34" s="951">
        <f>SUM(G27:G33)</f>
        <v>11461342</v>
      </c>
      <c r="H34" s="949"/>
    </row>
    <row r="37" ht="12.75">
      <c r="F37" s="389"/>
    </row>
  </sheetData>
  <sheetProtection selectLockedCells="1" selectUnlockedCells="1"/>
  <mergeCells count="5">
    <mergeCell ref="A34:C34"/>
    <mergeCell ref="A19:C19"/>
    <mergeCell ref="A22:F22"/>
    <mergeCell ref="A1:F1"/>
    <mergeCell ref="A3:F3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91" r:id="rId1"/>
  <headerFooter alignWithMargins="0">
    <oddHeader>&amp;R7.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C17">
      <selection activeCell="F6" sqref="F6"/>
    </sheetView>
  </sheetViews>
  <sheetFormatPr defaultColWidth="9.140625" defaultRowHeight="12.75"/>
  <cols>
    <col min="1" max="1" width="9.140625" style="322" customWidth="1"/>
    <col min="2" max="2" width="12.00390625" style="322" customWidth="1"/>
    <col min="3" max="3" width="41.7109375" style="322" customWidth="1"/>
    <col min="4" max="4" width="12.7109375" style="323" customWidth="1"/>
    <col min="5" max="5" width="14.57421875" style="324" customWidth="1"/>
    <col min="6" max="6" width="11.57421875" style="322" customWidth="1"/>
    <col min="7" max="16384" width="9.140625" style="322" customWidth="1"/>
  </cols>
  <sheetData>
    <row r="1" spans="3:5" ht="12.75">
      <c r="C1" s="10"/>
      <c r="D1" s="325"/>
      <c r="E1" s="880"/>
    </row>
    <row r="2" spans="1:5" ht="31.5" customHeight="1">
      <c r="A2" s="1047" t="s">
        <v>511</v>
      </c>
      <c r="B2" s="1047"/>
      <c r="C2" s="1047"/>
      <c r="D2" s="1047"/>
      <c r="E2" s="1047"/>
    </row>
    <row r="3" spans="1:5" ht="15" customHeight="1">
      <c r="A3" s="1048" t="s">
        <v>561</v>
      </c>
      <c r="B3" s="1048"/>
      <c r="C3" s="1048"/>
      <c r="D3" s="1048"/>
      <c r="E3" s="1048"/>
    </row>
    <row r="4" spans="1:5" ht="15" customHeight="1">
      <c r="A4" s="1049" t="s">
        <v>301</v>
      </c>
      <c r="B4" s="1049"/>
      <c r="C4" s="1049"/>
      <c r="D4" s="1049"/>
      <c r="E4" s="1049"/>
    </row>
    <row r="5" spans="2:6" ht="13.5" thickBot="1">
      <c r="B5" s="326"/>
      <c r="C5" s="326"/>
      <c r="F5" s="322" t="s">
        <v>605</v>
      </c>
    </row>
    <row r="6" spans="1:6" s="328" customFormat="1" ht="41.25" customHeight="1" thickBot="1">
      <c r="A6" s="327" t="s">
        <v>1</v>
      </c>
      <c r="B6" s="1052" t="s">
        <v>135</v>
      </c>
      <c r="C6" s="1052"/>
      <c r="D6" s="659" t="s">
        <v>4</v>
      </c>
      <c r="E6" s="659" t="s">
        <v>246</v>
      </c>
      <c r="F6" s="659" t="s">
        <v>302</v>
      </c>
    </row>
    <row r="7" spans="1:6" s="328" customFormat="1" ht="27" customHeight="1" hidden="1" thickBot="1">
      <c r="A7" s="329"/>
      <c r="B7" s="330"/>
      <c r="C7" s="330"/>
      <c r="D7" s="659" t="s">
        <v>6</v>
      </c>
      <c r="E7" s="659" t="s">
        <v>6</v>
      </c>
      <c r="F7" s="659" t="s">
        <v>6</v>
      </c>
    </row>
    <row r="8" spans="1:6" s="328" customFormat="1" ht="27" customHeight="1" thickBot="1">
      <c r="A8" s="327">
        <v>1</v>
      </c>
      <c r="B8" s="1050" t="s">
        <v>572</v>
      </c>
      <c r="C8" s="1051"/>
      <c r="D8" s="891">
        <v>139700</v>
      </c>
      <c r="E8" s="891">
        <v>139700</v>
      </c>
      <c r="F8" s="892"/>
    </row>
    <row r="9" spans="1:6" s="328" customFormat="1" ht="19.5" customHeight="1" thickBot="1">
      <c r="A9" s="331">
        <v>2</v>
      </c>
      <c r="B9" s="1056" t="s">
        <v>303</v>
      </c>
      <c r="C9" s="1057"/>
      <c r="D9" s="332">
        <v>488950</v>
      </c>
      <c r="E9" s="332">
        <v>488950</v>
      </c>
      <c r="F9" s="892"/>
    </row>
    <row r="10" spans="1:6" s="328" customFormat="1" ht="19.5" customHeight="1" thickBot="1">
      <c r="A10" s="331">
        <v>3</v>
      </c>
      <c r="B10" s="333" t="s">
        <v>304</v>
      </c>
      <c r="C10" s="888"/>
      <c r="D10" s="893">
        <v>578612</v>
      </c>
      <c r="E10" s="893">
        <v>578612</v>
      </c>
      <c r="F10" s="892"/>
    </row>
    <row r="11" spans="1:6" s="328" customFormat="1" ht="19.5" customHeight="1" thickBot="1">
      <c r="A11" s="331">
        <v>4</v>
      </c>
      <c r="B11" s="1053" t="s">
        <v>573</v>
      </c>
      <c r="C11" s="1054"/>
      <c r="D11" s="332">
        <v>3683470</v>
      </c>
      <c r="E11" s="332">
        <v>3683470</v>
      </c>
      <c r="F11" s="892"/>
    </row>
    <row r="12" spans="1:6" s="328" customFormat="1" ht="19.5" customHeight="1" thickBot="1">
      <c r="A12" s="331">
        <v>5</v>
      </c>
      <c r="B12" s="1053" t="s">
        <v>305</v>
      </c>
      <c r="C12" s="1054"/>
      <c r="D12" s="332">
        <v>1734620</v>
      </c>
      <c r="E12" s="332"/>
      <c r="F12" s="332">
        <v>1734620</v>
      </c>
    </row>
    <row r="13" spans="1:6" s="328" customFormat="1" ht="19.5" customHeight="1" thickBot="1">
      <c r="A13" s="331">
        <v>6</v>
      </c>
      <c r="B13" s="1053" t="s">
        <v>306</v>
      </c>
      <c r="C13" s="1054"/>
      <c r="D13" s="332">
        <v>791538</v>
      </c>
      <c r="E13" s="332">
        <v>791538</v>
      </c>
      <c r="F13" s="892"/>
    </row>
    <row r="14" spans="1:6" s="328" customFormat="1" ht="19.5" customHeight="1" thickBot="1">
      <c r="A14" s="331">
        <v>7</v>
      </c>
      <c r="B14" s="1058" t="s">
        <v>307</v>
      </c>
      <c r="C14" s="1059"/>
      <c r="D14" s="894"/>
      <c r="E14" s="894"/>
      <c r="F14" s="892"/>
    </row>
    <row r="15" spans="1:6" s="328" customFormat="1" ht="19.5" customHeight="1" thickBot="1">
      <c r="A15" s="331">
        <v>8</v>
      </c>
      <c r="B15" s="1053" t="s">
        <v>308</v>
      </c>
      <c r="C15" s="1054"/>
      <c r="D15" s="894">
        <v>1544320</v>
      </c>
      <c r="E15" s="894">
        <v>1544320</v>
      </c>
      <c r="F15" s="892"/>
    </row>
    <row r="16" spans="1:6" ht="19.5" customHeight="1" thickBot="1">
      <c r="A16" s="334">
        <v>9</v>
      </c>
      <c r="B16" s="335" t="s">
        <v>309</v>
      </c>
      <c r="C16" s="889"/>
      <c r="D16" s="894">
        <v>785000</v>
      </c>
      <c r="E16" s="894">
        <v>785000</v>
      </c>
      <c r="F16" s="619"/>
    </row>
    <row r="17" spans="1:6" ht="19.5" customHeight="1" thickBot="1">
      <c r="A17" s="334">
        <v>10</v>
      </c>
      <c r="B17" s="1053" t="s">
        <v>310</v>
      </c>
      <c r="C17" s="1054"/>
      <c r="D17" s="894">
        <v>3600442</v>
      </c>
      <c r="E17" s="894">
        <v>3600442</v>
      </c>
      <c r="F17" s="619"/>
    </row>
    <row r="18" spans="1:6" ht="19.5" customHeight="1" thickBot="1">
      <c r="A18" s="334">
        <v>11</v>
      </c>
      <c r="B18" s="1053" t="s">
        <v>311</v>
      </c>
      <c r="C18" s="1054"/>
      <c r="D18" s="894">
        <v>4295262</v>
      </c>
      <c r="E18" s="894">
        <v>4295262</v>
      </c>
      <c r="F18" s="619"/>
    </row>
    <row r="19" spans="1:6" ht="19.5" customHeight="1" thickBot="1">
      <c r="A19" s="334">
        <v>12</v>
      </c>
      <c r="B19" s="1053" t="s">
        <v>312</v>
      </c>
      <c r="C19" s="1054"/>
      <c r="D19" s="894">
        <v>4800</v>
      </c>
      <c r="E19" s="894">
        <v>4800</v>
      </c>
      <c r="F19" s="619"/>
    </row>
    <row r="20" spans="1:6" ht="19.5" customHeight="1" thickBot="1">
      <c r="A20" s="334">
        <v>13</v>
      </c>
      <c r="B20" s="1060" t="s">
        <v>313</v>
      </c>
      <c r="C20" s="1061"/>
      <c r="D20" s="894">
        <v>355150</v>
      </c>
      <c r="E20" s="894">
        <v>355150</v>
      </c>
      <c r="F20" s="619"/>
    </row>
    <row r="21" spans="1:6" ht="19.5" customHeight="1" thickBot="1">
      <c r="A21" s="334">
        <v>14</v>
      </c>
      <c r="B21" s="1060" t="s">
        <v>314</v>
      </c>
      <c r="C21" s="1061"/>
      <c r="D21" s="894">
        <v>1424127</v>
      </c>
      <c r="E21" s="894">
        <v>1424127</v>
      </c>
      <c r="F21" s="619"/>
    </row>
    <row r="22" spans="1:6" ht="19.5" customHeight="1" thickBot="1">
      <c r="A22" s="334">
        <v>15</v>
      </c>
      <c r="B22" s="1045" t="s">
        <v>457</v>
      </c>
      <c r="C22" s="1046"/>
      <c r="D22" s="619">
        <v>126000</v>
      </c>
      <c r="E22" s="619">
        <v>126000</v>
      </c>
      <c r="F22" s="619"/>
    </row>
    <row r="23" spans="1:6" ht="19.5" customHeight="1" thickBot="1">
      <c r="A23" s="334">
        <v>16</v>
      </c>
      <c r="B23" s="821" t="s">
        <v>557</v>
      </c>
      <c r="C23" s="822"/>
      <c r="D23" s="619">
        <v>320040</v>
      </c>
      <c r="E23" s="619">
        <v>320040</v>
      </c>
      <c r="F23" s="619"/>
    </row>
    <row r="24" spans="1:6" ht="19.5" customHeight="1" thickBot="1">
      <c r="A24" s="334">
        <v>17</v>
      </c>
      <c r="B24" s="1045" t="s">
        <v>574</v>
      </c>
      <c r="C24" s="1046"/>
      <c r="D24" s="619">
        <v>264704</v>
      </c>
      <c r="E24" s="619">
        <v>264704</v>
      </c>
      <c r="F24" s="619"/>
    </row>
    <row r="25" spans="1:6" ht="27" customHeight="1" thickBot="1">
      <c r="A25" s="336"/>
      <c r="B25" s="1055" t="s">
        <v>296</v>
      </c>
      <c r="C25" s="1055"/>
      <c r="D25" s="890">
        <f>SUM(D8:D24)</f>
        <v>20136735</v>
      </c>
      <c r="E25" s="890">
        <f>SUM(E8:E24)</f>
        <v>18402115</v>
      </c>
      <c r="F25" s="890">
        <f>SUM(F8:F22)</f>
        <v>1734620</v>
      </c>
    </row>
    <row r="27" ht="12.75">
      <c r="D27" s="833"/>
    </row>
    <row r="28" ht="12.75">
      <c r="D28" s="833"/>
    </row>
  </sheetData>
  <sheetProtection selectLockedCells="1" selectUnlockedCells="1"/>
  <mergeCells count="19">
    <mergeCell ref="B25:C25"/>
    <mergeCell ref="B9:C9"/>
    <mergeCell ref="B11:C11"/>
    <mergeCell ref="B12:C12"/>
    <mergeCell ref="B13:C13"/>
    <mergeCell ref="B14:C14"/>
    <mergeCell ref="B15:C15"/>
    <mergeCell ref="B20:C20"/>
    <mergeCell ref="B21:C21"/>
    <mergeCell ref="B17:C17"/>
    <mergeCell ref="B24:C24"/>
    <mergeCell ref="A2:E2"/>
    <mergeCell ref="A3:E3"/>
    <mergeCell ref="A4:E4"/>
    <mergeCell ref="B8:C8"/>
    <mergeCell ref="B6:C6"/>
    <mergeCell ref="B22:C22"/>
    <mergeCell ref="B18:C18"/>
    <mergeCell ref="B19:C19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 r:id="rId1"/>
  <headerFooter alignWithMargins="0">
    <oddHeader>&amp;R8.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</dc:creator>
  <cp:keywords/>
  <dc:description/>
  <cp:lastModifiedBy>Reni</cp:lastModifiedBy>
  <cp:lastPrinted>2017-03-05T12:06:05Z</cp:lastPrinted>
  <dcterms:created xsi:type="dcterms:W3CDTF">2016-02-12T06:38:50Z</dcterms:created>
  <dcterms:modified xsi:type="dcterms:W3CDTF">2017-03-06T10:12:02Z</dcterms:modified>
  <cp:category/>
  <cp:version/>
  <cp:contentType/>
  <cp:contentStatus/>
</cp:coreProperties>
</file>