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4"/>
  </bookViews>
  <sheets>
    <sheet name="2-3.mell" sheetId="1" r:id="rId1"/>
    <sheet name="4.mell" sheetId="2" r:id="rId2"/>
    <sheet name="4.1" sheetId="6" r:id="rId3"/>
    <sheet name="4.2" sheetId="25" r:id="rId4"/>
    <sheet name="4.3" sheetId="39" r:id="rId5"/>
    <sheet name="5.mell" sheetId="3" r:id="rId6"/>
    <sheet name="5.1" sheetId="7" r:id="rId7"/>
    <sheet name="5.2" sheetId="26" r:id="rId8"/>
    <sheet name="5.3" sheetId="40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  <externalReference r:id="rId17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3">'11-11.2'!$A$1:$H$66</definedName>
    <definedName name="_xlnm.Print_Area" localSheetId="14">'12 mell'!$A$1:$N$35</definedName>
    <definedName name="_xlnm.Print_Area" localSheetId="0">'2-3.mell'!$A$1:$E$53</definedName>
    <definedName name="_xlnm.Print_Area" localSheetId="2">'4.1'!$A$1:$N$233</definedName>
    <definedName name="_xlnm.Print_Area" localSheetId="3">'4.2'!$A$1:$N$43</definedName>
    <definedName name="_xlnm.Print_Area" localSheetId="4">'4.3'!$A$1:$O$249</definedName>
    <definedName name="_xlnm.Print_Area" localSheetId="1">'4.mell'!$A$1:$M$65</definedName>
    <definedName name="_xlnm.Print_Area" localSheetId="6">'5.1'!$A$1:$L$288</definedName>
    <definedName name="_xlnm.Print_Area" localSheetId="7">'5.2'!$A$1:$L$51</definedName>
    <definedName name="_xlnm.Print_Area" localSheetId="8">'5.3'!$A$1:$L$249</definedName>
    <definedName name="_xlnm.Print_Area" localSheetId="5">'5.mell'!$A$1:$K$62</definedName>
    <definedName name="_xlnm.Print_Area" localSheetId="9">'7-8.mell.'!$A$1:$E$79</definedName>
    <definedName name="_xlnm.Print_Area" localSheetId="10">'9.1-9.2'!$A$1:$K$116</definedName>
  </definedNames>
  <calcPr calcId="125725"/>
</workbook>
</file>

<file path=xl/calcChain.xml><?xml version="1.0" encoding="utf-8"?>
<calcChain xmlns="http://schemas.openxmlformats.org/spreadsheetml/2006/main">
  <c r="C34" i="17"/>
  <c r="D34"/>
  <c r="E34"/>
  <c r="F34"/>
  <c r="G34"/>
  <c r="H34"/>
  <c r="I34"/>
  <c r="J34"/>
  <c r="K34"/>
  <c r="L34"/>
  <c r="M34"/>
  <c r="N34"/>
  <c r="K104" i="10"/>
  <c r="C168" i="7"/>
  <c r="M168"/>
  <c r="B32" i="17"/>
  <c r="D43" i="25"/>
  <c r="E43"/>
  <c r="F43"/>
  <c r="G43"/>
  <c r="H43"/>
  <c r="I43"/>
  <c r="J43"/>
  <c r="K43"/>
  <c r="L43"/>
  <c r="M43"/>
  <c r="N43"/>
  <c r="D230" i="6"/>
  <c r="E230"/>
  <c r="F230"/>
  <c r="G230"/>
  <c r="H230"/>
  <c r="I230"/>
  <c r="J230"/>
  <c r="K230"/>
  <c r="L230"/>
  <c r="N230"/>
  <c r="D233"/>
  <c r="E233"/>
  <c r="F233"/>
  <c r="G233"/>
  <c r="H233"/>
  <c r="I233"/>
  <c r="J233"/>
  <c r="K233"/>
  <c r="L233"/>
  <c r="M233"/>
  <c r="N233"/>
  <c r="C51" i="26"/>
  <c r="C281" i="7"/>
  <c r="M281"/>
  <c r="E287"/>
  <c r="F287"/>
  <c r="G287"/>
  <c r="H287"/>
  <c r="M287" s="1"/>
  <c r="I287"/>
  <c r="J287"/>
  <c r="K287"/>
  <c r="L287"/>
  <c r="D287"/>
  <c r="M250" i="40" l="1"/>
  <c r="N250" s="1"/>
  <c r="M249"/>
  <c r="N249" s="1"/>
  <c r="M244"/>
  <c r="N244" s="1"/>
  <c r="L241"/>
  <c r="K241"/>
  <c r="J241"/>
  <c r="I241"/>
  <c r="H241"/>
  <c r="G241"/>
  <c r="F241"/>
  <c r="E241"/>
  <c r="D241"/>
  <c r="C241"/>
  <c r="L240"/>
  <c r="K240"/>
  <c r="J240"/>
  <c r="I240"/>
  <c r="H240"/>
  <c r="G240"/>
  <c r="F240"/>
  <c r="E240"/>
  <c r="D240"/>
  <c r="D251" s="1"/>
  <c r="M239"/>
  <c r="N239" s="1"/>
  <c r="M234"/>
  <c r="N234" s="1"/>
  <c r="L233"/>
  <c r="K233"/>
  <c r="J233"/>
  <c r="I233"/>
  <c r="H233"/>
  <c r="G233"/>
  <c r="F233"/>
  <c r="E233"/>
  <c r="D233"/>
  <c r="M232"/>
  <c r="N232" s="1"/>
  <c r="M231"/>
  <c r="N231" s="1"/>
  <c r="M230"/>
  <c r="N230" s="1"/>
  <c r="C230"/>
  <c r="C233" s="1"/>
  <c r="M229"/>
  <c r="N229" s="1"/>
  <c r="L228"/>
  <c r="K228"/>
  <c r="J228"/>
  <c r="I228"/>
  <c r="H228"/>
  <c r="G228"/>
  <c r="F228"/>
  <c r="E228"/>
  <c r="D228"/>
  <c r="C228"/>
  <c r="M227"/>
  <c r="N227" s="1"/>
  <c r="M226"/>
  <c r="N226" s="1"/>
  <c r="N225"/>
  <c r="M225"/>
  <c r="C225"/>
  <c r="M224"/>
  <c r="N224" s="1"/>
  <c r="L223"/>
  <c r="K223"/>
  <c r="J223"/>
  <c r="I223"/>
  <c r="H223"/>
  <c r="G223"/>
  <c r="F223"/>
  <c r="E223"/>
  <c r="D223"/>
  <c r="M222"/>
  <c r="N222" s="1"/>
  <c r="M221"/>
  <c r="N221" s="1"/>
  <c r="M220"/>
  <c r="C220"/>
  <c r="N220" s="1"/>
  <c r="N219"/>
  <c r="M219"/>
  <c r="L218"/>
  <c r="K218"/>
  <c r="J218"/>
  <c r="I218"/>
  <c r="H218"/>
  <c r="G218"/>
  <c r="F218"/>
  <c r="E218"/>
  <c r="D218"/>
  <c r="M217"/>
  <c r="N217" s="1"/>
  <c r="N216"/>
  <c r="M216"/>
  <c r="M215"/>
  <c r="C215"/>
  <c r="C218" s="1"/>
  <c r="N214"/>
  <c r="M214"/>
  <c r="L213"/>
  <c r="K213"/>
  <c r="J213"/>
  <c r="I213"/>
  <c r="H213"/>
  <c r="G213"/>
  <c r="F213"/>
  <c r="E213"/>
  <c r="D213"/>
  <c r="M212"/>
  <c r="N212" s="1"/>
  <c r="N211"/>
  <c r="M211"/>
  <c r="M210"/>
  <c r="N210" s="1"/>
  <c r="C210"/>
  <c r="C213" s="1"/>
  <c r="M209"/>
  <c r="N209" s="1"/>
  <c r="F208"/>
  <c r="L207"/>
  <c r="L208" s="1"/>
  <c r="K207"/>
  <c r="K208" s="1"/>
  <c r="J207"/>
  <c r="J208" s="1"/>
  <c r="I207"/>
  <c r="I208" s="1"/>
  <c r="H207"/>
  <c r="H208" s="1"/>
  <c r="G207"/>
  <c r="G208" s="1"/>
  <c r="F207"/>
  <c r="E207"/>
  <c r="E208" s="1"/>
  <c r="D207"/>
  <c r="D208" s="1"/>
  <c r="C207"/>
  <c r="C208" s="1"/>
  <c r="M206"/>
  <c r="N206" s="1"/>
  <c r="M205"/>
  <c r="N205" s="1"/>
  <c r="M204"/>
  <c r="C204"/>
  <c r="N204" s="1"/>
  <c r="N203"/>
  <c r="M203"/>
  <c r="L201"/>
  <c r="L202" s="1"/>
  <c r="K201"/>
  <c r="K202" s="1"/>
  <c r="J201"/>
  <c r="J202" s="1"/>
  <c r="I201"/>
  <c r="I202" s="1"/>
  <c r="H201"/>
  <c r="H202" s="1"/>
  <c r="G201"/>
  <c r="G202" s="1"/>
  <c r="F201"/>
  <c r="F202" s="1"/>
  <c r="E201"/>
  <c r="E202" s="1"/>
  <c r="D201"/>
  <c r="C201"/>
  <c r="C202" s="1"/>
  <c r="M200"/>
  <c r="N200" s="1"/>
  <c r="M199"/>
  <c r="N199" s="1"/>
  <c r="M198"/>
  <c r="C198"/>
  <c r="N198" s="1"/>
  <c r="M197"/>
  <c r="N197" s="1"/>
  <c r="L196"/>
  <c r="K196"/>
  <c r="J196"/>
  <c r="I196"/>
  <c r="H196"/>
  <c r="G196"/>
  <c r="F196"/>
  <c r="E196"/>
  <c r="M196" s="1"/>
  <c r="D196"/>
  <c r="M195"/>
  <c r="N195" s="1"/>
  <c r="M194"/>
  <c r="N194" s="1"/>
  <c r="M193"/>
  <c r="C193"/>
  <c r="C196" s="1"/>
  <c r="M192"/>
  <c r="N192" s="1"/>
  <c r="L191"/>
  <c r="K191"/>
  <c r="J191"/>
  <c r="I191"/>
  <c r="H191"/>
  <c r="G191"/>
  <c r="F191"/>
  <c r="E191"/>
  <c r="M191" s="1"/>
  <c r="N191" s="1"/>
  <c r="D191"/>
  <c r="M190"/>
  <c r="N190" s="1"/>
  <c r="M189"/>
  <c r="N189" s="1"/>
  <c r="M188"/>
  <c r="N188" s="1"/>
  <c r="C188"/>
  <c r="C191" s="1"/>
  <c r="M187"/>
  <c r="N187" s="1"/>
  <c r="L186"/>
  <c r="K186"/>
  <c r="J186"/>
  <c r="I186"/>
  <c r="H186"/>
  <c r="G186"/>
  <c r="F186"/>
  <c r="E186"/>
  <c r="D186"/>
  <c r="M185"/>
  <c r="N185" s="1"/>
  <c r="M184"/>
  <c r="N184" s="1"/>
  <c r="M183"/>
  <c r="N183" s="1"/>
  <c r="C183"/>
  <c r="C186" s="1"/>
  <c r="M182"/>
  <c r="N182" s="1"/>
  <c r="K181"/>
  <c r="L180"/>
  <c r="L181" s="1"/>
  <c r="K180"/>
  <c r="J180"/>
  <c r="J181" s="1"/>
  <c r="I180"/>
  <c r="I181" s="1"/>
  <c r="H180"/>
  <c r="H181" s="1"/>
  <c r="G180"/>
  <c r="G181" s="1"/>
  <c r="F180"/>
  <c r="F181" s="1"/>
  <c r="E180"/>
  <c r="E181" s="1"/>
  <c r="D180"/>
  <c r="C180"/>
  <c r="C181" s="1"/>
  <c r="M179"/>
  <c r="N179" s="1"/>
  <c r="M178"/>
  <c r="N178" s="1"/>
  <c r="M177"/>
  <c r="C177"/>
  <c r="M176"/>
  <c r="N176" s="1"/>
  <c r="L175"/>
  <c r="L174"/>
  <c r="K174"/>
  <c r="K175" s="1"/>
  <c r="J174"/>
  <c r="J175" s="1"/>
  <c r="I174"/>
  <c r="I175" s="1"/>
  <c r="H174"/>
  <c r="H175" s="1"/>
  <c r="G174"/>
  <c r="G175" s="1"/>
  <c r="F174"/>
  <c r="F175" s="1"/>
  <c r="E174"/>
  <c r="E175" s="1"/>
  <c r="D174"/>
  <c r="D175" s="1"/>
  <c r="C174"/>
  <c r="C175" s="1"/>
  <c r="M173"/>
  <c r="N173" s="1"/>
  <c r="M172"/>
  <c r="N172" s="1"/>
  <c r="M171"/>
  <c r="C171"/>
  <c r="M170"/>
  <c r="N170" s="1"/>
  <c r="L169"/>
  <c r="K169"/>
  <c r="J169"/>
  <c r="I169"/>
  <c r="H169"/>
  <c r="G169"/>
  <c r="F169"/>
  <c r="E169"/>
  <c r="D169"/>
  <c r="N168"/>
  <c r="M168"/>
  <c r="M167"/>
  <c r="N167" s="1"/>
  <c r="M166"/>
  <c r="C166"/>
  <c r="C169" s="1"/>
  <c r="M165"/>
  <c r="N165" s="1"/>
  <c r="L164"/>
  <c r="K164"/>
  <c r="J164"/>
  <c r="I164"/>
  <c r="H164"/>
  <c r="G164"/>
  <c r="F164"/>
  <c r="E164"/>
  <c r="D164"/>
  <c r="C164"/>
  <c r="N163"/>
  <c r="M163"/>
  <c r="M162"/>
  <c r="N162" s="1"/>
  <c r="M161"/>
  <c r="N161" s="1"/>
  <c r="C161"/>
  <c r="M160"/>
  <c r="N160" s="1"/>
  <c r="L159"/>
  <c r="K159"/>
  <c r="J159"/>
  <c r="I159"/>
  <c r="H159"/>
  <c r="G159"/>
  <c r="F159"/>
  <c r="E159"/>
  <c r="D159"/>
  <c r="M158"/>
  <c r="N158" s="1"/>
  <c r="M157"/>
  <c r="N157" s="1"/>
  <c r="M156"/>
  <c r="C156"/>
  <c r="C159" s="1"/>
  <c r="M155"/>
  <c r="N155" s="1"/>
  <c r="L154"/>
  <c r="L153"/>
  <c r="K153"/>
  <c r="K154" s="1"/>
  <c r="J153"/>
  <c r="J154" s="1"/>
  <c r="I153"/>
  <c r="I154" s="1"/>
  <c r="H153"/>
  <c r="H154" s="1"/>
  <c r="G153"/>
  <c r="G154" s="1"/>
  <c r="F153"/>
  <c r="F154" s="1"/>
  <c r="E153"/>
  <c r="D153"/>
  <c r="D154" s="1"/>
  <c r="C153"/>
  <c r="C154" s="1"/>
  <c r="M152"/>
  <c r="N152" s="1"/>
  <c r="M151"/>
  <c r="N151" s="1"/>
  <c r="N150"/>
  <c r="M150"/>
  <c r="C150"/>
  <c r="M149"/>
  <c r="N149" s="1"/>
  <c r="F148"/>
  <c r="L147"/>
  <c r="L148" s="1"/>
  <c r="K147"/>
  <c r="K148" s="1"/>
  <c r="J147"/>
  <c r="J148" s="1"/>
  <c r="I147"/>
  <c r="I148" s="1"/>
  <c r="H147"/>
  <c r="H148" s="1"/>
  <c r="G147"/>
  <c r="G148" s="1"/>
  <c r="F147"/>
  <c r="E147"/>
  <c r="E148" s="1"/>
  <c r="D147"/>
  <c r="D148" s="1"/>
  <c r="C147"/>
  <c r="M146"/>
  <c r="N146" s="1"/>
  <c r="M145"/>
  <c r="N145" s="1"/>
  <c r="M144"/>
  <c r="C144"/>
  <c r="M143"/>
  <c r="N143" s="1"/>
  <c r="L141"/>
  <c r="L142" s="1"/>
  <c r="K141"/>
  <c r="K142" s="1"/>
  <c r="J141"/>
  <c r="I141"/>
  <c r="I142" s="1"/>
  <c r="H141"/>
  <c r="H142" s="1"/>
  <c r="G141"/>
  <c r="G142" s="1"/>
  <c r="F141"/>
  <c r="E141"/>
  <c r="E142" s="1"/>
  <c r="D141"/>
  <c r="C141"/>
  <c r="C142" s="1"/>
  <c r="N140"/>
  <c r="M140"/>
  <c r="M139"/>
  <c r="N139" s="1"/>
  <c r="M138"/>
  <c r="C138"/>
  <c r="N138" s="1"/>
  <c r="M137"/>
  <c r="N137" s="1"/>
  <c r="L136"/>
  <c r="K136"/>
  <c r="J136"/>
  <c r="I136"/>
  <c r="H136"/>
  <c r="G136"/>
  <c r="F136"/>
  <c r="E136"/>
  <c r="D136"/>
  <c r="M135"/>
  <c r="N135" s="1"/>
  <c r="M134"/>
  <c r="N134" s="1"/>
  <c r="M133"/>
  <c r="C133"/>
  <c r="C136" s="1"/>
  <c r="M132"/>
  <c r="N132" s="1"/>
  <c r="L131"/>
  <c r="K131"/>
  <c r="J131"/>
  <c r="I131"/>
  <c r="H131"/>
  <c r="G131"/>
  <c r="F131"/>
  <c r="E131"/>
  <c r="D131"/>
  <c r="N130"/>
  <c r="M130"/>
  <c r="M129"/>
  <c r="N129" s="1"/>
  <c r="N128"/>
  <c r="M128"/>
  <c r="C128"/>
  <c r="C131" s="1"/>
  <c r="M127"/>
  <c r="N127" s="1"/>
  <c r="L126"/>
  <c r="K126"/>
  <c r="J126"/>
  <c r="I126"/>
  <c r="H126"/>
  <c r="G126"/>
  <c r="F126"/>
  <c r="E126"/>
  <c r="D126"/>
  <c r="M125"/>
  <c r="N125" s="1"/>
  <c r="M124"/>
  <c r="N124" s="1"/>
  <c r="M123"/>
  <c r="N123" s="1"/>
  <c r="C123"/>
  <c r="C126" s="1"/>
  <c r="M122"/>
  <c r="N122" s="1"/>
  <c r="L121"/>
  <c r="K121"/>
  <c r="J121"/>
  <c r="I121"/>
  <c r="H121"/>
  <c r="G121"/>
  <c r="F121"/>
  <c r="E121"/>
  <c r="D121"/>
  <c r="M120"/>
  <c r="N120" s="1"/>
  <c r="N119"/>
  <c r="M119"/>
  <c r="M118"/>
  <c r="C118"/>
  <c r="N118" s="1"/>
  <c r="N117"/>
  <c r="M117"/>
  <c r="L115"/>
  <c r="L116" s="1"/>
  <c r="K115"/>
  <c r="K116" s="1"/>
  <c r="J115"/>
  <c r="J116" s="1"/>
  <c r="I115"/>
  <c r="H115"/>
  <c r="G115"/>
  <c r="G116" s="1"/>
  <c r="F115"/>
  <c r="F116" s="1"/>
  <c r="E115"/>
  <c r="D115"/>
  <c r="D116" s="1"/>
  <c r="C115"/>
  <c r="M114"/>
  <c r="N114" s="1"/>
  <c r="M113"/>
  <c r="N113" s="1"/>
  <c r="M112"/>
  <c r="C112"/>
  <c r="M111"/>
  <c r="N111" s="1"/>
  <c r="L108"/>
  <c r="L92" s="1"/>
  <c r="K108"/>
  <c r="K92" s="1"/>
  <c r="J108"/>
  <c r="I108"/>
  <c r="I92" s="1"/>
  <c r="H108"/>
  <c r="G108"/>
  <c r="G92" s="1"/>
  <c r="F108"/>
  <c r="E108"/>
  <c r="E92" s="1"/>
  <c r="D108"/>
  <c r="C108"/>
  <c r="C92" s="1"/>
  <c r="L107"/>
  <c r="K107"/>
  <c r="J107"/>
  <c r="I107"/>
  <c r="I91" s="1"/>
  <c r="H107"/>
  <c r="G107"/>
  <c r="F107"/>
  <c r="F91" s="1"/>
  <c r="E107"/>
  <c r="E91" s="1"/>
  <c r="D107"/>
  <c r="M106"/>
  <c r="N106" s="1"/>
  <c r="L105"/>
  <c r="K105"/>
  <c r="J105"/>
  <c r="I105"/>
  <c r="H105"/>
  <c r="G105"/>
  <c r="F105"/>
  <c r="E105"/>
  <c r="D105"/>
  <c r="C105"/>
  <c r="M104"/>
  <c r="N104" s="1"/>
  <c r="M103"/>
  <c r="N103" s="1"/>
  <c r="Q102"/>
  <c r="M102"/>
  <c r="C102"/>
  <c r="M101"/>
  <c r="N101" s="1"/>
  <c r="L99"/>
  <c r="L100" s="1"/>
  <c r="K99"/>
  <c r="K100" s="1"/>
  <c r="J99"/>
  <c r="J100" s="1"/>
  <c r="I99"/>
  <c r="H99"/>
  <c r="H100" s="1"/>
  <c r="G99"/>
  <c r="G100" s="1"/>
  <c r="F99"/>
  <c r="F100" s="1"/>
  <c r="E99"/>
  <c r="E100" s="1"/>
  <c r="D99"/>
  <c r="D100" s="1"/>
  <c r="C99"/>
  <c r="C100" s="1"/>
  <c r="N98"/>
  <c r="M98"/>
  <c r="M97"/>
  <c r="N97" s="1"/>
  <c r="N96"/>
  <c r="M96"/>
  <c r="C96"/>
  <c r="M95"/>
  <c r="N95" s="1"/>
  <c r="J92"/>
  <c r="H92"/>
  <c r="F92"/>
  <c r="D92"/>
  <c r="L91"/>
  <c r="K91"/>
  <c r="J91"/>
  <c r="H91"/>
  <c r="G91"/>
  <c r="D91"/>
  <c r="N90"/>
  <c r="M90"/>
  <c r="L88"/>
  <c r="L89" s="1"/>
  <c r="K88"/>
  <c r="K89" s="1"/>
  <c r="J88"/>
  <c r="J89" s="1"/>
  <c r="I88"/>
  <c r="I89" s="1"/>
  <c r="H88"/>
  <c r="H89" s="1"/>
  <c r="G88"/>
  <c r="G89" s="1"/>
  <c r="F88"/>
  <c r="F89" s="1"/>
  <c r="E88"/>
  <c r="E89" s="1"/>
  <c r="D88"/>
  <c r="D89" s="1"/>
  <c r="C88"/>
  <c r="C89" s="1"/>
  <c r="M87"/>
  <c r="N87" s="1"/>
  <c r="M86"/>
  <c r="N86" s="1"/>
  <c r="M85"/>
  <c r="N85" s="1"/>
  <c r="C85"/>
  <c r="M84"/>
  <c r="N84" s="1"/>
  <c r="F83"/>
  <c r="L82"/>
  <c r="L83" s="1"/>
  <c r="K82"/>
  <c r="K83" s="1"/>
  <c r="J82"/>
  <c r="J60" s="1"/>
  <c r="I82"/>
  <c r="I60" s="1"/>
  <c r="H82"/>
  <c r="H83" s="1"/>
  <c r="G82"/>
  <c r="G83" s="1"/>
  <c r="F82"/>
  <c r="F60" s="1"/>
  <c r="E82"/>
  <c r="E83" s="1"/>
  <c r="D82"/>
  <c r="D83" s="1"/>
  <c r="C82"/>
  <c r="C83" s="1"/>
  <c r="M81"/>
  <c r="N81" s="1"/>
  <c r="N80"/>
  <c r="M80"/>
  <c r="M79"/>
  <c r="N79" s="1"/>
  <c r="M78"/>
  <c r="C78"/>
  <c r="N78" s="1"/>
  <c r="M77"/>
  <c r="N77" s="1"/>
  <c r="L76"/>
  <c r="K76"/>
  <c r="J76"/>
  <c r="I76"/>
  <c r="H76"/>
  <c r="G76"/>
  <c r="F76"/>
  <c r="E76"/>
  <c r="D76"/>
  <c r="M75"/>
  <c r="N75" s="1"/>
  <c r="M74"/>
  <c r="N74" s="1"/>
  <c r="M73"/>
  <c r="C73"/>
  <c r="M72"/>
  <c r="N72" s="1"/>
  <c r="L71"/>
  <c r="K71"/>
  <c r="J71"/>
  <c r="I71"/>
  <c r="H71"/>
  <c r="G71"/>
  <c r="G61" s="1"/>
  <c r="F71"/>
  <c r="E71"/>
  <c r="D71"/>
  <c r="N70"/>
  <c r="M70"/>
  <c r="M69"/>
  <c r="N69" s="1"/>
  <c r="N68"/>
  <c r="M68"/>
  <c r="C68"/>
  <c r="C71" s="1"/>
  <c r="M67"/>
  <c r="N67" s="1"/>
  <c r="L66"/>
  <c r="L61" s="1"/>
  <c r="K66"/>
  <c r="J66"/>
  <c r="I66"/>
  <c r="H66"/>
  <c r="G66"/>
  <c r="F66"/>
  <c r="E66"/>
  <c r="D66"/>
  <c r="C66"/>
  <c r="M65"/>
  <c r="N65" s="1"/>
  <c r="M64"/>
  <c r="N64" s="1"/>
  <c r="M63"/>
  <c r="N63" s="1"/>
  <c r="C63"/>
  <c r="M62"/>
  <c r="N62" s="1"/>
  <c r="L60"/>
  <c r="K60"/>
  <c r="H60"/>
  <c r="G60"/>
  <c r="D60"/>
  <c r="C60"/>
  <c r="L59"/>
  <c r="K59"/>
  <c r="J59"/>
  <c r="I59"/>
  <c r="H59"/>
  <c r="G59"/>
  <c r="F59"/>
  <c r="E59"/>
  <c r="D59"/>
  <c r="M59" s="1"/>
  <c r="N59" s="1"/>
  <c r="C59"/>
  <c r="L58"/>
  <c r="K58"/>
  <c r="J58"/>
  <c r="I58"/>
  <c r="H58"/>
  <c r="G58"/>
  <c r="F58"/>
  <c r="E58"/>
  <c r="D58"/>
  <c r="M57"/>
  <c r="N57" s="1"/>
  <c r="L55"/>
  <c r="K55"/>
  <c r="J55"/>
  <c r="J56" s="1"/>
  <c r="I55"/>
  <c r="I56" s="1"/>
  <c r="H55"/>
  <c r="G55"/>
  <c r="F55"/>
  <c r="F56" s="1"/>
  <c r="E55"/>
  <c r="M55" s="1"/>
  <c r="N55" s="1"/>
  <c r="D55"/>
  <c r="D56" s="1"/>
  <c r="C55"/>
  <c r="C56" s="1"/>
  <c r="M54"/>
  <c r="N54" s="1"/>
  <c r="M53"/>
  <c r="N53" s="1"/>
  <c r="M52"/>
  <c r="N52" s="1"/>
  <c r="C52"/>
  <c r="M51"/>
  <c r="N51" s="1"/>
  <c r="L49"/>
  <c r="L37" s="1"/>
  <c r="K49"/>
  <c r="K50" s="1"/>
  <c r="J49"/>
  <c r="J37" s="1"/>
  <c r="I49"/>
  <c r="I50" s="1"/>
  <c r="H49"/>
  <c r="H50" s="1"/>
  <c r="G49"/>
  <c r="F49"/>
  <c r="F50" s="1"/>
  <c r="E49"/>
  <c r="E50" s="1"/>
  <c r="D49"/>
  <c r="M49" s="1"/>
  <c r="N49" s="1"/>
  <c r="C49"/>
  <c r="M48"/>
  <c r="N48" s="1"/>
  <c r="M47"/>
  <c r="N47" s="1"/>
  <c r="M46"/>
  <c r="C46"/>
  <c r="N46" s="1"/>
  <c r="M45"/>
  <c r="N45" s="1"/>
  <c r="L44"/>
  <c r="K44"/>
  <c r="J44"/>
  <c r="I43"/>
  <c r="I44" s="1"/>
  <c r="H43"/>
  <c r="G43"/>
  <c r="G44" s="1"/>
  <c r="F43"/>
  <c r="F44" s="1"/>
  <c r="F38" s="1"/>
  <c r="F248" s="1"/>
  <c r="E43"/>
  <c r="E44" s="1"/>
  <c r="D43"/>
  <c r="C43"/>
  <c r="C44" s="1"/>
  <c r="M42"/>
  <c r="N42" s="1"/>
  <c r="M41"/>
  <c r="N41" s="1"/>
  <c r="M40"/>
  <c r="N40" s="1"/>
  <c r="C40"/>
  <c r="M39"/>
  <c r="N39" s="1"/>
  <c r="I37"/>
  <c r="I247" s="1"/>
  <c r="E37"/>
  <c r="E247" s="1"/>
  <c r="L36"/>
  <c r="K36"/>
  <c r="K246" s="1"/>
  <c r="J36"/>
  <c r="I36"/>
  <c r="H36"/>
  <c r="H246" s="1"/>
  <c r="G36"/>
  <c r="F36"/>
  <c r="E36"/>
  <c r="D36"/>
  <c r="D246" s="1"/>
  <c r="C36"/>
  <c r="C246" s="1"/>
  <c r="L35"/>
  <c r="L245" s="1"/>
  <c r="L251" s="1"/>
  <c r="K35"/>
  <c r="K245" s="1"/>
  <c r="K251" s="1"/>
  <c r="J35"/>
  <c r="I35"/>
  <c r="H35"/>
  <c r="G35"/>
  <c r="G245" s="1"/>
  <c r="G251" s="1"/>
  <c r="F35"/>
  <c r="E35"/>
  <c r="D35"/>
  <c r="D245" s="1"/>
  <c r="M34"/>
  <c r="N34" s="1"/>
  <c r="I33"/>
  <c r="F33"/>
  <c r="E33"/>
  <c r="D33"/>
  <c r="M33" s="1"/>
  <c r="N33" s="1"/>
  <c r="C33"/>
  <c r="M32"/>
  <c r="N32" s="1"/>
  <c r="M31"/>
  <c r="N31" s="1"/>
  <c r="M30"/>
  <c r="N30" s="1"/>
  <c r="C30"/>
  <c r="M29"/>
  <c r="N29" s="1"/>
  <c r="C28"/>
  <c r="I27"/>
  <c r="I28" s="1"/>
  <c r="F27"/>
  <c r="F28" s="1"/>
  <c r="E27"/>
  <c r="E28" s="1"/>
  <c r="D27"/>
  <c r="C27"/>
  <c r="M26"/>
  <c r="N26" s="1"/>
  <c r="M25"/>
  <c r="N25" s="1"/>
  <c r="M24"/>
  <c r="N24" s="1"/>
  <c r="C24"/>
  <c r="M23"/>
  <c r="N23" s="1"/>
  <c r="I22"/>
  <c r="F22"/>
  <c r="E22"/>
  <c r="D22"/>
  <c r="C22"/>
  <c r="M21"/>
  <c r="N21" s="1"/>
  <c r="M20"/>
  <c r="N20" s="1"/>
  <c r="M19"/>
  <c r="C19"/>
  <c r="M18"/>
  <c r="N18" s="1"/>
  <c r="I17"/>
  <c r="F17"/>
  <c r="E17"/>
  <c r="M16"/>
  <c r="F16"/>
  <c r="E16"/>
  <c r="D16"/>
  <c r="C16"/>
  <c r="M15"/>
  <c r="N15" s="1"/>
  <c r="M14"/>
  <c r="N14" s="1"/>
  <c r="M13"/>
  <c r="C13"/>
  <c r="R250" i="39"/>
  <c r="P250"/>
  <c r="Q250" s="1"/>
  <c r="R249"/>
  <c r="P249"/>
  <c r="Q249" s="1"/>
  <c r="R244"/>
  <c r="P244"/>
  <c r="Q244" s="1"/>
  <c r="O241"/>
  <c r="N241"/>
  <c r="M241"/>
  <c r="L241"/>
  <c r="K241"/>
  <c r="J241"/>
  <c r="I241"/>
  <c r="H241"/>
  <c r="G241"/>
  <c r="F241"/>
  <c r="E241"/>
  <c r="D241"/>
  <c r="P241" s="1"/>
  <c r="Q241" s="1"/>
  <c r="C241"/>
  <c r="R241" s="1"/>
  <c r="O240"/>
  <c r="N240"/>
  <c r="M240"/>
  <c r="L240"/>
  <c r="K240"/>
  <c r="J240"/>
  <c r="I240"/>
  <c r="H240"/>
  <c r="G240"/>
  <c r="F240"/>
  <c r="E240"/>
  <c r="R239"/>
  <c r="P239"/>
  <c r="Q239" s="1"/>
  <c r="R234"/>
  <c r="P234"/>
  <c r="Q234" s="1"/>
  <c r="O233"/>
  <c r="N233"/>
  <c r="M233"/>
  <c r="L233"/>
  <c r="K233"/>
  <c r="J233"/>
  <c r="I233"/>
  <c r="H233"/>
  <c r="G233"/>
  <c r="F233"/>
  <c r="E233"/>
  <c r="R232"/>
  <c r="P232"/>
  <c r="Q232" s="1"/>
  <c r="R231"/>
  <c r="Q231"/>
  <c r="P231"/>
  <c r="D230"/>
  <c r="D233" s="1"/>
  <c r="R229"/>
  <c r="Q229"/>
  <c r="P229"/>
  <c r="O228"/>
  <c r="N228"/>
  <c r="M228"/>
  <c r="L228"/>
  <c r="K228"/>
  <c r="J228"/>
  <c r="I228"/>
  <c r="H228"/>
  <c r="G228"/>
  <c r="F228"/>
  <c r="E228"/>
  <c r="D228"/>
  <c r="R227"/>
  <c r="P227"/>
  <c r="Q227" s="1"/>
  <c r="R226"/>
  <c r="P226"/>
  <c r="Q226" s="1"/>
  <c r="P225"/>
  <c r="C225"/>
  <c r="C228" s="1"/>
  <c r="R228" s="1"/>
  <c r="R224"/>
  <c r="P224"/>
  <c r="Q224" s="1"/>
  <c r="O223"/>
  <c r="N223"/>
  <c r="M223"/>
  <c r="L223"/>
  <c r="K223"/>
  <c r="J223"/>
  <c r="I223"/>
  <c r="H223"/>
  <c r="G223"/>
  <c r="F223"/>
  <c r="E223"/>
  <c r="D223"/>
  <c r="R222"/>
  <c r="Q222"/>
  <c r="P222"/>
  <c r="R221"/>
  <c r="P221"/>
  <c r="Q221" s="1"/>
  <c r="P220"/>
  <c r="C220"/>
  <c r="R219"/>
  <c r="P219"/>
  <c r="Q219" s="1"/>
  <c r="O218"/>
  <c r="N218"/>
  <c r="M218"/>
  <c r="L218"/>
  <c r="K218"/>
  <c r="J218"/>
  <c r="I218"/>
  <c r="H218"/>
  <c r="G218"/>
  <c r="F218"/>
  <c r="E218"/>
  <c r="R217"/>
  <c r="P217"/>
  <c r="Q217" s="1"/>
  <c r="R216"/>
  <c r="P216"/>
  <c r="Q216" s="1"/>
  <c r="D215"/>
  <c r="C215"/>
  <c r="R215" s="1"/>
  <c r="R214"/>
  <c r="P214"/>
  <c r="Q214" s="1"/>
  <c r="O213"/>
  <c r="N213"/>
  <c r="M213"/>
  <c r="L213"/>
  <c r="K213"/>
  <c r="J213"/>
  <c r="I213"/>
  <c r="H213"/>
  <c r="G213"/>
  <c r="F213"/>
  <c r="E213"/>
  <c r="D213"/>
  <c r="R212"/>
  <c r="P212"/>
  <c r="Q212" s="1"/>
  <c r="R211"/>
  <c r="P211"/>
  <c r="Q211" s="1"/>
  <c r="P210"/>
  <c r="C210"/>
  <c r="R209"/>
  <c r="P209"/>
  <c r="Q209" s="1"/>
  <c r="M208"/>
  <c r="I208"/>
  <c r="O207"/>
  <c r="O208" s="1"/>
  <c r="N207"/>
  <c r="M207"/>
  <c r="L207"/>
  <c r="L208" s="1"/>
  <c r="K207"/>
  <c r="K208" s="1"/>
  <c r="J207"/>
  <c r="I207"/>
  <c r="H207"/>
  <c r="H208" s="1"/>
  <c r="G207"/>
  <c r="G208" s="1"/>
  <c r="F207"/>
  <c r="E207"/>
  <c r="E208" s="1"/>
  <c r="D207"/>
  <c r="D208" s="1"/>
  <c r="C207"/>
  <c r="R206"/>
  <c r="P206"/>
  <c r="Q206" s="1"/>
  <c r="R205"/>
  <c r="Q205"/>
  <c r="P205"/>
  <c r="P204"/>
  <c r="C204"/>
  <c r="R204" s="1"/>
  <c r="R203"/>
  <c r="P203"/>
  <c r="Q203" s="1"/>
  <c r="N202"/>
  <c r="K202"/>
  <c r="O201"/>
  <c r="O202" s="1"/>
  <c r="N201"/>
  <c r="M201"/>
  <c r="M202" s="1"/>
  <c r="L201"/>
  <c r="L202" s="1"/>
  <c r="K201"/>
  <c r="J201"/>
  <c r="J202" s="1"/>
  <c r="I201"/>
  <c r="I202" s="1"/>
  <c r="H201"/>
  <c r="H202" s="1"/>
  <c r="G201"/>
  <c r="G202" s="1"/>
  <c r="F201"/>
  <c r="F202" s="1"/>
  <c r="E201"/>
  <c r="E202" s="1"/>
  <c r="D201"/>
  <c r="D202" s="1"/>
  <c r="C201"/>
  <c r="R200"/>
  <c r="P200"/>
  <c r="Q200" s="1"/>
  <c r="R199"/>
  <c r="P199"/>
  <c r="Q199" s="1"/>
  <c r="D198"/>
  <c r="P198" s="1"/>
  <c r="C198"/>
  <c r="R198" s="1"/>
  <c r="R197"/>
  <c r="P197"/>
  <c r="Q197" s="1"/>
  <c r="O196"/>
  <c r="N196"/>
  <c r="M196"/>
  <c r="L196"/>
  <c r="K196"/>
  <c r="J196"/>
  <c r="I196"/>
  <c r="H196"/>
  <c r="G196"/>
  <c r="F196"/>
  <c r="E196"/>
  <c r="R195"/>
  <c r="P195"/>
  <c r="Q195" s="1"/>
  <c r="R194"/>
  <c r="P194"/>
  <c r="Q194" s="1"/>
  <c r="D193"/>
  <c r="R192"/>
  <c r="P192"/>
  <c r="Q192" s="1"/>
  <c r="O191"/>
  <c r="N191"/>
  <c r="M191"/>
  <c r="L191"/>
  <c r="K191"/>
  <c r="J191"/>
  <c r="I191"/>
  <c r="H191"/>
  <c r="G191"/>
  <c r="F191"/>
  <c r="E191"/>
  <c r="D191"/>
  <c r="C191"/>
  <c r="R191" s="1"/>
  <c r="R190"/>
  <c r="Q190"/>
  <c r="P190"/>
  <c r="R189"/>
  <c r="P189"/>
  <c r="Q189" s="1"/>
  <c r="R188"/>
  <c r="P188"/>
  <c r="Q188" s="1"/>
  <c r="R187"/>
  <c r="P187"/>
  <c r="Q187" s="1"/>
  <c r="O186"/>
  <c r="N186"/>
  <c r="M186"/>
  <c r="L186"/>
  <c r="K186"/>
  <c r="J186"/>
  <c r="I186"/>
  <c r="H186"/>
  <c r="G186"/>
  <c r="F186"/>
  <c r="E186"/>
  <c r="D186"/>
  <c r="P186" s="1"/>
  <c r="Q186" s="1"/>
  <c r="C186"/>
  <c r="R186" s="1"/>
  <c r="R185"/>
  <c r="P185"/>
  <c r="Q185" s="1"/>
  <c r="R184"/>
  <c r="P184"/>
  <c r="Q184" s="1"/>
  <c r="R183"/>
  <c r="Q183"/>
  <c r="P183"/>
  <c r="R182"/>
  <c r="P182"/>
  <c r="Q182" s="1"/>
  <c r="G181"/>
  <c r="O180"/>
  <c r="O181" s="1"/>
  <c r="N180"/>
  <c r="N181" s="1"/>
  <c r="M180"/>
  <c r="M181" s="1"/>
  <c r="L180"/>
  <c r="L181" s="1"/>
  <c r="K180"/>
  <c r="K181" s="1"/>
  <c r="J180"/>
  <c r="J181" s="1"/>
  <c r="I180"/>
  <c r="I181" s="1"/>
  <c r="H180"/>
  <c r="H181" s="1"/>
  <c r="G180"/>
  <c r="F180"/>
  <c r="F181" s="1"/>
  <c r="E180"/>
  <c r="E181" s="1"/>
  <c r="D180"/>
  <c r="D181" s="1"/>
  <c r="C180"/>
  <c r="R180" s="1"/>
  <c r="R179"/>
  <c r="P179"/>
  <c r="Q179" s="1"/>
  <c r="R178"/>
  <c r="P178"/>
  <c r="Q178" s="1"/>
  <c r="D177"/>
  <c r="P177" s="1"/>
  <c r="R176"/>
  <c r="P176"/>
  <c r="Q176" s="1"/>
  <c r="I175"/>
  <c r="O174"/>
  <c r="O175" s="1"/>
  <c r="N174"/>
  <c r="N175" s="1"/>
  <c r="M174"/>
  <c r="M175" s="1"/>
  <c r="L174"/>
  <c r="L175" s="1"/>
  <c r="K174"/>
  <c r="K175" s="1"/>
  <c r="J174"/>
  <c r="J175" s="1"/>
  <c r="I174"/>
  <c r="H174"/>
  <c r="H175" s="1"/>
  <c r="G174"/>
  <c r="G175" s="1"/>
  <c r="F174"/>
  <c r="F175" s="1"/>
  <c r="E174"/>
  <c r="E175" s="1"/>
  <c r="D174"/>
  <c r="D175" s="1"/>
  <c r="C174"/>
  <c r="C175" s="1"/>
  <c r="R175" s="1"/>
  <c r="R173"/>
  <c r="P173"/>
  <c r="Q173" s="1"/>
  <c r="R172"/>
  <c r="P172"/>
  <c r="Q172" s="1"/>
  <c r="D171"/>
  <c r="R170"/>
  <c r="P170"/>
  <c r="Q170" s="1"/>
  <c r="O169"/>
  <c r="N169"/>
  <c r="M169"/>
  <c r="L169"/>
  <c r="K169"/>
  <c r="J169"/>
  <c r="I169"/>
  <c r="H169"/>
  <c r="G169"/>
  <c r="F169"/>
  <c r="E169"/>
  <c r="D169"/>
  <c r="C169"/>
  <c r="R169" s="1"/>
  <c r="R168"/>
  <c r="Q168"/>
  <c r="P168"/>
  <c r="R167"/>
  <c r="P167"/>
  <c r="Q167" s="1"/>
  <c r="R166"/>
  <c r="Q166"/>
  <c r="P166"/>
  <c r="R165"/>
  <c r="P165"/>
  <c r="Q165" s="1"/>
  <c r="O164"/>
  <c r="N164"/>
  <c r="M164"/>
  <c r="L164"/>
  <c r="K164"/>
  <c r="J164"/>
  <c r="I164"/>
  <c r="H164"/>
  <c r="G164"/>
  <c r="F164"/>
  <c r="E164"/>
  <c r="D164"/>
  <c r="P164" s="1"/>
  <c r="R163"/>
  <c r="P163"/>
  <c r="Q163" s="1"/>
  <c r="R162"/>
  <c r="P162"/>
  <c r="Q162" s="1"/>
  <c r="P161"/>
  <c r="C161"/>
  <c r="R161" s="1"/>
  <c r="R160"/>
  <c r="P160"/>
  <c r="Q160" s="1"/>
  <c r="R159"/>
  <c r="O159"/>
  <c r="N159"/>
  <c r="M159"/>
  <c r="L159"/>
  <c r="K159"/>
  <c r="J159"/>
  <c r="I159"/>
  <c r="H159"/>
  <c r="G159"/>
  <c r="F159"/>
  <c r="E159"/>
  <c r="D159"/>
  <c r="C159"/>
  <c r="R158"/>
  <c r="P158"/>
  <c r="Q158" s="1"/>
  <c r="R157"/>
  <c r="P157"/>
  <c r="Q157" s="1"/>
  <c r="R156"/>
  <c r="P156"/>
  <c r="Q156" s="1"/>
  <c r="R155"/>
  <c r="P155"/>
  <c r="Q155" s="1"/>
  <c r="H154"/>
  <c r="O153"/>
  <c r="O154" s="1"/>
  <c r="N153"/>
  <c r="N154" s="1"/>
  <c r="M153"/>
  <c r="M154" s="1"/>
  <c r="L153"/>
  <c r="L154" s="1"/>
  <c r="K153"/>
  <c r="K154" s="1"/>
  <c r="J153"/>
  <c r="J154" s="1"/>
  <c r="I153"/>
  <c r="I154" s="1"/>
  <c r="H153"/>
  <c r="G153"/>
  <c r="G154" s="1"/>
  <c r="F153"/>
  <c r="F154" s="1"/>
  <c r="E153"/>
  <c r="E154" s="1"/>
  <c r="D153"/>
  <c r="C153"/>
  <c r="R152"/>
  <c r="P152"/>
  <c r="Q152" s="1"/>
  <c r="R151"/>
  <c r="Q151"/>
  <c r="P151"/>
  <c r="D150"/>
  <c r="P150" s="1"/>
  <c r="C150"/>
  <c r="R150" s="1"/>
  <c r="R149"/>
  <c r="P149"/>
  <c r="Q149" s="1"/>
  <c r="N148"/>
  <c r="O147"/>
  <c r="O148" s="1"/>
  <c r="N147"/>
  <c r="M147"/>
  <c r="M148" s="1"/>
  <c r="L147"/>
  <c r="L148" s="1"/>
  <c r="K147"/>
  <c r="K148" s="1"/>
  <c r="J147"/>
  <c r="J148" s="1"/>
  <c r="I147"/>
  <c r="I148" s="1"/>
  <c r="H147"/>
  <c r="H148" s="1"/>
  <c r="G147"/>
  <c r="G148" s="1"/>
  <c r="F147"/>
  <c r="F148" s="1"/>
  <c r="E147"/>
  <c r="E148" s="1"/>
  <c r="D147"/>
  <c r="D148" s="1"/>
  <c r="C147"/>
  <c r="R146"/>
  <c r="P146"/>
  <c r="Q146" s="1"/>
  <c r="R145"/>
  <c r="Q145"/>
  <c r="P145"/>
  <c r="P144"/>
  <c r="C144"/>
  <c r="R144" s="1"/>
  <c r="R143"/>
  <c r="P143"/>
  <c r="Q143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D142" s="1"/>
  <c r="C141"/>
  <c r="R140"/>
  <c r="P140"/>
  <c r="Q140" s="1"/>
  <c r="R139"/>
  <c r="P139"/>
  <c r="Q139" s="1"/>
  <c r="D138"/>
  <c r="R137"/>
  <c r="P137"/>
  <c r="Q137" s="1"/>
  <c r="O136"/>
  <c r="N136"/>
  <c r="M136"/>
  <c r="L136"/>
  <c r="K136"/>
  <c r="J136"/>
  <c r="I136"/>
  <c r="H136"/>
  <c r="G136"/>
  <c r="F136"/>
  <c r="E136"/>
  <c r="D136"/>
  <c r="P136" s="1"/>
  <c r="Q136" s="1"/>
  <c r="C136"/>
  <c r="R136" s="1"/>
  <c r="R135"/>
  <c r="P135"/>
  <c r="Q135" s="1"/>
  <c r="R134"/>
  <c r="P134"/>
  <c r="Q134" s="1"/>
  <c r="R133"/>
  <c r="Q133"/>
  <c r="P133"/>
  <c r="R132"/>
  <c r="P132"/>
  <c r="Q132" s="1"/>
  <c r="O131"/>
  <c r="N131"/>
  <c r="M131"/>
  <c r="L131"/>
  <c r="K131"/>
  <c r="J131"/>
  <c r="I131"/>
  <c r="H131"/>
  <c r="G131"/>
  <c r="F131"/>
  <c r="E131"/>
  <c r="D131"/>
  <c r="C131"/>
  <c r="R131" s="1"/>
  <c r="R130"/>
  <c r="P130"/>
  <c r="Q130" s="1"/>
  <c r="R129"/>
  <c r="P129"/>
  <c r="Q129" s="1"/>
  <c r="R128"/>
  <c r="P128"/>
  <c r="Q128" s="1"/>
  <c r="R127"/>
  <c r="P127"/>
  <c r="Q127" s="1"/>
  <c r="O126"/>
  <c r="N126"/>
  <c r="M126"/>
  <c r="L126"/>
  <c r="K126"/>
  <c r="J126"/>
  <c r="I126"/>
  <c r="H126"/>
  <c r="G126"/>
  <c r="F126"/>
  <c r="E126"/>
  <c r="D126"/>
  <c r="C126"/>
  <c r="R126" s="1"/>
  <c r="R125"/>
  <c r="Q125"/>
  <c r="P125"/>
  <c r="R124"/>
  <c r="P124"/>
  <c r="Q124" s="1"/>
  <c r="R123"/>
  <c r="Q123"/>
  <c r="P123"/>
  <c r="R122"/>
  <c r="P122"/>
  <c r="Q122" s="1"/>
  <c r="O121"/>
  <c r="N121"/>
  <c r="M121"/>
  <c r="L121"/>
  <c r="K121"/>
  <c r="J121"/>
  <c r="I121"/>
  <c r="H121"/>
  <c r="G121"/>
  <c r="F121"/>
  <c r="E121"/>
  <c r="R120"/>
  <c r="Q120"/>
  <c r="P120"/>
  <c r="R119"/>
  <c r="P119"/>
  <c r="Q119" s="1"/>
  <c r="D118"/>
  <c r="R117"/>
  <c r="P117"/>
  <c r="Q117" s="1"/>
  <c r="K116"/>
  <c r="O115"/>
  <c r="N115"/>
  <c r="N116" s="1"/>
  <c r="M115"/>
  <c r="M116" s="1"/>
  <c r="L115"/>
  <c r="L116" s="1"/>
  <c r="K115"/>
  <c r="J115"/>
  <c r="J116" s="1"/>
  <c r="I115"/>
  <c r="I116" s="1"/>
  <c r="H115"/>
  <c r="G115"/>
  <c r="F115"/>
  <c r="F116" s="1"/>
  <c r="E115"/>
  <c r="D115"/>
  <c r="P115" s="1"/>
  <c r="Q115" s="1"/>
  <c r="C115"/>
  <c r="R114"/>
  <c r="P114"/>
  <c r="Q114" s="1"/>
  <c r="R113"/>
  <c r="P113"/>
  <c r="Q113" s="1"/>
  <c r="D112"/>
  <c r="P112" s="1"/>
  <c r="R111"/>
  <c r="P111"/>
  <c r="Q111" s="1"/>
  <c r="M109"/>
  <c r="D109"/>
  <c r="O108"/>
  <c r="O92" s="1"/>
  <c r="N108"/>
  <c r="M108"/>
  <c r="M92" s="1"/>
  <c r="L108"/>
  <c r="K108"/>
  <c r="J108"/>
  <c r="I108"/>
  <c r="I92" s="1"/>
  <c r="H108"/>
  <c r="H92" s="1"/>
  <c r="G108"/>
  <c r="G92" s="1"/>
  <c r="F108"/>
  <c r="E108"/>
  <c r="E92" s="1"/>
  <c r="D108"/>
  <c r="C108"/>
  <c r="R108" s="1"/>
  <c r="O107"/>
  <c r="N107"/>
  <c r="M107"/>
  <c r="M91" s="1"/>
  <c r="L107"/>
  <c r="L91" s="1"/>
  <c r="K107"/>
  <c r="J107"/>
  <c r="I107"/>
  <c r="I91" s="1"/>
  <c r="H107"/>
  <c r="G107"/>
  <c r="F107"/>
  <c r="E107"/>
  <c r="E91" s="1"/>
  <c r="D107"/>
  <c r="P107" s="1"/>
  <c r="R106"/>
  <c r="P106"/>
  <c r="Q106" s="1"/>
  <c r="O105"/>
  <c r="J105"/>
  <c r="H105"/>
  <c r="G105"/>
  <c r="C105"/>
  <c r="R105" s="1"/>
  <c r="R104"/>
  <c r="N104"/>
  <c r="N105" s="1"/>
  <c r="M104"/>
  <c r="M105" s="1"/>
  <c r="L104"/>
  <c r="L105" s="1"/>
  <c r="K104"/>
  <c r="K105" s="1"/>
  <c r="I104"/>
  <c r="I105" s="1"/>
  <c r="H104"/>
  <c r="G104"/>
  <c r="F104"/>
  <c r="F105" s="1"/>
  <c r="E104"/>
  <c r="E105" s="1"/>
  <c r="D104"/>
  <c r="D105" s="1"/>
  <c r="R103"/>
  <c r="Q103"/>
  <c r="P103"/>
  <c r="P102"/>
  <c r="C102"/>
  <c r="R102" s="1"/>
  <c r="R101"/>
  <c r="P101"/>
  <c r="Q101" s="1"/>
  <c r="O100"/>
  <c r="M100"/>
  <c r="K100"/>
  <c r="N99"/>
  <c r="M99"/>
  <c r="L99"/>
  <c r="L100" s="1"/>
  <c r="K99"/>
  <c r="J99"/>
  <c r="I99"/>
  <c r="I100" s="1"/>
  <c r="H99"/>
  <c r="H100" s="1"/>
  <c r="G99"/>
  <c r="G100" s="1"/>
  <c r="F99"/>
  <c r="E99"/>
  <c r="E100" s="1"/>
  <c r="D99"/>
  <c r="D100" s="1"/>
  <c r="C99"/>
  <c r="C100" s="1"/>
  <c r="R100" s="1"/>
  <c r="R98"/>
  <c r="P98"/>
  <c r="Q98" s="1"/>
  <c r="R97"/>
  <c r="P97"/>
  <c r="Q97" s="1"/>
  <c r="P96"/>
  <c r="C96"/>
  <c r="R96" s="1"/>
  <c r="R95"/>
  <c r="P95"/>
  <c r="Q95" s="1"/>
  <c r="N92"/>
  <c r="L92"/>
  <c r="K92"/>
  <c r="J92"/>
  <c r="F92"/>
  <c r="O91"/>
  <c r="N91"/>
  <c r="K91"/>
  <c r="J91"/>
  <c r="H91"/>
  <c r="G91"/>
  <c r="F91"/>
  <c r="R90"/>
  <c r="P90"/>
  <c r="Q90" s="1"/>
  <c r="F89"/>
  <c r="O88"/>
  <c r="O89" s="1"/>
  <c r="N88"/>
  <c r="N89" s="1"/>
  <c r="M88"/>
  <c r="M89" s="1"/>
  <c r="L88"/>
  <c r="L89" s="1"/>
  <c r="K88"/>
  <c r="K89" s="1"/>
  <c r="J88"/>
  <c r="J89" s="1"/>
  <c r="I88"/>
  <c r="I89" s="1"/>
  <c r="H88"/>
  <c r="H89" s="1"/>
  <c r="G88"/>
  <c r="G89" s="1"/>
  <c r="F88"/>
  <c r="E88"/>
  <c r="E89" s="1"/>
  <c r="D88"/>
  <c r="D89" s="1"/>
  <c r="C88"/>
  <c r="C89" s="1"/>
  <c r="R89" s="1"/>
  <c r="R86"/>
  <c r="P86"/>
  <c r="Q86" s="1"/>
  <c r="P85"/>
  <c r="Q85" s="1"/>
  <c r="C85"/>
  <c r="R85" s="1"/>
  <c r="R84"/>
  <c r="P84"/>
  <c r="Q84" s="1"/>
  <c r="O82"/>
  <c r="O83" s="1"/>
  <c r="N82"/>
  <c r="N83" s="1"/>
  <c r="M82"/>
  <c r="M83" s="1"/>
  <c r="L82"/>
  <c r="L83" s="1"/>
  <c r="K82"/>
  <c r="K83" s="1"/>
  <c r="J82"/>
  <c r="J83" s="1"/>
  <c r="I82"/>
  <c r="I83" s="1"/>
  <c r="H82"/>
  <c r="H83" s="1"/>
  <c r="G82"/>
  <c r="G83" s="1"/>
  <c r="F82"/>
  <c r="F83" s="1"/>
  <c r="E82"/>
  <c r="E83" s="1"/>
  <c r="D82"/>
  <c r="C82"/>
  <c r="C83" s="1"/>
  <c r="R83" s="1"/>
  <c r="R81"/>
  <c r="P81"/>
  <c r="Q81" s="1"/>
  <c r="R80"/>
  <c r="Q80"/>
  <c r="P80"/>
  <c r="R79"/>
  <c r="P79"/>
  <c r="Q79" s="1"/>
  <c r="Q78"/>
  <c r="P78"/>
  <c r="C78"/>
  <c r="R78" s="1"/>
  <c r="R77"/>
  <c r="Q77"/>
  <c r="P77"/>
  <c r="J76"/>
  <c r="H76"/>
  <c r="R75"/>
  <c r="Q75"/>
  <c r="P75"/>
  <c r="R74"/>
  <c r="P74"/>
  <c r="Q74" s="1"/>
  <c r="D73"/>
  <c r="P73" s="1"/>
  <c r="R72"/>
  <c r="P72"/>
  <c r="Q72" s="1"/>
  <c r="O71"/>
  <c r="N71"/>
  <c r="M71"/>
  <c r="L71"/>
  <c r="K71"/>
  <c r="J71"/>
  <c r="I71"/>
  <c r="H71"/>
  <c r="G71"/>
  <c r="F71"/>
  <c r="E71"/>
  <c r="R70"/>
  <c r="Q70"/>
  <c r="P70"/>
  <c r="R69"/>
  <c r="P69"/>
  <c r="Q69" s="1"/>
  <c r="D68"/>
  <c r="R67"/>
  <c r="P67"/>
  <c r="Q67" s="1"/>
  <c r="O66"/>
  <c r="N66"/>
  <c r="M66"/>
  <c r="L66"/>
  <c r="K66"/>
  <c r="K61" s="1"/>
  <c r="J66"/>
  <c r="I66"/>
  <c r="H66"/>
  <c r="G66"/>
  <c r="F66"/>
  <c r="E66"/>
  <c r="D66"/>
  <c r="C66"/>
  <c r="R66" s="1"/>
  <c r="R65"/>
  <c r="P65"/>
  <c r="Q65" s="1"/>
  <c r="R64"/>
  <c r="P64"/>
  <c r="Q64" s="1"/>
  <c r="D63"/>
  <c r="R62"/>
  <c r="P62"/>
  <c r="Q62" s="1"/>
  <c r="O61"/>
  <c r="M61"/>
  <c r="I61"/>
  <c r="G61"/>
  <c r="E61"/>
  <c r="N60"/>
  <c r="M60"/>
  <c r="J60"/>
  <c r="I60"/>
  <c r="F60"/>
  <c r="E60"/>
  <c r="O59"/>
  <c r="N59"/>
  <c r="M59"/>
  <c r="L59"/>
  <c r="K59"/>
  <c r="J59"/>
  <c r="I59"/>
  <c r="H59"/>
  <c r="G59"/>
  <c r="F59"/>
  <c r="E59"/>
  <c r="D59"/>
  <c r="C59"/>
  <c r="R59" s="1"/>
  <c r="O58"/>
  <c r="N58"/>
  <c r="J58"/>
  <c r="H58"/>
  <c r="R57"/>
  <c r="P57"/>
  <c r="Q57" s="1"/>
  <c r="O55"/>
  <c r="O56" s="1"/>
  <c r="N55"/>
  <c r="N56" s="1"/>
  <c r="M55"/>
  <c r="L55"/>
  <c r="L56" s="1"/>
  <c r="K55"/>
  <c r="J55"/>
  <c r="J56" s="1"/>
  <c r="I55"/>
  <c r="H55"/>
  <c r="H56" s="1"/>
  <c r="G55"/>
  <c r="F55"/>
  <c r="E55"/>
  <c r="D55"/>
  <c r="D56" s="1"/>
  <c r="C55"/>
  <c r="C56" s="1"/>
  <c r="R56" s="1"/>
  <c r="R54"/>
  <c r="P54"/>
  <c r="Q54" s="1"/>
  <c r="R53"/>
  <c r="P53"/>
  <c r="Q53" s="1"/>
  <c r="P52"/>
  <c r="Q52" s="1"/>
  <c r="C52"/>
  <c r="R52" s="1"/>
  <c r="R51"/>
  <c r="P51"/>
  <c r="Q51" s="1"/>
  <c r="O49"/>
  <c r="O50" s="1"/>
  <c r="N49"/>
  <c r="N50" s="1"/>
  <c r="M49"/>
  <c r="L49"/>
  <c r="L50" s="1"/>
  <c r="K49"/>
  <c r="K50" s="1"/>
  <c r="J49"/>
  <c r="J50" s="1"/>
  <c r="I49"/>
  <c r="H49"/>
  <c r="H50" s="1"/>
  <c r="G49"/>
  <c r="G50" s="1"/>
  <c r="F49"/>
  <c r="F50" s="1"/>
  <c r="E49"/>
  <c r="E50" s="1"/>
  <c r="D49"/>
  <c r="D50" s="1"/>
  <c r="C49"/>
  <c r="C50" s="1"/>
  <c r="R50" s="1"/>
  <c r="R48"/>
  <c r="P48"/>
  <c r="Q48" s="1"/>
  <c r="R47"/>
  <c r="P47"/>
  <c r="Q47" s="1"/>
  <c r="P46"/>
  <c r="C46"/>
  <c r="R46" s="1"/>
  <c r="R45"/>
  <c r="Q45"/>
  <c r="P45"/>
  <c r="O43"/>
  <c r="O44" s="1"/>
  <c r="O38" s="1"/>
  <c r="O248" s="1"/>
  <c r="N43"/>
  <c r="N37" s="1"/>
  <c r="N247" s="1"/>
  <c r="M43"/>
  <c r="M44" s="1"/>
  <c r="L43"/>
  <c r="L44" s="1"/>
  <c r="L38" s="1"/>
  <c r="L248" s="1"/>
  <c r="K43"/>
  <c r="K44" s="1"/>
  <c r="K38" s="1"/>
  <c r="J43"/>
  <c r="J37" s="1"/>
  <c r="J247" s="1"/>
  <c r="I43"/>
  <c r="I44" s="1"/>
  <c r="H43"/>
  <c r="H44" s="1"/>
  <c r="H38" s="1"/>
  <c r="H248" s="1"/>
  <c r="G43"/>
  <c r="G44" s="1"/>
  <c r="G38" s="1"/>
  <c r="F43"/>
  <c r="F37" s="1"/>
  <c r="E43"/>
  <c r="E44" s="1"/>
  <c r="E38" s="1"/>
  <c r="D43"/>
  <c r="D44" s="1"/>
  <c r="C43"/>
  <c r="C44" s="1"/>
  <c r="R42"/>
  <c r="P42"/>
  <c r="Q42" s="1"/>
  <c r="R41"/>
  <c r="Q41"/>
  <c r="P41"/>
  <c r="P40"/>
  <c r="C40"/>
  <c r="R40" s="1"/>
  <c r="R39"/>
  <c r="P39"/>
  <c r="Q39" s="1"/>
  <c r="G37"/>
  <c r="O36"/>
  <c r="N36"/>
  <c r="M36"/>
  <c r="L36"/>
  <c r="K36"/>
  <c r="J36"/>
  <c r="I36"/>
  <c r="H36"/>
  <c r="G36"/>
  <c r="F36"/>
  <c r="E36"/>
  <c r="D36"/>
  <c r="C36"/>
  <c r="O35"/>
  <c r="N35"/>
  <c r="M35"/>
  <c r="L35"/>
  <c r="L245" s="1"/>
  <c r="K35"/>
  <c r="J35"/>
  <c r="I35"/>
  <c r="H35"/>
  <c r="G35"/>
  <c r="F35"/>
  <c r="E35"/>
  <c r="D35"/>
  <c r="C35"/>
  <c r="R34"/>
  <c r="Q34"/>
  <c r="P34"/>
  <c r="O33"/>
  <c r="N33"/>
  <c r="H33"/>
  <c r="D33"/>
  <c r="C33"/>
  <c r="R33" s="1"/>
  <c r="R32"/>
  <c r="P32"/>
  <c r="Q32" s="1"/>
  <c r="R31"/>
  <c r="Q31"/>
  <c r="P31"/>
  <c r="P30"/>
  <c r="C30"/>
  <c r="R30" s="1"/>
  <c r="R29"/>
  <c r="P29"/>
  <c r="Q29" s="1"/>
  <c r="H28"/>
  <c r="D28"/>
  <c r="O27"/>
  <c r="O28" s="1"/>
  <c r="N27"/>
  <c r="N28" s="1"/>
  <c r="L27"/>
  <c r="J27"/>
  <c r="J28" s="1"/>
  <c r="C27"/>
  <c r="C28" s="1"/>
  <c r="R28" s="1"/>
  <c r="R26"/>
  <c r="Q26"/>
  <c r="P26"/>
  <c r="R25"/>
  <c r="P25"/>
  <c r="Q25" s="1"/>
  <c r="P24"/>
  <c r="C24"/>
  <c r="R24" s="1"/>
  <c r="R23"/>
  <c r="Q23"/>
  <c r="P23"/>
  <c r="O22"/>
  <c r="N22"/>
  <c r="H22"/>
  <c r="D22"/>
  <c r="C22"/>
  <c r="R22" s="1"/>
  <c r="R21"/>
  <c r="P21"/>
  <c r="Q21" s="1"/>
  <c r="R20"/>
  <c r="P20"/>
  <c r="Q20" s="1"/>
  <c r="P19"/>
  <c r="C19"/>
  <c r="R19" s="1"/>
  <c r="R18"/>
  <c r="P18"/>
  <c r="Q18" s="1"/>
  <c r="O17"/>
  <c r="N17"/>
  <c r="C17"/>
  <c r="H16"/>
  <c r="H17" s="1"/>
  <c r="D16"/>
  <c r="D17" s="1"/>
  <c r="C16"/>
  <c r="R15"/>
  <c r="Q15"/>
  <c r="P15"/>
  <c r="R14"/>
  <c r="P14"/>
  <c r="Q14" s="1"/>
  <c r="P13"/>
  <c r="C13"/>
  <c r="E14" i="29"/>
  <c r="J100" i="10"/>
  <c r="I100"/>
  <c r="D224" i="6"/>
  <c r="D227" s="1"/>
  <c r="B21" i="2"/>
  <c r="C216" i="6"/>
  <c r="J66" i="10"/>
  <c r="I66"/>
  <c r="K67"/>
  <c r="B58" i="3"/>
  <c r="B54"/>
  <c r="B50"/>
  <c r="B46"/>
  <c r="B42"/>
  <c r="B38"/>
  <c r="B34"/>
  <c r="B30"/>
  <c r="B26"/>
  <c r="D16" i="2"/>
  <c r="E16"/>
  <c r="F16"/>
  <c r="G16"/>
  <c r="H16"/>
  <c r="I16"/>
  <c r="J16"/>
  <c r="K16"/>
  <c r="L16"/>
  <c r="M16"/>
  <c r="C16"/>
  <c r="B61"/>
  <c r="B57"/>
  <c r="B53"/>
  <c r="B49"/>
  <c r="B45"/>
  <c r="B41"/>
  <c r="B37"/>
  <c r="B33"/>
  <c r="B29"/>
  <c r="O42" i="6"/>
  <c r="O41"/>
  <c r="C41"/>
  <c r="C42"/>
  <c r="G102" i="10"/>
  <c r="F102"/>
  <c r="K42"/>
  <c r="M138" i="7"/>
  <c r="C138"/>
  <c r="M158"/>
  <c r="O210" i="6"/>
  <c r="C203"/>
  <c r="O203"/>
  <c r="C199"/>
  <c r="C194"/>
  <c r="C195"/>
  <c r="C190"/>
  <c r="C191"/>
  <c r="C186"/>
  <c r="C187"/>
  <c r="C182"/>
  <c r="C183"/>
  <c r="C178"/>
  <c r="C179"/>
  <c r="C175"/>
  <c r="O175"/>
  <c r="C171"/>
  <c r="C167"/>
  <c r="C162"/>
  <c r="C163"/>
  <c r="C158"/>
  <c r="C159"/>
  <c r="C154"/>
  <c r="C155"/>
  <c r="C150"/>
  <c r="C151"/>
  <c r="C146"/>
  <c r="C147"/>
  <c r="C142"/>
  <c r="C143"/>
  <c r="C138"/>
  <c r="C139"/>
  <c r="C128"/>
  <c r="C129"/>
  <c r="C124"/>
  <c r="C125"/>
  <c r="C121"/>
  <c r="C116"/>
  <c r="C117"/>
  <c r="C112"/>
  <c r="C113"/>
  <c r="C109"/>
  <c r="C105"/>
  <c r="C95"/>
  <c r="C90"/>
  <c r="C91"/>
  <c r="C87"/>
  <c r="C82"/>
  <c r="C83"/>
  <c r="C79"/>
  <c r="C69"/>
  <c r="C65"/>
  <c r="C61"/>
  <c r="C53"/>
  <c r="C49"/>
  <c r="C30"/>
  <c r="C26"/>
  <c r="O26"/>
  <c r="C22"/>
  <c r="C18"/>
  <c r="C14"/>
  <c r="C233" s="1"/>
  <c r="C220"/>
  <c r="D25" i="25"/>
  <c r="D33" s="1"/>
  <c r="E25"/>
  <c r="E26" s="1"/>
  <c r="E37" s="1"/>
  <c r="F25"/>
  <c r="F26" s="1"/>
  <c r="F37" s="1"/>
  <c r="G25"/>
  <c r="G26" s="1"/>
  <c r="G37" s="1"/>
  <c r="H25"/>
  <c r="H33" s="1"/>
  <c r="I25"/>
  <c r="I26" s="1"/>
  <c r="I37" s="1"/>
  <c r="J25"/>
  <c r="J33" s="1"/>
  <c r="K25"/>
  <c r="K26" s="1"/>
  <c r="K37" s="1"/>
  <c r="L25"/>
  <c r="L33" s="1"/>
  <c r="M25"/>
  <c r="M26" s="1"/>
  <c r="M37" s="1"/>
  <c r="N25"/>
  <c r="N26" s="1"/>
  <c r="N37" s="1"/>
  <c r="D26"/>
  <c r="D37" s="1"/>
  <c r="H26"/>
  <c r="H37" s="1"/>
  <c r="L26"/>
  <c r="L37" s="1"/>
  <c r="E44" i="9"/>
  <c r="D44"/>
  <c r="C44"/>
  <c r="E23"/>
  <c r="J59" i="10"/>
  <c r="I59"/>
  <c r="K60"/>
  <c r="K113"/>
  <c r="K112" s="1"/>
  <c r="J112"/>
  <c r="I112"/>
  <c r="K111"/>
  <c r="K110" s="1"/>
  <c r="J110"/>
  <c r="I110"/>
  <c r="K108"/>
  <c r="J102"/>
  <c r="I102"/>
  <c r="K105"/>
  <c r="K103"/>
  <c r="H105"/>
  <c r="H102" s="1"/>
  <c r="E102"/>
  <c r="E105"/>
  <c r="K101"/>
  <c r="K100" s="1"/>
  <c r="K97"/>
  <c r="K98"/>
  <c r="J95"/>
  <c r="I95"/>
  <c r="K96"/>
  <c r="K89"/>
  <c r="K41"/>
  <c r="J34"/>
  <c r="I34"/>
  <c r="K35"/>
  <c r="K34" s="1"/>
  <c r="K28"/>
  <c r="K23"/>
  <c r="J22"/>
  <c r="I22"/>
  <c r="J17"/>
  <c r="I17"/>
  <c r="K18"/>
  <c r="K13"/>
  <c r="M256" i="7"/>
  <c r="D221"/>
  <c r="E221"/>
  <c r="E222" s="1"/>
  <c r="F221"/>
  <c r="G221"/>
  <c r="G222" s="1"/>
  <c r="H221"/>
  <c r="H222" s="1"/>
  <c r="I221"/>
  <c r="I222" s="1"/>
  <c r="J221"/>
  <c r="K221"/>
  <c r="K222" s="1"/>
  <c r="L221"/>
  <c r="D222"/>
  <c r="F222"/>
  <c r="J222"/>
  <c r="L222"/>
  <c r="M220"/>
  <c r="D207"/>
  <c r="E207"/>
  <c r="E208" s="1"/>
  <c r="F207"/>
  <c r="G207"/>
  <c r="G208" s="1"/>
  <c r="H207"/>
  <c r="H208" s="1"/>
  <c r="I207"/>
  <c r="I208" s="1"/>
  <c r="J207"/>
  <c r="K207"/>
  <c r="K208" s="1"/>
  <c r="L207"/>
  <c r="D208"/>
  <c r="F208"/>
  <c r="J208"/>
  <c r="L208"/>
  <c r="D186"/>
  <c r="D187" s="1"/>
  <c r="E186"/>
  <c r="E187" s="1"/>
  <c r="F186"/>
  <c r="F187" s="1"/>
  <c r="G186"/>
  <c r="G187" s="1"/>
  <c r="H186"/>
  <c r="H187" s="1"/>
  <c r="I186"/>
  <c r="I187" s="1"/>
  <c r="J186"/>
  <c r="J187" s="1"/>
  <c r="K186"/>
  <c r="K187" s="1"/>
  <c r="L186"/>
  <c r="L187" s="1"/>
  <c r="M184"/>
  <c r="M185"/>
  <c r="D179"/>
  <c r="D180" s="1"/>
  <c r="E179"/>
  <c r="E180" s="1"/>
  <c r="F179"/>
  <c r="G179"/>
  <c r="G180" s="1"/>
  <c r="H179"/>
  <c r="H180" s="1"/>
  <c r="I179"/>
  <c r="I180" s="1"/>
  <c r="J179"/>
  <c r="J180" s="1"/>
  <c r="K179"/>
  <c r="K180" s="1"/>
  <c r="L179"/>
  <c r="F180"/>
  <c r="L180"/>
  <c r="D170"/>
  <c r="D171" s="1"/>
  <c r="E170"/>
  <c r="F170"/>
  <c r="F171" s="1"/>
  <c r="G170"/>
  <c r="G171" s="1"/>
  <c r="H170"/>
  <c r="H171" s="1"/>
  <c r="I170"/>
  <c r="J170"/>
  <c r="J171" s="1"/>
  <c r="K170"/>
  <c r="L170"/>
  <c r="L171" s="1"/>
  <c r="E171"/>
  <c r="I171"/>
  <c r="K171"/>
  <c r="D153"/>
  <c r="E153"/>
  <c r="F153"/>
  <c r="G153"/>
  <c r="G154" s="1"/>
  <c r="H153"/>
  <c r="I153"/>
  <c r="J153"/>
  <c r="K153"/>
  <c r="K154" s="1"/>
  <c r="L153"/>
  <c r="D154"/>
  <c r="E154"/>
  <c r="F154"/>
  <c r="H154"/>
  <c r="I154"/>
  <c r="J154"/>
  <c r="L154"/>
  <c r="M152"/>
  <c r="M145"/>
  <c r="D146"/>
  <c r="E146"/>
  <c r="E147" s="1"/>
  <c r="F146"/>
  <c r="G146"/>
  <c r="G147" s="1"/>
  <c r="H146"/>
  <c r="H147" s="1"/>
  <c r="I146"/>
  <c r="I147" s="1"/>
  <c r="J146"/>
  <c r="J147" s="1"/>
  <c r="K146"/>
  <c r="K147" s="1"/>
  <c r="L146"/>
  <c r="D147"/>
  <c r="F147"/>
  <c r="L147"/>
  <c r="D140"/>
  <c r="D141" s="1"/>
  <c r="E140"/>
  <c r="E141" s="1"/>
  <c r="F140"/>
  <c r="G140"/>
  <c r="G141" s="1"/>
  <c r="H140"/>
  <c r="H141" s="1"/>
  <c r="I140"/>
  <c r="I141" s="1"/>
  <c r="J140"/>
  <c r="K140"/>
  <c r="K141" s="1"/>
  <c r="L140"/>
  <c r="L141" s="1"/>
  <c r="F141"/>
  <c r="J141"/>
  <c r="M121"/>
  <c r="D122"/>
  <c r="D123" s="1"/>
  <c r="E122"/>
  <c r="E123" s="1"/>
  <c r="F122"/>
  <c r="F123" s="1"/>
  <c r="G122"/>
  <c r="G123" s="1"/>
  <c r="H122"/>
  <c r="H123" s="1"/>
  <c r="I122"/>
  <c r="I123" s="1"/>
  <c r="J122"/>
  <c r="J123" s="1"/>
  <c r="K122"/>
  <c r="K123" s="1"/>
  <c r="L122"/>
  <c r="L123" s="1"/>
  <c r="D115"/>
  <c r="D116" s="1"/>
  <c r="E115"/>
  <c r="E116" s="1"/>
  <c r="F115"/>
  <c r="F116" s="1"/>
  <c r="G115"/>
  <c r="G116" s="1"/>
  <c r="H115"/>
  <c r="H116" s="1"/>
  <c r="I115"/>
  <c r="I116" s="1"/>
  <c r="J115"/>
  <c r="K115"/>
  <c r="K116" s="1"/>
  <c r="L115"/>
  <c r="L116" s="1"/>
  <c r="J116"/>
  <c r="M95"/>
  <c r="D97"/>
  <c r="D98" s="1"/>
  <c r="E97"/>
  <c r="F97"/>
  <c r="F98" s="1"/>
  <c r="G97"/>
  <c r="G98" s="1"/>
  <c r="H97"/>
  <c r="H98" s="1"/>
  <c r="I97"/>
  <c r="I98" s="1"/>
  <c r="J97"/>
  <c r="K97"/>
  <c r="L97"/>
  <c r="L98" s="1"/>
  <c r="E98"/>
  <c r="J98"/>
  <c r="K98"/>
  <c r="D81"/>
  <c r="D82" s="1"/>
  <c r="E81"/>
  <c r="E82" s="1"/>
  <c r="F81"/>
  <c r="G81"/>
  <c r="G82" s="1"/>
  <c r="H81"/>
  <c r="H82" s="1"/>
  <c r="I81"/>
  <c r="I82" s="1"/>
  <c r="J81"/>
  <c r="J82" s="1"/>
  <c r="K81"/>
  <c r="K82" s="1"/>
  <c r="L81"/>
  <c r="F82"/>
  <c r="L82"/>
  <c r="M69"/>
  <c r="D70"/>
  <c r="E70"/>
  <c r="E71" s="1"/>
  <c r="F70"/>
  <c r="G70"/>
  <c r="G71" s="1"/>
  <c r="H70"/>
  <c r="H71" s="1"/>
  <c r="I70"/>
  <c r="I71" s="1"/>
  <c r="J70"/>
  <c r="J71" s="1"/>
  <c r="K70"/>
  <c r="K71" s="1"/>
  <c r="L70"/>
  <c r="D71"/>
  <c r="F71"/>
  <c r="L71"/>
  <c r="D63"/>
  <c r="E63"/>
  <c r="E64" s="1"/>
  <c r="F63"/>
  <c r="G63"/>
  <c r="G64" s="1"/>
  <c r="H63"/>
  <c r="H64" s="1"/>
  <c r="I63"/>
  <c r="I64" s="1"/>
  <c r="J63"/>
  <c r="K63"/>
  <c r="K64" s="1"/>
  <c r="L63"/>
  <c r="D64"/>
  <c r="F64"/>
  <c r="J64"/>
  <c r="L64"/>
  <c r="M49"/>
  <c r="D50"/>
  <c r="E50"/>
  <c r="E51" s="1"/>
  <c r="F50"/>
  <c r="G50"/>
  <c r="G51" s="1"/>
  <c r="H50"/>
  <c r="I50"/>
  <c r="I51" s="1"/>
  <c r="J50"/>
  <c r="J51" s="1"/>
  <c r="K50"/>
  <c r="K51" s="1"/>
  <c r="L50"/>
  <c r="D51"/>
  <c r="F51"/>
  <c r="H51"/>
  <c r="L51"/>
  <c r="D44"/>
  <c r="D45" s="1"/>
  <c r="E44"/>
  <c r="E45" s="1"/>
  <c r="F44"/>
  <c r="F45" s="1"/>
  <c r="G44"/>
  <c r="G45" s="1"/>
  <c r="H44"/>
  <c r="H45" s="1"/>
  <c r="I44"/>
  <c r="I45" s="1"/>
  <c r="J44"/>
  <c r="K44"/>
  <c r="K45" s="1"/>
  <c r="L44"/>
  <c r="L45" s="1"/>
  <c r="J45"/>
  <c r="F36"/>
  <c r="G36"/>
  <c r="G37" s="1"/>
  <c r="H36"/>
  <c r="H37" s="1"/>
  <c r="I36"/>
  <c r="I37" s="1"/>
  <c r="J36"/>
  <c r="K36"/>
  <c r="K37" s="1"/>
  <c r="F37"/>
  <c r="J37"/>
  <c r="D17"/>
  <c r="D18" s="1"/>
  <c r="D288" s="1"/>
  <c r="E17"/>
  <c r="E18" s="1"/>
  <c r="E288" s="1"/>
  <c r="F17"/>
  <c r="F18" s="1"/>
  <c r="F288" s="1"/>
  <c r="G17"/>
  <c r="G18" s="1"/>
  <c r="G288" s="1"/>
  <c r="H17"/>
  <c r="H18" s="1"/>
  <c r="H288" s="1"/>
  <c r="I17"/>
  <c r="I18" s="1"/>
  <c r="I288" s="1"/>
  <c r="J17"/>
  <c r="J18" s="1"/>
  <c r="J288" s="1"/>
  <c r="K17"/>
  <c r="K18" s="1"/>
  <c r="K288" s="1"/>
  <c r="L17"/>
  <c r="L18" s="1"/>
  <c r="L288" s="1"/>
  <c r="C94"/>
  <c r="M94"/>
  <c r="C92"/>
  <c r="M92"/>
  <c r="C91"/>
  <c r="M91"/>
  <c r="C95"/>
  <c r="C93"/>
  <c r="M93"/>
  <c r="C148" i="39" l="1"/>
  <c r="R148" s="1"/>
  <c r="R147"/>
  <c r="C213"/>
  <c r="R213" s="1"/>
  <c r="R210"/>
  <c r="Q30"/>
  <c r="P33"/>
  <c r="Q33" s="1"/>
  <c r="R43"/>
  <c r="K242"/>
  <c r="K252" s="1"/>
  <c r="P82"/>
  <c r="Q82" s="1"/>
  <c r="L61"/>
  <c r="R99"/>
  <c r="P108"/>
  <c r="Q108" s="1"/>
  <c r="H116"/>
  <c r="H110" s="1"/>
  <c r="H109"/>
  <c r="K110"/>
  <c r="K94" s="1"/>
  <c r="Q198"/>
  <c r="J142" i="40"/>
  <c r="J109"/>
  <c r="J93" s="1"/>
  <c r="J26" i="25"/>
  <c r="J37" s="1"/>
  <c r="Q19" i="39"/>
  <c r="P22"/>
  <c r="Q22" s="1"/>
  <c r="O37"/>
  <c r="O247" s="1"/>
  <c r="Q40"/>
  <c r="I37"/>
  <c r="M37"/>
  <c r="P59"/>
  <c r="Q59" s="1"/>
  <c r="C60"/>
  <c r="R60" s="1"/>
  <c r="G60"/>
  <c r="K60"/>
  <c r="O60"/>
  <c r="P66"/>
  <c r="Q66" s="1"/>
  <c r="C92"/>
  <c r="R92" s="1"/>
  <c r="Q96"/>
  <c r="L109"/>
  <c r="E116"/>
  <c r="E109"/>
  <c r="E93" s="1"/>
  <c r="M110"/>
  <c r="R141"/>
  <c r="C142"/>
  <c r="R142" s="1"/>
  <c r="P159"/>
  <c r="Q159" s="1"/>
  <c r="Q161"/>
  <c r="P213"/>
  <c r="Q213" s="1"/>
  <c r="N16" i="40"/>
  <c r="M27"/>
  <c r="N27" s="1"/>
  <c r="D28"/>
  <c r="F94"/>
  <c r="N144"/>
  <c r="C76"/>
  <c r="C61" s="1"/>
  <c r="C58"/>
  <c r="K37" i="39"/>
  <c r="G242"/>
  <c r="H61"/>
  <c r="R82"/>
  <c r="D91"/>
  <c r="P91" s="1"/>
  <c r="L110"/>
  <c r="D218"/>
  <c r="P218" s="1"/>
  <c r="P215"/>
  <c r="Q215" s="1"/>
  <c r="F142" i="40"/>
  <c r="F109"/>
  <c r="C288" i="7"/>
  <c r="M288"/>
  <c r="M221"/>
  <c r="L242" i="39"/>
  <c r="E235"/>
  <c r="C37"/>
  <c r="C247" s="1"/>
  <c r="R247" s="1"/>
  <c r="D60"/>
  <c r="P60" s="1"/>
  <c r="Q60" s="1"/>
  <c r="H60"/>
  <c r="L60"/>
  <c r="F61"/>
  <c r="J61"/>
  <c r="N61"/>
  <c r="R88"/>
  <c r="D92"/>
  <c r="P105"/>
  <c r="Q105" s="1"/>
  <c r="M93"/>
  <c r="C154"/>
  <c r="R154" s="1"/>
  <c r="R153"/>
  <c r="C164"/>
  <c r="R164" s="1"/>
  <c r="P175"/>
  <c r="Q175" s="1"/>
  <c r="C202"/>
  <c r="R202" s="1"/>
  <c r="R201"/>
  <c r="C208"/>
  <c r="R208" s="1"/>
  <c r="R207"/>
  <c r="C218"/>
  <c r="R218" s="1"/>
  <c r="Q102"/>
  <c r="P131"/>
  <c r="Q131" s="1"/>
  <c r="Q144"/>
  <c r="P153"/>
  <c r="Q153" s="1"/>
  <c r="Q204"/>
  <c r="Q225"/>
  <c r="P233"/>
  <c r="N13" i="40"/>
  <c r="D242"/>
  <c r="D37"/>
  <c r="D247" s="1"/>
  <c r="D252" s="1"/>
  <c r="H37"/>
  <c r="M66"/>
  <c r="N66" s="1"/>
  <c r="M89"/>
  <c r="N89" s="1"/>
  <c r="E109"/>
  <c r="E93" s="1"/>
  <c r="I109"/>
  <c r="J110"/>
  <c r="J94" s="1"/>
  <c r="N166"/>
  <c r="M180"/>
  <c r="N180" s="1"/>
  <c r="M241"/>
  <c r="N241" s="1"/>
  <c r="G109" i="39"/>
  <c r="G93" s="1"/>
  <c r="K109"/>
  <c r="K93" s="1"/>
  <c r="K237" s="1"/>
  <c r="O109"/>
  <c r="O93" s="1"/>
  <c r="P126"/>
  <c r="Q126" s="1"/>
  <c r="E110"/>
  <c r="I110"/>
  <c r="P154"/>
  <c r="Q154" s="1"/>
  <c r="D154"/>
  <c r="P230"/>
  <c r="N19" i="40"/>
  <c r="M22"/>
  <c r="N22" s="1"/>
  <c r="E38"/>
  <c r="E248" s="1"/>
  <c r="I38"/>
  <c r="I248" s="1"/>
  <c r="M58"/>
  <c r="N58" s="1"/>
  <c r="F61"/>
  <c r="M71"/>
  <c r="N71" s="1"/>
  <c r="M76"/>
  <c r="N76" s="1"/>
  <c r="F110"/>
  <c r="M131"/>
  <c r="N131" s="1"/>
  <c r="M136"/>
  <c r="N136" s="1"/>
  <c r="C148"/>
  <c r="M153"/>
  <c r="N153" s="1"/>
  <c r="M164"/>
  <c r="N164" s="1"/>
  <c r="M169"/>
  <c r="N169" s="1"/>
  <c r="N215"/>
  <c r="C223"/>
  <c r="M228"/>
  <c r="N228" s="1"/>
  <c r="Q220" i="39"/>
  <c r="C35" i="40"/>
  <c r="C245" s="1"/>
  <c r="C37"/>
  <c r="C247" s="1"/>
  <c r="G37"/>
  <c r="G247" s="1"/>
  <c r="C236"/>
  <c r="K61"/>
  <c r="H61"/>
  <c r="M121"/>
  <c r="E154"/>
  <c r="M154" s="1"/>
  <c r="N154" s="1"/>
  <c r="D181"/>
  <c r="M213"/>
  <c r="N213" s="1"/>
  <c r="M218"/>
  <c r="N218" s="1"/>
  <c r="L235"/>
  <c r="M28"/>
  <c r="N28" s="1"/>
  <c r="H237"/>
  <c r="H247"/>
  <c r="M83"/>
  <c r="N83" s="1"/>
  <c r="L247"/>
  <c r="K38"/>
  <c r="J247"/>
  <c r="J237"/>
  <c r="C242"/>
  <c r="E245"/>
  <c r="E251" s="1"/>
  <c r="E235"/>
  <c r="M35"/>
  <c r="N35" s="1"/>
  <c r="I246"/>
  <c r="I236"/>
  <c r="J50"/>
  <c r="J38" s="1"/>
  <c r="E56"/>
  <c r="I61"/>
  <c r="I116"/>
  <c r="I110" s="1"/>
  <c r="M201"/>
  <c r="N201" s="1"/>
  <c r="D202"/>
  <c r="M202" s="1"/>
  <c r="N202" s="1"/>
  <c r="M208"/>
  <c r="N208" s="1"/>
  <c r="F242"/>
  <c r="F252" s="1"/>
  <c r="C240"/>
  <c r="C251" s="1"/>
  <c r="J246"/>
  <c r="J236"/>
  <c r="F37"/>
  <c r="F247" s="1"/>
  <c r="H44"/>
  <c r="H38" s="1"/>
  <c r="C50"/>
  <c r="C38" s="1"/>
  <c r="C248" s="1"/>
  <c r="G50"/>
  <c r="G38" s="1"/>
  <c r="D61"/>
  <c r="I83"/>
  <c r="M105"/>
  <c r="N105" s="1"/>
  <c r="M91"/>
  <c r="M92"/>
  <c r="N92" s="1"/>
  <c r="M108"/>
  <c r="N108" s="1"/>
  <c r="C17"/>
  <c r="I237"/>
  <c r="I242"/>
  <c r="I252" s="1"/>
  <c r="K235"/>
  <c r="G236"/>
  <c r="K37"/>
  <c r="M43"/>
  <c r="N43" s="1"/>
  <c r="D50"/>
  <c r="L50"/>
  <c r="L38" s="1"/>
  <c r="G242"/>
  <c r="K242"/>
  <c r="G56"/>
  <c r="G243" s="1"/>
  <c r="K56"/>
  <c r="K243" s="1"/>
  <c r="E60"/>
  <c r="M60" s="1"/>
  <c r="N60" s="1"/>
  <c r="E61"/>
  <c r="J83"/>
  <c r="J243" s="1"/>
  <c r="M88"/>
  <c r="N88" s="1"/>
  <c r="F93"/>
  <c r="F237" s="1"/>
  <c r="N102"/>
  <c r="N112"/>
  <c r="C109"/>
  <c r="C93" s="1"/>
  <c r="C237" s="1"/>
  <c r="G110"/>
  <c r="G94" s="1"/>
  <c r="K110"/>
  <c r="K94" s="1"/>
  <c r="E116"/>
  <c r="E110" s="1"/>
  <c r="N133"/>
  <c r="M174"/>
  <c r="N174" s="1"/>
  <c r="D235"/>
  <c r="H236"/>
  <c r="G246"/>
  <c r="I245"/>
  <c r="I251" s="1"/>
  <c r="I235"/>
  <c r="E246"/>
  <c r="E236"/>
  <c r="M36"/>
  <c r="N36" s="1"/>
  <c r="M115"/>
  <c r="N115" s="1"/>
  <c r="M181"/>
  <c r="N181" s="1"/>
  <c r="F238"/>
  <c r="F254" s="1"/>
  <c r="F243"/>
  <c r="F253" s="1"/>
  <c r="F245"/>
  <c r="F235"/>
  <c r="J245"/>
  <c r="J251" s="1"/>
  <c r="J235"/>
  <c r="F246"/>
  <c r="F236"/>
  <c r="D44"/>
  <c r="J242"/>
  <c r="M82"/>
  <c r="N82" s="1"/>
  <c r="E94"/>
  <c r="M107"/>
  <c r="C116"/>
  <c r="C107"/>
  <c r="C91" s="1"/>
  <c r="C235" s="1"/>
  <c r="L110"/>
  <c r="L94" s="1"/>
  <c r="M141"/>
  <c r="N141" s="1"/>
  <c r="M148"/>
  <c r="N148" s="1"/>
  <c r="N156"/>
  <c r="D17"/>
  <c r="H235"/>
  <c r="D236"/>
  <c r="L236"/>
  <c r="H242"/>
  <c r="L242"/>
  <c r="L252" s="1"/>
  <c r="H56"/>
  <c r="L56"/>
  <c r="L243" s="1"/>
  <c r="N73"/>
  <c r="I93"/>
  <c r="M99"/>
  <c r="N99" s="1"/>
  <c r="I100"/>
  <c r="D109"/>
  <c r="H109"/>
  <c r="L109"/>
  <c r="L93" s="1"/>
  <c r="L237" s="1"/>
  <c r="H116"/>
  <c r="H110" s="1"/>
  <c r="H94" s="1"/>
  <c r="C121"/>
  <c r="M126"/>
  <c r="N126" s="1"/>
  <c r="D142"/>
  <c r="M142" s="1"/>
  <c r="N142" s="1"/>
  <c r="M175"/>
  <c r="N175" s="1"/>
  <c r="N196"/>
  <c r="M233"/>
  <c r="N233" s="1"/>
  <c r="G235"/>
  <c r="K236"/>
  <c r="E242"/>
  <c r="E252" s="1"/>
  <c r="H245"/>
  <c r="H251" s="1"/>
  <c r="L246"/>
  <c r="M246" s="1"/>
  <c r="N246" s="1"/>
  <c r="D93"/>
  <c r="H93"/>
  <c r="G109"/>
  <c r="G93" s="1"/>
  <c r="K109"/>
  <c r="K93" s="1"/>
  <c r="M159"/>
  <c r="N159" s="1"/>
  <c r="N171"/>
  <c r="N177"/>
  <c r="N193"/>
  <c r="M223"/>
  <c r="N223" s="1"/>
  <c r="M240"/>
  <c r="N240" s="1"/>
  <c r="M147"/>
  <c r="N147" s="1"/>
  <c r="M186"/>
  <c r="N186" s="1"/>
  <c r="F251"/>
  <c r="M207"/>
  <c r="N207" s="1"/>
  <c r="H243" i="39"/>
  <c r="H253" s="1"/>
  <c r="R44"/>
  <c r="C38"/>
  <c r="G248"/>
  <c r="K248"/>
  <c r="F247"/>
  <c r="D38"/>
  <c r="P17"/>
  <c r="Q17" s="1"/>
  <c r="E248"/>
  <c r="I247"/>
  <c r="M237"/>
  <c r="M247"/>
  <c r="O245"/>
  <c r="O251" s="1"/>
  <c r="O235"/>
  <c r="C246"/>
  <c r="R246" s="1"/>
  <c r="C236"/>
  <c r="R236" s="1"/>
  <c r="K246"/>
  <c r="K236"/>
  <c r="O246"/>
  <c r="O236"/>
  <c r="G247"/>
  <c r="G237"/>
  <c r="F44"/>
  <c r="F38" s="1"/>
  <c r="M50"/>
  <c r="M38" s="1"/>
  <c r="P55"/>
  <c r="Q55" s="1"/>
  <c r="P63"/>
  <c r="C63"/>
  <c r="C245" s="1"/>
  <c r="R245" s="1"/>
  <c r="J100"/>
  <c r="F208"/>
  <c r="F109"/>
  <c r="P16"/>
  <c r="Q16" s="1"/>
  <c r="N242"/>
  <c r="N252" s="1"/>
  <c r="R27"/>
  <c r="D245"/>
  <c r="H245"/>
  <c r="H251" s="1"/>
  <c r="H235"/>
  <c r="P35"/>
  <c r="Q35" s="1"/>
  <c r="D246"/>
  <c r="D236"/>
  <c r="H246"/>
  <c r="H236"/>
  <c r="L246"/>
  <c r="L236"/>
  <c r="P36"/>
  <c r="Q36" s="1"/>
  <c r="D37"/>
  <c r="H37"/>
  <c r="H247" s="1"/>
  <c r="L37"/>
  <c r="L247" s="1"/>
  <c r="L252" s="1"/>
  <c r="R49"/>
  <c r="E242"/>
  <c r="I242"/>
  <c r="I252" s="1"/>
  <c r="M242"/>
  <c r="M252" s="1"/>
  <c r="E56"/>
  <c r="E243" s="1"/>
  <c r="I56"/>
  <c r="I243" s="1"/>
  <c r="M56"/>
  <c r="M243" s="1"/>
  <c r="M94"/>
  <c r="G116"/>
  <c r="G110" s="1"/>
  <c r="G94" s="1"/>
  <c r="L235"/>
  <c r="K245"/>
  <c r="K251" s="1"/>
  <c r="K235"/>
  <c r="G246"/>
  <c r="G236"/>
  <c r="J44"/>
  <c r="J38" s="1"/>
  <c r="J248" s="1"/>
  <c r="I50"/>
  <c r="P50" s="1"/>
  <c r="Q50" s="1"/>
  <c r="N100"/>
  <c r="J208"/>
  <c r="J109"/>
  <c r="J93" s="1"/>
  <c r="J237" s="1"/>
  <c r="Q13"/>
  <c r="C242"/>
  <c r="Q24"/>
  <c r="O242"/>
  <c r="O237"/>
  <c r="L28"/>
  <c r="I235"/>
  <c r="I245"/>
  <c r="M235"/>
  <c r="M245"/>
  <c r="E236"/>
  <c r="E246"/>
  <c r="I236"/>
  <c r="I246"/>
  <c r="M236"/>
  <c r="M246"/>
  <c r="E37"/>
  <c r="P43"/>
  <c r="Q43" s="1"/>
  <c r="Q46"/>
  <c r="F242"/>
  <c r="F252" s="1"/>
  <c r="R55"/>
  <c r="F56"/>
  <c r="D83"/>
  <c r="P83" s="1"/>
  <c r="Q83" s="1"/>
  <c r="P92"/>
  <c r="Q92" s="1"/>
  <c r="H94"/>
  <c r="H238" s="1"/>
  <c r="H254" s="1"/>
  <c r="L94"/>
  <c r="E94"/>
  <c r="I94"/>
  <c r="I109"/>
  <c r="I93" s="1"/>
  <c r="I237" s="1"/>
  <c r="F110"/>
  <c r="J110"/>
  <c r="E245"/>
  <c r="E251" s="1"/>
  <c r="H242"/>
  <c r="H252" s="1"/>
  <c r="G245"/>
  <c r="G251" s="1"/>
  <c r="G235"/>
  <c r="K247"/>
  <c r="N44"/>
  <c r="N38" s="1"/>
  <c r="N248" s="1"/>
  <c r="F100"/>
  <c r="F93"/>
  <c r="F237" s="1"/>
  <c r="N208"/>
  <c r="N110" s="1"/>
  <c r="N109"/>
  <c r="N93" s="1"/>
  <c r="N237" s="1"/>
  <c r="R13"/>
  <c r="D242"/>
  <c r="R16"/>
  <c r="R17"/>
  <c r="J242"/>
  <c r="J252" s="1"/>
  <c r="P27"/>
  <c r="Q27" s="1"/>
  <c r="F235"/>
  <c r="F245"/>
  <c r="J235"/>
  <c r="J245"/>
  <c r="J251" s="1"/>
  <c r="N235"/>
  <c r="N245"/>
  <c r="R35"/>
  <c r="F236"/>
  <c r="F246"/>
  <c r="J236"/>
  <c r="J246"/>
  <c r="N236"/>
  <c r="N246"/>
  <c r="R36"/>
  <c r="R37"/>
  <c r="P49"/>
  <c r="Q49" s="1"/>
  <c r="G252"/>
  <c r="G56"/>
  <c r="G243" s="1"/>
  <c r="G253" s="1"/>
  <c r="K56"/>
  <c r="K243" s="1"/>
  <c r="K253" s="1"/>
  <c r="D58"/>
  <c r="P58" s="1"/>
  <c r="D240"/>
  <c r="D71"/>
  <c r="C68"/>
  <c r="P68"/>
  <c r="P89"/>
  <c r="Q89" s="1"/>
  <c r="P104"/>
  <c r="Q104" s="1"/>
  <c r="P109"/>
  <c r="R115"/>
  <c r="C109"/>
  <c r="O116"/>
  <c r="O110" s="1"/>
  <c r="O94" s="1"/>
  <c r="O238" s="1"/>
  <c r="C73"/>
  <c r="D76"/>
  <c r="P76" s="1"/>
  <c r="D93"/>
  <c r="H93"/>
  <c r="H237" s="1"/>
  <c r="L93"/>
  <c r="L237" s="1"/>
  <c r="P99"/>
  <c r="Q99" s="1"/>
  <c r="C112"/>
  <c r="D116"/>
  <c r="D121"/>
  <c r="P121" s="1"/>
  <c r="C118"/>
  <c r="P118"/>
  <c r="Q150"/>
  <c r="C171"/>
  <c r="R171" s="1"/>
  <c r="P171"/>
  <c r="P191"/>
  <c r="Q191" s="1"/>
  <c r="P228"/>
  <c r="Q228" s="1"/>
  <c r="P88"/>
  <c r="Q88" s="1"/>
  <c r="P138"/>
  <c r="C138"/>
  <c r="R138" s="1"/>
  <c r="P142"/>
  <c r="Q142" s="1"/>
  <c r="P148"/>
  <c r="Q148" s="1"/>
  <c r="P169"/>
  <c r="Q169" s="1"/>
  <c r="P181"/>
  <c r="C181"/>
  <c r="R181" s="1"/>
  <c r="D196"/>
  <c r="P196" s="1"/>
  <c r="C193"/>
  <c r="P193"/>
  <c r="F251"/>
  <c r="N251"/>
  <c r="P141"/>
  <c r="Q141" s="1"/>
  <c r="R174"/>
  <c r="C177"/>
  <c r="P180"/>
  <c r="Q180" s="1"/>
  <c r="R225"/>
  <c r="P147"/>
  <c r="Q147" s="1"/>
  <c r="P202"/>
  <c r="Q202" s="1"/>
  <c r="P208"/>
  <c r="Q208" s="1"/>
  <c r="L251"/>
  <c r="P174"/>
  <c r="Q174" s="1"/>
  <c r="Q210"/>
  <c r="R220"/>
  <c r="C223"/>
  <c r="R223" s="1"/>
  <c r="P223"/>
  <c r="Q223" s="1"/>
  <c r="I251"/>
  <c r="M251"/>
  <c r="P201"/>
  <c r="Q201" s="1"/>
  <c r="C230"/>
  <c r="P207"/>
  <c r="Q207" s="1"/>
  <c r="K102" i="10"/>
  <c r="M33" i="25"/>
  <c r="I33"/>
  <c r="E33"/>
  <c r="K33"/>
  <c r="G33"/>
  <c r="N33"/>
  <c r="F33"/>
  <c r="M147" i="7"/>
  <c r="M146"/>
  <c r="M207"/>
  <c r="K22" i="10"/>
  <c r="G237" i="40" l="1"/>
  <c r="E243"/>
  <c r="E253" s="1"/>
  <c r="Q218" i="39"/>
  <c r="Q63"/>
  <c r="Q193"/>
  <c r="Q181"/>
  <c r="D110" i="40"/>
  <c r="E238"/>
  <c r="E254" s="1"/>
  <c r="C252"/>
  <c r="C240" i="39"/>
  <c r="G252" i="40"/>
  <c r="O252" i="39"/>
  <c r="Q171"/>
  <c r="N243"/>
  <c r="N253" s="1"/>
  <c r="E253"/>
  <c r="J94"/>
  <c r="J238" s="1"/>
  <c r="I38"/>
  <c r="N121" i="40"/>
  <c r="Q164" i="39"/>
  <c r="L238" i="40"/>
  <c r="L248"/>
  <c r="G238"/>
  <c r="G248"/>
  <c r="G253" s="1"/>
  <c r="M251"/>
  <c r="N251" s="1"/>
  <c r="M93"/>
  <c r="N93" s="1"/>
  <c r="M109"/>
  <c r="N109" s="1"/>
  <c r="K237"/>
  <c r="K247"/>
  <c r="K252" s="1"/>
  <c r="N91"/>
  <c r="I94"/>
  <c r="I238" s="1"/>
  <c r="H252"/>
  <c r="M245"/>
  <c r="N245" s="1"/>
  <c r="M56"/>
  <c r="N56" s="1"/>
  <c r="L253"/>
  <c r="D243"/>
  <c r="M17"/>
  <c r="N17" s="1"/>
  <c r="C110"/>
  <c r="C94" s="1"/>
  <c r="C238" s="1"/>
  <c r="C254" s="1"/>
  <c r="J252"/>
  <c r="M116"/>
  <c r="N116" s="1"/>
  <c r="M50"/>
  <c r="N50" s="1"/>
  <c r="C243"/>
  <c r="C253" s="1"/>
  <c r="H248"/>
  <c r="H238"/>
  <c r="J61"/>
  <c r="J238" s="1"/>
  <c r="K248"/>
  <c r="K253" s="1"/>
  <c r="K238"/>
  <c r="M37"/>
  <c r="N37" s="1"/>
  <c r="M242"/>
  <c r="N242" s="1"/>
  <c r="M110"/>
  <c r="N110" s="1"/>
  <c r="I243"/>
  <c r="I253" s="1"/>
  <c r="H243"/>
  <c r="M236"/>
  <c r="N236" s="1"/>
  <c r="N107"/>
  <c r="D38"/>
  <c r="M44"/>
  <c r="N44" s="1"/>
  <c r="M235"/>
  <c r="N235" s="1"/>
  <c r="D94"/>
  <c r="M94" s="1"/>
  <c r="N94" s="1"/>
  <c r="E237"/>
  <c r="M61"/>
  <c r="N61" s="1"/>
  <c r="J248"/>
  <c r="J253" s="1"/>
  <c r="M100"/>
  <c r="N100" s="1"/>
  <c r="D237"/>
  <c r="M237" s="1"/>
  <c r="N237" s="1"/>
  <c r="M238" i="39"/>
  <c r="M248"/>
  <c r="R240"/>
  <c r="C251"/>
  <c r="P116"/>
  <c r="D110"/>
  <c r="D252"/>
  <c r="P242"/>
  <c r="Q242" s="1"/>
  <c r="D247"/>
  <c r="P37"/>
  <c r="Q37" s="1"/>
  <c r="P245"/>
  <c r="Q245" s="1"/>
  <c r="I238"/>
  <c r="I248"/>
  <c r="I253" s="1"/>
  <c r="D243"/>
  <c r="R230"/>
  <c r="Q230"/>
  <c r="C233"/>
  <c r="R193"/>
  <c r="C196"/>
  <c r="R196" s="1"/>
  <c r="Q138"/>
  <c r="Q118"/>
  <c r="C107"/>
  <c r="R112"/>
  <c r="C116"/>
  <c r="P93"/>
  <c r="R109"/>
  <c r="C93"/>
  <c r="P71"/>
  <c r="D61"/>
  <c r="N238"/>
  <c r="N254" s="1"/>
  <c r="F94"/>
  <c r="O243"/>
  <c r="O253" s="1"/>
  <c r="O254" s="1"/>
  <c r="R63"/>
  <c r="C58"/>
  <c r="Q58" s="1"/>
  <c r="F238"/>
  <c r="F248"/>
  <c r="D248"/>
  <c r="P248" s="1"/>
  <c r="P38"/>
  <c r="Q38" s="1"/>
  <c r="G238"/>
  <c r="G254" s="1"/>
  <c r="Q112"/>
  <c r="R68"/>
  <c r="C71"/>
  <c r="N94"/>
  <c r="J243"/>
  <c r="J253" s="1"/>
  <c r="R177"/>
  <c r="Q177"/>
  <c r="R118"/>
  <c r="C121"/>
  <c r="R121" s="1"/>
  <c r="Q76"/>
  <c r="D251"/>
  <c r="P251" s="1"/>
  <c r="Q251" s="1"/>
  <c r="P240"/>
  <c r="Q240" s="1"/>
  <c r="F243"/>
  <c r="F253" s="1"/>
  <c r="L243"/>
  <c r="L253" s="1"/>
  <c r="L238"/>
  <c r="P236"/>
  <c r="Q236" s="1"/>
  <c r="P56"/>
  <c r="Q56" s="1"/>
  <c r="E238"/>
  <c r="E254" s="1"/>
  <c r="P44"/>
  <c r="Q44" s="1"/>
  <c r="Q121"/>
  <c r="R73"/>
  <c r="Q73"/>
  <c r="C76"/>
  <c r="R76" s="1"/>
  <c r="Q109"/>
  <c r="Q68"/>
  <c r="D237"/>
  <c r="P237" s="1"/>
  <c r="P100"/>
  <c r="Q100" s="1"/>
  <c r="E237"/>
  <c r="E247"/>
  <c r="E252" s="1"/>
  <c r="C252"/>
  <c r="R242"/>
  <c r="M253"/>
  <c r="P246"/>
  <c r="Q246" s="1"/>
  <c r="D235"/>
  <c r="P235" s="1"/>
  <c r="P28"/>
  <c r="Q28" s="1"/>
  <c r="K238"/>
  <c r="K254" s="1"/>
  <c r="C248"/>
  <c r="R248" s="1"/>
  <c r="R38"/>
  <c r="C152" i="7"/>
  <c r="M238"/>
  <c r="D239"/>
  <c r="E239"/>
  <c r="E240" s="1"/>
  <c r="E285" s="1"/>
  <c r="F239"/>
  <c r="G239"/>
  <c r="G240" s="1"/>
  <c r="H239"/>
  <c r="H240" s="1"/>
  <c r="I239"/>
  <c r="I240" s="1"/>
  <c r="I285" s="1"/>
  <c r="J239"/>
  <c r="K239"/>
  <c r="K240" s="1"/>
  <c r="L239"/>
  <c r="L240" s="1"/>
  <c r="F240"/>
  <c r="F285" s="1"/>
  <c r="J240"/>
  <c r="C238"/>
  <c r="C239" s="1"/>
  <c r="C145"/>
  <c r="C146" s="1"/>
  <c r="M169"/>
  <c r="C169"/>
  <c r="M175"/>
  <c r="M176"/>
  <c r="M177"/>
  <c r="M178"/>
  <c r="C137"/>
  <c r="C134"/>
  <c r="C131"/>
  <c r="C121"/>
  <c r="C34"/>
  <c r="F57" i="6"/>
  <c r="G57"/>
  <c r="H57"/>
  <c r="I57"/>
  <c r="J57"/>
  <c r="K57"/>
  <c r="L57"/>
  <c r="M57"/>
  <c r="N57"/>
  <c r="E57"/>
  <c r="C37" i="26"/>
  <c r="C33"/>
  <c r="C29"/>
  <c r="C25"/>
  <c r="D20"/>
  <c r="D21" s="1"/>
  <c r="E20"/>
  <c r="E21" s="1"/>
  <c r="F20"/>
  <c r="F21" s="1"/>
  <c r="G20"/>
  <c r="G21" s="1"/>
  <c r="H20"/>
  <c r="I20"/>
  <c r="I21" s="1"/>
  <c r="J20"/>
  <c r="K20"/>
  <c r="K21" s="1"/>
  <c r="L20"/>
  <c r="H21"/>
  <c r="J21"/>
  <c r="L21"/>
  <c r="H13" i="13"/>
  <c r="H14"/>
  <c r="H15"/>
  <c r="H16"/>
  <c r="H17"/>
  <c r="H18"/>
  <c r="H19"/>
  <c r="H20"/>
  <c r="H21"/>
  <c r="H22"/>
  <c r="H12"/>
  <c r="H34"/>
  <c r="H35"/>
  <c r="H36"/>
  <c r="H37"/>
  <c r="H38"/>
  <c r="H39"/>
  <c r="H33"/>
  <c r="F40"/>
  <c r="M90" i="7"/>
  <c r="C90"/>
  <c r="C80"/>
  <c r="M80"/>
  <c r="M191"/>
  <c r="M192"/>
  <c r="D193"/>
  <c r="D194" s="1"/>
  <c r="E193"/>
  <c r="E194" s="1"/>
  <c r="F193"/>
  <c r="F194" s="1"/>
  <c r="F293" s="1"/>
  <c r="G193"/>
  <c r="H193"/>
  <c r="I193"/>
  <c r="J193"/>
  <c r="J194" s="1"/>
  <c r="J293" s="1"/>
  <c r="K193"/>
  <c r="L193"/>
  <c r="L194" s="1"/>
  <c r="C191"/>
  <c r="C192"/>
  <c r="C184"/>
  <c r="C185"/>
  <c r="E292"/>
  <c r="F292"/>
  <c r="G292"/>
  <c r="H292"/>
  <c r="I292"/>
  <c r="J292"/>
  <c r="K292"/>
  <c r="L292"/>
  <c r="D292"/>
  <c r="K29" i="10"/>
  <c r="H29"/>
  <c r="M151" i="7"/>
  <c r="M272"/>
  <c r="D273"/>
  <c r="D274" s="1"/>
  <c r="E273"/>
  <c r="E274" s="1"/>
  <c r="F273"/>
  <c r="F274" s="1"/>
  <c r="G273"/>
  <c r="G274" s="1"/>
  <c r="H273"/>
  <c r="H274" s="1"/>
  <c r="I273"/>
  <c r="I274" s="1"/>
  <c r="J273"/>
  <c r="J274" s="1"/>
  <c r="K273"/>
  <c r="K274" s="1"/>
  <c r="L273"/>
  <c r="L274" s="1"/>
  <c r="C272"/>
  <c r="C273" s="1"/>
  <c r="C31"/>
  <c r="M31"/>
  <c r="C220"/>
  <c r="C221" s="1"/>
  <c r="M114"/>
  <c r="C114"/>
  <c r="C115" s="1"/>
  <c r="O56" i="6"/>
  <c r="C56"/>
  <c r="C69" i="7"/>
  <c r="C68"/>
  <c r="M68"/>
  <c r="M195"/>
  <c r="M196"/>
  <c r="M197"/>
  <c r="M198"/>
  <c r="C198"/>
  <c r="C197"/>
  <c r="C196"/>
  <c r="M190"/>
  <c r="C190"/>
  <c r="M189"/>
  <c r="C189"/>
  <c r="M188"/>
  <c r="C37" i="6"/>
  <c r="O37"/>
  <c r="D238" i="40" l="1"/>
  <c r="L285" i="7"/>
  <c r="H285"/>
  <c r="Q248" i="39"/>
  <c r="M247" i="40"/>
  <c r="N247" s="1"/>
  <c r="M252"/>
  <c r="N252" s="1"/>
  <c r="K285" i="7"/>
  <c r="G285"/>
  <c r="H253" i="40"/>
  <c r="J285" i="7"/>
  <c r="Q196" i="39"/>
  <c r="J254" i="40"/>
  <c r="M238"/>
  <c r="N238" s="1"/>
  <c r="G254"/>
  <c r="D248"/>
  <c r="M248" s="1"/>
  <c r="N248" s="1"/>
  <c r="M38"/>
  <c r="N38" s="1"/>
  <c r="H254"/>
  <c r="M243"/>
  <c r="N243" s="1"/>
  <c r="D253"/>
  <c r="M253" s="1"/>
  <c r="N253" s="1"/>
  <c r="K254"/>
  <c r="I254"/>
  <c r="L254"/>
  <c r="J254" i="39"/>
  <c r="P61"/>
  <c r="Q93"/>
  <c r="R233"/>
  <c r="Q233"/>
  <c r="P247"/>
  <c r="Q247" s="1"/>
  <c r="P110"/>
  <c r="D94"/>
  <c r="P94" s="1"/>
  <c r="R107"/>
  <c r="C91"/>
  <c r="Q107"/>
  <c r="Q71"/>
  <c r="R116"/>
  <c r="C110"/>
  <c r="I254"/>
  <c r="Q116"/>
  <c r="M254"/>
  <c r="R58"/>
  <c r="C235"/>
  <c r="R235" s="1"/>
  <c r="D253"/>
  <c r="P253" s="1"/>
  <c r="P243"/>
  <c r="Q243" s="1"/>
  <c r="P252"/>
  <c r="Q252" s="1"/>
  <c r="L254"/>
  <c r="R71"/>
  <c r="C61"/>
  <c r="C243"/>
  <c r="F254"/>
  <c r="R93"/>
  <c r="C237"/>
  <c r="R237" s="1"/>
  <c r="C57" i="6"/>
  <c r="H40" i="13"/>
  <c r="K194" i="7"/>
  <c r="K293" s="1"/>
  <c r="K278"/>
  <c r="I194"/>
  <c r="I293" s="1"/>
  <c r="I278"/>
  <c r="G194"/>
  <c r="G293" s="1"/>
  <c r="G278"/>
  <c r="H194"/>
  <c r="H293" s="1"/>
  <c r="H278"/>
  <c r="J278"/>
  <c r="F278"/>
  <c r="C186"/>
  <c r="M239"/>
  <c r="C70"/>
  <c r="D240"/>
  <c r="M273"/>
  <c r="C193"/>
  <c r="C194" s="1"/>
  <c r="M274"/>
  <c r="M116"/>
  <c r="M115"/>
  <c r="O57" i="6"/>
  <c r="H23" i="13"/>
  <c r="M194" i="7"/>
  <c r="M193"/>
  <c r="D135" i="6"/>
  <c r="E135"/>
  <c r="F135"/>
  <c r="G135"/>
  <c r="H135"/>
  <c r="I135"/>
  <c r="J135"/>
  <c r="K135"/>
  <c r="L135"/>
  <c r="N135"/>
  <c r="C132"/>
  <c r="C133"/>
  <c r="M134"/>
  <c r="M135" s="1"/>
  <c r="O121"/>
  <c r="O122"/>
  <c r="O123"/>
  <c r="O124"/>
  <c r="O125"/>
  <c r="O126"/>
  <c r="O127"/>
  <c r="O128"/>
  <c r="O129"/>
  <c r="O130"/>
  <c r="O131"/>
  <c r="O132"/>
  <c r="O133"/>
  <c r="O134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C137"/>
  <c r="C131"/>
  <c r="O73"/>
  <c r="C73"/>
  <c r="M74"/>
  <c r="O74" s="1"/>
  <c r="C176" i="7"/>
  <c r="C61"/>
  <c r="M61"/>
  <c r="C60"/>
  <c r="M60"/>
  <c r="M30"/>
  <c r="M32"/>
  <c r="M33"/>
  <c r="C30"/>
  <c r="C32"/>
  <c r="C33"/>
  <c r="M18"/>
  <c r="M15"/>
  <c r="M16"/>
  <c r="C15"/>
  <c r="M41"/>
  <c r="M42"/>
  <c r="M43"/>
  <c r="C41"/>
  <c r="C42"/>
  <c r="C43"/>
  <c r="M45"/>
  <c r="C178"/>
  <c r="C177"/>
  <c r="C62"/>
  <c r="M62"/>
  <c r="O40" i="6"/>
  <c r="O43"/>
  <c r="E44"/>
  <c r="C43"/>
  <c r="C40"/>
  <c r="C59" i="7"/>
  <c r="M59"/>
  <c r="C175"/>
  <c r="C206"/>
  <c r="C207" s="1"/>
  <c r="M206"/>
  <c r="E16" i="11"/>
  <c r="E12"/>
  <c r="E20" s="1"/>
  <c r="K115" i="10"/>
  <c r="K114" s="1"/>
  <c r="J114"/>
  <c r="I114"/>
  <c r="K109"/>
  <c r="K107"/>
  <c r="J106"/>
  <c r="I106"/>
  <c r="K99"/>
  <c r="K95" s="1"/>
  <c r="K94"/>
  <c r="K93"/>
  <c r="J92"/>
  <c r="I92"/>
  <c r="K91"/>
  <c r="K90"/>
  <c r="K88"/>
  <c r="K87"/>
  <c r="K86"/>
  <c r="K85" s="1"/>
  <c r="J85"/>
  <c r="I85"/>
  <c r="K84"/>
  <c r="K83" s="1"/>
  <c r="J83"/>
  <c r="I83"/>
  <c r="I116" s="1"/>
  <c r="K68"/>
  <c r="J69"/>
  <c r="I69"/>
  <c r="K64"/>
  <c r="K63" s="1"/>
  <c r="K65" s="1"/>
  <c r="J63"/>
  <c r="J65" s="1"/>
  <c r="I63"/>
  <c r="I65" s="1"/>
  <c r="K61"/>
  <c r="K59" s="1"/>
  <c r="K58"/>
  <c r="K57"/>
  <c r="K56"/>
  <c r="J55"/>
  <c r="I55"/>
  <c r="K54"/>
  <c r="K53"/>
  <c r="K52"/>
  <c r="K51"/>
  <c r="K50"/>
  <c r="J49"/>
  <c r="I49"/>
  <c r="K48"/>
  <c r="K47"/>
  <c r="K46"/>
  <c r="K45"/>
  <c r="K44"/>
  <c r="K43"/>
  <c r="K39"/>
  <c r="K38"/>
  <c r="J37"/>
  <c r="I37"/>
  <c r="K33"/>
  <c r="K32"/>
  <c r="J31"/>
  <c r="I31"/>
  <c r="K27"/>
  <c r="K26" s="1"/>
  <c r="J26"/>
  <c r="I26"/>
  <c r="K25"/>
  <c r="K24" s="1"/>
  <c r="J24"/>
  <c r="I24"/>
  <c r="K21"/>
  <c r="J20"/>
  <c r="I20"/>
  <c r="K19"/>
  <c r="K17" s="1"/>
  <c r="K16"/>
  <c r="K15" s="1"/>
  <c r="J15"/>
  <c r="I15"/>
  <c r="K14"/>
  <c r="K12"/>
  <c r="J11"/>
  <c r="I11"/>
  <c r="E77" i="9"/>
  <c r="E71"/>
  <c r="E76" s="1"/>
  <c r="E57"/>
  <c r="E52"/>
  <c r="E50"/>
  <c r="E48"/>
  <c r="E46"/>
  <c r="E32"/>
  <c r="E30"/>
  <c r="E26"/>
  <c r="E16"/>
  <c r="E14"/>
  <c r="E11"/>
  <c r="E39" i="26"/>
  <c r="F39"/>
  <c r="G39"/>
  <c r="H39"/>
  <c r="I39"/>
  <c r="J39"/>
  <c r="K39"/>
  <c r="L39"/>
  <c r="E40"/>
  <c r="D21" i="3" s="1"/>
  <c r="F40" i="26"/>
  <c r="E21" i="3" s="1"/>
  <c r="G40" i="26"/>
  <c r="F21" i="3" s="1"/>
  <c r="H40" i="26"/>
  <c r="G21" i="3" s="1"/>
  <c r="I40" i="26"/>
  <c r="H21" i="3" s="1"/>
  <c r="J40" i="26"/>
  <c r="I21" i="3" s="1"/>
  <c r="K40" i="26"/>
  <c r="J21" i="3" s="1"/>
  <c r="L40" i="26"/>
  <c r="K21" i="3" s="1"/>
  <c r="D40" i="26"/>
  <c r="C21" i="3" s="1"/>
  <c r="M251" i="7"/>
  <c r="M244"/>
  <c r="M234"/>
  <c r="M230"/>
  <c r="M226"/>
  <c r="M222"/>
  <c r="M202"/>
  <c r="C162"/>
  <c r="M102"/>
  <c r="M86"/>
  <c r="D284"/>
  <c r="E277"/>
  <c r="F277"/>
  <c r="G277"/>
  <c r="H277"/>
  <c r="I277"/>
  <c r="J277"/>
  <c r="K277"/>
  <c r="L277"/>
  <c r="D277"/>
  <c r="C260"/>
  <c r="M260"/>
  <c r="C256"/>
  <c r="C252"/>
  <c r="C248"/>
  <c r="M248"/>
  <c r="C244"/>
  <c r="C234"/>
  <c r="C230"/>
  <c r="C226"/>
  <c r="C216"/>
  <c r="C212"/>
  <c r="M212"/>
  <c r="M208"/>
  <c r="C202"/>
  <c r="C158"/>
  <c r="C106"/>
  <c r="M106"/>
  <c r="C86"/>
  <c r="C102"/>
  <c r="M75"/>
  <c r="C75"/>
  <c r="C26"/>
  <c r="M26"/>
  <c r="M22"/>
  <c r="C22"/>
  <c r="O21" i="6"/>
  <c r="O86"/>
  <c r="O94"/>
  <c r="O120"/>
  <c r="C210"/>
  <c r="E237"/>
  <c r="F237"/>
  <c r="G237"/>
  <c r="H237"/>
  <c r="I237"/>
  <c r="J237"/>
  <c r="K237"/>
  <c r="L237"/>
  <c r="M237"/>
  <c r="N237"/>
  <c r="D237"/>
  <c r="E32" i="25"/>
  <c r="F32"/>
  <c r="G32"/>
  <c r="H32"/>
  <c r="I32"/>
  <c r="J32"/>
  <c r="K32"/>
  <c r="L32"/>
  <c r="M32"/>
  <c r="N32"/>
  <c r="D32"/>
  <c r="E100" i="6"/>
  <c r="F100"/>
  <c r="F101" s="1"/>
  <c r="G100"/>
  <c r="G101" s="1"/>
  <c r="H100"/>
  <c r="I100"/>
  <c r="J100"/>
  <c r="J101" s="1"/>
  <c r="K100"/>
  <c r="K101" s="1"/>
  <c r="L100"/>
  <c r="M100"/>
  <c r="N100"/>
  <c r="N101" s="1"/>
  <c r="E101"/>
  <c r="H101"/>
  <c r="I101"/>
  <c r="L101"/>
  <c r="M101"/>
  <c r="D100"/>
  <c r="D101" s="1"/>
  <c r="F44"/>
  <c r="G44"/>
  <c r="H44"/>
  <c r="H211" s="1"/>
  <c r="H212" s="1"/>
  <c r="I44"/>
  <c r="J44"/>
  <c r="K44"/>
  <c r="L44"/>
  <c r="L211" s="1"/>
  <c r="L212" s="1"/>
  <c r="M44"/>
  <c r="N44"/>
  <c r="F45"/>
  <c r="H45"/>
  <c r="I45"/>
  <c r="J45"/>
  <c r="L45"/>
  <c r="M45"/>
  <c r="D44"/>
  <c r="E44" i="1"/>
  <c r="E52" s="1"/>
  <c r="E25"/>
  <c r="E22"/>
  <c r="E12"/>
  <c r="O19" i="17"/>
  <c r="B18"/>
  <c r="P34"/>
  <c r="P28"/>
  <c r="E229" i="6"/>
  <c r="F229"/>
  <c r="G229"/>
  <c r="I229"/>
  <c r="J229"/>
  <c r="K229"/>
  <c r="L229"/>
  <c r="M229"/>
  <c r="D229"/>
  <c r="E232"/>
  <c r="F232"/>
  <c r="G232"/>
  <c r="H232"/>
  <c r="I232"/>
  <c r="J232"/>
  <c r="K232"/>
  <c r="L232"/>
  <c r="M232"/>
  <c r="N232"/>
  <c r="D232"/>
  <c r="E284" i="7"/>
  <c r="G284"/>
  <c r="J284"/>
  <c r="C47" i="26"/>
  <c r="C44"/>
  <c r="E79" i="9" l="1"/>
  <c r="K11" i="10"/>
  <c r="K92"/>
  <c r="M240" i="7"/>
  <c r="D285"/>
  <c r="M285" s="1"/>
  <c r="C284"/>
  <c r="M284"/>
  <c r="D254" i="40"/>
  <c r="M254" s="1"/>
  <c r="N254" s="1"/>
  <c r="I211" i="6"/>
  <c r="I212" s="1"/>
  <c r="R61" i="39"/>
  <c r="C238"/>
  <c r="Q61"/>
  <c r="Q110"/>
  <c r="Q237"/>
  <c r="C253"/>
  <c r="Q253" s="1"/>
  <c r="R243"/>
  <c r="R110"/>
  <c r="C94"/>
  <c r="R94" s="1"/>
  <c r="R91"/>
  <c r="Q91"/>
  <c r="D238"/>
  <c r="Q235"/>
  <c r="G211" i="6"/>
  <c r="G212" s="1"/>
  <c r="G45"/>
  <c r="E34" i="25"/>
  <c r="D25" i="2" s="1"/>
  <c r="D24"/>
  <c r="F211" i="6"/>
  <c r="F212" s="1"/>
  <c r="M34" i="25"/>
  <c r="L25" i="2" s="1"/>
  <c r="L24"/>
  <c r="N211" i="6"/>
  <c r="N212" s="1"/>
  <c r="J211"/>
  <c r="J212" s="1"/>
  <c r="N45"/>
  <c r="K211"/>
  <c r="K212" s="1"/>
  <c r="K45"/>
  <c r="I34" i="25"/>
  <c r="H25" i="2" s="1"/>
  <c r="H24"/>
  <c r="N34" i="25"/>
  <c r="M25" i="2" s="1"/>
  <c r="M24"/>
  <c r="J34" i="25"/>
  <c r="I25" i="2" s="1"/>
  <c r="I24"/>
  <c r="F34" i="25"/>
  <c r="E25" i="2" s="1"/>
  <c r="E24"/>
  <c r="C40" i="26"/>
  <c r="E54" i="9"/>
  <c r="E58" s="1"/>
  <c r="J62" i="10"/>
  <c r="J70" s="1"/>
  <c r="K66"/>
  <c r="K69" s="1"/>
  <c r="M211" i="6"/>
  <c r="M212" s="1"/>
  <c r="H17" i="2"/>
  <c r="H65" s="1"/>
  <c r="I224" i="6"/>
  <c r="I227" s="1"/>
  <c r="L34" i="25"/>
  <c r="K25" i="2" s="1"/>
  <c r="K24"/>
  <c r="H34" i="25"/>
  <c r="G25" i="2" s="1"/>
  <c r="G24"/>
  <c r="K37" i="10"/>
  <c r="K62" s="1"/>
  <c r="J116"/>
  <c r="P35" i="17"/>
  <c r="D45" i="6"/>
  <c r="D211"/>
  <c r="L224"/>
  <c r="L227" s="1"/>
  <c r="K17" i="2"/>
  <c r="H224" i="6"/>
  <c r="H227" s="1"/>
  <c r="G17" i="2"/>
  <c r="G65" s="1"/>
  <c r="D34" i="25"/>
  <c r="C25" i="2" s="1"/>
  <c r="C24"/>
  <c r="K34" i="25"/>
  <c r="J25" i="2" s="1"/>
  <c r="J24"/>
  <c r="G34" i="25"/>
  <c r="F25" i="2" s="1"/>
  <c r="F24"/>
  <c r="I62" i="10"/>
  <c r="E211" i="6"/>
  <c r="E29" i="1"/>
  <c r="C17" i="3"/>
  <c r="M277" i="7"/>
  <c r="J17" i="3"/>
  <c r="K279" i="7"/>
  <c r="H17" i="3"/>
  <c r="I279" i="7"/>
  <c r="G279"/>
  <c r="F17" i="3"/>
  <c r="D17"/>
  <c r="K17"/>
  <c r="I17"/>
  <c r="J279" i="7"/>
  <c r="G17" i="3"/>
  <c r="H279" i="7"/>
  <c r="E17" i="3"/>
  <c r="F279" i="7"/>
  <c r="C44"/>
  <c r="E45" i="6"/>
  <c r="E212"/>
  <c r="K49" i="10"/>
  <c r="K20"/>
  <c r="C179" i="7"/>
  <c r="C63"/>
  <c r="K31" i="10"/>
  <c r="K55"/>
  <c r="K106"/>
  <c r="K116" s="1"/>
  <c r="I70"/>
  <c r="C134" i="6"/>
  <c r="C135"/>
  <c r="M44" i="7"/>
  <c r="C74" i="6"/>
  <c r="M75"/>
  <c r="O135"/>
  <c r="M17" i="7"/>
  <c r="H18" i="3" l="1"/>
  <c r="I282" i="7"/>
  <c r="K65" i="2"/>
  <c r="F18" i="3"/>
  <c r="G282" i="7"/>
  <c r="O75" i="6"/>
  <c r="M230"/>
  <c r="O230" s="1"/>
  <c r="E18" i="3"/>
  <c r="F282" i="7"/>
  <c r="J18" i="3"/>
  <c r="K282" i="7"/>
  <c r="G18" i="3"/>
  <c r="H282" i="7"/>
  <c r="I18" i="3"/>
  <c r="J282" i="7"/>
  <c r="D254" i="39"/>
  <c r="P238"/>
  <c r="R238"/>
  <c r="C254"/>
  <c r="Q94"/>
  <c r="N224" i="6"/>
  <c r="N227" s="1"/>
  <c r="M17" i="2"/>
  <c r="M65" s="1"/>
  <c r="L17"/>
  <c r="L65" s="1"/>
  <c r="M224" i="6"/>
  <c r="M227" s="1"/>
  <c r="F17" i="2"/>
  <c r="F65" s="1"/>
  <c r="G224" i="6"/>
  <c r="G227" s="1"/>
  <c r="O211"/>
  <c r="D212"/>
  <c r="B25" i="2"/>
  <c r="J17"/>
  <c r="J65" s="1"/>
  <c r="K224" i="6"/>
  <c r="K227" s="1"/>
  <c r="J224"/>
  <c r="J227" s="1"/>
  <c r="I17" i="2"/>
  <c r="I65" s="1"/>
  <c r="F224" i="6"/>
  <c r="F227" s="1"/>
  <c r="E17" i="2"/>
  <c r="E65" s="1"/>
  <c r="D17"/>
  <c r="E224" i="6"/>
  <c r="E227" s="1"/>
  <c r="K70" i="10"/>
  <c r="O227" i="6" l="1"/>
  <c r="P254" i="39"/>
  <c r="Q238"/>
  <c r="Q254" s="1"/>
  <c r="C224" i="6"/>
  <c r="C17" i="2"/>
  <c r="C65" s="1"/>
  <c r="O212" i="6"/>
  <c r="D65" i="2"/>
  <c r="B65" s="1"/>
  <c r="B17"/>
  <c r="C96" i="7" l="1"/>
  <c r="C97" s="1"/>
  <c r="M96"/>
  <c r="C17" i="26"/>
  <c r="D14" i="9"/>
  <c r="C14"/>
  <c r="O206" i="6"/>
  <c r="C206"/>
  <c r="N229"/>
  <c r="C229" s="1"/>
  <c r="B20" i="2"/>
  <c r="M135" i="7"/>
  <c r="M136"/>
  <c r="C215" i="6"/>
  <c r="H45" i="10"/>
  <c r="C135" i="7"/>
  <c r="C136"/>
  <c r="M120"/>
  <c r="M133"/>
  <c r="C151"/>
  <c r="C153" s="1"/>
  <c r="H44" i="10"/>
  <c r="D77" i="9"/>
  <c r="B57" i="3" l="1"/>
  <c r="B53"/>
  <c r="B49"/>
  <c r="B45"/>
  <c r="B41"/>
  <c r="B37"/>
  <c r="B33"/>
  <c r="B29"/>
  <c r="B25"/>
  <c r="B60" i="2"/>
  <c r="B56"/>
  <c r="B52"/>
  <c r="B48"/>
  <c r="B44"/>
  <c r="B40"/>
  <c r="B36"/>
  <c r="B32"/>
  <c r="B28"/>
  <c r="C120" i="7"/>
  <c r="C122" s="1"/>
  <c r="H52" i="10"/>
  <c r="H38"/>
  <c r="C49" i="7"/>
  <c r="C50" s="1"/>
  <c r="C219" i="6"/>
  <c r="M233" i="7"/>
  <c r="M205"/>
  <c r="M201"/>
  <c r="M119"/>
  <c r="M122"/>
  <c r="M74"/>
  <c r="O207" i="6"/>
  <c r="O202"/>
  <c r="O198"/>
  <c r="O170"/>
  <c r="O108"/>
  <c r="O104"/>
  <c r="C104"/>
  <c r="O99"/>
  <c r="O68"/>
  <c r="O71"/>
  <c r="O72"/>
  <c r="C72"/>
  <c r="C75" s="1"/>
  <c r="C71"/>
  <c r="O52"/>
  <c r="O25"/>
  <c r="O27"/>
  <c r="O28"/>
  <c r="O29"/>
  <c r="M58" i="7"/>
  <c r="M63"/>
  <c r="C58"/>
  <c r="C64" s="1"/>
  <c r="C48" i="6"/>
  <c r="C47"/>
  <c r="O33"/>
  <c r="O34"/>
  <c r="O35"/>
  <c r="O36"/>
  <c r="O38"/>
  <c r="O39"/>
  <c r="O45"/>
  <c r="C39"/>
  <c r="C38"/>
  <c r="C33"/>
  <c r="C34"/>
  <c r="C35"/>
  <c r="C36"/>
  <c r="C99"/>
  <c r="C119" i="7"/>
  <c r="C120" i="6"/>
  <c r="C108"/>
  <c r="C94"/>
  <c r="C86"/>
  <c r="C207"/>
  <c r="C174"/>
  <c r="C170"/>
  <c r="O174"/>
  <c r="C166"/>
  <c r="C16" i="7"/>
  <c r="C17" s="1"/>
  <c r="M174"/>
  <c r="C174"/>
  <c r="C180" s="1"/>
  <c r="M179"/>
  <c r="G92" i="10"/>
  <c r="F92"/>
  <c r="H61"/>
  <c r="H59" s="1"/>
  <c r="E61"/>
  <c r="E59" s="1"/>
  <c r="G59"/>
  <c r="F59"/>
  <c r="D59"/>
  <c r="C59"/>
  <c r="C133" i="7"/>
  <c r="G37" i="10"/>
  <c r="H21"/>
  <c r="G20"/>
  <c r="H20" s="1"/>
  <c r="F20"/>
  <c r="G11"/>
  <c r="F11"/>
  <c r="C78" i="6"/>
  <c r="C68"/>
  <c r="C64"/>
  <c r="C60"/>
  <c r="C25"/>
  <c r="C21"/>
  <c r="C17"/>
  <c r="C16"/>
  <c r="C13"/>
  <c r="C232" s="1"/>
  <c r="O98"/>
  <c r="C98"/>
  <c r="H46" i="10"/>
  <c r="G95"/>
  <c r="F95"/>
  <c r="H99"/>
  <c r="H95" s="1"/>
  <c r="C16" i="26"/>
  <c r="C167" i="7"/>
  <c r="M166"/>
  <c r="M167"/>
  <c r="C166"/>
  <c r="H57" i="10"/>
  <c r="M271" i="7"/>
  <c r="M259"/>
  <c r="M255"/>
  <c r="C259"/>
  <c r="C255"/>
  <c r="C251"/>
  <c r="C247"/>
  <c r="M247"/>
  <c r="M243"/>
  <c r="M237"/>
  <c r="C243"/>
  <c r="C237"/>
  <c r="C240" s="1"/>
  <c r="C233"/>
  <c r="C229"/>
  <c r="M229"/>
  <c r="M225"/>
  <c r="M219"/>
  <c r="C225"/>
  <c r="C219"/>
  <c r="C222" s="1"/>
  <c r="C215"/>
  <c r="C211"/>
  <c r="M211"/>
  <c r="M144"/>
  <c r="M157"/>
  <c r="C201"/>
  <c r="C205"/>
  <c r="C208" s="1"/>
  <c r="M183"/>
  <c r="M165"/>
  <c r="C161"/>
  <c r="C157"/>
  <c r="M126"/>
  <c r="M127"/>
  <c r="M128"/>
  <c r="M129"/>
  <c r="M130"/>
  <c r="M132"/>
  <c r="M137"/>
  <c r="M139"/>
  <c r="C144"/>
  <c r="C147" s="1"/>
  <c r="M150"/>
  <c r="C150"/>
  <c r="C154" s="1"/>
  <c r="C126"/>
  <c r="C127"/>
  <c r="C128"/>
  <c r="C129"/>
  <c r="C130"/>
  <c r="C132"/>
  <c r="C139"/>
  <c r="M113"/>
  <c r="M109"/>
  <c r="C113"/>
  <c r="C116" s="1"/>
  <c r="M105"/>
  <c r="M101"/>
  <c r="C101"/>
  <c r="M89"/>
  <c r="C89"/>
  <c r="C98" s="1"/>
  <c r="M85"/>
  <c r="C85"/>
  <c r="M78"/>
  <c r="M79"/>
  <c r="C78"/>
  <c r="C79"/>
  <c r="C81" s="1"/>
  <c r="M64"/>
  <c r="M67"/>
  <c r="C74"/>
  <c r="C67"/>
  <c r="C71" s="1"/>
  <c r="M54"/>
  <c r="M48"/>
  <c r="M40"/>
  <c r="M39"/>
  <c r="M29"/>
  <c r="C29"/>
  <c r="E35"/>
  <c r="E36" s="1"/>
  <c r="L35"/>
  <c r="L36" s="1"/>
  <c r="D35"/>
  <c r="D36" s="1"/>
  <c r="M25"/>
  <c r="C25"/>
  <c r="M21"/>
  <c r="C21"/>
  <c r="M14"/>
  <c r="C14"/>
  <c r="C109"/>
  <c r="C183"/>
  <c r="C187" s="1"/>
  <c r="C271"/>
  <c r="C274" s="1"/>
  <c r="G26" i="10"/>
  <c r="F26"/>
  <c r="H27"/>
  <c r="H26" s="1"/>
  <c r="H12"/>
  <c r="H93"/>
  <c r="H90"/>
  <c r="H88"/>
  <c r="C52" i="6"/>
  <c r="C24" i="25"/>
  <c r="C25" s="1"/>
  <c r="C33" s="1"/>
  <c r="C54" i="7"/>
  <c r="C53"/>
  <c r="C55"/>
  <c r="C48"/>
  <c r="M50"/>
  <c r="C40"/>
  <c r="C45" s="1"/>
  <c r="C39"/>
  <c r="C29" i="6"/>
  <c r="C28"/>
  <c r="C165" i="7"/>
  <c r="C105"/>
  <c r="C39" i="25"/>
  <c r="C36"/>
  <c r="H41" i="26"/>
  <c r="H42" s="1"/>
  <c r="G22" i="3" s="1"/>
  <c r="G62" s="1"/>
  <c r="J41" i="26"/>
  <c r="K41"/>
  <c r="K42" s="1"/>
  <c r="J22" i="3" s="1"/>
  <c r="J62" s="1"/>
  <c r="L41" i="26"/>
  <c r="L42" s="1"/>
  <c r="K22" i="3" s="1"/>
  <c r="C36" i="26"/>
  <c r="C32"/>
  <c r="C28"/>
  <c r="C24"/>
  <c r="C14"/>
  <c r="C15"/>
  <c r="C18"/>
  <c r="C19"/>
  <c r="E41"/>
  <c r="F41"/>
  <c r="G41"/>
  <c r="I41"/>
  <c r="D41"/>
  <c r="D42" s="1"/>
  <c r="C22" i="3" s="1"/>
  <c r="C23" i="25"/>
  <c r="C29"/>
  <c r="C20"/>
  <c r="C17"/>
  <c r="C13"/>
  <c r="D14" i="29"/>
  <c r="D16" i="11"/>
  <c r="D12"/>
  <c r="H115" i="10"/>
  <c r="H114" s="1"/>
  <c r="G114"/>
  <c r="F114"/>
  <c r="H109"/>
  <c r="H107"/>
  <c r="G106"/>
  <c r="F106"/>
  <c r="H94"/>
  <c r="H91"/>
  <c r="H87"/>
  <c r="H86"/>
  <c r="G85"/>
  <c r="F85"/>
  <c r="H84"/>
  <c r="H83" s="1"/>
  <c r="G83"/>
  <c r="F83"/>
  <c r="H68"/>
  <c r="H66" s="1"/>
  <c r="H69" s="1"/>
  <c r="G66"/>
  <c r="G69" s="1"/>
  <c r="F66"/>
  <c r="F69" s="1"/>
  <c r="H64"/>
  <c r="H63" s="1"/>
  <c r="H65" s="1"/>
  <c r="G63"/>
  <c r="G65" s="1"/>
  <c r="F63"/>
  <c r="F65" s="1"/>
  <c r="H58"/>
  <c r="H56"/>
  <c r="G55"/>
  <c r="F55"/>
  <c r="H54"/>
  <c r="H53"/>
  <c r="H51"/>
  <c r="H50"/>
  <c r="G49"/>
  <c r="F49"/>
  <c r="H48"/>
  <c r="H47"/>
  <c r="H43"/>
  <c r="H39"/>
  <c r="F37"/>
  <c r="H33"/>
  <c r="H32"/>
  <c r="G31"/>
  <c r="F31"/>
  <c r="H25"/>
  <c r="H24" s="1"/>
  <c r="G24"/>
  <c r="F24"/>
  <c r="H19"/>
  <c r="H17" s="1"/>
  <c r="G17"/>
  <c r="F17"/>
  <c r="H16"/>
  <c r="H15" s="1"/>
  <c r="G15"/>
  <c r="F15"/>
  <c r="H14"/>
  <c r="D71" i="9"/>
  <c r="D76" s="1"/>
  <c r="D79" s="1"/>
  <c r="D57"/>
  <c r="D52"/>
  <c r="D50"/>
  <c r="D48"/>
  <c r="D46"/>
  <c r="D32"/>
  <c r="D30"/>
  <c r="D26"/>
  <c r="D23"/>
  <c r="D16"/>
  <c r="D11"/>
  <c r="O34" i="17"/>
  <c r="B33"/>
  <c r="B31"/>
  <c r="B30"/>
  <c r="B29"/>
  <c r="B34" s="1"/>
  <c r="O28"/>
  <c r="G28"/>
  <c r="B27"/>
  <c r="B26"/>
  <c r="N28"/>
  <c r="M28"/>
  <c r="K28"/>
  <c r="J28"/>
  <c r="I28"/>
  <c r="F28"/>
  <c r="F35" s="1"/>
  <c r="E28"/>
  <c r="B24"/>
  <c r="B23"/>
  <c r="B22"/>
  <c r="B17"/>
  <c r="N16"/>
  <c r="N19" s="1"/>
  <c r="M16"/>
  <c r="M19" s="1"/>
  <c r="L16"/>
  <c r="L19" s="1"/>
  <c r="K16"/>
  <c r="K19" s="1"/>
  <c r="J16"/>
  <c r="J19" s="1"/>
  <c r="I16"/>
  <c r="I19" s="1"/>
  <c r="H16"/>
  <c r="H19" s="1"/>
  <c r="G16"/>
  <c r="G19" s="1"/>
  <c r="F16"/>
  <c r="F19" s="1"/>
  <c r="E16"/>
  <c r="E19" s="1"/>
  <c r="D16"/>
  <c r="D19" s="1"/>
  <c r="C16"/>
  <c r="O15"/>
  <c r="B14"/>
  <c r="B13"/>
  <c r="J11"/>
  <c r="I11"/>
  <c r="H11"/>
  <c r="G11"/>
  <c r="F11"/>
  <c r="E11"/>
  <c r="D11"/>
  <c r="C11"/>
  <c r="B10"/>
  <c r="H65" i="13"/>
  <c r="H64"/>
  <c r="H63"/>
  <c r="G62"/>
  <c r="F62"/>
  <c r="E62"/>
  <c r="D62"/>
  <c r="C62"/>
  <c r="B62"/>
  <c r="H61"/>
  <c r="H60"/>
  <c r="H59"/>
  <c r="H58"/>
  <c r="G57"/>
  <c r="F57"/>
  <c r="E57"/>
  <c r="D57"/>
  <c r="C57"/>
  <c r="B57"/>
  <c r="H56"/>
  <c r="H55"/>
  <c r="H53" s="1"/>
  <c r="H54"/>
  <c r="G53"/>
  <c r="F53"/>
  <c r="E53"/>
  <c r="D53"/>
  <c r="C53"/>
  <c r="C66" s="1"/>
  <c r="B53"/>
  <c r="H52"/>
  <c r="H51"/>
  <c r="H50"/>
  <c r="H49"/>
  <c r="E40"/>
  <c r="D40"/>
  <c r="C40"/>
  <c r="B40"/>
  <c r="G23"/>
  <c r="F23"/>
  <c r="E23"/>
  <c r="D23"/>
  <c r="C23"/>
  <c r="B23"/>
  <c r="C14" i="29"/>
  <c r="C16" i="11"/>
  <c r="C12"/>
  <c r="E115" i="10"/>
  <c r="E114" s="1"/>
  <c r="D114"/>
  <c r="C114"/>
  <c r="E109"/>
  <c r="E107"/>
  <c r="D106"/>
  <c r="C106"/>
  <c r="E94"/>
  <c r="E92"/>
  <c r="E91"/>
  <c r="E87"/>
  <c r="E86"/>
  <c r="D85"/>
  <c r="C85"/>
  <c r="E84"/>
  <c r="E83" s="1"/>
  <c r="D83"/>
  <c r="C83"/>
  <c r="E68"/>
  <c r="G66" i="13" l="1"/>
  <c r="D66"/>
  <c r="B66"/>
  <c r="C18" i="7"/>
  <c r="C287"/>
  <c r="H57" i="13"/>
  <c r="C20" i="11"/>
  <c r="E66" i="13"/>
  <c r="O35" i="17"/>
  <c r="C285" i="7"/>
  <c r="C230" i="6"/>
  <c r="C227" s="1"/>
  <c r="B16" i="17"/>
  <c r="C19"/>
  <c r="B25"/>
  <c r="M292" i="7"/>
  <c r="C51"/>
  <c r="B12" i="17"/>
  <c r="F66" i="13"/>
  <c r="D28" i="17"/>
  <c r="D35" s="1"/>
  <c r="N35"/>
  <c r="D20" i="11"/>
  <c r="D37" i="7"/>
  <c r="D293" s="1"/>
  <c r="D278"/>
  <c r="E37"/>
  <c r="E293" s="1"/>
  <c r="E278"/>
  <c r="E279" s="1"/>
  <c r="L37"/>
  <c r="L293" s="1"/>
  <c r="L278"/>
  <c r="L279" s="1"/>
  <c r="H62" i="13"/>
  <c r="H49" i="10"/>
  <c r="H55"/>
  <c r="C26" i="25"/>
  <c r="C37" s="1"/>
  <c r="H11" i="10"/>
  <c r="C140" i="7"/>
  <c r="D116" i="10"/>
  <c r="E85"/>
  <c r="H92"/>
  <c r="G62"/>
  <c r="G70" s="1"/>
  <c r="F62"/>
  <c r="F70" s="1"/>
  <c r="C123" i="7"/>
  <c r="C82"/>
  <c r="C170"/>
  <c r="C171" s="1"/>
  <c r="M36"/>
  <c r="C20" i="26"/>
  <c r="C21" s="1"/>
  <c r="I42"/>
  <c r="H22" i="3" s="1"/>
  <c r="H62" s="1"/>
  <c r="F42" i="26"/>
  <c r="E22" i="3" s="1"/>
  <c r="E62" s="1"/>
  <c r="G42" i="26"/>
  <c r="F22" i="3" s="1"/>
  <c r="F62" s="1"/>
  <c r="J42" i="26"/>
  <c r="I22" i="3" s="1"/>
  <c r="I62" s="1"/>
  <c r="E42" i="26"/>
  <c r="D22" i="3" s="1"/>
  <c r="G40" i="13"/>
  <c r="M35" i="7"/>
  <c r="C35"/>
  <c r="C36" s="1"/>
  <c r="C37" s="1"/>
  <c r="M123"/>
  <c r="M81"/>
  <c r="M70"/>
  <c r="M180"/>
  <c r="O237" i="6"/>
  <c r="B11" i="17"/>
  <c r="B19"/>
  <c r="H28"/>
  <c r="H35" s="1"/>
  <c r="C28"/>
  <c r="C35" s="1"/>
  <c r="L28"/>
  <c r="L35" s="1"/>
  <c r="G15"/>
  <c r="F15" s="1"/>
  <c r="E15" s="1"/>
  <c r="D15" s="1"/>
  <c r="K15"/>
  <c r="J15" s="1"/>
  <c r="I15" s="1"/>
  <c r="H15" s="1"/>
  <c r="N15"/>
  <c r="B9"/>
  <c r="C15"/>
  <c r="M15"/>
  <c r="L15" s="1"/>
  <c r="O20"/>
  <c r="J35"/>
  <c r="E35"/>
  <c r="M35"/>
  <c r="K35"/>
  <c r="I35"/>
  <c r="B28"/>
  <c r="G35"/>
  <c r="H31" i="10"/>
  <c r="H37"/>
  <c r="D54" i="9"/>
  <c r="D58" s="1"/>
  <c r="C45" i="6"/>
  <c r="C44"/>
  <c r="O44"/>
  <c r="C100"/>
  <c r="M170" i="7"/>
  <c r="M153"/>
  <c r="M187"/>
  <c r="M186"/>
  <c r="O101" i="6"/>
  <c r="O100"/>
  <c r="G116" i="10"/>
  <c r="H106"/>
  <c r="F116"/>
  <c r="C41" i="26"/>
  <c r="M140" i="7"/>
  <c r="M97"/>
  <c r="M55"/>
  <c r="M98"/>
  <c r="C116" i="10"/>
  <c r="E106"/>
  <c r="H85"/>
  <c r="C32" i="25"/>
  <c r="C14"/>
  <c r="C43" s="1"/>
  <c r="E66" i="10"/>
  <c r="D66"/>
  <c r="C66"/>
  <c r="E64"/>
  <c r="E63" s="1"/>
  <c r="E65" s="1"/>
  <c r="D63"/>
  <c r="D65" s="1"/>
  <c r="C63"/>
  <c r="C65" s="1"/>
  <c r="E58"/>
  <c r="E56"/>
  <c r="D55"/>
  <c r="C55"/>
  <c r="E54"/>
  <c r="E53"/>
  <c r="E51"/>
  <c r="E50"/>
  <c r="D49"/>
  <c r="C49"/>
  <c r="E48"/>
  <c r="E47"/>
  <c r="E43"/>
  <c r="E39"/>
  <c r="E38"/>
  <c r="D37"/>
  <c r="C37"/>
  <c r="E33"/>
  <c r="E32"/>
  <c r="M37" i="7" l="1"/>
  <c r="H66" i="13"/>
  <c r="K18" i="3"/>
  <c r="K62" s="1"/>
  <c r="L282" i="7"/>
  <c r="B22" i="3"/>
  <c r="D18"/>
  <c r="E282" i="7"/>
  <c r="C211" i="6"/>
  <c r="C212" s="1"/>
  <c r="D62" i="3"/>
  <c r="E37" i="10"/>
  <c r="M293" i="7"/>
  <c r="M279" s="1"/>
  <c r="M278"/>
  <c r="D279"/>
  <c r="C141"/>
  <c r="C278"/>
  <c r="E31" i="10"/>
  <c r="E49"/>
  <c r="E55"/>
  <c r="E116"/>
  <c r="H62"/>
  <c r="H70" s="1"/>
  <c r="H116"/>
  <c r="C42" i="26"/>
  <c r="B21" i="3"/>
  <c r="G20" i="17"/>
  <c r="F20" s="1"/>
  <c r="E20" s="1"/>
  <c r="D20" s="1"/>
  <c r="I20"/>
  <c r="H20" s="1"/>
  <c r="N20"/>
  <c r="B15"/>
  <c r="M20"/>
  <c r="L20" s="1"/>
  <c r="K20" s="1"/>
  <c r="J20" s="1"/>
  <c r="C20"/>
  <c r="B35"/>
  <c r="C34" i="25"/>
  <c r="B24" i="2"/>
  <c r="C101" i="6"/>
  <c r="M141" i="7"/>
  <c r="M171"/>
  <c r="C277"/>
  <c r="C110"/>
  <c r="M110"/>
  <c r="M154"/>
  <c r="M82"/>
  <c r="M71"/>
  <c r="M51"/>
  <c r="D31" i="10"/>
  <c r="C31"/>
  <c r="E25"/>
  <c r="E24" s="1"/>
  <c r="D24"/>
  <c r="C24"/>
  <c r="E19"/>
  <c r="E17" s="1"/>
  <c r="D17"/>
  <c r="C17"/>
  <c r="E16"/>
  <c r="E15" s="1"/>
  <c r="D15"/>
  <c r="C15"/>
  <c r="E14"/>
  <c r="E11" s="1"/>
  <c r="D11"/>
  <c r="C11"/>
  <c r="C71" i="9"/>
  <c r="C76" s="1"/>
  <c r="C79" s="1"/>
  <c r="C57"/>
  <c r="C52"/>
  <c r="C50"/>
  <c r="C48"/>
  <c r="C46"/>
  <c r="C32"/>
  <c r="C30"/>
  <c r="C26"/>
  <c r="C23"/>
  <c r="C16"/>
  <c r="C11"/>
  <c r="C54" l="1"/>
  <c r="C18" i="3"/>
  <c r="D282" i="7"/>
  <c r="M282" s="1"/>
  <c r="E62" i="10"/>
  <c r="B20" i="17"/>
  <c r="C62" i="3"/>
  <c r="B62" s="1"/>
  <c r="B18"/>
  <c r="C279" i="7"/>
  <c r="C282" s="1"/>
  <c r="C58" i="9"/>
  <c r="D62" i="10"/>
  <c r="C62" l="1"/>
  <c r="L50" i="26" l="1"/>
  <c r="K50"/>
  <c r="J50"/>
  <c r="I50"/>
  <c r="H50"/>
  <c r="G50"/>
  <c r="L49"/>
  <c r="K49"/>
  <c r="J49"/>
  <c r="I49"/>
  <c r="H49"/>
  <c r="G49"/>
  <c r="F49"/>
  <c r="E49"/>
  <c r="D49"/>
  <c r="C46"/>
  <c r="C43"/>
  <c r="C49" l="1"/>
  <c r="C50"/>
  <c r="C35"/>
  <c r="D31"/>
  <c r="C31" s="1"/>
  <c r="C27"/>
  <c r="C23"/>
  <c r="C13"/>
  <c r="L291" i="7"/>
  <c r="L276" s="1"/>
  <c r="K291"/>
  <c r="J291"/>
  <c r="I291"/>
  <c r="H291"/>
  <c r="G291"/>
  <c r="G276" s="1"/>
  <c r="F291"/>
  <c r="E291"/>
  <c r="D291"/>
  <c r="L286"/>
  <c r="K286"/>
  <c r="J286"/>
  <c r="I286"/>
  <c r="H286"/>
  <c r="G286"/>
  <c r="F286"/>
  <c r="E286"/>
  <c r="D286"/>
  <c r="L283"/>
  <c r="K283"/>
  <c r="J283"/>
  <c r="I283"/>
  <c r="H283"/>
  <c r="G283"/>
  <c r="F283"/>
  <c r="E283"/>
  <c r="D283"/>
  <c r="M270"/>
  <c r="C270"/>
  <c r="M269"/>
  <c r="M266"/>
  <c r="M265"/>
  <c r="M262"/>
  <c r="M261"/>
  <c r="M258"/>
  <c r="C258"/>
  <c r="M257"/>
  <c r="M254"/>
  <c r="C254"/>
  <c r="M253"/>
  <c r="M250"/>
  <c r="C250"/>
  <c r="M249"/>
  <c r="M246"/>
  <c r="C246"/>
  <c r="M245"/>
  <c r="M242"/>
  <c r="C242"/>
  <c r="M241"/>
  <c r="M236"/>
  <c r="C236"/>
  <c r="M235"/>
  <c r="M232"/>
  <c r="C232"/>
  <c r="M231"/>
  <c r="M228"/>
  <c r="C228"/>
  <c r="M227"/>
  <c r="M224"/>
  <c r="C224"/>
  <c r="M223"/>
  <c r="M218"/>
  <c r="C218"/>
  <c r="M217"/>
  <c r="M214"/>
  <c r="C214"/>
  <c r="M213"/>
  <c r="M210"/>
  <c r="C210"/>
  <c r="M209"/>
  <c r="M204"/>
  <c r="C204"/>
  <c r="M203"/>
  <c r="M200"/>
  <c r="C200"/>
  <c r="M199"/>
  <c r="M182"/>
  <c r="C182"/>
  <c r="M181"/>
  <c r="M173"/>
  <c r="C173"/>
  <c r="M172"/>
  <c r="M164"/>
  <c r="C164"/>
  <c r="M163"/>
  <c r="M160"/>
  <c r="C160"/>
  <c r="M159"/>
  <c r="M156"/>
  <c r="C156"/>
  <c r="M155"/>
  <c r="M149"/>
  <c r="C149"/>
  <c r="M148"/>
  <c r="M143"/>
  <c r="C143"/>
  <c r="M142"/>
  <c r="M125"/>
  <c r="C125"/>
  <c r="M124"/>
  <c r="M118"/>
  <c r="C118"/>
  <c r="M117"/>
  <c r="M112"/>
  <c r="C112"/>
  <c r="M111"/>
  <c r="M108"/>
  <c r="C108"/>
  <c r="M107"/>
  <c r="M104"/>
  <c r="C104"/>
  <c r="M103"/>
  <c r="M100"/>
  <c r="C100"/>
  <c r="M99"/>
  <c r="M88"/>
  <c r="C88"/>
  <c r="M87"/>
  <c r="M84"/>
  <c r="C84"/>
  <c r="M83"/>
  <c r="M77"/>
  <c r="C77"/>
  <c r="M76"/>
  <c r="M73"/>
  <c r="C73"/>
  <c r="M72"/>
  <c r="M66"/>
  <c r="C66"/>
  <c r="M65"/>
  <c r="M57"/>
  <c r="C57"/>
  <c r="M56"/>
  <c r="M47"/>
  <c r="C47"/>
  <c r="M28"/>
  <c r="C28"/>
  <c r="M27"/>
  <c r="M24"/>
  <c r="C24"/>
  <c r="M20"/>
  <c r="C20"/>
  <c r="M13"/>
  <c r="C13"/>
  <c r="C286" s="1"/>
  <c r="M283" l="1"/>
  <c r="D39" i="26"/>
  <c r="C39" s="1"/>
  <c r="C283" i="7"/>
  <c r="M280"/>
  <c r="L280" s="1"/>
  <c r="K276"/>
  <c r="J16" i="3" s="1"/>
  <c r="K61"/>
  <c r="F276" i="7"/>
  <c r="E61" i="3" s="1"/>
  <c r="F61"/>
  <c r="M291" i="7"/>
  <c r="M276" s="1"/>
  <c r="E276"/>
  <c r="B56" i="3"/>
  <c r="B52"/>
  <c r="B48"/>
  <c r="B44"/>
  <c r="B40"/>
  <c r="B36"/>
  <c r="B32"/>
  <c r="B28"/>
  <c r="B24"/>
  <c r="K20"/>
  <c r="J20"/>
  <c r="I20"/>
  <c r="H20" s="1"/>
  <c r="G20"/>
  <c r="F20" s="1"/>
  <c r="E20" s="1"/>
  <c r="D20" s="1"/>
  <c r="C20"/>
  <c r="K16"/>
  <c r="F16"/>
  <c r="M286" i="7" l="1"/>
  <c r="D276"/>
  <c r="C16" i="3" s="1"/>
  <c r="C60" s="1"/>
  <c r="J276" i="7"/>
  <c r="E16" i="3"/>
  <c r="E60" s="1"/>
  <c r="K280" i="7"/>
  <c r="K60" i="3"/>
  <c r="D16"/>
  <c r="D60" s="1"/>
  <c r="E280" i="7"/>
  <c r="F60" i="3"/>
  <c r="J60"/>
  <c r="B20"/>
  <c r="C42" i="25"/>
  <c r="C41"/>
  <c r="C38"/>
  <c r="D35"/>
  <c r="C35" s="1"/>
  <c r="N31"/>
  <c r="M31"/>
  <c r="L31"/>
  <c r="K31"/>
  <c r="J31"/>
  <c r="I31"/>
  <c r="H31"/>
  <c r="G31"/>
  <c r="F31"/>
  <c r="E31"/>
  <c r="D28"/>
  <c r="D31" s="1"/>
  <c r="C22"/>
  <c r="C19"/>
  <c r="C16"/>
  <c r="C12"/>
  <c r="N236" i="6"/>
  <c r="M236"/>
  <c r="L236"/>
  <c r="K236"/>
  <c r="J236"/>
  <c r="I236"/>
  <c r="H236"/>
  <c r="G236"/>
  <c r="F236"/>
  <c r="E236"/>
  <c r="N231"/>
  <c r="M231"/>
  <c r="L231"/>
  <c r="K231"/>
  <c r="J231"/>
  <c r="I231"/>
  <c r="H231"/>
  <c r="G231"/>
  <c r="F231"/>
  <c r="C31" i="25" l="1"/>
  <c r="D280" i="7"/>
  <c r="J280"/>
  <c r="I276"/>
  <c r="I280" s="1"/>
  <c r="I16" i="3"/>
  <c r="I60" s="1"/>
  <c r="J61"/>
  <c r="D61"/>
  <c r="C28" i="25"/>
  <c r="E231" i="6"/>
  <c r="N228"/>
  <c r="M228"/>
  <c r="L228"/>
  <c r="K228"/>
  <c r="J228"/>
  <c r="I228"/>
  <c r="H228"/>
  <c r="G228"/>
  <c r="F228"/>
  <c r="E228"/>
  <c r="D228"/>
  <c r="C218"/>
  <c r="C214"/>
  <c r="N209"/>
  <c r="M209"/>
  <c r="L209"/>
  <c r="K209"/>
  <c r="I209"/>
  <c r="G209"/>
  <c r="F209"/>
  <c r="O205"/>
  <c r="C205"/>
  <c r="O204"/>
  <c r="C202"/>
  <c r="O201"/>
  <c r="C201"/>
  <c r="O200"/>
  <c r="C198"/>
  <c r="O197"/>
  <c r="C197"/>
  <c r="O196"/>
  <c r="O193"/>
  <c r="C193"/>
  <c r="O192"/>
  <c r="O189"/>
  <c r="H276" i="7" l="1"/>
  <c r="H280" s="1"/>
  <c r="G280" s="1"/>
  <c r="F280" s="1"/>
  <c r="H16" i="3"/>
  <c r="H60" s="1"/>
  <c r="I61"/>
  <c r="K64" i="2"/>
  <c r="L223" i="6"/>
  <c r="L226" s="1"/>
  <c r="M64" i="2"/>
  <c r="N223" i="6"/>
  <c r="N226" s="1"/>
  <c r="F64" i="2"/>
  <c r="G223" i="6"/>
  <c r="G226" s="1"/>
  <c r="L64" i="2"/>
  <c r="M223" i="6"/>
  <c r="M226" s="1"/>
  <c r="J209"/>
  <c r="G222"/>
  <c r="G225" s="1"/>
  <c r="K222"/>
  <c r="N222"/>
  <c r="N225" s="1"/>
  <c r="E209"/>
  <c r="H209"/>
  <c r="F222"/>
  <c r="F225" s="1"/>
  <c r="I222"/>
  <c r="I225" s="1"/>
  <c r="M222"/>
  <c r="M225" s="1"/>
  <c r="L222"/>
  <c r="L225" s="1"/>
  <c r="C189"/>
  <c r="O188"/>
  <c r="O185"/>
  <c r="C185"/>
  <c r="O184"/>
  <c r="O181"/>
  <c r="C181"/>
  <c r="O180"/>
  <c r="O177"/>
  <c r="C177"/>
  <c r="O176"/>
  <c r="O173"/>
  <c r="C173"/>
  <c r="O172"/>
  <c r="O169"/>
  <c r="C169"/>
  <c r="O168"/>
  <c r="C165"/>
  <c r="C161"/>
  <c r="C157"/>
  <c r="C153"/>
  <c r="C149"/>
  <c r="C145"/>
  <c r="C141"/>
  <c r="C127"/>
  <c r="C123"/>
  <c r="O119"/>
  <c r="C119"/>
  <c r="O118"/>
  <c r="O115"/>
  <c r="C115"/>
  <c r="O114"/>
  <c r="O111"/>
  <c r="C111"/>
  <c r="O110"/>
  <c r="O107"/>
  <c r="C107"/>
  <c r="O106"/>
  <c r="O103"/>
  <c r="C103"/>
  <c r="O102"/>
  <c r="O97"/>
  <c r="C97"/>
  <c r="O96"/>
  <c r="O93"/>
  <c r="C93"/>
  <c r="O92"/>
  <c r="O89"/>
  <c r="C89"/>
  <c r="O88"/>
  <c r="O85"/>
  <c r="C85"/>
  <c r="O84"/>
  <c r="O81"/>
  <c r="C81"/>
  <c r="O80"/>
  <c r="O77"/>
  <c r="C77"/>
  <c r="O67"/>
  <c r="C67"/>
  <c r="O63"/>
  <c r="C63"/>
  <c r="O62"/>
  <c r="O59"/>
  <c r="C59"/>
  <c r="O58"/>
  <c r="O55"/>
  <c r="C55"/>
  <c r="O54"/>
  <c r="O51"/>
  <c r="C51"/>
  <c r="O50"/>
  <c r="O32"/>
  <c r="C32"/>
  <c r="O31"/>
  <c r="O24"/>
  <c r="C24"/>
  <c r="O23"/>
  <c r="O20"/>
  <c r="C20"/>
  <c r="O19"/>
  <c r="O16"/>
  <c r="O15"/>
  <c r="D12"/>
  <c r="H61" i="3" l="1"/>
  <c r="C61"/>
  <c r="G16"/>
  <c r="C276" i="7"/>
  <c r="C280" s="1"/>
  <c r="C228" i="6"/>
  <c r="G64" i="2"/>
  <c r="H223" i="6"/>
  <c r="H226" s="1"/>
  <c r="J222"/>
  <c r="J225" s="1"/>
  <c r="K225"/>
  <c r="J64" i="2"/>
  <c r="K223" i="6"/>
  <c r="K226" s="1"/>
  <c r="H64" i="2"/>
  <c r="I223" i="6"/>
  <c r="I226" s="1"/>
  <c r="E64" i="2"/>
  <c r="F223" i="6"/>
  <c r="F226" s="1"/>
  <c r="I64" i="2"/>
  <c r="J223" i="6"/>
  <c r="J226" s="1"/>
  <c r="H222"/>
  <c r="H225" s="1"/>
  <c r="D236"/>
  <c r="D231"/>
  <c r="C12"/>
  <c r="C231" s="1"/>
  <c r="O12"/>
  <c r="E222"/>
  <c r="E225" s="1"/>
  <c r="O236"/>
  <c r="O209" s="1"/>
  <c r="B59" i="2"/>
  <c r="B55"/>
  <c r="B51"/>
  <c r="B47"/>
  <c r="B43"/>
  <c r="B39"/>
  <c r="B35"/>
  <c r="B31"/>
  <c r="B27"/>
  <c r="M23"/>
  <c r="L23" s="1"/>
  <c r="K23"/>
  <c r="J23" s="1"/>
  <c r="I23"/>
  <c r="H23" s="1"/>
  <c r="G23"/>
  <c r="F23" s="1"/>
  <c r="E23"/>
  <c r="D23" s="1"/>
  <c r="C23"/>
  <c r="B19"/>
  <c r="M15"/>
  <c r="L15"/>
  <c r="K15"/>
  <c r="J15"/>
  <c r="I15"/>
  <c r="H15"/>
  <c r="G15"/>
  <c r="F15"/>
  <c r="E15"/>
  <c r="D15"/>
  <c r="C51" i="1"/>
  <c r="C50"/>
  <c r="G60" i="3" l="1"/>
  <c r="B60" s="1"/>
  <c r="B16"/>
  <c r="D64" i="2"/>
  <c r="E223" i="6"/>
  <c r="E226" s="1"/>
  <c r="B23" i="2"/>
  <c r="E63"/>
  <c r="G63"/>
  <c r="K63"/>
  <c r="M63"/>
  <c r="D222" i="6"/>
  <c r="O222" s="1"/>
  <c r="D209"/>
  <c r="D225" s="1"/>
  <c r="L63" i="2"/>
  <c r="F63"/>
  <c r="J63"/>
  <c r="I63" s="1"/>
  <c r="H63"/>
  <c r="D63"/>
  <c r="C49" i="1"/>
  <c r="C48"/>
  <c r="D44"/>
  <c r="C44"/>
  <c r="C43"/>
  <c r="C42"/>
  <c r="C41"/>
  <c r="G61" i="3" l="1"/>
  <c r="B61" s="1"/>
  <c r="B17"/>
  <c r="D223" i="6"/>
  <c r="D226" s="1"/>
  <c r="O226" s="1"/>
  <c r="C209"/>
  <c r="C15" i="2"/>
  <c r="B15" s="1"/>
  <c r="D52" i="1"/>
  <c r="C40"/>
  <c r="D25"/>
  <c r="C25"/>
  <c r="D22"/>
  <c r="C22"/>
  <c r="D12"/>
  <c r="C12"/>
  <c r="D29" l="1"/>
  <c r="C29" s="1"/>
  <c r="C56" s="1"/>
  <c r="C223" i="6"/>
  <c r="C226" s="1"/>
  <c r="C222"/>
  <c r="C225" s="1"/>
  <c r="C63" i="2"/>
  <c r="B63" s="1"/>
  <c r="C52" i="1"/>
  <c r="C57" s="1"/>
  <c r="C58" s="1"/>
  <c r="C69" i="10"/>
  <c r="C70" s="1"/>
  <c r="E69"/>
  <c r="E70" s="1"/>
  <c r="D69"/>
  <c r="D70" s="1"/>
  <c r="C64" i="2" l="1"/>
  <c r="B64" s="1"/>
  <c r="B16"/>
</calcChain>
</file>

<file path=xl/sharedStrings.xml><?xml version="1.0" encoding="utf-8"?>
<sst xmlns="http://schemas.openxmlformats.org/spreadsheetml/2006/main" count="2102" uniqueCount="735">
  <si>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</si>
  <si>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</si>
  <si>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</si>
  <si>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</si>
  <si>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</si>
  <si>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</si>
  <si>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</si>
  <si>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</si>
  <si>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</si>
  <si>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</si>
  <si>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</si>
  <si>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</si>
  <si>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</si>
  <si>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</si>
  <si>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</si>
  <si>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</si>
  <si>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</si>
  <si>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</si>
  <si>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</si>
  <si>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</si>
  <si>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</si>
  <si>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</si>
  <si>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</si>
  <si>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</si>
  <si>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</si>
  <si>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</si>
  <si>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</si>
  <si>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</si>
  <si>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</si>
  <si>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</si>
  <si>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</si>
  <si>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</si>
  <si>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</si>
  <si>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</si>
  <si>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</si>
  <si>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</si>
  <si>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</si>
  <si>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</si>
  <si>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</si>
  <si>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</si>
  <si>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</si>
  <si>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</si>
  <si>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</si>
  <si>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</si>
  <si>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</si>
  <si>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</si>
  <si>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</si>
  <si>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</si>
  <si>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</si>
  <si>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</si>
  <si>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</si>
  <si>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</si>
  <si>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</si>
  <si>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</si>
  <si>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</si>
  <si>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</si>
  <si>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</si>
  <si>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</si>
  <si>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</si>
  <si>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</si>
  <si>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</si>
  <si>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</si>
  <si>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</si>
  <si>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</si>
  <si>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</si>
  <si>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</si>
  <si>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</si>
  <si>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</si>
  <si>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</si>
  <si>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</si>
  <si>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</si>
  <si>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</si>
  <si>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</si>
  <si>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</si>
  <si>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</si>
  <si>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</si>
  <si>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</si>
  <si>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</si>
  <si>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</si>
  <si>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</si>
  <si>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</si>
  <si>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</si>
  <si>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</si>
  <si>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</si>
  <si>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</si>
  <si>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</si>
  <si>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</si>
  <si>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</si>
  <si>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</si>
  <si>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</si>
  <si>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</si>
  <si>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</si>
  <si>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</si>
  <si>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</si>
  <si>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</si>
  <si>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</si>
  <si>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</si>
  <si>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</si>
  <si>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</si>
  <si>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</si>
  <si>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</si>
  <si>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</si>
  <si>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</si>
  <si>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</si>
  <si>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</si>
  <si>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</si>
  <si>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</si>
  <si>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</si>
  <si>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</si>
  <si>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</si>
  <si>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</si>
  <si>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</si>
  <si>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</si>
  <si>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</si>
  <si>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</si>
  <si>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</si>
  <si>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</si>
  <si>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</si>
  <si>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</si>
  <si>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</si>
  <si>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</si>
  <si>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</si>
  <si>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</si>
  <si>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</si>
  <si>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</si>
  <si>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</si>
  <si>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</si>
  <si>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</si>
  <si>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</si>
  <si>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</si>
  <si>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</si>
  <si>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</si>
  <si>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</si>
  <si>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</si>
  <si>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</si>
  <si>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</si>
  <si>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</si>
  <si>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</si>
  <si>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</si>
  <si>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</si>
  <si>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</si>
  <si>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</si>
  <si>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</si>
  <si>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</si>
  <si>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</si>
  <si>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</si>
  <si>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</si>
  <si>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</si>
  <si>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</si>
  <si>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</si>
  <si>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</si>
  <si>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</si>
  <si>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</si>
  <si>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</si>
  <si>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</si>
  <si>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</si>
  <si>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</si>
  <si>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</si>
  <si>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</si>
  <si>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</si>
  <si>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</si>
  <si>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</si>
  <si>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</si>
  <si>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</si>
  <si>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</si>
  <si>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</si>
  <si>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</si>
  <si>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 xml:space="preserve">        Eredeti előirányzat 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</si>
  <si>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</si>
  <si>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</si>
  <si>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</si>
  <si>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</si>
  <si>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</si>
  <si>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</si>
  <si>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</si>
  <si>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</si>
  <si>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</si>
  <si>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</si>
  <si>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</si>
  <si>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</si>
  <si>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</si>
  <si>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</si>
  <si>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</si>
  <si>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</si>
  <si>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Működési célú átvett pénzeszközök</t>
  </si>
  <si>
    <t>Felhalmozási célú átvett pénzeszközök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</si>
  <si>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</si>
  <si>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</si>
  <si>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</si>
  <si>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</si>
  <si>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</si>
  <si>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</si>
  <si>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</si>
  <si>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</si>
  <si>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</si>
  <si>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</si>
  <si>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</si>
  <si>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</si>
  <si>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</si>
  <si>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</si>
  <si>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</si>
  <si>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</si>
  <si>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</si>
  <si>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</si>
  <si>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</si>
  <si>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</si>
  <si>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</si>
  <si>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</si>
  <si>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</si>
  <si>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</si>
  <si>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</si>
  <si>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</si>
  <si>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</si>
  <si>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</si>
  <si>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</si>
  <si>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</si>
  <si>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</si>
  <si>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</si>
  <si>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</si>
  <si>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</si>
  <si>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</si>
  <si>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</si>
  <si>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</si>
  <si>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</si>
  <si>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</si>
  <si>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</si>
  <si>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</si>
  <si>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</si>
  <si>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</si>
  <si>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</si>
  <si>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</si>
  <si>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</si>
  <si>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</si>
  <si>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</si>
  <si>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</si>
  <si>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</si>
  <si>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</si>
  <si>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</si>
  <si>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</si>
  <si>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</si>
  <si>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</si>
  <si>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</si>
  <si>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</si>
  <si>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</si>
  <si>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</si>
  <si>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</si>
  <si>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</si>
  <si>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</si>
  <si>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</si>
  <si>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</si>
  <si>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</si>
  <si>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</si>
  <si>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</si>
  <si>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t xml:space="preserve">      -  Védőnői Szolgálat</t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</si>
  <si>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</si>
  <si>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</si>
  <si>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</si>
  <si>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</si>
  <si>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</si>
  <si>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</si>
  <si>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</si>
  <si>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</si>
  <si>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</si>
  <si>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</si>
  <si>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</si>
  <si>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1-37.</t>
  </si>
  <si>
    <t>1-35.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</si>
  <si>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</si>
  <si>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</si>
  <si>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</si>
  <si>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</si>
  <si>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</si>
  <si>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</si>
  <si>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</si>
  <si>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</si>
  <si>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</si>
  <si>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</si>
  <si>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</si>
  <si>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</si>
  <si>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</si>
  <si>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</si>
  <si>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</si>
  <si>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</si>
  <si>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</si>
  <si>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</si>
  <si>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</si>
  <si>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</si>
  <si>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2-1</t>
  </si>
  <si>
    <t>2. Közhatalmi bevételek</t>
  </si>
  <si>
    <t>3. Működési bevételek</t>
  </si>
  <si>
    <t>4. Működési célú átvett pénzeszközök</t>
  </si>
  <si>
    <t>8. Működési bevételek összesen</t>
  </si>
  <si>
    <t>9. Felhalmozási bevételek</t>
  </si>
  <si>
    <t>6. Likviditási c. hitel felvét</t>
  </si>
  <si>
    <t xml:space="preserve">BEVÉTELEK ÖSSZESEN </t>
  </si>
  <si>
    <t>2-3. Országos és helyi népszavazással kapcsolatos tevékenységek</t>
  </si>
  <si>
    <t>2-4. Támogatási célú finanszírozási műveletek</t>
  </si>
  <si>
    <t>2-5. Gyermekvédelmi pénzbeli és term.beni ellát.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</si>
  <si>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</si>
  <si>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</si>
  <si>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</si>
  <si>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</si>
  <si>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</si>
  <si>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</si>
  <si>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Szünidei ingyenes gyermekétkeztetés</t>
  </si>
  <si>
    <t>Gyermekvédelmi pénzbeli és természetbeni ellátások</t>
  </si>
  <si>
    <t>Önkormányzat álltal folyósított ellátások összesen</t>
  </si>
  <si>
    <t>Önkormányzati vagyonnal való gazdálkodás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</si>
  <si>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</si>
  <si>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</si>
  <si>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</si>
  <si>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</si>
  <si>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</si>
  <si>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</si>
  <si>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</si>
  <si>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</si>
  <si>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</si>
  <si>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</si>
  <si>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</si>
  <si>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</si>
  <si>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</si>
  <si>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Birkózó csarnok kialakítása</t>
  </si>
  <si>
    <t>Zrínyi I.Óvoda fém ablak csere</t>
  </si>
  <si>
    <t>Hétszínvirág Óvoda tetőfelújítás</t>
  </si>
  <si>
    <t>Járdafelújítások</t>
  </si>
  <si>
    <t>Közvilágítás fejlesztése</t>
  </si>
  <si>
    <t>Felhalmozási céltartalék</t>
  </si>
  <si>
    <t>3-7.</t>
  </si>
  <si>
    <t>1</t>
  </si>
  <si>
    <t>Felhalmozási  céltartalék</t>
  </si>
  <si>
    <t>3. cím költségvetési főösszege</t>
  </si>
  <si>
    <t>Költségv.kiadási főösszeg</t>
  </si>
  <si>
    <t>2017. évi előirányzat</t>
  </si>
  <si>
    <t>2017. évi létszám összesítő</t>
  </si>
  <si>
    <t>2017. évi létszám alakulása</t>
  </si>
  <si>
    <t>2017.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</si>
  <si>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</si>
  <si>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</si>
  <si>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</si>
  <si>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</si>
  <si>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</si>
  <si>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</si>
  <si>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</si>
  <si>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</si>
  <si>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</si>
  <si>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</si>
  <si>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</si>
  <si>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</si>
  <si>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</si>
  <si>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</si>
  <si>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</si>
  <si>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</si>
  <si>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</si>
  <si>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</si>
  <si>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Schmidt parkoló felújítás II.ütem</t>
  </si>
  <si>
    <t>Távhővezeték bontása és kapcsolódó közműkiváltás</t>
  </si>
  <si>
    <t>Turizmus fejlesztési támogatások és tevékenységek</t>
  </si>
  <si>
    <t>D.1518/12 hrsz. Ingatlan vásárlás</t>
  </si>
  <si>
    <t>Szenyvízcsatorna felújítás (Vízmű)</t>
  </si>
  <si>
    <t>Város és községgazdálkodási egyéb szolgáltatások</t>
  </si>
  <si>
    <t>Református templom melleti tér közműkiváltás</t>
  </si>
  <si>
    <t>Református templom melleti tér közműkiváltás tervezés</t>
  </si>
  <si>
    <t>Kalandpark eszközbeszerzés</t>
  </si>
  <si>
    <t>Számítógép beszerzés rendőrségnek</t>
  </si>
  <si>
    <t>Sportcsarnok hőközpont fejlesztés</t>
  </si>
  <si>
    <t>Műfüves pálya kapu</t>
  </si>
  <si>
    <t>Zeneterem falburkolás</t>
  </si>
  <si>
    <t>Szenyvíz gyűjtése, tisztítása, elhelyezése</t>
  </si>
  <si>
    <t>Festményvásárlás</t>
  </si>
  <si>
    <t>Gyermekek bölcsődei ellátása</t>
  </si>
  <si>
    <t>Ablakcsere</t>
  </si>
  <si>
    <t>Támogatási célú finanszírozási műveletek</t>
  </si>
  <si>
    <t>Normatív támogatás átadása DTKT-nak</t>
  </si>
  <si>
    <t>Bérkompenzáció</t>
  </si>
  <si>
    <t>Szoc.ágazati pótlék</t>
  </si>
  <si>
    <t>Járóbetegek gyógyító szakellátása</t>
  </si>
  <si>
    <t>Fogorvosi ügyelet ellátásának bizt.támogatása</t>
  </si>
  <si>
    <t>Bejegyzett polgári önszerveződések</t>
  </si>
  <si>
    <t>Német Nemzetiségi E. Bányász Fúvószenekar</t>
  </si>
  <si>
    <t>Cantilena Gyermekkórus</t>
  </si>
  <si>
    <t>Demens nappali ellátás</t>
  </si>
  <si>
    <t>Turizmusfejlesztési támogatások és tevékenységek</t>
  </si>
  <si>
    <t>TDM támogatása</t>
  </si>
  <si>
    <t>Önkorm. Elszámolása központi költségvetéssel</t>
  </si>
  <si>
    <t xml:space="preserve">Szolidaritási hozzájárulás </t>
  </si>
  <si>
    <t>Bérlakás lemondás</t>
  </si>
  <si>
    <t>Turizmusfejlesztési támogatások és fejlesztések</t>
  </si>
  <si>
    <t>Határon átnyúló kerékpáros zarándokút támogatás</t>
  </si>
  <si>
    <t>Felsőboldogfalva templom felújítás támogatás</t>
  </si>
  <si>
    <t>1-3. Köztemető-fenntartás és működtetés</t>
  </si>
  <si>
    <t>1-4. Önkotm.vagyonnal való gazd.kapcs.feladatok</t>
  </si>
  <si>
    <t>1-17</t>
  </si>
  <si>
    <t>1-4.</t>
  </si>
  <si>
    <t>1-6.</t>
  </si>
  <si>
    <t>1-33.</t>
  </si>
  <si>
    <t>1-1</t>
  </si>
  <si>
    <t>1-4</t>
  </si>
  <si>
    <t>1-11</t>
  </si>
  <si>
    <t>1-24</t>
  </si>
  <si>
    <t>Bimbó u. felújítása</t>
  </si>
  <si>
    <t>Előző évi normatíva elszámolás</t>
  </si>
  <si>
    <t>Előző évi normatíva elszámolás szoc. Jogcímek</t>
  </si>
  <si>
    <t>7. Finanszírozási bevételek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</si>
  <si>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</si>
  <si>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</si>
  <si>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</si>
  <si>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</si>
  <si>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</si>
  <si>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</si>
  <si>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</si>
  <si>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</si>
  <si>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</si>
  <si>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</si>
  <si>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</si>
  <si>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1-16. Szennyvíz gyűjtése, tisztítása, elhelyezése</t>
  </si>
  <si>
    <t>1-17. Közvilágítás</t>
  </si>
  <si>
    <t>1-18. Zöldterület-kezelés</t>
  </si>
  <si>
    <t>1-19. Város és községgazd.egyéb szolgáltatások</t>
  </si>
  <si>
    <t>1-20. Járóbetegek gyógyító szakellátsa</t>
  </si>
  <si>
    <t>1-21. Sportlétesítmények működtetése és fejlesztése</t>
  </si>
  <si>
    <t>1-22. Iskolai, diáksport-tevéeknység és támogatása</t>
  </si>
  <si>
    <t>1-23. Szabadidősport tevékenység támogatása</t>
  </si>
  <si>
    <t>1-24. Közművelődés-közösségi részvétel fejl.</t>
  </si>
  <si>
    <t>1-25. Civil szervezetek működési támogatása</t>
  </si>
  <si>
    <t>1-26. Óvodai nevelés, ellátás működtetési feladatok</t>
  </si>
  <si>
    <t>1-5. Informatikai fejlesztések, szolgáltatások</t>
  </si>
  <si>
    <t>1-10. Állat egészségügy</t>
  </si>
  <si>
    <t>I. félévi módosított előirányzat</t>
  </si>
  <si>
    <t xml:space="preserve">     Módosított előirányzat</t>
  </si>
  <si>
    <t xml:space="preserve">        Módosított előirányzat</t>
  </si>
  <si>
    <t>Módosított előirányzat</t>
  </si>
  <si>
    <t>Kötelező eredeti előirányzat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</si>
  <si>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</si>
  <si>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</si>
  <si>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</si>
  <si>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</si>
  <si>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</si>
  <si>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 xml:space="preserve">          Módosítás összesen</t>
  </si>
  <si>
    <t xml:space="preserve">Önkéntes eredeti előirányzat </t>
  </si>
  <si>
    <t>Államigazgatási eredeti előőirányzat</t>
  </si>
  <si>
    <t xml:space="preserve">         Módosított előirányzat</t>
  </si>
  <si>
    <t xml:space="preserve">          Módosított előirányzat</t>
  </si>
  <si>
    <t xml:space="preserve"> Dorog Város Önkormányzat</t>
  </si>
  <si>
    <t xml:space="preserve"> Működésre átadott pénzeszközök és</t>
  </si>
  <si>
    <t>egyéb támogatások</t>
  </si>
  <si>
    <t xml:space="preserve"> Önkormányzat által folyósított ellátások</t>
  </si>
  <si>
    <t xml:space="preserve"> Felhalmozási kiadások</t>
  </si>
  <si>
    <t xml:space="preserve"> BERUHÁZÁS</t>
  </si>
  <si>
    <t>FELÚJÍTÁS</t>
  </si>
  <si>
    <t>Felhalmozásra átadott pénzeszközök és</t>
  </si>
  <si>
    <t xml:space="preserve"> egyéb támogatások</t>
  </si>
  <si>
    <t xml:space="preserve">        Módosítás összesen</t>
  </si>
  <si>
    <t xml:space="preserve">         Módosítás összesen</t>
  </si>
  <si>
    <t xml:space="preserve">        Módosítás összesen:</t>
  </si>
  <si>
    <t>Hám ltp. parkolófelújítás</t>
  </si>
  <si>
    <t xml:space="preserve">Baross ltp.parkolófelújítás </t>
  </si>
  <si>
    <t>Szenyvízközmű felújítás Pataksor alsó (szivattyú)</t>
  </si>
  <si>
    <t>D.1518/12hrsz épület bontása</t>
  </si>
  <si>
    <t>1-5</t>
  </si>
  <si>
    <t xml:space="preserve">         Módosítás összesen:</t>
  </si>
  <si>
    <t>Eötvös iskola kézilabda terem felújítása (előző évi köt.)</t>
  </si>
  <si>
    <t>Inform eszköz beszerzés előző évről átúz.köt.</t>
  </si>
  <si>
    <t>Német tájház butorok, zöldefelület beruházás</t>
  </si>
  <si>
    <t>ASP rendszer</t>
  </si>
  <si>
    <t>1-26</t>
  </si>
  <si>
    <t>Óvodai nevelés ellátás működtetési feladatok</t>
  </si>
  <si>
    <t>Játszótér fejlesztés Petőfi óvoda</t>
  </si>
  <si>
    <t>Pro urbe díj Német Nemzetiségi Önkormányzat</t>
  </si>
  <si>
    <t>Módosítás összesen</t>
  </si>
  <si>
    <t xml:space="preserve">        szociális pótlék</t>
  </si>
  <si>
    <t xml:space="preserve">        bérpótlék</t>
  </si>
  <si>
    <t xml:space="preserve">        bölcsődei pótlék</t>
  </si>
  <si>
    <t>Uszoda gépészet</t>
  </si>
  <si>
    <t>1-18</t>
  </si>
  <si>
    <t>Bécsi út zöldfelület fejlesztés</t>
  </si>
  <si>
    <t>3-5.</t>
  </si>
  <si>
    <t>Idősek Gondozási Központja</t>
  </si>
  <si>
    <t>Intézményi ellátottak pénzbeli juttatátása</t>
  </si>
  <si>
    <t>Buszmegálló fejlesztés</t>
  </si>
  <si>
    <t>Térfigyelő rendszer bővítése</t>
  </si>
  <si>
    <t>1-13</t>
  </si>
  <si>
    <t>1-19</t>
  </si>
  <si>
    <t>1-21</t>
  </si>
  <si>
    <t>1-16</t>
  </si>
  <si>
    <t>1-32</t>
  </si>
  <si>
    <t>1-8.</t>
  </si>
  <si>
    <t>Központi költségvetési befizetések</t>
  </si>
  <si>
    <t>1-13.</t>
  </si>
  <si>
    <t>1-19.</t>
  </si>
  <si>
    <t>1-20.</t>
  </si>
  <si>
    <t>1-25.</t>
  </si>
  <si>
    <t>1-36.</t>
  </si>
  <si>
    <t>1-39.</t>
  </si>
  <si>
    <t>1-40.</t>
  </si>
  <si>
    <t>Májusi normatíva növekedés térség</t>
  </si>
  <si>
    <t>Módosítások összesen</t>
  </si>
  <si>
    <t>Egyéb műk. bev. növ.</t>
  </si>
  <si>
    <t>1. Működési célú támogatások államháztarton belülről</t>
  </si>
  <si>
    <t>Tanácsterem légkondicionáló berendezés</t>
  </si>
  <si>
    <t>1-7.</t>
  </si>
  <si>
    <t>Város, községgazdálkodási egyéb szolgáltatások</t>
  </si>
  <si>
    <t>Civil szervezetek működési támogatása</t>
  </si>
  <si>
    <t>Család és gyermekjóléti szolgálat</t>
  </si>
  <si>
    <t>Informatikai fejlesztések, szolgáltatások</t>
  </si>
  <si>
    <t>11. Felhalmozási c. átvett pénzeszközök EU-s forrás</t>
  </si>
  <si>
    <t>10 Felhalmozási c. átvett pénzeszköz hazai forrás</t>
  </si>
  <si>
    <t>12 Felhalmozási bevételek összsen</t>
  </si>
  <si>
    <t>13. Személyi juttatás</t>
  </si>
  <si>
    <t>14. Munkaadói járulék</t>
  </si>
  <si>
    <t>15. Dologi kiadás</t>
  </si>
  <si>
    <t>16. Ellátottak pénzbeli juttatásai</t>
  </si>
  <si>
    <t>17. Egyéb működési célú kiadások</t>
  </si>
  <si>
    <t xml:space="preserve">18. Likviditási c. hitel törlesztés </t>
  </si>
  <si>
    <t>19. Működési kiadások összesen (12-17)</t>
  </si>
  <si>
    <t>20. Beruházás</t>
  </si>
  <si>
    <t>21. Felújítás</t>
  </si>
  <si>
    <t>22. Felhalmozási pénzeszköz átadás</t>
  </si>
  <si>
    <t>24. Finanszírozási kiadások</t>
  </si>
  <si>
    <t>25. KIADÁSOK ÖSSZESEN</t>
  </si>
  <si>
    <t>III. n.évi módosított előirányzat</t>
  </si>
  <si>
    <t>pénzügyi mérleg</t>
  </si>
  <si>
    <t xml:space="preserve"> 2017. évi költségvetésének III. negyedévi módosítása</t>
  </si>
  <si>
    <t>2017. évi költségvetésének III. negyedévi módosítása</t>
  </si>
  <si>
    <t xml:space="preserve">     III.n.évi mód.előirányzat</t>
  </si>
  <si>
    <t xml:space="preserve">        III. n.évi módosított előirányzat</t>
  </si>
  <si>
    <t>Kötelező III.n.évi mód előirányzat</t>
  </si>
  <si>
    <t>Önkéntes III.n.évi mód.előirányzat</t>
  </si>
  <si>
    <t>Államigazgatási III. n. évi mód.előirányzat</t>
  </si>
  <si>
    <t xml:space="preserve">        III.n.évi módosított előirányzat</t>
  </si>
  <si>
    <t>Kötelező III. n.évi módosított előirányzat</t>
  </si>
  <si>
    <t>Önkéntes III.n.évi módosított előirányzat</t>
  </si>
  <si>
    <t>Államigazgatási III. n.évi módosított előirányzat</t>
  </si>
  <si>
    <t>2017. évi költségvetésének III. negyedévi  módosítása</t>
  </si>
  <si>
    <t xml:space="preserve">     III.n.évi módosított előirányzat</t>
  </si>
  <si>
    <t xml:space="preserve">        III. n. évi módosított előirányzat</t>
  </si>
  <si>
    <t xml:space="preserve">        III.n. évi módosított előirányzat</t>
  </si>
  <si>
    <t xml:space="preserve">         III.n.évi módosított előirányzat</t>
  </si>
  <si>
    <t xml:space="preserve">         III. n. évi módosított előirányzat</t>
  </si>
  <si>
    <t xml:space="preserve">          III, n. évi nódosított előirányzat</t>
  </si>
  <si>
    <t xml:space="preserve">          III. n. évi módosított előirányzat</t>
  </si>
  <si>
    <t xml:space="preserve">          III.n. évi módosított előirányzat</t>
  </si>
  <si>
    <t xml:space="preserve">           Módosított előirányzat</t>
  </si>
  <si>
    <t xml:space="preserve">          Módosítás összesen:</t>
  </si>
  <si>
    <t xml:space="preserve">          III.n.évi módosított előirányzat</t>
  </si>
  <si>
    <t xml:space="preserve">         III. n.évi módosított előirányzat</t>
  </si>
  <si>
    <t xml:space="preserve">          III. n. évi módsosított előirányzat</t>
  </si>
  <si>
    <t>Kötelező III. n. évi módosított előirányzat</t>
  </si>
  <si>
    <t>Önkéntes III. n.évi módosított előirányzat</t>
  </si>
  <si>
    <t>Államigazgatási III. n. évi módosított előirányzat</t>
  </si>
  <si>
    <t>III. n.évimódosított előirányzat</t>
  </si>
  <si>
    <t xml:space="preserve"> Dorog Város Önkormányzat </t>
  </si>
  <si>
    <t xml:space="preserve">  2017. évi költésgvetésének III. negyedévi módosítása</t>
  </si>
  <si>
    <t>III. n. évimódosított előirányzat</t>
  </si>
  <si>
    <t>III. n. évi módosított előirányzat</t>
  </si>
  <si>
    <t xml:space="preserve">                             2017. évi költségvetésének III. negyedévi módosítása</t>
  </si>
  <si>
    <t xml:space="preserve">          Ingatlanvásárlás D.belterület 1627 hrsz.</t>
  </si>
  <si>
    <t xml:space="preserve">           Kele Fodor Ákos könyvkiadás támogatása</t>
  </si>
  <si>
    <t xml:space="preserve">           Református Egyház gyülekezeti ház ép.tám</t>
  </si>
  <si>
    <t xml:space="preserve">        minimálbér emelése miatti kompenzáció</t>
  </si>
  <si>
    <t xml:space="preserve">        Minimálbér emelés támog. Térségnek</t>
  </si>
  <si>
    <t xml:space="preserve">        óvodában nevelő munkátseg.kieg.tám.</t>
  </si>
  <si>
    <t xml:space="preserve">        könyvtári érdekeltségnöv.támog</t>
  </si>
  <si>
    <t xml:space="preserve">        előző évi normatíva különbözet</t>
  </si>
  <si>
    <t xml:space="preserve">        Vízdíj</t>
  </si>
  <si>
    <t xml:space="preserve">          Szakértői díjak</t>
  </si>
  <si>
    <t xml:space="preserve">        Előző évi normatíva befizetés Mák</t>
  </si>
  <si>
    <t xml:space="preserve">          Közműcsatlakozás díj</t>
  </si>
  <si>
    <t xml:space="preserve">         Perényi villa idegen nyelvi tanár lakás felúj.</t>
  </si>
  <si>
    <t xml:space="preserve">         Perényi villa berendezési tárgyak</t>
  </si>
  <si>
    <t xml:space="preserve">        Mosonyi Gkp. felújítás</t>
  </si>
  <si>
    <t xml:space="preserve">          EHO fizetési kötelezettség</t>
  </si>
  <si>
    <t xml:space="preserve">           Bányász szakszerv.szöv.támog.bányásznap</t>
  </si>
  <si>
    <t xml:space="preserve">        Személyi jellegű kifizetések ASP</t>
  </si>
  <si>
    <t xml:space="preserve">        Járulékok ASP</t>
  </si>
  <si>
    <t xml:space="preserve">        Szakértői szolgáltatás</t>
  </si>
  <si>
    <t xml:space="preserve">        Előző évi normatíva elszámolás</t>
  </si>
  <si>
    <t xml:space="preserve">        Bérkompenzáció</t>
  </si>
  <si>
    <t xml:space="preserve">        Összevont szoc.ág.pótlék</t>
  </si>
  <si>
    <t xml:space="preserve">           Szakértői díj Helyi identitás pályázat</t>
  </si>
  <si>
    <t xml:space="preserve">           Sziklavár alapítvány támogatása</t>
  </si>
  <si>
    <t>1-27. Ált.iskolai oktatás 1-4.működtetés feladatai</t>
  </si>
  <si>
    <t>1-28. Ált.isk.oktatás5-8,működtetés feladatai</t>
  </si>
  <si>
    <t>1-29. Gyermekétkeztetés köznevelési intézményben</t>
  </si>
  <si>
    <t>1-30. Időskorúak tartós bentlakásos ellátása</t>
  </si>
  <si>
    <t>1-31. Demens betegek tartós bentlakásos ellátása</t>
  </si>
  <si>
    <t>1-32. Elhunyt személyek hátramaradott.pénzbeli ellátás</t>
  </si>
  <si>
    <t>1-33. Intézményen kívüli szünidei gyermekétkeztetés</t>
  </si>
  <si>
    <t>1-34. Gyermekek bölcsődei ellátása</t>
  </si>
  <si>
    <t>1-35. Gyermekvéd. pénzbeli és természetbeni ellátások</t>
  </si>
  <si>
    <t>1-36. Lakóingatlan szociális célú bérbeadása, üzemeltetése</t>
  </si>
  <si>
    <t>1-37. Egyéb szociális pénzbeli ellátások, támogatások</t>
  </si>
  <si>
    <t>1-38. Idősek nappali ellátása</t>
  </si>
  <si>
    <t>1-39. Szociális étkeztetés</t>
  </si>
  <si>
    <t>1-40. Házi Segítségnyújtás</t>
  </si>
  <si>
    <t>1-41. Demens nappali</t>
  </si>
  <si>
    <t>1-42.  Család és gyermekjóléti szolgálat</t>
  </si>
  <si>
    <t>1-43.  Központi költségvetés funkcióra nem sorolható bevétele</t>
  </si>
  <si>
    <t xml:space="preserve">1-44. Önkormányzatok funkcióra nem sorolható bevételei </t>
  </si>
  <si>
    <t>1-45. Forgatási célú és befektetési célú finanszírozási műveletek</t>
  </si>
  <si>
    <t xml:space="preserve">        Zrínyi iskola energetiaki felúj.támogatása</t>
  </si>
  <si>
    <t xml:space="preserve">        Miniverzum beruházás támogatása</t>
  </si>
  <si>
    <t xml:space="preserve">        kulturális pótlék</t>
  </si>
  <si>
    <t xml:space="preserve">        Céltartalék képzés támogatásból</t>
  </si>
  <si>
    <t>1-27. Ált.iskola 1-4 működtetési feladatok</t>
  </si>
  <si>
    <t>1-28. Ált.iskola 5-8. működtetési feladatok</t>
  </si>
  <si>
    <t>1-32. Elhunyt személyek hátramaradott.pénzbeli elllátás</t>
  </si>
  <si>
    <t>1-33,. Intézményen kívüli szünidei gyermekétkeztetés</t>
  </si>
  <si>
    <t>1-41.   Demens nappali elltás</t>
  </si>
  <si>
    <t>Miniverzum támogatás céltartalék</t>
  </si>
  <si>
    <t>1-27</t>
  </si>
  <si>
    <t xml:space="preserve">        Pótlékok átvezetése állami támogatásra</t>
  </si>
  <si>
    <t xml:space="preserve">          Radnóti u. játszótér felújítás</t>
  </si>
  <si>
    <t xml:space="preserve">          Balatonföldvár üdülő bútor</t>
  </si>
  <si>
    <t xml:space="preserve">         Képzőművészeti alkotás vásárlás</t>
  </si>
  <si>
    <t xml:space="preserve">           József A műv.ház teraszszigetelés</t>
  </si>
  <si>
    <t xml:space="preserve">           Okt.6 és Okt.23. ünnepi műsor</t>
  </si>
  <si>
    <t xml:space="preserve">         Közfoglalkoztatás eszközbeszerzések</t>
  </si>
  <si>
    <t xml:space="preserve">         Közfoglalkoztatás bér</t>
  </si>
  <si>
    <t xml:space="preserve">        Szakértői díj</t>
  </si>
  <si>
    <t xml:space="preserve">        Közüzemi díj</t>
  </si>
  <si>
    <t xml:space="preserve">         Áram,távhő</t>
  </si>
  <si>
    <t xml:space="preserve">        Szünidei étkeztetés</t>
  </si>
  <si>
    <t xml:space="preserve">        Közvetített szolgáltatás</t>
  </si>
  <si>
    <t xml:space="preserve">          Értékpapír vásárlás</t>
  </si>
  <si>
    <t xml:space="preserve">          Egyéb különféle dologi kiadások</t>
  </si>
  <si>
    <t xml:space="preserve">          Kressz suli eszközbeszerzés</t>
  </si>
  <si>
    <t xml:space="preserve">          B.földvár üdülő részleges felújítás</t>
  </si>
  <si>
    <t>Miniverzum tervezési költség</t>
  </si>
  <si>
    <t xml:space="preserve">         Lámpakamra bontási terv</t>
  </si>
  <si>
    <t xml:space="preserve">          Közterületi balesetvesz.játékok bontása</t>
  </si>
  <si>
    <t xml:space="preserve">         Bérlakás felújítás (kórházibérlak.,kéményfelúj</t>
  </si>
  <si>
    <t xml:space="preserve">         Hám K.ltp. többlet parkoló felújítás</t>
  </si>
  <si>
    <t xml:space="preserve">          Veszélyes fák kivágása</t>
  </si>
  <si>
    <t xml:space="preserve">          10 sz. főút külter.utasváró felújítása</t>
  </si>
  <si>
    <t xml:space="preserve">          Fásítási program Baross ltp, OTP előtti szak.</t>
  </si>
  <si>
    <t xml:space="preserve">        Hétszínvirág óvoda energetikai felúj.tervezés</t>
  </si>
  <si>
    <t xml:space="preserve">        Hétszínvirág óvoda bővítési terv</t>
  </si>
  <si>
    <t xml:space="preserve">         Iskola u. páros oldal járdafelúj.tervezés</t>
  </si>
  <si>
    <t>Passzív állomány</t>
  </si>
  <si>
    <t>Közhasznú foglalkoztatottak</t>
  </si>
  <si>
    <t xml:space="preserve">        Béren kívüli juttatás (szépkártya)</t>
  </si>
  <si>
    <t xml:space="preserve">        Illetménynövekedés (2 fő)</t>
  </si>
  <si>
    <t xml:space="preserve">        Külföldi kiküldetés testvérváros</t>
  </si>
  <si>
    <t xml:space="preserve">        Közüzemi díjak</t>
  </si>
  <si>
    <t xml:space="preserve">        Karbantartás</t>
  </si>
  <si>
    <t>Államigazgatási III. n. évi mód. előirányzat</t>
  </si>
  <si>
    <t xml:space="preserve">        Petőfi iskola magastető felújítás tervezés</t>
  </si>
  <si>
    <t xml:space="preserve">           Ifjú muszikusok támog.</t>
  </si>
  <si>
    <t xml:space="preserve">          Fogorvosi ügyelet támog.</t>
  </si>
  <si>
    <t xml:space="preserve">          Módosítás össszesen</t>
  </si>
  <si>
    <t xml:space="preserve">        Felsőoktatási támogatás</t>
  </si>
  <si>
    <t xml:space="preserve">          Sportcsarnok felújítás önrésze</t>
  </si>
  <si>
    <t xml:space="preserve">         Nyilvánosság </t>
  </si>
  <si>
    <t xml:space="preserve">         Pályázati tanácsadás</t>
  </si>
  <si>
    <t xml:space="preserve">         Közüzemi csatl.díj</t>
  </si>
  <si>
    <t xml:space="preserve">         Marketing strat.</t>
  </si>
  <si>
    <t xml:space="preserve">         Üzleti terv</t>
  </si>
  <si>
    <t>Képzőművészeti alkotás</t>
  </si>
  <si>
    <t xml:space="preserve">Perényi villa berendezési tárgyak </t>
  </si>
  <si>
    <t>1-9</t>
  </si>
  <si>
    <t>Hosszabb időtartamű közfoglalkoztatás</t>
  </si>
  <si>
    <t>Eszközbeszerzés</t>
  </si>
  <si>
    <t>Miniverzum előkészítési ktg(pály.tan.nyilv.közüz.csatl.</t>
  </si>
  <si>
    <t>Fásítási program (Baross parkoló, OTP előtti közter.)</t>
  </si>
  <si>
    <t>Ingatlanvásárlás D.1627 hrsz.</t>
  </si>
  <si>
    <t>Egyéb tárgyi eszköz beszerzés</t>
  </si>
  <si>
    <t>Iskola u. páros oldal járdafelújítás tervezés</t>
  </si>
  <si>
    <t>Radnóti játszótér felújítás</t>
  </si>
  <si>
    <t>Balatönföldvár üdülő felújítás</t>
  </si>
  <si>
    <t>10-es főút külter.utasváró felújítás</t>
  </si>
  <si>
    <t>Sportcsarnok felújítása önrész</t>
  </si>
  <si>
    <t>1-22</t>
  </si>
  <si>
    <t>Közművelődés-közösségi és társadalmirészvétel fejl.</t>
  </si>
  <si>
    <t>Német Nemzetidégi Tájház felújítása</t>
  </si>
  <si>
    <t>József. A  Műv.Ház terasz szigetelés</t>
  </si>
  <si>
    <t>Hétszínvirág energetiai felújítás tervezése</t>
  </si>
  <si>
    <t>Ált isk.1-4. működtetési feladatok</t>
  </si>
  <si>
    <t>Petőfi iskola magastető felújítás tervezés</t>
  </si>
  <si>
    <t>1-30</t>
  </si>
  <si>
    <t>Időskorúak tartós bentlakásos ellátása</t>
  </si>
  <si>
    <t>Mosonyi Gondozási központ felújítás</t>
  </si>
  <si>
    <t>Hétszínvirág bővítési terv</t>
  </si>
  <si>
    <t>Minimálbér emelés támogatás átadás térségnek</t>
  </si>
  <si>
    <t>Felhalmozási céltartalék miniverzum</t>
  </si>
  <si>
    <t>Kele Fodor Ákos könyvkiadás támogatás</t>
  </si>
  <si>
    <t>Bányász szakszervezet támogatása</t>
  </si>
  <si>
    <t>Ifjúmuzsikusok támogatása</t>
  </si>
  <si>
    <t>Sziklavár Alapítvány támogatása</t>
  </si>
  <si>
    <t>Felhalmozási céltartalék Zrínyi iskola támogatás</t>
  </si>
  <si>
    <t xml:space="preserve">        Finanszírozás változás</t>
  </si>
  <si>
    <t xml:space="preserve">           Rákóczi u. EON oszlopok kivált.terv.</t>
  </si>
  <si>
    <t>Rákóczi u. EON oszlop kiváltás tervezése</t>
  </si>
  <si>
    <t>Református egyházköz.gyülekezési ház támog.</t>
  </si>
  <si>
    <t xml:space="preserve">        2017. október nomatíva lemondás térség</t>
  </si>
  <si>
    <t>Zrínyi óvoda eszközbeszerzés</t>
  </si>
  <si>
    <t xml:space="preserve">        2017. október normatíva lemondás önk</t>
  </si>
  <si>
    <t xml:space="preserve">          Tartalék csökkenés</t>
  </si>
  <si>
    <t>X.</t>
  </si>
  <si>
    <t>Felhalmozási célú céltartalék</t>
  </si>
  <si>
    <t>Zrínyi iskola energetikai felújítás támogatás céltartalék</t>
  </si>
  <si>
    <t>2017. éves költségvetés III. negyedéves módosítása</t>
  </si>
  <si>
    <t>Előriányzat korrekció</t>
  </si>
  <si>
    <t>Pályázati támogatás NTP-OPTK-17</t>
  </si>
  <si>
    <t>Finanszírozás kieg. Sarpi-Dorog Futófesztiválra</t>
  </si>
  <si>
    <t>Dorogi Égetőmű Körny.fejl. Közhasznú Alapítvány támogatása futófesztiválra</t>
  </si>
  <si>
    <t>Műk. bev. többlet</t>
  </si>
  <si>
    <t>Támogatott nyári diákmunka</t>
  </si>
  <si>
    <t>Fogl. tám. fejezettől</t>
  </si>
  <si>
    <t>2017. évi költségvetés III. negyedéves módosítása</t>
  </si>
  <si>
    <t>Dorogi Égetőmű Körny.fejl. Közhasznú Alapítvány támogatása</t>
  </si>
  <si>
    <r>
      <t xml:space="preserve">       -  </t>
    </r>
    <r>
      <rPr>
        <b/>
        <sz val="10"/>
        <rFont val="MS Sans Serif"/>
        <charset val="238"/>
      </rPr>
      <t>Kincstári Szervezet</t>
    </r>
  </si>
  <si>
    <r>
      <t xml:space="preserve">     </t>
    </r>
    <r>
      <rPr>
        <u/>
        <sz val="10"/>
        <rFont val="MS Sans Serif"/>
        <charset val="238"/>
      </rPr>
      <t xml:space="preserve"> -   Intézmény működtetés </t>
    </r>
  </si>
  <si>
    <t>23. Felhalmozási célú céltartalék</t>
  </si>
  <si>
    <t xml:space="preserve">           József A. Műv.ház öltöző felújítás</t>
  </si>
  <si>
    <t>József A Műv.Ház öltozőfelújítás</t>
  </si>
  <si>
    <t>3. melléklet a 11/2017. (X.27.) önkormányzati rendelethez</t>
  </si>
  <si>
    <t>2. melléklet a 11/2017. (X.27.)  önkormányzati rendelethez</t>
  </si>
  <si>
    <t>4. melléklet a 11/2017. (X.27.) önkormányzati rendelethez</t>
  </si>
  <si>
    <t xml:space="preserve"> 4/1. melléklet a 1-43. Helyi önkormányzatok bevételei 11/2017 (X.27.) önkormányzati rendelethez</t>
  </si>
  <si>
    <t>4/2. melléklet a 2-5. Polgármesteri Hivatal bevételei 11/2017. (X.27.) önkormányzati rendelethez</t>
  </si>
  <si>
    <t>4/3. melléklet 3-9 Kincstári Szervezet bevételei a 11/2017. (X.27.)  önkormányzati rendelethez</t>
  </si>
  <si>
    <t>5. melléklet a 11/2017. (X.27.) önkormányzati rendelethez</t>
  </si>
  <si>
    <t>5/1. melléklet 1-43. Helyi önkormányzatok kiadásai a 11/2017.(X.27.)  önkormányzati rendelethez</t>
  </si>
  <si>
    <t>5/2. melléklet 1-5. Polgármesteri Hivatal kiadásai a11/2017 (X.27.)  önkormányzati rendelethez</t>
  </si>
  <si>
    <t xml:space="preserve"> 5/3. melléklet a 3-9 Kincstári Szervezet kiadásai 11/2017. (X.27.) önkormányzati rendelethez</t>
  </si>
  <si>
    <t>7. melléklet a 11/2017. (X.27.) önkormányzati rendelethez</t>
  </si>
  <si>
    <t>9/2.  melléklet a11/2017. (X.27.) számú önkormányzati rendelethez</t>
  </si>
  <si>
    <t>9/1. melléklet a11/2017. (X.27.) önkormányzati rendelethez</t>
  </si>
  <si>
    <t>9/3. melléklet a 11/2017. (X.27.) önkormmányzati rendelethez</t>
  </si>
  <si>
    <t>10. melléklet a 11/2017. (X.27) önkormányzati rendelethez</t>
  </si>
  <si>
    <t>11. melléklet a 11/2017. (X.27.) számú önkormányzati  rendelethez</t>
  </si>
  <si>
    <t xml:space="preserve">12. melléklet a 11/2017. (X.27.) önkormányzati rendelethez </t>
  </si>
  <si>
    <t>8. melléklet a 11/2017. (X.27.) számú önkormányzati rendelethez</t>
  </si>
  <si>
    <t>11/1. melléklet a 11/2017. (X.27.) önkormányzati rendelethez</t>
  </si>
  <si>
    <t>11/2. melléklet a 11/2017. (X.27) számú önkormányzati rendelethez</t>
  </si>
</sst>
</file>

<file path=xl/styles.xml><?xml version="1.0" encoding="utf-8"?>
<styleSheet xmlns="http://schemas.openxmlformats.org/spreadsheetml/2006/main">
  <fonts count="6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name val="Times New Roman CE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sz val="10"/>
      <name val="MS Sans Serif"/>
      <charset val="238"/>
    </font>
    <font>
      <u/>
      <sz val="10"/>
      <name val="MS Sans Serif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MS Sans Serif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u/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1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2" xfId="0" applyFont="1" applyBorder="1"/>
    <xf numFmtId="0" fontId="12" fillId="0" borderId="2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/>
    <xf numFmtId="0" fontId="11" fillId="0" borderId="0" xfId="0" applyFont="1" applyBorder="1"/>
    <xf numFmtId="0" fontId="13" fillId="0" borderId="9" xfId="0" applyFont="1" applyBorder="1"/>
    <xf numFmtId="0" fontId="12" fillId="0" borderId="10" xfId="0" applyFont="1" applyBorder="1"/>
    <xf numFmtId="0" fontId="12" fillId="0" borderId="0" xfId="0" applyFont="1" applyAlignment="1">
      <alignment horizontal="center"/>
    </xf>
    <xf numFmtId="0" fontId="12" fillId="0" borderId="11" xfId="0" applyFont="1" applyBorder="1"/>
    <xf numFmtId="0" fontId="13" fillId="0" borderId="10" xfId="0" applyFont="1" applyBorder="1"/>
    <xf numFmtId="0" fontId="15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5" fillId="0" borderId="0" xfId="0" applyFont="1"/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4" fillId="0" borderId="1" xfId="0" applyFont="1" applyBorder="1"/>
    <xf numFmtId="0" fontId="12" fillId="0" borderId="3" xfId="0" applyFont="1" applyBorder="1"/>
    <xf numFmtId="0" fontId="16" fillId="0" borderId="4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2" xfId="0" applyFont="1" applyBorder="1"/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/>
    </xf>
    <xf numFmtId="0" fontId="18" fillId="0" borderId="12" xfId="0" applyFont="1" applyBorder="1"/>
    <xf numFmtId="0" fontId="18" fillId="0" borderId="3" xfId="0" applyFont="1" applyBorder="1" applyAlignment="1">
      <alignment horizontal="center"/>
    </xf>
    <xf numFmtId="0" fontId="18" fillId="0" borderId="1" xfId="0" applyFont="1" applyBorder="1"/>
    <xf numFmtId="0" fontId="18" fillId="0" borderId="3" xfId="0" applyFont="1" applyBorder="1"/>
    <xf numFmtId="0" fontId="14" fillId="0" borderId="0" xfId="0" applyFont="1" applyBorder="1"/>
    <xf numFmtId="0" fontId="18" fillId="0" borderId="4" xfId="0" applyFont="1" applyBorder="1"/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0" fillId="0" borderId="0" xfId="0" applyFont="1" applyBorder="1"/>
    <xf numFmtId="0" fontId="19" fillId="0" borderId="0" xfId="0" applyFont="1" applyBorder="1" applyAlignment="1">
      <alignment horizontal="center"/>
    </xf>
    <xf numFmtId="0" fontId="18" fillId="0" borderId="0" xfId="0" applyFont="1" applyBorder="1"/>
    <xf numFmtId="0" fontId="0" fillId="0" borderId="0" xfId="0" applyBorder="1"/>
    <xf numFmtId="0" fontId="16" fillId="0" borderId="0" xfId="0" applyFont="1" applyAlignment="1">
      <alignment horizontal="left"/>
    </xf>
    <xf numFmtId="0" fontId="18" fillId="0" borderId="0" xfId="0" applyFont="1"/>
    <xf numFmtId="0" fontId="14" fillId="0" borderId="9" xfId="0" applyFont="1" applyBorder="1"/>
    <xf numFmtId="0" fontId="18" fillId="0" borderId="3" xfId="0" applyFont="1" applyBorder="1" applyAlignment="1">
      <alignment vertical="center"/>
    </xf>
    <xf numFmtId="0" fontId="12" fillId="0" borderId="11" xfId="0" applyFont="1" applyBorder="1" applyAlignment="1">
      <alignment horizontal="center"/>
    </xf>
    <xf numFmtId="0" fontId="13" fillId="0" borderId="6" xfId="0" applyFont="1" applyBorder="1"/>
    <xf numFmtId="49" fontId="18" fillId="0" borderId="9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15" xfId="0" applyFont="1" applyBorder="1"/>
    <xf numFmtId="0" fontId="12" fillId="0" borderId="15" xfId="0" applyFont="1" applyBorder="1"/>
    <xf numFmtId="0" fontId="12" fillId="0" borderId="16" xfId="0" applyFont="1" applyBorder="1"/>
    <xf numFmtId="0" fontId="18" fillId="0" borderId="17" xfId="0" applyFont="1" applyBorder="1"/>
    <xf numFmtId="0" fontId="16" fillId="0" borderId="2" xfId="0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49" fontId="18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0" fontId="22" fillId="0" borderId="1" xfId="0" applyFont="1" applyBorder="1"/>
    <xf numFmtId="3" fontId="12" fillId="0" borderId="4" xfId="0" applyNumberFormat="1" applyFont="1" applyBorder="1"/>
    <xf numFmtId="3" fontId="13" fillId="0" borderId="3" xfId="0" applyNumberFormat="1" applyFont="1" applyBorder="1"/>
    <xf numFmtId="3" fontId="13" fillId="0" borderId="12" xfId="0" applyNumberFormat="1" applyFont="1" applyBorder="1"/>
    <xf numFmtId="3" fontId="18" fillId="0" borderId="3" xfId="0" applyNumberFormat="1" applyFont="1" applyBorder="1"/>
    <xf numFmtId="0" fontId="22" fillId="0" borderId="1" xfId="0" applyFont="1" applyBorder="1" applyAlignment="1">
      <alignment vertical="center"/>
    </xf>
    <xf numFmtId="0" fontId="22" fillId="0" borderId="11" xfId="0" applyFont="1" applyBorder="1"/>
    <xf numFmtId="0" fontId="16" fillId="0" borderId="11" xfId="0" applyFont="1" applyBorder="1"/>
    <xf numFmtId="0" fontId="13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49" fontId="20" fillId="0" borderId="1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3" fontId="14" fillId="0" borderId="18" xfId="0" applyNumberFormat="1" applyFont="1" applyBorder="1"/>
    <xf numFmtId="3" fontId="16" fillId="0" borderId="19" xfId="0" applyNumberFormat="1" applyFont="1" applyBorder="1"/>
    <xf numFmtId="3" fontId="12" fillId="0" borderId="13" xfId="0" applyNumberFormat="1" applyFont="1" applyBorder="1"/>
    <xf numFmtId="3" fontId="12" fillId="0" borderId="19" xfId="0" applyNumberFormat="1" applyFont="1" applyBorder="1"/>
    <xf numFmtId="3" fontId="16" fillId="0" borderId="2" xfId="0" applyNumberFormat="1" applyFont="1" applyBorder="1"/>
    <xf numFmtId="3" fontId="12" fillId="0" borderId="2" xfId="0" applyNumberFormat="1" applyFont="1" applyBorder="1"/>
    <xf numFmtId="3" fontId="12" fillId="0" borderId="1" xfId="0" applyNumberFormat="1" applyFont="1" applyBorder="1"/>
    <xf numFmtId="3" fontId="12" fillId="0" borderId="0" xfId="0" applyNumberFormat="1" applyFont="1"/>
    <xf numFmtId="3" fontId="12" fillId="0" borderId="18" xfId="0" applyNumberFormat="1" applyFont="1" applyBorder="1"/>
    <xf numFmtId="3" fontId="12" fillId="0" borderId="9" xfId="0" applyNumberFormat="1" applyFont="1" applyBorder="1"/>
    <xf numFmtId="3" fontId="12" fillId="0" borderId="5" xfId="0" applyNumberFormat="1" applyFont="1" applyBorder="1"/>
    <xf numFmtId="3" fontId="12" fillId="0" borderId="10" xfId="0" applyNumberFormat="1" applyFont="1" applyBorder="1"/>
    <xf numFmtId="3" fontId="12" fillId="0" borderId="8" xfId="0" applyNumberFormat="1" applyFont="1" applyBorder="1"/>
    <xf numFmtId="3" fontId="12" fillId="0" borderId="0" xfId="0" applyNumberFormat="1" applyFont="1" applyBorder="1"/>
    <xf numFmtId="3" fontId="12" fillId="0" borderId="5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3" fillId="0" borderId="4" xfId="0" applyNumberFormat="1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3" fontId="13" fillId="0" borderId="19" xfId="0" applyNumberFormat="1" applyFont="1" applyBorder="1"/>
    <xf numFmtId="3" fontId="13" fillId="0" borderId="13" xfId="0" applyNumberFormat="1" applyFont="1" applyBorder="1"/>
    <xf numFmtId="3" fontId="13" fillId="0" borderId="2" xfId="0" applyNumberFormat="1" applyFont="1" applyBorder="1"/>
    <xf numFmtId="3" fontId="13" fillId="0" borderId="1" xfId="0" applyNumberFormat="1" applyFont="1" applyBorder="1"/>
    <xf numFmtId="3" fontId="12" fillId="0" borderId="11" xfId="0" applyNumberFormat="1" applyFont="1" applyBorder="1"/>
    <xf numFmtId="3" fontId="13" fillId="0" borderId="5" xfId="0" applyNumberFormat="1" applyFont="1" applyBorder="1"/>
    <xf numFmtId="3" fontId="13" fillId="0" borderId="9" xfId="0" applyNumberFormat="1" applyFont="1" applyBorder="1"/>
    <xf numFmtId="3" fontId="13" fillId="0" borderId="18" xfId="0" applyNumberFormat="1" applyFont="1" applyBorder="1"/>
    <xf numFmtId="3" fontId="16" fillId="0" borderId="4" xfId="0" applyNumberFormat="1" applyFont="1" applyBorder="1"/>
    <xf numFmtId="3" fontId="13" fillId="0" borderId="10" xfId="0" applyNumberFormat="1" applyFont="1" applyBorder="1"/>
    <xf numFmtId="3" fontId="20" fillId="0" borderId="3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3" fontId="12" fillId="0" borderId="20" xfId="0" applyNumberFormat="1" applyFont="1" applyBorder="1"/>
    <xf numFmtId="3" fontId="12" fillId="0" borderId="15" xfId="0" applyNumberFormat="1" applyFont="1" applyBorder="1"/>
    <xf numFmtId="3" fontId="12" fillId="0" borderId="16" xfId="0" applyNumberFormat="1" applyFont="1" applyBorder="1"/>
    <xf numFmtId="3" fontId="12" fillId="0" borderId="21" xfId="0" applyNumberFormat="1" applyFont="1" applyBorder="1"/>
    <xf numFmtId="3" fontId="18" fillId="0" borderId="17" xfId="0" applyNumberFormat="1" applyFont="1" applyBorder="1"/>
    <xf numFmtId="0" fontId="16" fillId="0" borderId="3" xfId="0" applyFont="1" applyBorder="1"/>
    <xf numFmtId="3" fontId="0" fillId="0" borderId="0" xfId="0" applyNumberFormat="1"/>
    <xf numFmtId="49" fontId="20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/>
    <xf numFmtId="3" fontId="16" fillId="0" borderId="2" xfId="0" applyNumberFormat="1" applyFont="1" applyBorder="1" applyAlignment="1">
      <alignment horizontal="right"/>
    </xf>
    <xf numFmtId="3" fontId="25" fillId="0" borderId="5" xfId="0" applyNumberFormat="1" applyFont="1" applyBorder="1"/>
    <xf numFmtId="0" fontId="12" fillId="0" borderId="0" xfId="0" applyFont="1" applyBorder="1" applyAlignment="1">
      <alignment vertical="center"/>
    </xf>
    <xf numFmtId="3" fontId="8" fillId="0" borderId="0" xfId="0" applyNumberFormat="1" applyFont="1"/>
    <xf numFmtId="0" fontId="6" fillId="0" borderId="0" xfId="0" applyFont="1"/>
    <xf numFmtId="3" fontId="13" fillId="0" borderId="0" xfId="0" applyNumberFormat="1" applyFont="1"/>
    <xf numFmtId="0" fontId="26" fillId="0" borderId="0" xfId="0" applyFont="1"/>
    <xf numFmtId="0" fontId="22" fillId="0" borderId="5" xfId="0" applyFont="1" applyBorder="1"/>
    <xf numFmtId="0" fontId="1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3" fontId="22" fillId="0" borderId="4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49" fontId="2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16" fontId="8" fillId="0" borderId="0" xfId="0" applyNumberFormat="1" applyFont="1"/>
    <xf numFmtId="3" fontId="16" fillId="0" borderId="19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9" fillId="0" borderId="0" xfId="0" applyFont="1"/>
    <xf numFmtId="0" fontId="18" fillId="0" borderId="2" xfId="0" applyFont="1" applyBorder="1" applyAlignment="1">
      <alignment horizontal="right"/>
    </xf>
    <xf numFmtId="3" fontId="22" fillId="0" borderId="3" xfId="0" applyNumberFormat="1" applyFont="1" applyBorder="1"/>
    <xf numFmtId="0" fontId="16" fillId="0" borderId="0" xfId="0" applyFont="1" applyBorder="1" applyAlignment="1">
      <alignment vertical="center"/>
    </xf>
    <xf numFmtId="0" fontId="23" fillId="0" borderId="4" xfId="0" applyFont="1" applyBorder="1" applyAlignment="1">
      <alignment horizontal="left"/>
    </xf>
    <xf numFmtId="3" fontId="22" fillId="0" borderId="0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0" fontId="22" fillId="0" borderId="1" xfId="2" applyFont="1" applyFill="1" applyBorder="1"/>
    <xf numFmtId="3" fontId="12" fillId="0" borderId="5" xfId="1" applyNumberFormat="1" applyFont="1" applyFill="1" applyBorder="1"/>
    <xf numFmtId="3" fontId="12" fillId="0" borderId="1" xfId="1" applyNumberFormat="1" applyFont="1" applyFill="1" applyBorder="1"/>
    <xf numFmtId="3" fontId="12" fillId="0" borderId="4" xfId="1" applyNumberFormat="1" applyFont="1" applyFill="1" applyBorder="1"/>
    <xf numFmtId="3" fontId="12" fillId="0" borderId="2" xfId="1" applyNumberFormat="1" applyFont="1" applyFill="1" applyBorder="1"/>
    <xf numFmtId="3" fontId="12" fillId="0" borderId="0" xfId="1" applyNumberFormat="1" applyFont="1" applyFill="1" applyBorder="1"/>
    <xf numFmtId="0" fontId="22" fillId="0" borderId="1" xfId="1" applyFont="1" applyFill="1" applyBorder="1"/>
    <xf numFmtId="3" fontId="12" fillId="0" borderId="10" xfId="1" applyNumberFormat="1" applyFont="1" applyFill="1" applyBorder="1"/>
    <xf numFmtId="0" fontId="12" fillId="0" borderId="2" xfId="2" applyFont="1" applyFill="1" applyBorder="1"/>
    <xf numFmtId="0" fontId="18" fillId="0" borderId="4" xfId="2" applyFont="1" applyFill="1" applyBorder="1" applyAlignment="1"/>
    <xf numFmtId="3" fontId="12" fillId="0" borderId="0" xfId="2" applyNumberFormat="1" applyFont="1" applyFill="1" applyBorder="1"/>
    <xf numFmtId="3" fontId="12" fillId="0" borderId="4" xfId="2" applyNumberFormat="1" applyFont="1" applyFill="1" applyBorder="1"/>
    <xf numFmtId="0" fontId="18" fillId="0" borderId="4" xfId="2" applyFont="1" applyFill="1" applyBorder="1"/>
    <xf numFmtId="0" fontId="17" fillId="0" borderId="0" xfId="1" applyFont="1" applyFill="1"/>
    <xf numFmtId="0" fontId="12" fillId="0" borderId="0" xfId="1" applyFont="1" applyFill="1"/>
    <xf numFmtId="0" fontId="12" fillId="0" borderId="0" xfId="2" applyFont="1" applyFill="1"/>
    <xf numFmtId="0" fontId="12" fillId="0" borderId="0" xfId="2" applyFont="1" applyFill="1" applyBorder="1"/>
    <xf numFmtId="0" fontId="12" fillId="0" borderId="4" xfId="2" applyFont="1" applyFill="1" applyBorder="1"/>
    <xf numFmtId="0" fontId="18" fillId="0" borderId="9" xfId="0" applyFont="1" applyBorder="1"/>
    <xf numFmtId="3" fontId="25" fillId="0" borderId="4" xfId="0" applyNumberFormat="1" applyFont="1" applyBorder="1"/>
    <xf numFmtId="0" fontId="1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" fontId="3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18" xfId="0" applyFont="1" applyBorder="1" applyAlignment="1">
      <alignment horizontal="center"/>
    </xf>
    <xf numFmtId="0" fontId="13" fillId="0" borderId="3" xfId="1" applyFont="1" applyFill="1" applyBorder="1"/>
    <xf numFmtId="49" fontId="12" fillId="0" borderId="11" xfId="0" applyNumberFormat="1" applyFont="1" applyBorder="1" applyAlignment="1">
      <alignment horizontal="center"/>
    </xf>
    <xf numFmtId="0" fontId="28" fillId="0" borderId="0" xfId="0" applyFont="1"/>
    <xf numFmtId="0" fontId="18" fillId="0" borderId="10" xfId="0" applyFont="1" applyBorder="1"/>
    <xf numFmtId="0" fontId="7" fillId="0" borderId="0" xfId="0" applyFont="1"/>
    <xf numFmtId="0" fontId="31" fillId="0" borderId="0" xfId="0" applyFont="1"/>
    <xf numFmtId="0" fontId="22" fillId="0" borderId="2" xfId="0" applyFont="1" applyBorder="1" applyAlignment="1">
      <alignment horizontal="center"/>
    </xf>
    <xf numFmtId="0" fontId="22" fillId="0" borderId="13" xfId="0" applyFont="1" applyBorder="1"/>
    <xf numFmtId="0" fontId="14" fillId="0" borderId="7" xfId="0" applyFont="1" applyBorder="1"/>
    <xf numFmtId="3" fontId="14" fillId="0" borderId="3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3" xfId="0" applyFont="1" applyBorder="1" applyAlignment="1"/>
    <xf numFmtId="0" fontId="22" fillId="0" borderId="4" xfId="1" applyFont="1" applyFill="1" applyBorder="1"/>
    <xf numFmtId="0" fontId="24" fillId="0" borderId="3" xfId="0" applyFont="1" applyBorder="1" applyAlignment="1">
      <alignment horizontal="left"/>
    </xf>
    <xf numFmtId="3" fontId="13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3" fontId="12" fillId="2" borderId="4" xfId="0" applyNumberFormat="1" applyFont="1" applyFill="1" applyBorder="1"/>
    <xf numFmtId="0" fontId="13" fillId="0" borderId="4" xfId="0" applyFont="1" applyBorder="1" applyAlignment="1">
      <alignment horizontal="right"/>
    </xf>
    <xf numFmtId="0" fontId="22" fillId="0" borderId="9" xfId="0" applyFont="1" applyBorder="1"/>
    <xf numFmtId="3" fontId="14" fillId="0" borderId="18" xfId="0" applyNumberFormat="1" applyFont="1" applyBorder="1" applyAlignment="1">
      <alignment vertical="center"/>
    </xf>
    <xf numFmtId="49" fontId="16" fillId="0" borderId="11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/>
    </xf>
    <xf numFmtId="0" fontId="32" fillId="0" borderId="0" xfId="0" applyFont="1"/>
    <xf numFmtId="0" fontId="14" fillId="0" borderId="11" xfId="0" applyFont="1" applyBorder="1"/>
    <xf numFmtId="3" fontId="14" fillId="0" borderId="4" xfId="0" applyNumberFormat="1" applyFont="1" applyBorder="1"/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/>
    <xf numFmtId="0" fontId="11" fillId="0" borderId="0" xfId="0" applyFont="1" applyProtection="1">
      <protection locked="0"/>
    </xf>
    <xf numFmtId="3" fontId="22" fillId="0" borderId="1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16" fillId="0" borderId="19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18" fillId="2" borderId="9" xfId="0" applyFont="1" applyFill="1" applyBorder="1"/>
    <xf numFmtId="0" fontId="14" fillId="0" borderId="22" xfId="0" applyFont="1" applyBorder="1"/>
    <xf numFmtId="0" fontId="14" fillId="0" borderId="21" xfId="0" applyFont="1" applyBorder="1"/>
    <xf numFmtId="0" fontId="14" fillId="0" borderId="16" xfId="0" applyFont="1" applyBorder="1"/>
    <xf numFmtId="3" fontId="14" fillId="0" borderId="16" xfId="0" applyNumberFormat="1" applyFont="1" applyBorder="1"/>
    <xf numFmtId="3" fontId="14" fillId="0" borderId="0" xfId="0" applyNumberFormat="1" applyFont="1" applyBorder="1"/>
    <xf numFmtId="0" fontId="14" fillId="0" borderId="0" xfId="0" applyFont="1"/>
    <xf numFmtId="0" fontId="13" fillId="0" borderId="17" xfId="0" applyFont="1" applyBorder="1"/>
    <xf numFmtId="3" fontId="13" fillId="0" borderId="17" xfId="0" applyNumberFormat="1" applyFont="1" applyBorder="1"/>
    <xf numFmtId="0" fontId="14" fillId="0" borderId="15" xfId="0" applyFont="1" applyBorder="1"/>
    <xf numFmtId="3" fontId="22" fillId="0" borderId="16" xfId="0" applyNumberFormat="1" applyFont="1" applyBorder="1"/>
    <xf numFmtId="3" fontId="14" fillId="0" borderId="15" xfId="0" applyNumberFormat="1" applyFont="1" applyBorder="1"/>
    <xf numFmtId="3" fontId="14" fillId="0" borderId="8" xfId="0" applyNumberFormat="1" applyFont="1" applyBorder="1"/>
    <xf numFmtId="0" fontId="14" fillId="0" borderId="8" xfId="0" applyFont="1" applyBorder="1"/>
    <xf numFmtId="0" fontId="32" fillId="0" borderId="8" xfId="0" applyFont="1" applyBorder="1"/>
    <xf numFmtId="0" fontId="12" fillId="0" borderId="21" xfId="0" applyFont="1" applyBorder="1"/>
    <xf numFmtId="0" fontId="22" fillId="0" borderId="23" xfId="0" applyFont="1" applyBorder="1"/>
    <xf numFmtId="3" fontId="22" fillId="0" borderId="24" xfId="0" applyNumberFormat="1" applyFont="1" applyBorder="1"/>
    <xf numFmtId="0" fontId="12" fillId="0" borderId="1" xfId="0" applyFont="1" applyBorder="1" applyAlignment="1">
      <alignment horizontal="center"/>
    </xf>
    <xf numFmtId="3" fontId="13" fillId="0" borderId="4" xfId="0" applyNumberFormat="1" applyFont="1" applyBorder="1" applyAlignment="1">
      <alignment horizontal="right"/>
    </xf>
    <xf numFmtId="0" fontId="22" fillId="0" borderId="6" xfId="0" applyFont="1" applyBorder="1"/>
    <xf numFmtId="0" fontId="16" fillId="0" borderId="4" xfId="0" applyFont="1" applyBorder="1" applyAlignment="1">
      <alignment horizontal="left"/>
    </xf>
    <xf numFmtId="0" fontId="6" fillId="0" borderId="6" xfId="0" applyFont="1" applyBorder="1"/>
    <xf numFmtId="3" fontId="6" fillId="0" borderId="12" xfId="0" applyNumberFormat="1" applyFont="1" applyBorder="1"/>
    <xf numFmtId="0" fontId="18" fillId="0" borderId="3" xfId="0" applyFont="1" applyFill="1" applyBorder="1"/>
    <xf numFmtId="0" fontId="22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22" fillId="0" borderId="1" xfId="0" applyFont="1" applyBorder="1" applyAlignment="1">
      <alignment horizontal="right"/>
    </xf>
    <xf numFmtId="49" fontId="16" fillId="0" borderId="2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right"/>
    </xf>
    <xf numFmtId="49" fontId="22" fillId="0" borderId="6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right"/>
    </xf>
    <xf numFmtId="3" fontId="33" fillId="0" borderId="0" xfId="0" applyNumberFormat="1" applyFont="1"/>
    <xf numFmtId="3" fontId="12" fillId="2" borderId="2" xfId="1" applyNumberFormat="1" applyFont="1" applyFill="1" applyBorder="1"/>
    <xf numFmtId="3" fontId="18" fillId="0" borderId="4" xfId="1" applyNumberFormat="1" applyFont="1" applyFill="1" applyBorder="1"/>
    <xf numFmtId="0" fontId="13" fillId="0" borderId="0" xfId="1" applyFont="1" applyFill="1" applyBorder="1"/>
    <xf numFmtId="0" fontId="18" fillId="2" borderId="1" xfId="0" applyFont="1" applyFill="1" applyBorder="1"/>
    <xf numFmtId="0" fontId="11" fillId="0" borderId="0" xfId="0" applyFont="1" applyAlignment="1">
      <alignment horizontal="center"/>
    </xf>
    <xf numFmtId="0" fontId="16" fillId="0" borderId="1" xfId="2" applyFont="1" applyFill="1" applyBorder="1"/>
    <xf numFmtId="0" fontId="18" fillId="0" borderId="4" xfId="1" applyFont="1" applyFill="1" applyBorder="1"/>
    <xf numFmtId="0" fontId="16" fillId="0" borderId="2" xfId="2" applyFont="1" applyFill="1" applyBorder="1"/>
    <xf numFmtId="0" fontId="16" fillId="0" borderId="4" xfId="2" applyFont="1" applyFill="1" applyBorder="1"/>
    <xf numFmtId="0" fontId="22" fillId="0" borderId="4" xfId="2" applyFont="1" applyFill="1" applyBorder="1"/>
    <xf numFmtId="0" fontId="22" fillId="0" borderId="4" xfId="2" applyFont="1" applyFill="1" applyBorder="1" applyAlignment="1"/>
    <xf numFmtId="0" fontId="13" fillId="0" borderId="4" xfId="1" applyFont="1" applyFill="1" applyBorder="1"/>
    <xf numFmtId="3" fontId="18" fillId="0" borderId="19" xfId="1" applyNumberFormat="1" applyFont="1" applyFill="1" applyBorder="1"/>
    <xf numFmtId="0" fontId="12" fillId="0" borderId="8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16" fillId="0" borderId="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3" fontId="22" fillId="0" borderId="4" xfId="0" applyNumberFormat="1" applyFont="1" applyBorder="1" applyAlignment="1">
      <alignment vertical="center"/>
    </xf>
    <xf numFmtId="0" fontId="27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vertical="center"/>
    </xf>
    <xf numFmtId="3" fontId="22" fillId="2" borderId="4" xfId="0" applyNumberFormat="1" applyFont="1" applyFill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0" fontId="16" fillId="0" borderId="2" xfId="0" applyFont="1" applyBorder="1"/>
    <xf numFmtId="3" fontId="22" fillId="0" borderId="18" xfId="0" applyNumberFormat="1" applyFont="1" applyBorder="1"/>
    <xf numFmtId="49" fontId="18" fillId="0" borderId="3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49" fontId="18" fillId="0" borderId="1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3" fontId="22" fillId="0" borderId="18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center"/>
    </xf>
    <xf numFmtId="0" fontId="12" fillId="2" borderId="2" xfId="0" applyFont="1" applyFill="1" applyBorder="1"/>
    <xf numFmtId="0" fontId="23" fillId="0" borderId="2" xfId="0" applyFont="1" applyBorder="1" applyAlignment="1">
      <alignment horizontal="left"/>
    </xf>
    <xf numFmtId="0" fontId="0" fillId="0" borderId="4" xfId="0" applyBorder="1"/>
    <xf numFmtId="3" fontId="13" fillId="2" borderId="4" xfId="0" applyNumberFormat="1" applyFont="1" applyFill="1" applyBorder="1" applyAlignment="1">
      <alignment horizontal="right"/>
    </xf>
    <xf numFmtId="3" fontId="25" fillId="0" borderId="0" xfId="0" applyNumberFormat="1" applyFont="1" applyBorder="1"/>
    <xf numFmtId="0" fontId="18" fillId="2" borderId="11" xfId="0" applyFont="1" applyFill="1" applyBorder="1"/>
    <xf numFmtId="0" fontId="13" fillId="2" borderId="4" xfId="0" applyFont="1" applyFill="1" applyBorder="1"/>
    <xf numFmtId="0" fontId="18" fillId="0" borderId="2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3" fontId="12" fillId="0" borderId="0" xfId="0" applyNumberFormat="1" applyFont="1" applyFill="1" applyBorder="1"/>
    <xf numFmtId="0" fontId="18" fillId="0" borderId="11" xfId="0" applyFont="1" applyBorder="1"/>
    <xf numFmtId="0" fontId="16" fillId="0" borderId="1" xfId="0" applyFont="1" applyBorder="1"/>
    <xf numFmtId="3" fontId="18" fillId="0" borderId="1" xfId="0" applyNumberFormat="1" applyFont="1" applyBorder="1" applyAlignment="1">
      <alignment horizontal="right"/>
    </xf>
    <xf numFmtId="3" fontId="16" fillId="0" borderId="0" xfId="0" applyNumberFormat="1" applyFont="1" applyBorder="1"/>
    <xf numFmtId="0" fontId="8" fillId="0" borderId="0" xfId="0" applyFont="1" applyBorder="1"/>
    <xf numFmtId="3" fontId="23" fillId="0" borderId="2" xfId="0" applyNumberFormat="1" applyFont="1" applyBorder="1"/>
    <xf numFmtId="3" fontId="12" fillId="2" borderId="1" xfId="0" applyNumberFormat="1" applyFont="1" applyFill="1" applyBorder="1"/>
    <xf numFmtId="0" fontId="34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/>
    <xf numFmtId="3" fontId="18" fillId="0" borderId="11" xfId="0" applyNumberFormat="1" applyFont="1" applyBorder="1" applyAlignment="1">
      <alignment horizontal="right"/>
    </xf>
    <xf numFmtId="3" fontId="16" fillId="0" borderId="4" xfId="0" applyNumberFormat="1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49" fontId="16" fillId="0" borderId="4" xfId="0" applyNumberFormat="1" applyFont="1" applyBorder="1" applyAlignment="1">
      <alignment horizontal="center"/>
    </xf>
    <xf numFmtId="0" fontId="12" fillId="2" borderId="4" xfId="0" applyFont="1" applyFill="1" applyBorder="1"/>
    <xf numFmtId="3" fontId="16" fillId="0" borderId="1" xfId="0" applyNumberFormat="1" applyFont="1" applyBorder="1" applyAlignment="1">
      <alignment vertical="center"/>
    </xf>
    <xf numFmtId="3" fontId="16" fillId="0" borderId="5" xfId="0" applyNumberFormat="1" applyFont="1" applyBorder="1" applyAlignment="1">
      <alignment vertical="center"/>
    </xf>
    <xf numFmtId="3" fontId="18" fillId="0" borderId="13" xfId="0" applyNumberFormat="1" applyFont="1" applyBorder="1"/>
    <xf numFmtId="3" fontId="18" fillId="0" borderId="2" xfId="0" applyNumberFormat="1" applyFont="1" applyBorder="1"/>
    <xf numFmtId="0" fontId="18" fillId="2" borderId="4" xfId="0" applyFont="1" applyFill="1" applyBorder="1"/>
    <xf numFmtId="0" fontId="12" fillId="0" borderId="11" xfId="2" applyFont="1" applyFill="1" applyBorder="1"/>
    <xf numFmtId="3" fontId="12" fillId="2" borderId="4" xfId="1" applyNumberFormat="1" applyFont="1" applyFill="1" applyBorder="1"/>
    <xf numFmtId="3" fontId="12" fillId="0" borderId="11" xfId="1" applyNumberFormat="1" applyFont="1" applyFill="1" applyBorder="1"/>
    <xf numFmtId="3" fontId="18" fillId="0" borderId="0" xfId="1" applyNumberFormat="1" applyFont="1" applyFill="1" applyBorder="1"/>
    <xf numFmtId="3" fontId="16" fillId="0" borderId="19" xfId="1" applyNumberFormat="1" applyFont="1" applyFill="1" applyBorder="1"/>
    <xf numFmtId="0" fontId="13" fillId="0" borderId="1" xfId="1" applyFont="1" applyFill="1" applyBorder="1"/>
    <xf numFmtId="3" fontId="12" fillId="0" borderId="19" xfId="0" applyNumberFormat="1" applyFont="1" applyBorder="1" applyAlignment="1">
      <alignment vertical="center"/>
    </xf>
    <xf numFmtId="0" fontId="13" fillId="0" borderId="4" xfId="0" applyFont="1" applyFill="1" applyBorder="1"/>
    <xf numFmtId="0" fontId="13" fillId="0" borderId="1" xfId="0" applyFont="1" applyFill="1" applyBorder="1"/>
    <xf numFmtId="0" fontId="12" fillId="0" borderId="4" xfId="0" applyFont="1" applyFill="1" applyBorder="1"/>
    <xf numFmtId="0" fontId="11" fillId="0" borderId="0" xfId="0" applyFont="1" applyAlignment="1">
      <alignment horizontal="center"/>
    </xf>
    <xf numFmtId="0" fontId="0" fillId="0" borderId="4" xfId="0" applyBorder="1"/>
    <xf numFmtId="3" fontId="12" fillId="0" borderId="19" xfId="0" applyNumberFormat="1" applyFont="1" applyFill="1" applyBorder="1"/>
    <xf numFmtId="0" fontId="16" fillId="0" borderId="4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/>
    </xf>
    <xf numFmtId="0" fontId="0" fillId="0" borderId="10" xfId="0" applyBorder="1"/>
    <xf numFmtId="0" fontId="13" fillId="0" borderId="3" xfId="0" applyFont="1" applyBorder="1" applyAlignment="1">
      <alignment vertical="center"/>
    </xf>
    <xf numFmtId="16" fontId="8" fillId="0" borderId="0" xfId="0" applyNumberFormat="1" applyFont="1" applyBorder="1"/>
    <xf numFmtId="0" fontId="18" fillId="0" borderId="5" xfId="0" applyFont="1" applyBorder="1"/>
    <xf numFmtId="0" fontId="18" fillId="0" borderId="8" xfId="0" applyFont="1" applyBorder="1"/>
    <xf numFmtId="0" fontId="16" fillId="0" borderId="9" xfId="0" applyFont="1" applyBorder="1"/>
    <xf numFmtId="0" fontId="12" fillId="0" borderId="5" xfId="0" applyFont="1" applyBorder="1"/>
    <xf numFmtId="0" fontId="0" fillId="0" borderId="3" xfId="0" applyBorder="1"/>
    <xf numFmtId="3" fontId="23" fillId="0" borderId="8" xfId="0" applyNumberFormat="1" applyFont="1" applyBorder="1"/>
    <xf numFmtId="0" fontId="34" fillId="0" borderId="4" xfId="0" applyFont="1" applyBorder="1"/>
    <xf numFmtId="3" fontId="8" fillId="0" borderId="4" xfId="0" applyNumberFormat="1" applyFont="1" applyBorder="1"/>
    <xf numFmtId="0" fontId="8" fillId="0" borderId="4" xfId="0" applyFont="1" applyBorder="1"/>
    <xf numFmtId="0" fontId="0" fillId="0" borderId="4" xfId="0" applyBorder="1"/>
    <xf numFmtId="0" fontId="0" fillId="0" borderId="2" xfId="0" applyBorder="1"/>
    <xf numFmtId="3" fontId="12" fillId="2" borderId="2" xfId="0" applyNumberFormat="1" applyFont="1" applyFill="1" applyBorder="1"/>
    <xf numFmtId="3" fontId="16" fillId="2" borderId="4" xfId="0" applyNumberFormat="1" applyFont="1" applyFill="1" applyBorder="1" applyAlignment="1">
      <alignment horizontal="right"/>
    </xf>
    <xf numFmtId="0" fontId="23" fillId="0" borderId="1" xfId="0" applyFont="1" applyBorder="1"/>
    <xf numFmtId="0" fontId="23" fillId="0" borderId="4" xfId="0" applyFont="1" applyBorder="1"/>
    <xf numFmtId="0" fontId="0" fillId="0" borderId="4" xfId="0" applyBorder="1"/>
    <xf numFmtId="0" fontId="0" fillId="0" borderId="2" xfId="0" applyBorder="1"/>
    <xf numFmtId="0" fontId="8" fillId="0" borderId="8" xfId="0" applyFont="1" applyBorder="1"/>
    <xf numFmtId="3" fontId="8" fillId="0" borderId="8" xfId="0" applyNumberFormat="1" applyFont="1" applyBorder="1"/>
    <xf numFmtId="3" fontId="35" fillId="0" borderId="4" xfId="0" applyNumberFormat="1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0" fontId="36" fillId="0" borderId="0" xfId="0" applyFont="1"/>
    <xf numFmtId="49" fontId="16" fillId="0" borderId="2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vertical="center"/>
    </xf>
    <xf numFmtId="49" fontId="35" fillId="0" borderId="4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left" vertical="center" wrapText="1"/>
    </xf>
    <xf numFmtId="0" fontId="0" fillId="0" borderId="1" xfId="0" applyBorder="1"/>
    <xf numFmtId="0" fontId="23" fillId="2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49" fontId="35" fillId="0" borderId="11" xfId="0" applyNumberFormat="1" applyFont="1" applyBorder="1" applyAlignment="1">
      <alignment horizontal="center" vertical="center"/>
    </xf>
    <xf numFmtId="3" fontId="23" fillId="0" borderId="13" xfId="0" applyNumberFormat="1" applyFont="1" applyBorder="1"/>
    <xf numFmtId="0" fontId="13" fillId="0" borderId="6" xfId="0" applyFont="1" applyBorder="1" applyAlignment="1">
      <alignment horizontal="center"/>
    </xf>
    <xf numFmtId="0" fontId="16" fillId="2" borderId="4" xfId="0" applyFont="1" applyFill="1" applyBorder="1"/>
    <xf numFmtId="0" fontId="17" fillId="0" borderId="0" xfId="1" applyFont="1" applyFill="1" applyAlignment="1">
      <alignment horizontal="center"/>
    </xf>
    <xf numFmtId="0" fontId="11" fillId="0" borderId="0" xfId="8" applyFont="1"/>
    <xf numFmtId="0" fontId="11" fillId="0" borderId="0" xfId="8" applyFont="1" applyFill="1" applyAlignment="1">
      <alignment horizontal="center"/>
    </xf>
    <xf numFmtId="3" fontId="1" fillId="3" borderId="0" xfId="8" applyNumberFormat="1" applyFont="1" applyFill="1"/>
    <xf numFmtId="0" fontId="1" fillId="0" borderId="0" xfId="8" applyFont="1" applyFill="1"/>
    <xf numFmtId="0" fontId="1" fillId="2" borderId="0" xfId="8" applyFont="1" applyFill="1"/>
    <xf numFmtId="0" fontId="13" fillId="0" borderId="1" xfId="8" applyFont="1" applyBorder="1" applyAlignment="1">
      <alignment horizontal="center"/>
    </xf>
    <xf numFmtId="0" fontId="13" fillId="0" borderId="4" xfId="8" applyFont="1" applyBorder="1" applyAlignment="1">
      <alignment horizontal="center"/>
    </xf>
    <xf numFmtId="0" fontId="13" fillId="0" borderId="2" xfId="8" applyFont="1" applyBorder="1" applyAlignment="1">
      <alignment horizontal="center"/>
    </xf>
    <xf numFmtId="0" fontId="13" fillId="0" borderId="3" xfId="8" applyFont="1" applyBorder="1" applyAlignment="1"/>
    <xf numFmtId="0" fontId="13" fillId="0" borderId="3" xfId="8" applyFont="1" applyBorder="1" applyAlignment="1">
      <alignment horizontal="center"/>
    </xf>
    <xf numFmtId="3" fontId="1" fillId="0" borderId="0" xfId="8" applyNumberFormat="1" applyFont="1" applyFill="1"/>
    <xf numFmtId="3" fontId="1" fillId="0" borderId="0" xfId="8" applyNumberFormat="1" applyFont="1" applyFill="1" applyBorder="1"/>
    <xf numFmtId="0" fontId="1" fillId="0" borderId="0" xfId="8" applyFont="1" applyFill="1" applyBorder="1"/>
    <xf numFmtId="0" fontId="14" fillId="0" borderId="11" xfId="8" applyFont="1" applyFill="1" applyBorder="1"/>
    <xf numFmtId="3" fontId="16" fillId="0" borderId="0" xfId="8" applyNumberFormat="1" applyFont="1" applyFill="1" applyBorder="1"/>
    <xf numFmtId="3" fontId="16" fillId="0" borderId="4" xfId="8" applyNumberFormat="1" applyFont="1" applyFill="1" applyBorder="1"/>
    <xf numFmtId="0" fontId="1" fillId="0" borderId="4" xfId="8" applyFont="1" applyFill="1" applyBorder="1"/>
    <xf numFmtId="0" fontId="16" fillId="0" borderId="11" xfId="8" applyFont="1" applyFill="1" applyBorder="1" applyAlignment="1">
      <alignment horizontal="left"/>
    </xf>
    <xf numFmtId="3" fontId="12" fillId="0" borderId="4" xfId="8" applyNumberFormat="1" applyFont="1" applyFill="1" applyBorder="1"/>
    <xf numFmtId="0" fontId="16" fillId="0" borderId="10" xfId="8" applyFont="1" applyFill="1" applyBorder="1" applyAlignment="1">
      <alignment horizontal="left"/>
    </xf>
    <xf numFmtId="3" fontId="12" fillId="0" borderId="2" xfId="8" applyNumberFormat="1" applyFont="1" applyFill="1" applyBorder="1"/>
    <xf numFmtId="0" fontId="13" fillId="0" borderId="11" xfId="8" applyFont="1" applyFill="1" applyBorder="1"/>
    <xf numFmtId="0" fontId="16" fillId="0" borderId="4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left"/>
    </xf>
    <xf numFmtId="0" fontId="12" fillId="0" borderId="4" xfId="2" applyFont="1" applyFill="1" applyBorder="1" applyAlignment="1">
      <alignment wrapText="1"/>
    </xf>
    <xf numFmtId="0" fontId="18" fillId="0" borderId="4" xfId="8" applyFont="1" applyFill="1" applyBorder="1" applyAlignment="1">
      <alignment horizontal="left"/>
    </xf>
    <xf numFmtId="0" fontId="16" fillId="2" borderId="4" xfId="8" applyFont="1" applyFill="1" applyBorder="1" applyAlignment="1">
      <alignment horizontal="left"/>
    </xf>
    <xf numFmtId="3" fontId="16" fillId="2" borderId="0" xfId="8" applyNumberFormat="1" applyFont="1" applyFill="1" applyBorder="1"/>
    <xf numFmtId="3" fontId="16" fillId="2" borderId="4" xfId="8" applyNumberFormat="1" applyFont="1" applyFill="1" applyBorder="1"/>
    <xf numFmtId="0" fontId="1" fillId="2" borderId="4" xfId="8" applyFont="1" applyFill="1" applyBorder="1"/>
    <xf numFmtId="0" fontId="1" fillId="2" borderId="0" xfId="8" applyFont="1" applyFill="1" applyBorder="1"/>
    <xf numFmtId="0" fontId="16" fillId="2" borderId="2" xfId="8" applyFont="1" applyFill="1" applyBorder="1" applyAlignment="1">
      <alignment horizontal="left"/>
    </xf>
    <xf numFmtId="0" fontId="24" fillId="0" borderId="0" xfId="8" applyFont="1" applyFill="1" applyBorder="1"/>
    <xf numFmtId="0" fontId="1" fillId="0" borderId="1" xfId="8" applyFont="1" applyFill="1" applyBorder="1"/>
    <xf numFmtId="3" fontId="23" fillId="0" borderId="1" xfId="8" applyNumberFormat="1" applyFont="1" applyFill="1" applyBorder="1"/>
    <xf numFmtId="3" fontId="23" fillId="0" borderId="4" xfId="8" applyNumberFormat="1" applyFont="1" applyFill="1" applyBorder="1"/>
    <xf numFmtId="0" fontId="1" fillId="0" borderId="3" xfId="8" applyFont="1" applyFill="1" applyBorder="1"/>
    <xf numFmtId="0" fontId="23" fillId="0" borderId="3" xfId="8" applyFont="1" applyFill="1" applyBorder="1"/>
    <xf numFmtId="3" fontId="23" fillId="0" borderId="19" xfId="8" applyNumberFormat="1" applyFont="1" applyFill="1" applyBorder="1"/>
    <xf numFmtId="0" fontId="37" fillId="0" borderId="0" xfId="8" applyFont="1"/>
    <xf numFmtId="0" fontId="37" fillId="0" borderId="0" xfId="8" applyFont="1" applyFill="1" applyAlignment="1">
      <alignment horizontal="center"/>
    </xf>
    <xf numFmtId="0" fontId="38" fillId="0" borderId="0" xfId="8" applyFont="1"/>
    <xf numFmtId="0" fontId="38" fillId="0" borderId="0" xfId="1" applyFont="1" applyFill="1"/>
    <xf numFmtId="0" fontId="39" fillId="2" borderId="0" xfId="8" applyFont="1" applyFill="1"/>
    <xf numFmtId="0" fontId="39" fillId="0" borderId="0" xfId="8" applyFont="1" applyFill="1"/>
    <xf numFmtId="0" fontId="38" fillId="0" borderId="0" xfId="2" applyFont="1" applyFill="1"/>
    <xf numFmtId="3" fontId="38" fillId="0" borderId="0" xfId="2" applyNumberFormat="1" applyFont="1" applyFill="1"/>
    <xf numFmtId="0" fontId="40" fillId="0" borderId="1" xfId="8" applyFont="1" applyBorder="1" applyAlignment="1">
      <alignment horizontal="center"/>
    </xf>
    <xf numFmtId="0" fontId="39" fillId="0" borderId="0" xfId="8" applyFont="1" applyFill="1" applyBorder="1"/>
    <xf numFmtId="0" fontId="40" fillId="0" borderId="4" xfId="8" applyFont="1" applyBorder="1" applyAlignment="1">
      <alignment horizontal="center"/>
    </xf>
    <xf numFmtId="0" fontId="40" fillId="0" borderId="2" xfId="8" applyFont="1" applyBorder="1" applyAlignment="1">
      <alignment horizontal="center"/>
    </xf>
    <xf numFmtId="0" fontId="40" fillId="0" borderId="3" xfId="8" applyFont="1" applyBorder="1" applyAlignment="1">
      <alignment horizontal="center"/>
    </xf>
    <xf numFmtId="0" fontId="41" fillId="0" borderId="1" xfId="2" applyFont="1" applyFill="1" applyBorder="1"/>
    <xf numFmtId="0" fontId="42" fillId="0" borderId="1" xfId="2" applyFont="1" applyFill="1" applyBorder="1"/>
    <xf numFmtId="0" fontId="43" fillId="0" borderId="1" xfId="2" applyFont="1" applyFill="1" applyBorder="1"/>
    <xf numFmtId="3" fontId="38" fillId="0" borderId="5" xfId="2" applyNumberFormat="1" applyFont="1" applyFill="1" applyBorder="1"/>
    <xf numFmtId="3" fontId="38" fillId="0" borderId="1" xfId="2" applyNumberFormat="1" applyFont="1" applyFill="1" applyBorder="1"/>
    <xf numFmtId="0" fontId="38" fillId="0" borderId="4" xfId="2" applyFont="1" applyFill="1" applyBorder="1"/>
    <xf numFmtId="3" fontId="38" fillId="0" borderId="4" xfId="2" applyNumberFormat="1" applyFont="1" applyFill="1" applyBorder="1"/>
    <xf numFmtId="3" fontId="38" fillId="0" borderId="0" xfId="2" applyNumberFormat="1" applyFont="1" applyFill="1" applyBorder="1"/>
    <xf numFmtId="3" fontId="39" fillId="0" borderId="0" xfId="8" applyNumberFormat="1" applyFont="1" applyFill="1"/>
    <xf numFmtId="3" fontId="38" fillId="0" borderId="4" xfId="1" applyNumberFormat="1" applyFont="1" applyFill="1" applyBorder="1"/>
    <xf numFmtId="0" fontId="38" fillId="0" borderId="2" xfId="2" applyFont="1" applyFill="1" applyBorder="1"/>
    <xf numFmtId="3" fontId="38" fillId="0" borderId="2" xfId="1" applyNumberFormat="1" applyFont="1" applyFill="1" applyBorder="1"/>
    <xf numFmtId="0" fontId="41" fillId="0" borderId="4" xfId="2" applyFont="1" applyFill="1" applyBorder="1"/>
    <xf numFmtId="0" fontId="42" fillId="0" borderId="4" xfId="2" applyFont="1" applyFill="1" applyBorder="1"/>
    <xf numFmtId="0" fontId="42" fillId="0" borderId="2" xfId="2" applyFont="1" applyFill="1" applyBorder="1"/>
    <xf numFmtId="3" fontId="38" fillId="0" borderId="2" xfId="2" applyNumberFormat="1" applyFont="1" applyFill="1" applyBorder="1"/>
    <xf numFmtId="0" fontId="43" fillId="0" borderId="4" xfId="2" applyFont="1" applyFill="1" applyBorder="1"/>
    <xf numFmtId="0" fontId="38" fillId="0" borderId="11" xfId="2" applyFont="1" applyFill="1" applyBorder="1"/>
    <xf numFmtId="3" fontId="38" fillId="0" borderId="19" xfId="2" applyNumberFormat="1" applyFont="1" applyFill="1" applyBorder="1"/>
    <xf numFmtId="0" fontId="44" fillId="0" borderId="4" xfId="8" applyFont="1" applyFill="1" applyBorder="1"/>
    <xf numFmtId="0" fontId="44" fillId="0" borderId="11" xfId="8" applyFont="1" applyFill="1" applyBorder="1"/>
    <xf numFmtId="3" fontId="38" fillId="0" borderId="4" xfId="8" applyNumberFormat="1" applyFont="1" applyFill="1" applyBorder="1"/>
    <xf numFmtId="3" fontId="42" fillId="0" borderId="4" xfId="8" applyNumberFormat="1" applyFont="1" applyFill="1" applyBorder="1"/>
    <xf numFmtId="3" fontId="42" fillId="0" borderId="0" xfId="8" applyNumberFormat="1" applyFont="1" applyFill="1" applyBorder="1"/>
    <xf numFmtId="3" fontId="42" fillId="0" borderId="19" xfId="8" applyNumberFormat="1" applyFont="1" applyFill="1" applyBorder="1"/>
    <xf numFmtId="0" fontId="45" fillId="0" borderId="4" xfId="8" applyFont="1" applyFill="1" applyBorder="1"/>
    <xf numFmtId="0" fontId="45" fillId="0" borderId="0" xfId="8" applyFont="1" applyFill="1"/>
    <xf numFmtId="0" fontId="42" fillId="0" borderId="11" xfId="8" applyFont="1" applyFill="1" applyBorder="1" applyAlignment="1">
      <alignment horizontal="left"/>
    </xf>
    <xf numFmtId="0" fontId="42" fillId="0" borderId="10" xfId="8" applyFont="1" applyFill="1" applyBorder="1" applyAlignment="1">
      <alignment horizontal="left"/>
    </xf>
    <xf numFmtId="0" fontId="40" fillId="0" borderId="4" xfId="8" applyFont="1" applyFill="1" applyBorder="1"/>
    <xf numFmtId="0" fontId="39" fillId="0" borderId="4" xfId="8" applyFont="1" applyFill="1" applyBorder="1"/>
    <xf numFmtId="0" fontId="42" fillId="0" borderId="4" xfId="8" applyFont="1" applyFill="1" applyBorder="1" applyAlignment="1">
      <alignment horizontal="left"/>
    </xf>
    <xf numFmtId="0" fontId="42" fillId="0" borderId="2" xfId="8" applyFont="1" applyFill="1" applyBorder="1" applyAlignment="1">
      <alignment horizontal="left"/>
    </xf>
    <xf numFmtId="3" fontId="38" fillId="0" borderId="0" xfId="8" applyNumberFormat="1" applyFont="1" applyFill="1" applyBorder="1"/>
    <xf numFmtId="0" fontId="39" fillId="0" borderId="8" xfId="8" applyFont="1" applyFill="1" applyBorder="1"/>
    <xf numFmtId="0" fontId="38" fillId="0" borderId="4" xfId="2" applyFont="1" applyFill="1" applyBorder="1" applyAlignment="1">
      <alignment wrapText="1"/>
    </xf>
    <xf numFmtId="0" fontId="41" fillId="0" borderId="1" xfId="8" applyFont="1" applyFill="1" applyBorder="1" applyAlignment="1">
      <alignment horizontal="left"/>
    </xf>
    <xf numFmtId="3" fontId="38" fillId="0" borderId="5" xfId="8" applyNumberFormat="1" applyFont="1" applyFill="1" applyBorder="1"/>
    <xf numFmtId="3" fontId="42" fillId="0" borderId="1" xfId="8" applyNumberFormat="1" applyFont="1" applyFill="1" applyBorder="1"/>
    <xf numFmtId="3" fontId="42" fillId="0" borderId="5" xfId="8" applyNumberFormat="1" applyFont="1" applyFill="1" applyBorder="1"/>
    <xf numFmtId="3" fontId="42" fillId="0" borderId="18" xfId="8" applyNumberFormat="1" applyFont="1" applyFill="1" applyBorder="1"/>
    <xf numFmtId="3" fontId="38" fillId="0" borderId="1" xfId="8" applyNumberFormat="1" applyFont="1" applyFill="1" applyBorder="1"/>
    <xf numFmtId="0" fontId="42" fillId="2" borderId="4" xfId="8" applyFont="1" applyFill="1" applyBorder="1" applyAlignment="1">
      <alignment horizontal="left"/>
    </xf>
    <xf numFmtId="3" fontId="38" fillId="2" borderId="4" xfId="2" applyNumberFormat="1" applyFont="1" applyFill="1" applyBorder="1"/>
    <xf numFmtId="3" fontId="38" fillId="2" borderId="0" xfId="8" applyNumberFormat="1" applyFont="1" applyFill="1" applyBorder="1"/>
    <xf numFmtId="3" fontId="42" fillId="2" borderId="4" xfId="8" applyNumberFormat="1" applyFont="1" applyFill="1" applyBorder="1"/>
    <xf numFmtId="3" fontId="42" fillId="2" borderId="0" xfId="8" applyNumberFormat="1" applyFont="1" applyFill="1" applyBorder="1"/>
    <xf numFmtId="3" fontId="38" fillId="2" borderId="4" xfId="8" applyNumberFormat="1" applyFont="1" applyFill="1" applyBorder="1"/>
    <xf numFmtId="3" fontId="38" fillId="2" borderId="4" xfId="1" applyNumberFormat="1" applyFont="1" applyFill="1" applyBorder="1"/>
    <xf numFmtId="0" fontId="42" fillId="2" borderId="2" xfId="8" applyFont="1" applyFill="1" applyBorder="1" applyAlignment="1">
      <alignment horizontal="left"/>
    </xf>
    <xf numFmtId="3" fontId="38" fillId="2" borderId="2" xfId="2" applyNumberFormat="1" applyFont="1" applyFill="1" applyBorder="1"/>
    <xf numFmtId="3" fontId="43" fillId="0" borderId="0" xfId="2" applyNumberFormat="1" applyFont="1" applyFill="1" applyBorder="1"/>
    <xf numFmtId="3" fontId="43" fillId="0" borderId="4" xfId="2" applyNumberFormat="1" applyFont="1" applyFill="1" applyBorder="1"/>
    <xf numFmtId="0" fontId="46" fillId="0" borderId="0" xfId="8" applyFont="1" applyFill="1" applyBorder="1"/>
    <xf numFmtId="0" fontId="47" fillId="0" borderId="4" xfId="2" applyFont="1" applyFill="1" applyBorder="1"/>
    <xf numFmtId="0" fontId="43" fillId="0" borderId="4" xfId="2" applyFont="1" applyFill="1" applyBorder="1" applyAlignment="1"/>
    <xf numFmtId="0" fontId="41" fillId="0" borderId="4" xfId="2" applyFont="1" applyFill="1" applyBorder="1" applyAlignment="1"/>
    <xf numFmtId="0" fontId="39" fillId="0" borderId="5" xfId="8" applyFont="1" applyFill="1" applyBorder="1"/>
    <xf numFmtId="0" fontId="40" fillId="0" borderId="4" xfId="1" applyFont="1" applyFill="1" applyBorder="1"/>
    <xf numFmtId="3" fontId="42" fillId="0" borderId="4" xfId="1" applyNumberFormat="1" applyFont="1" applyFill="1" applyBorder="1"/>
    <xf numFmtId="0" fontId="40" fillId="0" borderId="1" xfId="1" applyFont="1" applyFill="1" applyBorder="1"/>
    <xf numFmtId="0" fontId="39" fillId="0" borderId="1" xfId="8" applyFont="1" applyFill="1" applyBorder="1"/>
    <xf numFmtId="3" fontId="45" fillId="0" borderId="1" xfId="8" applyNumberFormat="1" applyFont="1" applyFill="1" applyBorder="1"/>
    <xf numFmtId="3" fontId="45" fillId="0" borderId="18" xfId="8" applyNumberFormat="1" applyFont="1" applyFill="1" applyBorder="1"/>
    <xf numFmtId="3" fontId="45" fillId="0" borderId="4" xfId="8" applyNumberFormat="1" applyFont="1" applyFill="1" applyBorder="1"/>
    <xf numFmtId="0" fontId="40" fillId="0" borderId="3" xfId="1" applyFont="1" applyFill="1" applyBorder="1"/>
    <xf numFmtId="0" fontId="39" fillId="0" borderId="3" xfId="8" applyFont="1" applyFill="1" applyBorder="1"/>
    <xf numFmtId="0" fontId="45" fillId="0" borderId="3" xfId="8" applyFont="1" applyFill="1" applyBorder="1"/>
    <xf numFmtId="0" fontId="45" fillId="0" borderId="12" xfId="8" applyFont="1" applyFill="1" applyBorder="1"/>
    <xf numFmtId="0" fontId="40" fillId="0" borderId="0" xfId="1" applyFont="1" applyFill="1" applyBorder="1"/>
    <xf numFmtId="0" fontId="45" fillId="0" borderId="0" xfId="8" applyFont="1" applyFill="1" applyBorder="1"/>
    <xf numFmtId="3" fontId="45" fillId="0" borderId="0" xfId="8" applyNumberFormat="1" applyFont="1" applyFill="1"/>
    <xf numFmtId="3" fontId="39" fillId="0" borderId="0" xfId="8" applyNumberFormat="1" applyFont="1" applyFill="1" applyBorder="1"/>
    <xf numFmtId="0" fontId="23" fillId="0" borderId="2" xfId="0" applyFont="1" applyBorder="1"/>
    <xf numFmtId="3" fontId="8" fillId="0" borderId="2" xfId="0" applyNumberFormat="1" applyFont="1" applyBorder="1"/>
    <xf numFmtId="0" fontId="34" fillId="0" borderId="5" xfId="0" applyFont="1" applyBorder="1"/>
    <xf numFmtId="0" fontId="34" fillId="0" borderId="0" xfId="0" applyFont="1" applyBorder="1"/>
    <xf numFmtId="3" fontId="8" fillId="0" borderId="5" xfId="0" applyNumberFormat="1" applyFont="1" applyBorder="1"/>
    <xf numFmtId="3" fontId="8" fillId="0" borderId="0" xfId="0" applyNumberFormat="1" applyFont="1" applyBorder="1"/>
    <xf numFmtId="3" fontId="13" fillId="0" borderId="8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1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0" fontId="53" fillId="0" borderId="1" xfId="0" applyFont="1" applyBorder="1"/>
    <xf numFmtId="3" fontId="51" fillId="0" borderId="18" xfId="0" applyNumberFormat="1" applyFont="1" applyBorder="1"/>
    <xf numFmtId="3" fontId="51" fillId="0" borderId="1" xfId="0" applyNumberFormat="1" applyFont="1" applyBorder="1"/>
    <xf numFmtId="3" fontId="51" fillId="0" borderId="5" xfId="0" applyNumberFormat="1" applyFont="1" applyBorder="1"/>
    <xf numFmtId="3" fontId="51" fillId="0" borderId="9" xfId="0" applyNumberFormat="1" applyFont="1" applyBorder="1"/>
    <xf numFmtId="0" fontId="52" fillId="0" borderId="0" xfId="0" applyFont="1" applyBorder="1"/>
    <xf numFmtId="0" fontId="51" fillId="0" borderId="4" xfId="0" applyFont="1" applyBorder="1"/>
    <xf numFmtId="0" fontId="51" fillId="0" borderId="4" xfId="0" applyFont="1" applyBorder="1" applyAlignment="1">
      <alignment horizontal="center"/>
    </xf>
    <xf numFmtId="3" fontId="51" fillId="0" borderId="4" xfId="0" applyNumberFormat="1" applyFont="1" applyBorder="1"/>
    <xf numFmtId="3" fontId="51" fillId="0" borderId="19" xfId="0" applyNumberFormat="1" applyFont="1" applyBorder="1"/>
    <xf numFmtId="3" fontId="51" fillId="0" borderId="0" xfId="0" applyNumberFormat="1" applyFont="1" applyBorder="1"/>
    <xf numFmtId="3" fontId="51" fillId="2" borderId="4" xfId="0" applyNumberFormat="1" applyFont="1" applyFill="1" applyBorder="1"/>
    <xf numFmtId="3" fontId="51" fillId="0" borderId="11" xfId="0" applyNumberFormat="1" applyFont="1" applyBorder="1"/>
    <xf numFmtId="3" fontId="52" fillId="0" borderId="0" xfId="0" applyNumberFormat="1" applyFont="1"/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54" fillId="0" borderId="1" xfId="0" applyFont="1" applyBorder="1"/>
    <xf numFmtId="0" fontId="51" fillId="0" borderId="1" xfId="0" applyFont="1" applyBorder="1" applyAlignment="1">
      <alignment horizontal="center"/>
    </xf>
    <xf numFmtId="3" fontId="51" fillId="2" borderId="1" xfId="0" applyNumberFormat="1" applyFont="1" applyFill="1" applyBorder="1"/>
    <xf numFmtId="3" fontId="51" fillId="0" borderId="2" xfId="0" applyNumberFormat="1" applyFont="1" applyBorder="1"/>
    <xf numFmtId="3" fontId="51" fillId="0" borderId="8" xfId="0" applyNumberFormat="1" applyFont="1" applyBorder="1"/>
    <xf numFmtId="3" fontId="51" fillId="0" borderId="10" xfId="0" applyNumberFormat="1" applyFont="1" applyBorder="1"/>
    <xf numFmtId="0" fontId="53" fillId="0" borderId="1" xfId="0" applyFont="1" applyFill="1" applyBorder="1"/>
    <xf numFmtId="0" fontId="53" fillId="2" borderId="1" xfId="0" applyFont="1" applyFill="1" applyBorder="1" applyAlignment="1">
      <alignment horizontal="center"/>
    </xf>
    <xf numFmtId="3" fontId="51" fillId="2" borderId="18" xfId="0" applyNumberFormat="1" applyFont="1" applyFill="1" applyBorder="1"/>
    <xf numFmtId="3" fontId="51" fillId="2" borderId="5" xfId="0" applyNumberFormat="1" applyFont="1" applyFill="1" applyBorder="1"/>
    <xf numFmtId="3" fontId="51" fillId="2" borderId="9" xfId="0" applyNumberFormat="1" applyFont="1" applyFill="1" applyBorder="1"/>
    <xf numFmtId="0" fontId="51" fillId="0" borderId="4" xfId="0" applyFont="1" applyFill="1" applyBorder="1"/>
    <xf numFmtId="0" fontId="51" fillId="2" borderId="4" xfId="0" applyFont="1" applyFill="1" applyBorder="1" applyAlignment="1">
      <alignment horizontal="center"/>
    </xf>
    <xf numFmtId="3" fontId="51" fillId="2" borderId="19" xfId="0" applyNumberFormat="1" applyFont="1" applyFill="1" applyBorder="1"/>
    <xf numFmtId="3" fontId="51" fillId="2" borderId="0" xfId="0" applyNumberFormat="1" applyFont="1" applyFill="1" applyBorder="1"/>
    <xf numFmtId="3" fontId="51" fillId="2" borderId="11" xfId="0" applyNumberFormat="1" applyFont="1" applyFill="1" applyBorder="1"/>
    <xf numFmtId="3" fontId="51" fillId="0" borderId="4" xfId="0" applyNumberFormat="1" applyFont="1" applyFill="1" applyBorder="1"/>
    <xf numFmtId="0" fontId="51" fillId="2" borderId="2" xfId="0" applyFont="1" applyFill="1" applyBorder="1" applyAlignment="1">
      <alignment horizontal="center"/>
    </xf>
    <xf numFmtId="0" fontId="53" fillId="0" borderId="4" xfId="0" applyFont="1" applyBorder="1"/>
    <xf numFmtId="3" fontId="51" fillId="0" borderId="5" xfId="0" applyNumberFormat="1" applyFont="1" applyBorder="1" applyAlignment="1">
      <alignment horizontal="right"/>
    </xf>
    <xf numFmtId="3" fontId="51" fillId="0" borderId="0" xfId="0" applyNumberFormat="1" applyFont="1"/>
    <xf numFmtId="0" fontId="55" fillId="0" borderId="0" xfId="0" applyFont="1"/>
    <xf numFmtId="0" fontId="55" fillId="0" borderId="0" xfId="0" applyFont="1" applyBorder="1"/>
    <xf numFmtId="3" fontId="51" fillId="0" borderId="13" xfId="0" applyNumberFormat="1" applyFont="1" applyBorder="1"/>
    <xf numFmtId="0" fontId="54" fillId="0" borderId="1" xfId="0" applyFont="1" applyBorder="1" applyAlignment="1">
      <alignment horizontal="center"/>
    </xf>
    <xf numFmtId="0" fontId="54" fillId="2" borderId="1" xfId="0" applyFont="1" applyFill="1" applyBorder="1"/>
    <xf numFmtId="0" fontId="54" fillId="0" borderId="4" xfId="0" applyFont="1" applyBorder="1"/>
    <xf numFmtId="0" fontId="54" fillId="0" borderId="4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3" fillId="0" borderId="9" xfId="0" applyFont="1" applyBorder="1"/>
    <xf numFmtId="0" fontId="51" fillId="0" borderId="1" xfId="0" applyFont="1" applyBorder="1"/>
    <xf numFmtId="0" fontId="51" fillId="0" borderId="11" xfId="0" applyFont="1" applyBorder="1"/>
    <xf numFmtId="0" fontId="51" fillId="2" borderId="4" xfId="0" applyFont="1" applyFill="1" applyBorder="1"/>
    <xf numFmtId="0" fontId="56" fillId="0" borderId="18" xfId="0" applyFont="1" applyBorder="1" applyAlignment="1">
      <alignment horizontal="center"/>
    </xf>
    <xf numFmtId="3" fontId="51" fillId="0" borderId="1" xfId="0" applyNumberFormat="1" applyFont="1" applyFill="1" applyBorder="1"/>
    <xf numFmtId="0" fontId="51" fillId="0" borderId="0" xfId="0" applyFont="1" applyBorder="1" applyAlignment="1">
      <alignment horizontal="center"/>
    </xf>
    <xf numFmtId="0" fontId="51" fillId="0" borderId="10" xfId="0" applyFont="1" applyBorder="1"/>
    <xf numFmtId="0" fontId="54" fillId="0" borderId="9" xfId="0" applyFont="1" applyBorder="1"/>
    <xf numFmtId="0" fontId="54" fillId="0" borderId="9" xfId="0" applyFont="1" applyBorder="1" applyAlignment="1">
      <alignment horizontal="center"/>
    </xf>
    <xf numFmtId="0" fontId="57" fillId="0" borderId="1" xfId="0" applyFont="1" applyBorder="1"/>
    <xf numFmtId="0" fontId="51" fillId="0" borderId="11" xfId="0" applyFont="1" applyBorder="1" applyAlignment="1">
      <alignment horizontal="center"/>
    </xf>
    <xf numFmtId="0" fontId="53" fillId="2" borderId="1" xfId="0" applyFont="1" applyFill="1" applyBorder="1"/>
    <xf numFmtId="0" fontId="57" fillId="0" borderId="4" xfId="0" applyFont="1" applyBorder="1"/>
    <xf numFmtId="3" fontId="53" fillId="0" borderId="19" xfId="0" applyNumberFormat="1" applyFont="1" applyBorder="1"/>
    <xf numFmtId="3" fontId="53" fillId="0" borderId="4" xfId="0" applyNumberFormat="1" applyFont="1" applyBorder="1"/>
    <xf numFmtId="3" fontId="53" fillId="0" borderId="0" xfId="0" applyNumberFormat="1" applyFont="1" applyBorder="1"/>
    <xf numFmtId="3" fontId="53" fillId="0" borderId="11" xfId="0" applyNumberFormat="1" applyFont="1" applyBorder="1"/>
    <xf numFmtId="3" fontId="53" fillId="2" borderId="19" xfId="0" applyNumberFormat="1" applyFont="1" applyFill="1" applyBorder="1"/>
    <xf numFmtId="3" fontId="53" fillId="0" borderId="13" xfId="0" applyNumberFormat="1" applyFont="1" applyBorder="1"/>
    <xf numFmtId="0" fontId="53" fillId="0" borderId="2" xfId="0" applyFont="1" applyBorder="1"/>
    <xf numFmtId="0" fontId="51" fillId="0" borderId="1" xfId="0" applyFont="1" applyFill="1" applyBorder="1"/>
    <xf numFmtId="3" fontId="58" fillId="0" borderId="1" xfId="0" applyNumberFormat="1" applyFont="1" applyBorder="1"/>
    <xf numFmtId="3" fontId="58" fillId="0" borderId="4" xfId="0" applyNumberFormat="1" applyFont="1" applyBorder="1"/>
    <xf numFmtId="0" fontId="52" fillId="0" borderId="0" xfId="0" applyFont="1" applyFill="1"/>
    <xf numFmtId="0" fontId="51" fillId="0" borderId="9" xfId="0" applyFont="1" applyFill="1" applyBorder="1"/>
    <xf numFmtId="3" fontId="58" fillId="0" borderId="5" xfId="0" applyNumberFormat="1" applyFont="1" applyBorder="1"/>
    <xf numFmtId="0" fontId="51" fillId="0" borderId="11" xfId="0" applyFont="1" applyFill="1" applyBorder="1"/>
    <xf numFmtId="3" fontId="58" fillId="0" borderId="0" xfId="0" applyNumberFormat="1" applyFont="1" applyBorder="1"/>
    <xf numFmtId="3" fontId="52" fillId="0" borderId="0" xfId="0" applyNumberFormat="1" applyFont="1" applyFill="1"/>
    <xf numFmtId="0" fontId="51" fillId="0" borderId="10" xfId="0" applyFont="1" applyFill="1" applyBorder="1"/>
    <xf numFmtId="0" fontId="51" fillId="0" borderId="2" xfId="0" applyFont="1" applyFill="1" applyBorder="1"/>
    <xf numFmtId="3" fontId="58" fillId="0" borderId="8" xfId="0" applyNumberFormat="1" applyFont="1" applyBorder="1"/>
    <xf numFmtId="0" fontId="59" fillId="0" borderId="0" xfId="0" applyFont="1"/>
    <xf numFmtId="16" fontId="59" fillId="0" borderId="0" xfId="0" applyNumberFormat="1" applyFont="1" applyAlignment="1">
      <alignment horizontal="left"/>
    </xf>
    <xf numFmtId="3" fontId="59" fillId="0" borderId="0" xfId="0" applyNumberFormat="1" applyFont="1"/>
    <xf numFmtId="0" fontId="59" fillId="0" borderId="0" xfId="0" applyFont="1" applyBorder="1"/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6" xfId="8" applyFont="1" applyBorder="1" applyAlignment="1">
      <alignment horizontal="center"/>
    </xf>
    <xf numFmtId="0" fontId="1" fillId="0" borderId="12" xfId="8" applyFont="1" applyBorder="1" applyAlignment="1">
      <alignment horizontal="center"/>
    </xf>
    <xf numFmtId="0" fontId="13" fillId="0" borderId="1" xfId="8" applyFont="1" applyBorder="1" applyAlignment="1">
      <alignment horizontal="center" vertical="center" wrapText="1"/>
    </xf>
    <xf numFmtId="0" fontId="1" fillId="0" borderId="4" xfId="8" applyFont="1" applyBorder="1" applyAlignment="1">
      <alignment horizontal="center" vertical="center" wrapText="1"/>
    </xf>
    <xf numFmtId="0" fontId="1" fillId="0" borderId="2" xfId="8" applyFont="1" applyBorder="1" applyAlignment="1">
      <alignment horizontal="center" vertical="center" wrapText="1"/>
    </xf>
    <xf numFmtId="0" fontId="13" fillId="0" borderId="9" xfId="8" applyFont="1" applyBorder="1" applyAlignment="1">
      <alignment horizontal="center" wrapText="1"/>
    </xf>
    <xf numFmtId="0" fontId="13" fillId="0" borderId="18" xfId="8" applyFont="1" applyBorder="1" applyAlignment="1">
      <alignment horizontal="center" wrapText="1"/>
    </xf>
    <xf numFmtId="0" fontId="13" fillId="0" borderId="11" xfId="8" applyFont="1" applyBorder="1" applyAlignment="1">
      <alignment horizontal="center" wrapText="1"/>
    </xf>
    <xf numFmtId="0" fontId="13" fillId="0" borderId="19" xfId="8" applyFont="1" applyBorder="1" applyAlignment="1">
      <alignment horizontal="center" wrapText="1"/>
    </xf>
    <xf numFmtId="0" fontId="17" fillId="0" borderId="0" xfId="1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2" fillId="0" borderId="8" xfId="1" applyFont="1" applyFill="1" applyBorder="1" applyAlignment="1">
      <alignment horizontal="center"/>
    </xf>
    <xf numFmtId="0" fontId="13" fillId="0" borderId="4" xfId="8" applyFont="1" applyBorder="1" applyAlignment="1">
      <alignment horizontal="center" vertical="center" wrapText="1"/>
    </xf>
    <xf numFmtId="0" fontId="13" fillId="0" borderId="2" xfId="8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3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2" fillId="0" borderId="0" xfId="0" applyFont="1" applyAlignment="1"/>
    <xf numFmtId="0" fontId="53" fillId="0" borderId="1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wrapText="1"/>
    </xf>
    <xf numFmtId="0" fontId="52" fillId="0" borderId="4" xfId="0" applyFont="1" applyBorder="1" applyAlignment="1">
      <alignment horizontal="center" wrapText="1"/>
    </xf>
    <xf numFmtId="0" fontId="52" fillId="0" borderId="2" xfId="0" applyFont="1" applyBorder="1" applyAlignment="1">
      <alignment horizontal="center" wrapText="1"/>
    </xf>
    <xf numFmtId="0" fontId="53" fillId="0" borderId="9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7" xfId="0" applyFont="1" applyBorder="1" applyAlignment="1"/>
    <xf numFmtId="0" fontId="52" fillId="0" borderId="12" xfId="0" applyFont="1" applyBorder="1" applyAlignment="1"/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0" fillId="0" borderId="1" xfId="8" applyFont="1" applyBorder="1" applyAlignment="1">
      <alignment horizontal="center" vertical="center" wrapText="1"/>
    </xf>
    <xf numFmtId="0" fontId="39" fillId="0" borderId="4" xfId="8" applyFont="1" applyBorder="1" applyAlignment="1">
      <alignment horizontal="center" vertical="center" wrapText="1"/>
    </xf>
    <xf numFmtId="0" fontId="39" fillId="0" borderId="2" xfId="8" applyFont="1" applyBorder="1" applyAlignment="1">
      <alignment horizontal="center" vertical="center" wrapText="1"/>
    </xf>
    <xf numFmtId="0" fontId="40" fillId="0" borderId="18" xfId="8" applyFont="1" applyBorder="1" applyAlignment="1">
      <alignment horizontal="center" vertical="center" wrapText="1"/>
    </xf>
    <xf numFmtId="0" fontId="39" fillId="0" borderId="19" xfId="8" applyFont="1" applyBorder="1" applyAlignment="1">
      <alignment horizontal="center" vertical="center" wrapText="1"/>
    </xf>
    <xf numFmtId="0" fontId="39" fillId="0" borderId="13" xfId="8" applyFont="1" applyBorder="1" applyAlignment="1">
      <alignment horizontal="center" vertical="center" wrapText="1"/>
    </xf>
    <xf numFmtId="0" fontId="37" fillId="0" borderId="0" xfId="2" applyFont="1" applyFill="1" applyAlignment="1">
      <alignment horizontal="center"/>
    </xf>
    <xf numFmtId="0" fontId="38" fillId="0" borderId="8" xfId="2" applyFont="1" applyFill="1" applyBorder="1" applyAlignment="1">
      <alignment horizontal="right"/>
    </xf>
    <xf numFmtId="0" fontId="40" fillId="0" borderId="4" xfId="8" applyFont="1" applyBorder="1" applyAlignment="1">
      <alignment horizontal="center" vertical="center" wrapText="1"/>
    </xf>
    <xf numFmtId="0" fontId="40" fillId="0" borderId="2" xfId="8" applyFont="1" applyBorder="1" applyAlignment="1">
      <alignment horizontal="center" vertical="center" wrapText="1"/>
    </xf>
    <xf numFmtId="0" fontId="40" fillId="0" borderId="19" xfId="8" applyFont="1" applyBorder="1" applyAlignment="1">
      <alignment horizontal="center" vertical="center" wrapText="1"/>
    </xf>
    <xf numFmtId="0" fontId="40" fillId="0" borderId="13" xfId="8" applyFont="1" applyBorder="1" applyAlignment="1">
      <alignment horizontal="center" vertical="center" wrapText="1"/>
    </xf>
    <xf numFmtId="0" fontId="40" fillId="0" borderId="6" xfId="8" applyFont="1" applyBorder="1" applyAlignment="1">
      <alignment horizontal="center" vertical="center"/>
    </xf>
    <xf numFmtId="0" fontId="39" fillId="0" borderId="7" xfId="8" applyFont="1" applyBorder="1" applyAlignment="1">
      <alignment horizontal="center" vertical="center"/>
    </xf>
    <xf numFmtId="0" fontId="39" fillId="0" borderId="12" xfId="8" applyFont="1" applyBorder="1" applyAlignment="1">
      <alignment horizontal="center" vertical="center"/>
    </xf>
    <xf numFmtId="0" fontId="40" fillId="0" borderId="7" xfId="8" applyFont="1" applyBorder="1" applyAlignment="1">
      <alignment horizontal="center" vertical="center"/>
    </xf>
    <xf numFmtId="0" fontId="39" fillId="0" borderId="7" xfId="8" applyFont="1" applyBorder="1" applyAlignment="1">
      <alignment vertical="center"/>
    </xf>
    <xf numFmtId="0" fontId="40" fillId="0" borderId="9" xfId="8" applyFont="1" applyBorder="1" applyAlignment="1">
      <alignment horizontal="center" vertical="center" wrapText="1"/>
    </xf>
    <xf numFmtId="0" fontId="39" fillId="0" borderId="11" xfId="8" applyFont="1" applyBorder="1" applyAlignment="1">
      <alignment horizontal="center" vertical="center" wrapText="1"/>
    </xf>
    <xf numFmtId="0" fontId="39" fillId="0" borderId="10" xfId="8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/>
    <xf numFmtId="2" fontId="18" fillId="0" borderId="1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</cellXfs>
  <cellStyles count="9">
    <cellStyle name="Normál" xfId="0" builtinId="0"/>
    <cellStyle name="Normál 2" xfId="4"/>
    <cellStyle name="Normál 3" xfId="5"/>
    <cellStyle name="Normál 4" xfId="6"/>
    <cellStyle name="Normál 4 2" xfId="7"/>
    <cellStyle name="Normál 4 3" xfId="8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cst&#225;r%20okt&#243;be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Test&#252;leti2017/0210/1.%20K&#246;lts&#233;gvet&#233;s/Kincst&#225;r_eredeti_2017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"/>
      <sheetName val="5.mell"/>
      <sheetName val="5.1"/>
      <sheetName val="5.2"/>
      <sheetName val="5.3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13">
          <cell r="C13">
            <v>139027</v>
          </cell>
        </row>
        <row r="14">
          <cell r="C14">
            <v>141949</v>
          </cell>
        </row>
        <row r="15">
          <cell r="C15">
            <v>4000</v>
          </cell>
        </row>
        <row r="16">
          <cell r="C16">
            <v>4000</v>
          </cell>
        </row>
        <row r="17">
          <cell r="C17">
            <v>145949</v>
          </cell>
        </row>
        <row r="19">
          <cell r="C19">
            <v>120943</v>
          </cell>
        </row>
        <row r="20">
          <cell r="C20">
            <v>123377</v>
          </cell>
        </row>
        <row r="21">
          <cell r="C21">
            <v>0</v>
          </cell>
        </row>
        <row r="22">
          <cell r="C22">
            <v>123377</v>
          </cell>
        </row>
        <row r="24">
          <cell r="C24">
            <v>60991</v>
          </cell>
        </row>
        <row r="25">
          <cell r="C25">
            <v>67400</v>
          </cell>
        </row>
        <row r="26">
          <cell r="C26">
            <v>600</v>
          </cell>
        </row>
        <row r="27">
          <cell r="C27">
            <v>600</v>
          </cell>
        </row>
        <row r="28">
          <cell r="C28">
            <v>68000</v>
          </cell>
        </row>
        <row r="30">
          <cell r="C30">
            <v>31024</v>
          </cell>
        </row>
        <row r="31">
          <cell r="C31">
            <v>31794</v>
          </cell>
        </row>
        <row r="32">
          <cell r="C32">
            <v>0</v>
          </cell>
        </row>
        <row r="33">
          <cell r="C33">
            <v>31794</v>
          </cell>
        </row>
        <row r="35">
          <cell r="C35">
            <v>174336</v>
          </cell>
        </row>
        <row r="36">
          <cell r="C36">
            <v>184463</v>
          </cell>
        </row>
        <row r="37">
          <cell r="C37">
            <v>2000</v>
          </cell>
        </row>
        <row r="38">
          <cell r="C38">
            <v>186463</v>
          </cell>
        </row>
        <row r="40">
          <cell r="C40">
            <v>103702</v>
          </cell>
        </row>
        <row r="41">
          <cell r="C41">
            <v>109301</v>
          </cell>
        </row>
        <row r="42">
          <cell r="C42">
            <v>1400</v>
          </cell>
        </row>
        <row r="43">
          <cell r="C43">
            <v>1400</v>
          </cell>
        </row>
        <row r="44">
          <cell r="C44">
            <v>110701</v>
          </cell>
        </row>
        <row r="46">
          <cell r="C46">
            <v>70634</v>
          </cell>
        </row>
        <row r="47">
          <cell r="C47">
            <v>75162</v>
          </cell>
        </row>
        <row r="48">
          <cell r="C48">
            <v>600</v>
          </cell>
        </row>
        <row r="49">
          <cell r="C49">
            <v>600</v>
          </cell>
        </row>
        <row r="50">
          <cell r="C50">
            <v>75762</v>
          </cell>
        </row>
        <row r="52">
          <cell r="C52">
            <v>49392</v>
          </cell>
        </row>
        <row r="53">
          <cell r="C53">
            <v>50399</v>
          </cell>
        </row>
        <row r="54">
          <cell r="C54">
            <v>645</v>
          </cell>
        </row>
        <row r="55">
          <cell r="C55">
            <v>645</v>
          </cell>
        </row>
        <row r="56">
          <cell r="C56">
            <v>51044</v>
          </cell>
        </row>
        <row r="58">
          <cell r="C58">
            <v>149893</v>
          </cell>
        </row>
        <row r="59">
          <cell r="C59">
            <v>155636</v>
          </cell>
        </row>
        <row r="60">
          <cell r="C60">
            <v>2800</v>
          </cell>
        </row>
        <row r="61">
          <cell r="C61">
            <v>158436</v>
          </cell>
        </row>
        <row r="63">
          <cell r="C63">
            <v>70498</v>
          </cell>
        </row>
        <row r="64">
          <cell r="C64">
            <v>73241</v>
          </cell>
        </row>
        <row r="65">
          <cell r="C65">
            <v>0</v>
          </cell>
        </row>
        <row r="66">
          <cell r="C66">
            <v>73241</v>
          </cell>
        </row>
        <row r="68">
          <cell r="C68">
            <v>10806</v>
          </cell>
        </row>
        <row r="69">
          <cell r="C69">
            <v>10806</v>
          </cell>
        </row>
        <row r="70">
          <cell r="C70">
            <v>0</v>
          </cell>
        </row>
        <row r="71">
          <cell r="C71">
            <v>10806</v>
          </cell>
        </row>
        <row r="73">
          <cell r="C73">
            <v>11418</v>
          </cell>
        </row>
        <row r="74">
          <cell r="C74">
            <v>11418</v>
          </cell>
        </row>
        <row r="75">
          <cell r="C75">
            <v>0</v>
          </cell>
        </row>
        <row r="76">
          <cell r="C76">
            <v>11418</v>
          </cell>
        </row>
        <row r="78">
          <cell r="C78">
            <v>57171</v>
          </cell>
        </row>
        <row r="79">
          <cell r="C79">
            <v>60171</v>
          </cell>
        </row>
        <row r="80">
          <cell r="C80">
            <v>600</v>
          </cell>
        </row>
        <row r="81">
          <cell r="C81">
            <v>2200</v>
          </cell>
        </row>
        <row r="82">
          <cell r="C82">
            <v>2800</v>
          </cell>
        </row>
        <row r="83">
          <cell r="C83">
            <v>62971</v>
          </cell>
        </row>
        <row r="85">
          <cell r="C85">
            <v>49624</v>
          </cell>
        </row>
        <row r="86">
          <cell r="C86">
            <v>51080</v>
          </cell>
        </row>
        <row r="88">
          <cell r="C88">
            <v>1515</v>
          </cell>
        </row>
        <row r="89">
          <cell r="C89">
            <v>52595</v>
          </cell>
        </row>
        <row r="91">
          <cell r="C91">
            <v>391261</v>
          </cell>
        </row>
        <row r="92">
          <cell r="C92">
            <v>405188</v>
          </cell>
        </row>
        <row r="93">
          <cell r="C93">
            <v>28775</v>
          </cell>
        </row>
        <row r="94">
          <cell r="C94">
            <v>433963</v>
          </cell>
        </row>
        <row r="96">
          <cell r="C96">
            <v>38362</v>
          </cell>
        </row>
        <row r="97">
          <cell r="C97">
            <v>46865</v>
          </cell>
        </row>
        <row r="98">
          <cell r="C98">
            <v>2140</v>
          </cell>
        </row>
        <row r="99">
          <cell r="C99">
            <v>2140</v>
          </cell>
        </row>
        <row r="100">
          <cell r="C100">
            <v>49005</v>
          </cell>
        </row>
        <row r="102">
          <cell r="C102">
            <v>26935</v>
          </cell>
        </row>
        <row r="103">
          <cell r="C103">
            <v>29099</v>
          </cell>
        </row>
        <row r="104">
          <cell r="C104">
            <v>0</v>
          </cell>
        </row>
        <row r="105">
          <cell r="C105">
            <v>29099</v>
          </cell>
        </row>
        <row r="107">
          <cell r="C107">
            <v>325964</v>
          </cell>
        </row>
        <row r="108">
          <cell r="C108">
            <v>329224</v>
          </cell>
        </row>
        <row r="109">
          <cell r="C109">
            <v>26635</v>
          </cell>
        </row>
        <row r="110">
          <cell r="C110">
            <v>355859</v>
          </cell>
        </row>
        <row r="112">
          <cell r="C112">
            <v>27731</v>
          </cell>
        </row>
        <row r="113">
          <cell r="C113">
            <v>27731</v>
          </cell>
        </row>
        <row r="114">
          <cell r="C114">
            <v>1160</v>
          </cell>
        </row>
        <row r="115">
          <cell r="C115">
            <v>1160</v>
          </cell>
        </row>
        <row r="116">
          <cell r="C116">
            <v>28891</v>
          </cell>
        </row>
        <row r="118">
          <cell r="C118">
            <v>6065</v>
          </cell>
        </row>
        <row r="119">
          <cell r="C119">
            <v>6065</v>
          </cell>
        </row>
        <row r="120">
          <cell r="C120">
            <v>0</v>
          </cell>
        </row>
        <row r="121">
          <cell r="C121">
            <v>6065</v>
          </cell>
        </row>
        <row r="123">
          <cell r="C123">
            <v>8906</v>
          </cell>
        </row>
        <row r="124">
          <cell r="C124">
            <v>8906</v>
          </cell>
        </row>
        <row r="125">
          <cell r="C125">
            <v>0</v>
          </cell>
        </row>
        <row r="126">
          <cell r="C126">
            <v>8906</v>
          </cell>
        </row>
        <row r="128">
          <cell r="C128">
            <v>8015</v>
          </cell>
        </row>
        <row r="129">
          <cell r="C129">
            <v>8015</v>
          </cell>
        </row>
        <row r="130">
          <cell r="C130">
            <v>0</v>
          </cell>
        </row>
        <row r="131">
          <cell r="C131">
            <v>8015</v>
          </cell>
        </row>
        <row r="133">
          <cell r="C133">
            <v>11450</v>
          </cell>
        </row>
        <row r="134">
          <cell r="C134">
            <v>11450</v>
          </cell>
        </row>
        <row r="135">
          <cell r="C135">
            <v>0</v>
          </cell>
        </row>
        <row r="136">
          <cell r="C136">
            <v>11450</v>
          </cell>
        </row>
        <row r="138">
          <cell r="C138">
            <v>24907</v>
          </cell>
        </row>
        <row r="139">
          <cell r="C139">
            <v>24907</v>
          </cell>
        </row>
        <row r="140">
          <cell r="C140">
            <v>9309</v>
          </cell>
        </row>
        <row r="141">
          <cell r="C141">
            <v>9309</v>
          </cell>
        </row>
        <row r="142">
          <cell r="C142">
            <v>34216</v>
          </cell>
        </row>
        <row r="144">
          <cell r="C144">
            <v>29694</v>
          </cell>
        </row>
        <row r="145">
          <cell r="C145">
            <v>29694</v>
          </cell>
        </row>
        <row r="146">
          <cell r="C146">
            <v>733</v>
          </cell>
        </row>
        <row r="147">
          <cell r="C147">
            <v>733</v>
          </cell>
        </row>
        <row r="148">
          <cell r="C148">
            <v>30427</v>
          </cell>
        </row>
        <row r="150">
          <cell r="C150">
            <v>42880</v>
          </cell>
        </row>
        <row r="151">
          <cell r="C151">
            <v>46140</v>
          </cell>
        </row>
        <row r="152">
          <cell r="C152">
            <v>433</v>
          </cell>
        </row>
        <row r="153">
          <cell r="C153">
            <v>433</v>
          </cell>
        </row>
        <row r="154">
          <cell r="C154">
            <v>46573</v>
          </cell>
        </row>
        <row r="156">
          <cell r="C156">
            <v>432</v>
          </cell>
        </row>
        <row r="157">
          <cell r="C157">
            <v>432</v>
          </cell>
        </row>
        <row r="158">
          <cell r="C158">
            <v>0</v>
          </cell>
        </row>
        <row r="159">
          <cell r="C159">
            <v>432</v>
          </cell>
        </row>
        <row r="161">
          <cell r="C161">
            <v>7053</v>
          </cell>
        </row>
        <row r="162">
          <cell r="C162">
            <v>7053</v>
          </cell>
        </row>
        <row r="163">
          <cell r="C163">
            <v>0</v>
          </cell>
        </row>
        <row r="164">
          <cell r="C164">
            <v>7053</v>
          </cell>
        </row>
        <row r="166">
          <cell r="C166">
            <v>14416</v>
          </cell>
        </row>
        <row r="167">
          <cell r="C167">
            <v>14416</v>
          </cell>
        </row>
        <row r="168">
          <cell r="C168">
            <v>0</v>
          </cell>
        </row>
        <row r="169">
          <cell r="C169">
            <v>14416</v>
          </cell>
        </row>
        <row r="171">
          <cell r="C171">
            <v>32126</v>
          </cell>
        </row>
        <row r="172">
          <cell r="C172">
            <v>32126</v>
          </cell>
        </row>
        <row r="173">
          <cell r="C173">
            <v>1000</v>
          </cell>
        </row>
        <row r="174">
          <cell r="C174">
            <v>1000</v>
          </cell>
        </row>
        <row r="175">
          <cell r="C175">
            <v>33126</v>
          </cell>
        </row>
        <row r="177">
          <cell r="C177">
            <v>12121</v>
          </cell>
        </row>
        <row r="178">
          <cell r="C178">
            <v>12121</v>
          </cell>
        </row>
        <row r="179">
          <cell r="C179">
            <v>200</v>
          </cell>
        </row>
        <row r="180">
          <cell r="C180">
            <v>200</v>
          </cell>
        </row>
        <row r="181">
          <cell r="C181">
            <v>12321</v>
          </cell>
        </row>
        <row r="183">
          <cell r="C183">
            <v>630</v>
          </cell>
        </row>
        <row r="184">
          <cell r="C184">
            <v>630</v>
          </cell>
        </row>
        <row r="185">
          <cell r="C185">
            <v>0</v>
          </cell>
        </row>
        <row r="186">
          <cell r="C186">
            <v>630</v>
          </cell>
        </row>
        <row r="188">
          <cell r="C188">
            <v>15508</v>
          </cell>
        </row>
        <row r="189">
          <cell r="C189">
            <v>15508</v>
          </cell>
        </row>
        <row r="190">
          <cell r="C190">
            <v>0</v>
          </cell>
        </row>
        <row r="191">
          <cell r="C191">
            <v>15508</v>
          </cell>
        </row>
        <row r="193">
          <cell r="C193">
            <v>7307</v>
          </cell>
        </row>
        <row r="194">
          <cell r="C194">
            <v>7307</v>
          </cell>
        </row>
        <row r="195">
          <cell r="C195">
            <v>0</v>
          </cell>
        </row>
        <row r="196">
          <cell r="C196">
            <v>7307</v>
          </cell>
        </row>
        <row r="198">
          <cell r="C198">
            <v>49508</v>
          </cell>
        </row>
        <row r="199">
          <cell r="C199">
            <v>49508</v>
          </cell>
        </row>
        <row r="200">
          <cell r="C200">
            <v>2500</v>
          </cell>
        </row>
        <row r="201">
          <cell r="C201">
            <v>2500</v>
          </cell>
        </row>
        <row r="202">
          <cell r="C202">
            <v>52008</v>
          </cell>
        </row>
        <row r="204">
          <cell r="C204">
            <v>14218</v>
          </cell>
        </row>
        <row r="205">
          <cell r="C205">
            <v>14218</v>
          </cell>
        </row>
        <row r="206">
          <cell r="C206">
            <v>11300</v>
          </cell>
        </row>
        <row r="207">
          <cell r="C207">
            <v>11300</v>
          </cell>
        </row>
        <row r="208">
          <cell r="C208">
            <v>25518</v>
          </cell>
        </row>
        <row r="210">
          <cell r="C210">
            <v>4513</v>
          </cell>
        </row>
        <row r="211">
          <cell r="C211">
            <v>4513</v>
          </cell>
        </row>
        <row r="212">
          <cell r="C212">
            <v>0</v>
          </cell>
        </row>
        <row r="213">
          <cell r="C213">
            <v>4513</v>
          </cell>
        </row>
        <row r="215">
          <cell r="C215">
            <v>62</v>
          </cell>
        </row>
        <row r="216">
          <cell r="C216">
            <v>62</v>
          </cell>
        </row>
        <row r="217">
          <cell r="C217">
            <v>0</v>
          </cell>
        </row>
        <row r="218">
          <cell r="C218">
            <v>62</v>
          </cell>
        </row>
        <row r="220">
          <cell r="C220">
            <v>76</v>
          </cell>
        </row>
        <row r="221">
          <cell r="C221">
            <v>76</v>
          </cell>
        </row>
        <row r="222">
          <cell r="C222">
            <v>0</v>
          </cell>
        </row>
        <row r="223">
          <cell r="C223">
            <v>76</v>
          </cell>
        </row>
        <row r="225">
          <cell r="C225">
            <v>6706</v>
          </cell>
        </row>
        <row r="226">
          <cell r="C226">
            <v>6706</v>
          </cell>
        </row>
        <row r="227">
          <cell r="C227">
            <v>0</v>
          </cell>
        </row>
        <row r="228">
          <cell r="C228">
            <v>6706</v>
          </cell>
        </row>
        <row r="230">
          <cell r="C230">
            <v>1640</v>
          </cell>
        </row>
        <row r="231">
          <cell r="C231">
            <v>1640</v>
          </cell>
        </row>
        <row r="232">
          <cell r="C232">
            <v>0</v>
          </cell>
        </row>
        <row r="233">
          <cell r="C233">
            <v>1640</v>
          </cell>
        </row>
        <row r="235">
          <cell r="C235">
            <v>1166491</v>
          </cell>
        </row>
        <row r="236">
          <cell r="C236">
            <v>1211286</v>
          </cell>
        </row>
        <row r="237">
          <cell r="C237">
            <v>40335</v>
          </cell>
        </row>
        <row r="238">
          <cell r="C238">
            <v>1251621</v>
          </cell>
        </row>
        <row r="240">
          <cell r="C240">
            <v>827902</v>
          </cell>
        </row>
        <row r="241">
          <cell r="C241">
            <v>859827</v>
          </cell>
        </row>
        <row r="242">
          <cell r="C242">
            <v>34635</v>
          </cell>
        </row>
        <row r="243">
          <cell r="C243">
            <v>894462</v>
          </cell>
        </row>
        <row r="245">
          <cell r="C245">
            <v>338589</v>
          </cell>
        </row>
        <row r="246">
          <cell r="C246">
            <v>351459</v>
          </cell>
        </row>
        <row r="247">
          <cell r="C247">
            <v>5700</v>
          </cell>
        </row>
        <row r="248">
          <cell r="C248">
            <v>357159</v>
          </cell>
        </row>
        <row r="249">
          <cell r="C249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ad"/>
      <sheetName val="bev."/>
      <sheetName val="létsz"/>
      <sheetName val="kedv."/>
    </sheetNames>
    <sheetDataSet>
      <sheetData sheetId="0" refreshError="1">
        <row r="13">
          <cell r="C13">
            <v>139010</v>
          </cell>
        </row>
        <row r="31">
          <cell r="C31">
            <v>70498</v>
          </cell>
        </row>
        <row r="33">
          <cell r="C33">
            <v>10806</v>
          </cell>
        </row>
        <row r="35">
          <cell r="C35">
            <v>11418</v>
          </cell>
        </row>
        <row r="49">
          <cell r="C49">
            <v>27731</v>
          </cell>
        </row>
        <row r="51">
          <cell r="C51">
            <v>6065</v>
          </cell>
        </row>
        <row r="59">
          <cell r="C59">
            <v>24907</v>
          </cell>
        </row>
        <row r="63">
          <cell r="C63">
            <v>42880</v>
          </cell>
        </row>
        <row r="71">
          <cell r="C71">
            <v>32126</v>
          </cell>
        </row>
        <row r="73">
          <cell r="C73">
            <v>12121</v>
          </cell>
        </row>
        <row r="79">
          <cell r="C79">
            <v>7307</v>
          </cell>
        </row>
        <row r="81">
          <cell r="C81">
            <v>49508</v>
          </cell>
        </row>
        <row r="87">
          <cell r="C87">
            <v>62</v>
          </cell>
        </row>
        <row r="93">
          <cell r="C93">
            <v>1640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zoomScaleNormal="100" workbookViewId="0"/>
  </sheetViews>
  <sheetFormatPr defaultRowHeight="12.75"/>
  <cols>
    <col min="1" max="1" width="6.7109375" customWidth="1"/>
    <col min="2" max="2" width="53.5703125" customWidth="1"/>
    <col min="3" max="3" width="20.140625" customWidth="1"/>
    <col min="4" max="4" width="16.710937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6" t="s">
        <v>716</v>
      </c>
      <c r="B1" s="26"/>
      <c r="C1" s="26"/>
      <c r="D1" s="24"/>
      <c r="E1" s="24"/>
      <c r="F1" s="26"/>
      <c r="G1" s="26"/>
      <c r="H1" s="26"/>
      <c r="I1" s="24"/>
      <c r="J1" s="24"/>
    </row>
    <row r="2" spans="1:10" ht="15.75">
      <c r="A2" s="26"/>
      <c r="B2" s="26"/>
      <c r="C2" s="26"/>
      <c r="D2" s="24"/>
      <c r="E2" s="24"/>
      <c r="F2" s="26"/>
      <c r="G2" s="26"/>
      <c r="H2" s="26"/>
      <c r="I2" s="24"/>
      <c r="J2" s="24"/>
    </row>
    <row r="3" spans="1:10" ht="15.75">
      <c r="A3" s="637" t="s">
        <v>442</v>
      </c>
      <c r="B3" s="636"/>
      <c r="C3" s="636"/>
      <c r="D3" s="636"/>
      <c r="E3" s="636"/>
      <c r="F3" s="39"/>
      <c r="G3" s="4"/>
      <c r="H3" s="39"/>
      <c r="I3" s="29"/>
      <c r="J3" s="20"/>
    </row>
    <row r="4" spans="1:10" ht="15.75">
      <c r="A4" s="635" t="s">
        <v>521</v>
      </c>
      <c r="B4" s="636"/>
      <c r="C4" s="636"/>
      <c r="D4" s="636"/>
      <c r="E4" s="636"/>
      <c r="F4" s="39"/>
      <c r="G4" s="39"/>
      <c r="H4" s="39"/>
      <c r="I4" s="20"/>
      <c r="J4" s="25"/>
    </row>
    <row r="5" spans="1:10" ht="15.75">
      <c r="A5" s="635" t="s">
        <v>520</v>
      </c>
      <c r="B5" s="636"/>
      <c r="C5" s="636"/>
      <c r="D5" s="636"/>
      <c r="E5" s="636"/>
      <c r="F5" s="39"/>
      <c r="G5" s="39"/>
      <c r="H5" s="39"/>
      <c r="I5" s="35"/>
      <c r="J5" s="25"/>
    </row>
    <row r="6" spans="1:10" ht="15.75">
      <c r="A6" s="39"/>
      <c r="B6" s="39"/>
      <c r="C6" s="39"/>
      <c r="D6" s="35"/>
      <c r="E6" s="25"/>
      <c r="F6" s="39"/>
      <c r="G6" s="39"/>
      <c r="H6" s="39"/>
      <c r="I6" s="35"/>
      <c r="J6" s="25"/>
    </row>
    <row r="7" spans="1:10" ht="14.1" customHeight="1">
      <c r="A7" s="4" t="s">
        <v>0</v>
      </c>
      <c r="B7" s="4"/>
      <c r="C7" s="5" t="s">
        <v>1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2</v>
      </c>
      <c r="B8" s="16" t="s">
        <v>3</v>
      </c>
      <c r="C8" s="633" t="s">
        <v>47</v>
      </c>
      <c r="D8" s="633" t="s">
        <v>427</v>
      </c>
      <c r="E8" s="633" t="s">
        <v>519</v>
      </c>
      <c r="F8" s="20"/>
      <c r="G8" s="20"/>
      <c r="H8" s="20"/>
    </row>
    <row r="9" spans="1:10" ht="23.25" customHeight="1">
      <c r="A9" s="19" t="s">
        <v>5</v>
      </c>
      <c r="B9" s="20"/>
      <c r="C9" s="634"/>
      <c r="D9" s="634"/>
      <c r="E9" s="634"/>
      <c r="F9" s="20"/>
      <c r="G9" s="20"/>
      <c r="H9" s="20"/>
    </row>
    <row r="10" spans="1:10" s="217" customFormat="1" ht="18" customHeight="1">
      <c r="A10" s="17" t="s">
        <v>55</v>
      </c>
      <c r="B10" s="70" t="s">
        <v>174</v>
      </c>
      <c r="C10" s="89">
        <v>616198</v>
      </c>
      <c r="D10" s="89">
        <v>639962</v>
      </c>
      <c r="E10" s="89">
        <v>692566</v>
      </c>
      <c r="F10" s="25"/>
      <c r="G10" s="25"/>
      <c r="H10" s="25"/>
    </row>
    <row r="11" spans="1:10" s="215" customFormat="1" ht="18" customHeight="1">
      <c r="A11" s="17" t="s">
        <v>175</v>
      </c>
      <c r="B11" s="70" t="s">
        <v>176</v>
      </c>
      <c r="C11" s="89">
        <v>0</v>
      </c>
      <c r="D11" s="89">
        <v>0</v>
      </c>
      <c r="E11" s="89">
        <v>0</v>
      </c>
      <c r="F11" s="24"/>
      <c r="G11" s="24"/>
      <c r="H11" s="24"/>
    </row>
    <row r="12" spans="1:10" s="215" customFormat="1" ht="18" customHeight="1">
      <c r="A12" s="22" t="s">
        <v>57</v>
      </c>
      <c r="B12" s="251" t="s">
        <v>142</v>
      </c>
      <c r="C12" s="107">
        <f>SUM(C13:C19)</f>
        <v>1600072</v>
      </c>
      <c r="D12" s="107">
        <f>SUM(D13:D19)</f>
        <v>1600072</v>
      </c>
      <c r="E12" s="107">
        <f>SUM(E13:E19)</f>
        <v>1600072</v>
      </c>
      <c r="F12" s="24"/>
      <c r="G12" s="24"/>
      <c r="H12" s="24"/>
    </row>
    <row r="13" spans="1:10" ht="18" customHeight="1">
      <c r="A13" s="214"/>
      <c r="B13" s="30" t="s">
        <v>177</v>
      </c>
      <c r="C13" s="88">
        <v>28000</v>
      </c>
      <c r="D13" s="88">
        <v>28000</v>
      </c>
      <c r="E13" s="88">
        <v>28000</v>
      </c>
      <c r="F13" s="25"/>
      <c r="G13" s="25"/>
      <c r="H13" s="25"/>
    </row>
    <row r="14" spans="1:10" ht="18" customHeight="1">
      <c r="A14" s="214"/>
      <c r="B14" s="30" t="s">
        <v>178</v>
      </c>
      <c r="C14" s="88">
        <v>271000</v>
      </c>
      <c r="D14" s="88">
        <v>271000</v>
      </c>
      <c r="E14" s="88">
        <v>271000</v>
      </c>
      <c r="F14" s="25"/>
      <c r="G14" s="25"/>
      <c r="H14" s="25"/>
    </row>
    <row r="15" spans="1:10" ht="18" customHeight="1">
      <c r="A15" s="214"/>
      <c r="B15" s="30" t="s">
        <v>179</v>
      </c>
      <c r="C15" s="88">
        <v>1047000</v>
      </c>
      <c r="D15" s="88">
        <v>1047000</v>
      </c>
      <c r="E15" s="88">
        <v>1047000</v>
      </c>
      <c r="F15" s="25"/>
      <c r="G15" s="25"/>
      <c r="H15" s="25"/>
    </row>
    <row r="16" spans="1:10" ht="18" customHeight="1">
      <c r="A16" s="214"/>
      <c r="B16" s="30" t="s">
        <v>346</v>
      </c>
      <c r="C16" s="88">
        <v>246165</v>
      </c>
      <c r="D16" s="88">
        <v>246165</v>
      </c>
      <c r="E16" s="88">
        <v>246165</v>
      </c>
      <c r="F16" s="25"/>
      <c r="G16" s="25"/>
      <c r="H16" s="25"/>
    </row>
    <row r="17" spans="1:10" ht="18" customHeight="1">
      <c r="A17" s="214"/>
      <c r="B17" s="30" t="s">
        <v>347</v>
      </c>
      <c r="C17" s="88">
        <v>183</v>
      </c>
      <c r="D17" s="88">
        <v>183</v>
      </c>
      <c r="E17" s="88">
        <v>183</v>
      </c>
      <c r="F17" s="25"/>
      <c r="G17" s="25"/>
      <c r="H17" s="25"/>
    </row>
    <row r="18" spans="1:10" ht="18" customHeight="1">
      <c r="A18" s="214"/>
      <c r="B18" s="30" t="s">
        <v>348</v>
      </c>
      <c r="C18" s="88">
        <v>1000</v>
      </c>
      <c r="D18" s="88">
        <v>1000</v>
      </c>
      <c r="E18" s="88">
        <v>1000</v>
      </c>
      <c r="F18" s="25"/>
      <c r="G18" s="25"/>
      <c r="H18" s="25"/>
    </row>
    <row r="19" spans="1:10" ht="18" customHeight="1">
      <c r="A19" s="223"/>
      <c r="B19" s="28" t="s">
        <v>180</v>
      </c>
      <c r="C19" s="113">
        <v>6724</v>
      </c>
      <c r="D19" s="113">
        <v>6724</v>
      </c>
      <c r="E19" s="113">
        <v>6724</v>
      </c>
      <c r="F19" s="25"/>
      <c r="G19" s="25"/>
      <c r="H19" s="25"/>
    </row>
    <row r="20" spans="1:10" s="217" customFormat="1" ht="18" customHeight="1">
      <c r="A20" s="17" t="s">
        <v>93</v>
      </c>
      <c r="B20" s="70" t="s">
        <v>181</v>
      </c>
      <c r="C20" s="89">
        <v>355138</v>
      </c>
      <c r="D20" s="89">
        <v>365337</v>
      </c>
      <c r="E20" s="89">
        <v>379972</v>
      </c>
      <c r="F20" s="25"/>
      <c r="G20" s="25"/>
      <c r="H20" s="25"/>
    </row>
    <row r="21" spans="1:10" s="215" customFormat="1" ht="18" customHeight="1">
      <c r="A21" s="17" t="s">
        <v>182</v>
      </c>
      <c r="B21" s="70" t="s">
        <v>183</v>
      </c>
      <c r="C21" s="179">
        <v>46449</v>
      </c>
      <c r="D21" s="179">
        <v>46449</v>
      </c>
      <c r="E21" s="179">
        <v>46449</v>
      </c>
      <c r="F21" s="24"/>
      <c r="G21" s="24"/>
      <c r="H21" s="24"/>
    </row>
    <row r="22" spans="1:10" ht="18" customHeight="1">
      <c r="A22" s="71" t="s">
        <v>95</v>
      </c>
      <c r="B22" s="206" t="s">
        <v>184</v>
      </c>
      <c r="C22" s="152">
        <f>SUM(C23:C24)</f>
        <v>103030</v>
      </c>
      <c r="D22" s="152">
        <f>SUM(D23:D24)</f>
        <v>81184</v>
      </c>
      <c r="E22" s="152">
        <f>SUM(E23:E24)</f>
        <v>57671</v>
      </c>
      <c r="F22" s="25"/>
      <c r="G22" s="25"/>
      <c r="H22" s="25"/>
    </row>
    <row r="23" spans="1:10" ht="18" customHeight="1">
      <c r="A23" s="214"/>
      <c r="B23" s="30" t="s">
        <v>195</v>
      </c>
      <c r="C23" s="88">
        <v>103030</v>
      </c>
      <c r="D23" s="88">
        <v>81184</v>
      </c>
      <c r="E23" s="88">
        <v>57671</v>
      </c>
      <c r="F23" s="25"/>
      <c r="G23" s="25"/>
      <c r="H23" s="25"/>
    </row>
    <row r="24" spans="1:10" ht="18" customHeight="1">
      <c r="A24" s="223"/>
      <c r="B24" s="28" t="s">
        <v>197</v>
      </c>
      <c r="C24" s="113">
        <v>0</v>
      </c>
      <c r="D24" s="113">
        <v>0</v>
      </c>
      <c r="E24" s="113">
        <v>0</v>
      </c>
      <c r="F24" s="25"/>
      <c r="G24" s="25"/>
      <c r="H24" s="25"/>
    </row>
    <row r="25" spans="1:10" ht="18" customHeight="1">
      <c r="A25" s="71" t="s">
        <v>96</v>
      </c>
      <c r="B25" s="206" t="s">
        <v>185</v>
      </c>
      <c r="C25" s="152">
        <f>SUM(C26:C27)</f>
        <v>72814</v>
      </c>
      <c r="D25" s="152">
        <f>SUM(D26:D27)</f>
        <v>81814</v>
      </c>
      <c r="E25" s="152">
        <f>SUM(E26:E27)</f>
        <v>481994</v>
      </c>
      <c r="F25" s="25"/>
      <c r="G25" s="25"/>
      <c r="H25" s="25"/>
    </row>
    <row r="26" spans="1:10" ht="18" customHeight="1">
      <c r="A26" s="214"/>
      <c r="B26" s="30" t="s">
        <v>195</v>
      </c>
      <c r="C26" s="88">
        <v>72814</v>
      </c>
      <c r="D26" s="88">
        <v>72814</v>
      </c>
      <c r="E26" s="88">
        <v>72994</v>
      </c>
      <c r="F26" s="25"/>
      <c r="G26" s="25"/>
      <c r="H26" s="25"/>
    </row>
    <row r="27" spans="1:10" ht="18" customHeight="1">
      <c r="A27" s="223"/>
      <c r="B27" s="28" t="s">
        <v>197</v>
      </c>
      <c r="C27" s="113"/>
      <c r="D27" s="113">
        <v>9000</v>
      </c>
      <c r="E27" s="113">
        <v>409000</v>
      </c>
      <c r="F27" s="25"/>
      <c r="G27" s="25"/>
      <c r="H27" s="25"/>
    </row>
    <row r="28" spans="1:10" ht="18" customHeight="1">
      <c r="A28" s="82" t="s">
        <v>125</v>
      </c>
      <c r="B28" s="49" t="s">
        <v>186</v>
      </c>
      <c r="C28" s="91">
        <v>417601</v>
      </c>
      <c r="D28" s="91">
        <v>1080553</v>
      </c>
      <c r="E28" s="91">
        <v>1080553</v>
      </c>
      <c r="F28" s="55"/>
      <c r="G28" s="55"/>
      <c r="H28" s="55"/>
    </row>
    <row r="29" spans="1:10" ht="21.75" customHeight="1">
      <c r="A29" s="9"/>
      <c r="B29" s="221" t="s">
        <v>196</v>
      </c>
      <c r="C29" s="222">
        <f>SUM(C10,C12,C11,C20:C22,C25,C28)</f>
        <v>3211302</v>
      </c>
      <c r="D29" s="222">
        <f>SUM(D10,D12,D11,D20:D22,D25,D28)</f>
        <v>3895371</v>
      </c>
      <c r="E29" s="222">
        <f>SUM(E10,E12,E11,E20:E22,E25,E28)</f>
        <v>4339277</v>
      </c>
      <c r="F29" s="36"/>
      <c r="G29" s="36"/>
      <c r="H29" s="36"/>
    </row>
    <row r="30" spans="1:10" ht="12.75" customHeight="1">
      <c r="A30" s="20"/>
      <c r="B30" s="24"/>
      <c r="C30" s="24"/>
      <c r="D30" s="24"/>
      <c r="E30" s="24"/>
      <c r="F30" s="36"/>
      <c r="G30" s="36"/>
      <c r="H30" s="36"/>
      <c r="I30" s="36"/>
      <c r="J30" s="36"/>
    </row>
    <row r="31" spans="1:10" ht="15.75">
      <c r="A31" s="26" t="s">
        <v>715</v>
      </c>
      <c r="B31" s="26"/>
      <c r="C31" s="26"/>
      <c r="D31" s="24"/>
      <c r="E31" s="24"/>
      <c r="F31" s="36"/>
      <c r="G31" s="36"/>
      <c r="H31" s="36"/>
      <c r="I31" s="36"/>
      <c r="J31" s="36"/>
    </row>
    <row r="32" spans="1:10" ht="15.75">
      <c r="A32" s="35"/>
      <c r="B32" s="20"/>
      <c r="C32" s="20"/>
      <c r="D32" s="20"/>
      <c r="E32" s="20"/>
      <c r="F32" s="36"/>
      <c r="G32" s="36"/>
      <c r="H32" s="36"/>
      <c r="I32" s="36"/>
      <c r="J32" s="36"/>
    </row>
    <row r="33" spans="1:10" ht="15.75">
      <c r="A33" s="637" t="s">
        <v>442</v>
      </c>
      <c r="B33" s="636"/>
      <c r="C33" s="636"/>
      <c r="D33" s="636"/>
      <c r="E33" s="636"/>
      <c r="F33" s="36"/>
      <c r="G33" s="36"/>
      <c r="H33" s="36"/>
      <c r="I33" s="36"/>
      <c r="J33" s="36"/>
    </row>
    <row r="34" spans="1:10" ht="15.75">
      <c r="A34" s="635" t="s">
        <v>521</v>
      </c>
      <c r="B34" s="636"/>
      <c r="C34" s="636"/>
      <c r="D34" s="636"/>
      <c r="E34" s="636"/>
      <c r="F34" s="36"/>
      <c r="G34" s="36"/>
      <c r="H34" s="36"/>
      <c r="I34" s="36"/>
      <c r="J34" s="36"/>
    </row>
    <row r="35" spans="1:10" ht="15.75">
      <c r="A35" s="635" t="s">
        <v>520</v>
      </c>
      <c r="B35" s="636"/>
      <c r="C35" s="636"/>
      <c r="D35" s="636"/>
      <c r="E35" s="636"/>
      <c r="F35" s="36"/>
      <c r="G35" s="36"/>
      <c r="H35" s="36"/>
      <c r="I35" s="36"/>
      <c r="J35" s="36"/>
    </row>
    <row r="36" spans="1:10" ht="15" customHeight="1">
      <c r="A36" s="20"/>
      <c r="B36" s="20"/>
      <c r="C36" s="20"/>
      <c r="D36" s="20"/>
      <c r="E36" s="20"/>
      <c r="F36" s="36"/>
      <c r="G36" s="36"/>
      <c r="H36" s="36"/>
      <c r="I36" s="36"/>
      <c r="J36" s="36"/>
    </row>
    <row r="37" spans="1:10" ht="15" customHeight="1">
      <c r="A37" s="4" t="s">
        <v>18</v>
      </c>
      <c r="B37" s="4"/>
      <c r="C37" s="5" t="s">
        <v>19</v>
      </c>
      <c r="D37" s="5"/>
      <c r="E37" s="5"/>
      <c r="F37" s="36"/>
      <c r="G37" s="36"/>
      <c r="H37" s="36"/>
      <c r="I37" s="36"/>
      <c r="J37" s="36"/>
    </row>
    <row r="38" spans="1:10" ht="18" customHeight="1">
      <c r="A38" s="7" t="s">
        <v>2</v>
      </c>
      <c r="B38" s="7" t="s">
        <v>3</v>
      </c>
      <c r="C38" s="633" t="s">
        <v>47</v>
      </c>
      <c r="D38" s="633" t="s">
        <v>427</v>
      </c>
      <c r="E38" s="633" t="s">
        <v>519</v>
      </c>
      <c r="F38" s="36"/>
      <c r="G38" s="36"/>
      <c r="H38" s="36"/>
    </row>
    <row r="39" spans="1:10" ht="21" customHeight="1">
      <c r="A39" s="19" t="s">
        <v>5</v>
      </c>
      <c r="B39" s="19"/>
      <c r="C39" s="634"/>
      <c r="D39" s="634"/>
      <c r="E39" s="634"/>
      <c r="F39" s="36"/>
      <c r="G39" s="36"/>
      <c r="H39" s="36"/>
    </row>
    <row r="40" spans="1:10" s="217" customFormat="1" ht="18" customHeight="1">
      <c r="A40" s="22" t="s">
        <v>55</v>
      </c>
      <c r="B40" s="27" t="s">
        <v>75</v>
      </c>
      <c r="C40" s="130">
        <f>SUM('5.mell'!C60)</f>
        <v>823435</v>
      </c>
      <c r="D40" s="130">
        <v>829530</v>
      </c>
      <c r="E40" s="130">
        <v>829100</v>
      </c>
      <c r="F40" s="3"/>
      <c r="G40" s="3"/>
      <c r="H40" s="3"/>
    </row>
    <row r="41" spans="1:10" s="215" customFormat="1" ht="18" customHeight="1">
      <c r="A41" s="17" t="s">
        <v>56</v>
      </c>
      <c r="B41" s="70" t="s">
        <v>76</v>
      </c>
      <c r="C41" s="89">
        <f>SUM('5.mell'!D60)</f>
        <v>177190</v>
      </c>
      <c r="D41" s="89">
        <v>178800</v>
      </c>
      <c r="E41" s="89">
        <v>180784</v>
      </c>
      <c r="F41" s="218"/>
      <c r="G41" s="218"/>
      <c r="H41" s="218"/>
    </row>
    <row r="42" spans="1:10" s="215" customFormat="1" ht="18" customHeight="1">
      <c r="A42" s="17" t="s">
        <v>57</v>
      </c>
      <c r="B42" s="70" t="s">
        <v>97</v>
      </c>
      <c r="C42" s="89">
        <f>SUM('5.mell'!E60)</f>
        <v>861069</v>
      </c>
      <c r="D42" s="89">
        <v>944417</v>
      </c>
      <c r="E42" s="89">
        <v>1002866</v>
      </c>
      <c r="F42" s="218"/>
      <c r="G42" s="218"/>
      <c r="H42" s="218"/>
    </row>
    <row r="43" spans="1:10" s="215" customFormat="1" ht="18" customHeight="1">
      <c r="A43" s="17" t="s">
        <v>93</v>
      </c>
      <c r="B43" s="70" t="s">
        <v>187</v>
      </c>
      <c r="C43" s="89">
        <f>SUM('5.mell'!F60)</f>
        <v>14244</v>
      </c>
      <c r="D43" s="89">
        <v>14394</v>
      </c>
      <c r="E43" s="89">
        <v>12894</v>
      </c>
      <c r="F43" s="218"/>
      <c r="G43" s="218"/>
      <c r="H43" s="218"/>
    </row>
    <row r="44" spans="1:10" s="215" customFormat="1" ht="18" customHeight="1">
      <c r="A44" s="22" t="s">
        <v>94</v>
      </c>
      <c r="B44" s="27" t="s">
        <v>188</v>
      </c>
      <c r="C44" s="107">
        <f>SUM(C45:C46)</f>
        <v>373807</v>
      </c>
      <c r="D44" s="107">
        <f>SUM(D45:D46)</f>
        <v>442372</v>
      </c>
      <c r="E44" s="107">
        <f>SUM(E45:E46)</f>
        <v>262103</v>
      </c>
      <c r="F44" s="218"/>
      <c r="G44" s="218"/>
      <c r="H44" s="218"/>
    </row>
    <row r="45" spans="1:10" s="217" customFormat="1" ht="18" customHeight="1">
      <c r="A45" s="69"/>
      <c r="B45" s="30" t="s">
        <v>300</v>
      </c>
      <c r="C45" s="88">
        <v>226687</v>
      </c>
      <c r="D45" s="88">
        <v>230912</v>
      </c>
      <c r="E45" s="88">
        <v>257103</v>
      </c>
      <c r="F45" s="3"/>
      <c r="G45" s="3"/>
      <c r="H45" s="3"/>
    </row>
    <row r="46" spans="1:10" ht="18" customHeight="1">
      <c r="A46" s="224"/>
      <c r="B46" s="28" t="s">
        <v>189</v>
      </c>
      <c r="C46" s="113">
        <v>147120</v>
      </c>
      <c r="D46" s="113">
        <v>211460</v>
      </c>
      <c r="E46" s="113">
        <v>5000</v>
      </c>
      <c r="F46" s="3"/>
      <c r="G46" s="3"/>
      <c r="H46" s="3"/>
    </row>
    <row r="47" spans="1:10" ht="18" customHeight="1">
      <c r="A47" s="401" t="s">
        <v>95</v>
      </c>
      <c r="B47" s="216" t="s">
        <v>698</v>
      </c>
      <c r="C47" s="349"/>
      <c r="D47" s="349"/>
      <c r="E47" s="349">
        <v>468007</v>
      </c>
      <c r="F47" s="3"/>
      <c r="G47" s="3"/>
      <c r="H47" s="3"/>
    </row>
    <row r="48" spans="1:10" s="215" customFormat="1" ht="18" customHeight="1">
      <c r="A48" s="401" t="s">
        <v>190</v>
      </c>
      <c r="B48" s="70" t="s">
        <v>99</v>
      </c>
      <c r="C48" s="89">
        <f>SUM('5.mell'!H60)</f>
        <v>399163</v>
      </c>
      <c r="D48" s="89">
        <v>494294</v>
      </c>
      <c r="E48" s="89">
        <v>513106</v>
      </c>
      <c r="F48" s="218"/>
      <c r="G48" s="218"/>
      <c r="H48" s="218"/>
    </row>
    <row r="49" spans="1:10" s="217" customFormat="1" ht="18" customHeight="1">
      <c r="A49" s="401" t="s">
        <v>125</v>
      </c>
      <c r="B49" s="70" t="s">
        <v>98</v>
      </c>
      <c r="C49" s="89">
        <f>SUM('5.mell'!I60)</f>
        <v>127000</v>
      </c>
      <c r="D49" s="89">
        <v>150335</v>
      </c>
      <c r="E49" s="89">
        <v>218788</v>
      </c>
      <c r="F49" s="3"/>
      <c r="G49" s="3"/>
      <c r="H49" s="3"/>
    </row>
    <row r="50" spans="1:10" s="215" customFormat="1" ht="18" customHeight="1">
      <c r="A50" s="23" t="s">
        <v>192</v>
      </c>
      <c r="B50" s="70" t="s">
        <v>191</v>
      </c>
      <c r="C50" s="89">
        <f>SUM('5.mell'!J60)</f>
        <v>17793</v>
      </c>
      <c r="D50" s="89">
        <v>2793</v>
      </c>
      <c r="E50" s="89">
        <v>17793</v>
      </c>
      <c r="F50" s="218"/>
      <c r="G50" s="218"/>
      <c r="H50" s="218"/>
    </row>
    <row r="51" spans="1:10" s="215" customFormat="1" ht="18" customHeight="1">
      <c r="A51" s="23" t="s">
        <v>697</v>
      </c>
      <c r="B51" s="31" t="s">
        <v>193</v>
      </c>
      <c r="C51" s="129">
        <f>SUM('5.mell'!K60)</f>
        <v>417601</v>
      </c>
      <c r="D51" s="129">
        <v>838436</v>
      </c>
      <c r="E51" s="129">
        <v>833836</v>
      </c>
      <c r="F51" s="218"/>
      <c r="G51" s="218"/>
      <c r="H51" s="218"/>
    </row>
    <row r="52" spans="1:10" ht="18" customHeight="1">
      <c r="A52" s="219"/>
      <c r="B52" s="220" t="s">
        <v>20</v>
      </c>
      <c r="C52" s="250">
        <f>SUM(C40,C41,C42,C43,C44,C48,C49,C50,C51)</f>
        <v>3211302</v>
      </c>
      <c r="D52" s="250">
        <f>SUM(D40,D41,D42,D43,D44,D48,D49,D50,D51)</f>
        <v>3895371</v>
      </c>
      <c r="E52" s="250">
        <f>SUM(E40,E41,E42,E43,E44,E48,E49,E50,E51,E47)</f>
        <v>4339277</v>
      </c>
      <c r="F52" s="3"/>
      <c r="G52" s="3"/>
      <c r="H52" s="3"/>
    </row>
    <row r="53" spans="1:10" ht="20.100000000000001" customHeight="1">
      <c r="A53" s="3"/>
      <c r="B53" s="3"/>
      <c r="C53" s="3"/>
      <c r="D53" s="3"/>
      <c r="E53" s="3"/>
      <c r="G53" s="3"/>
      <c r="H53" s="3"/>
      <c r="I53" s="3"/>
      <c r="J53" s="3"/>
    </row>
    <row r="54" spans="1:10" ht="20.100000000000001" customHeight="1">
      <c r="A54" s="5"/>
      <c r="B54" s="5" t="s">
        <v>194</v>
      </c>
      <c r="C54" s="5"/>
      <c r="D54" s="5"/>
      <c r="E54" s="5"/>
      <c r="G54" s="3"/>
      <c r="H54" s="3"/>
      <c r="I54" s="3"/>
      <c r="J54" s="3"/>
    </row>
    <row r="55" spans="1:10" ht="20.100000000000001" customHeight="1">
      <c r="A55" s="5"/>
      <c r="B55" s="58"/>
      <c r="C55" s="57"/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21</v>
      </c>
      <c r="C56" s="115">
        <f>SUM(C29)</f>
        <v>3211302</v>
      </c>
      <c r="D56" s="5"/>
      <c r="E56" s="5"/>
      <c r="G56" s="3"/>
      <c r="H56" s="3"/>
      <c r="I56" s="3"/>
      <c r="J56" s="3"/>
    </row>
    <row r="57" spans="1:10" ht="15" customHeight="1">
      <c r="A57" s="5"/>
      <c r="B57" s="5" t="s">
        <v>22</v>
      </c>
      <c r="C57" s="284">
        <f>SUM(C52)</f>
        <v>3211302</v>
      </c>
      <c r="D57" s="5"/>
      <c r="E57" s="125"/>
      <c r="G57" s="3"/>
      <c r="H57" s="3"/>
      <c r="I57" s="3"/>
      <c r="J57" s="3"/>
    </row>
    <row r="58" spans="1:10" ht="15" customHeight="1">
      <c r="A58" s="5"/>
      <c r="B58" s="5" t="s">
        <v>23</v>
      </c>
      <c r="C58" s="115">
        <f>C56-C57</f>
        <v>0</v>
      </c>
      <c r="D58" s="5"/>
      <c r="E58" s="115"/>
      <c r="G58" s="3"/>
      <c r="H58" s="3"/>
      <c r="I58" s="3"/>
      <c r="J58" s="3"/>
    </row>
    <row r="59" spans="1:10" ht="15" customHeight="1">
      <c r="A59" s="5"/>
      <c r="B59" s="25"/>
      <c r="C59" s="25"/>
      <c r="D59" s="5"/>
      <c r="E59" s="5"/>
      <c r="G59" s="3"/>
      <c r="H59" s="3"/>
      <c r="I59" s="3"/>
      <c r="J59" s="3"/>
    </row>
    <row r="60" spans="1:10" ht="15" customHeight="1">
      <c r="A60" s="20"/>
      <c r="B60" s="25"/>
      <c r="C60" s="25"/>
      <c r="D60" s="55"/>
      <c r="E60" s="55"/>
      <c r="G60" s="3"/>
      <c r="H60" s="3"/>
      <c r="I60" s="3"/>
      <c r="J60" s="3"/>
    </row>
    <row r="61" spans="1:10" ht="15" customHeight="1">
      <c r="A61" s="33"/>
      <c r="B61" s="25"/>
      <c r="C61" s="25"/>
      <c r="D61" s="25"/>
      <c r="E61" s="25"/>
      <c r="G61" s="3"/>
      <c r="H61" s="3"/>
      <c r="I61" s="3"/>
      <c r="J61" s="3"/>
    </row>
    <row r="62" spans="1:10" ht="15" customHeight="1">
      <c r="A62" s="33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4"/>
      <c r="C63" s="24"/>
      <c r="D63" s="24"/>
      <c r="E63" s="24"/>
      <c r="F63" s="3"/>
      <c r="G63" s="3"/>
      <c r="H63" s="3"/>
      <c r="I63" s="3"/>
      <c r="J63" s="3"/>
    </row>
    <row r="64" spans="1:10" ht="15" customHeight="1">
      <c r="A64" s="20"/>
      <c r="B64" s="24"/>
      <c r="C64" s="24"/>
      <c r="D64" s="24"/>
      <c r="E64" s="24"/>
      <c r="F64" s="3"/>
      <c r="G64" s="3"/>
      <c r="H64" s="3"/>
      <c r="I64" s="3"/>
      <c r="J64" s="3"/>
    </row>
    <row r="65" spans="1:10" ht="15.75">
      <c r="A65" s="61"/>
      <c r="B65" s="61"/>
      <c r="C65" s="61"/>
      <c r="D65" s="61"/>
      <c r="E65" s="61"/>
      <c r="F65" s="3"/>
      <c r="G65" s="3"/>
      <c r="H65" s="3"/>
      <c r="I65" s="3"/>
      <c r="J65" s="3"/>
    </row>
    <row r="66" spans="1:10" ht="15.75">
      <c r="A66" s="25"/>
      <c r="B66" s="25"/>
      <c r="C66" s="25"/>
      <c r="D66" s="25"/>
      <c r="E66" s="25"/>
      <c r="F66" s="3"/>
      <c r="G66" s="3"/>
      <c r="H66" s="3"/>
      <c r="I66" s="3"/>
      <c r="J66" s="3"/>
    </row>
    <row r="67" spans="1:10" ht="15.75">
      <c r="A67" s="25"/>
      <c r="B67" s="39"/>
      <c r="C67" s="62"/>
      <c r="D67" s="25"/>
      <c r="E67" s="25"/>
      <c r="F67" s="3"/>
      <c r="G67" s="3"/>
      <c r="H67" s="3"/>
      <c r="I67" s="3"/>
      <c r="J67" s="3"/>
    </row>
    <row r="68" spans="1:10" ht="15.75">
      <c r="A68" s="25"/>
      <c r="B68" s="25"/>
      <c r="C68" s="25"/>
      <c r="D68" s="25"/>
      <c r="E68" s="25"/>
      <c r="F68" s="3"/>
      <c r="G68" s="3"/>
      <c r="H68" s="3"/>
      <c r="I68" s="3"/>
      <c r="J68" s="3"/>
    </row>
    <row r="69" spans="1:10" ht="15.75">
      <c r="A69" s="25"/>
      <c r="B69" s="25"/>
      <c r="C69" s="25"/>
      <c r="D69" s="25"/>
      <c r="E69" s="25"/>
      <c r="F69" s="3"/>
      <c r="G69" s="3"/>
      <c r="H69" s="3"/>
      <c r="I69" s="3"/>
      <c r="J69" s="3"/>
    </row>
    <row r="70" spans="1:10" ht="15.75">
      <c r="A70" s="25"/>
      <c r="B70" s="25"/>
      <c r="C70" s="25"/>
      <c r="D70" s="25"/>
      <c r="E70" s="25"/>
      <c r="F70" s="3"/>
      <c r="G70" s="3"/>
      <c r="H70" s="3"/>
      <c r="I70" s="3"/>
      <c r="J70" s="3"/>
    </row>
    <row r="71" spans="1:10" ht="15.75">
      <c r="A71" s="25"/>
      <c r="B71" s="25"/>
      <c r="C71" s="25"/>
      <c r="D71" s="25"/>
      <c r="E71" s="2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5"/>
      <c r="B80" s="5"/>
      <c r="C80" s="5"/>
      <c r="D80" s="5"/>
      <c r="E80" s="5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5.75">
      <c r="A87" s="3"/>
      <c r="B87" s="3"/>
      <c r="C87" s="3"/>
      <c r="D87" s="3"/>
      <c r="E87" s="3"/>
      <c r="F87" s="3"/>
      <c r="G87" s="3"/>
      <c r="H87" s="3"/>
      <c r="I87" s="3"/>
      <c r="J87" s="3"/>
    </row>
  </sheetData>
  <mergeCells count="12">
    <mergeCell ref="A3:E3"/>
    <mergeCell ref="A4:E4"/>
    <mergeCell ref="A5:E5"/>
    <mergeCell ref="A33:E33"/>
    <mergeCell ref="A34:E34"/>
    <mergeCell ref="C8:C9"/>
    <mergeCell ref="D8:D9"/>
    <mergeCell ref="C38:C39"/>
    <mergeCell ref="D38:D39"/>
    <mergeCell ref="E8:E9"/>
    <mergeCell ref="A35:E35"/>
    <mergeCell ref="E38:E39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1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9"/>
  <sheetViews>
    <sheetView view="pageBreakPreview" topLeftCell="A49" zoomScaleNormal="100" workbookViewId="0">
      <selection activeCell="A60" sqref="A60"/>
    </sheetView>
  </sheetViews>
  <sheetFormatPr defaultRowHeight="12.75"/>
  <cols>
    <col min="1" max="1" width="8.7109375" customWidth="1"/>
    <col min="2" max="2" width="49.140625" customWidth="1"/>
    <col min="3" max="3" width="12.42578125" customWidth="1"/>
    <col min="4" max="4" width="10.85546875" customWidth="1"/>
    <col min="5" max="5" width="15.7109375" customWidth="1"/>
  </cols>
  <sheetData>
    <row r="1" spans="1:5" ht="15.75">
      <c r="A1" s="4" t="s">
        <v>725</v>
      </c>
      <c r="B1" s="43"/>
      <c r="C1" s="66"/>
      <c r="D1" s="5"/>
    </row>
    <row r="2" spans="1:5" ht="15.75">
      <c r="A2" s="43"/>
      <c r="B2" s="43"/>
      <c r="C2" s="5"/>
      <c r="D2" s="5"/>
    </row>
    <row r="3" spans="1:5" ht="15.75">
      <c r="A3" s="710" t="s">
        <v>442</v>
      </c>
      <c r="B3" s="711"/>
      <c r="C3" s="711"/>
      <c r="D3" s="711"/>
      <c r="E3" s="683"/>
    </row>
    <row r="4" spans="1:5" ht="15.75">
      <c r="A4" s="712" t="s">
        <v>522</v>
      </c>
      <c r="B4" s="636"/>
      <c r="C4" s="636"/>
      <c r="D4" s="636"/>
      <c r="E4" s="683"/>
    </row>
    <row r="5" spans="1:5" ht="15.75">
      <c r="A5" s="712" t="s">
        <v>443</v>
      </c>
      <c r="B5" s="636"/>
      <c r="C5" s="636"/>
      <c r="D5" s="636"/>
      <c r="E5" s="683"/>
    </row>
    <row r="6" spans="1:5" ht="15.75">
      <c r="A6" s="712" t="s">
        <v>444</v>
      </c>
      <c r="B6" s="636"/>
      <c r="C6" s="636"/>
      <c r="D6" s="636"/>
      <c r="E6" s="683"/>
    </row>
    <row r="7" spans="1:5" ht="15.75">
      <c r="A7" s="43"/>
      <c r="B7" s="43"/>
      <c r="C7" s="5"/>
      <c r="D7" s="5"/>
    </row>
    <row r="8" spans="1:5">
      <c r="A8" s="5"/>
      <c r="B8" s="5" t="s">
        <v>50</v>
      </c>
      <c r="C8" s="5"/>
      <c r="D8" s="5"/>
    </row>
    <row r="9" spans="1:5" ht="15" customHeight="1">
      <c r="A9" s="59" t="s">
        <v>51</v>
      </c>
      <c r="B9" s="46" t="s">
        <v>3</v>
      </c>
      <c r="C9" s="709" t="s">
        <v>332</v>
      </c>
      <c r="D9" s="709" t="s">
        <v>430</v>
      </c>
      <c r="E9" s="709" t="s">
        <v>549</v>
      </c>
    </row>
    <row r="10" spans="1:5" ht="29.25" customHeight="1">
      <c r="A10" s="60" t="s">
        <v>52</v>
      </c>
      <c r="B10" s="48"/>
      <c r="C10" s="634"/>
      <c r="D10" s="634"/>
      <c r="E10" s="634"/>
    </row>
    <row r="11" spans="1:5" ht="15" customHeight="1">
      <c r="A11" s="84" t="s">
        <v>393</v>
      </c>
      <c r="B11" s="87" t="s">
        <v>383</v>
      </c>
      <c r="C11" s="312">
        <f>SUM(C12:C13)</f>
        <v>49216</v>
      </c>
      <c r="D11" s="312">
        <f>SUM(D12:D13)</f>
        <v>348</v>
      </c>
      <c r="E11" s="312">
        <f>SUM(E12:E13)</f>
        <v>828</v>
      </c>
    </row>
    <row r="12" spans="1:5" ht="15" customHeight="1">
      <c r="A12" s="320"/>
      <c r="B12" s="42" t="s">
        <v>400</v>
      </c>
      <c r="C12" s="109">
        <v>348</v>
      </c>
      <c r="D12" s="109">
        <v>348</v>
      </c>
      <c r="E12" s="109">
        <v>828</v>
      </c>
    </row>
    <row r="13" spans="1:5" ht="15" customHeight="1">
      <c r="A13" s="72"/>
      <c r="B13" s="311" t="s">
        <v>384</v>
      </c>
      <c r="C13" s="112">
        <v>48868</v>
      </c>
      <c r="D13" s="112">
        <v>0</v>
      </c>
      <c r="E13" s="112">
        <v>0</v>
      </c>
    </row>
    <row r="14" spans="1:5" ht="15" customHeight="1">
      <c r="A14" s="84" t="s">
        <v>499</v>
      </c>
      <c r="B14" s="87" t="s">
        <v>486</v>
      </c>
      <c r="C14" s="312">
        <f>SUM(C15)</f>
        <v>0</v>
      </c>
      <c r="D14" s="312">
        <f>SUM(D15)</f>
        <v>48868</v>
      </c>
      <c r="E14" s="312">
        <f>SUM(E15)</f>
        <v>48868</v>
      </c>
    </row>
    <row r="15" spans="1:5" ht="15" customHeight="1">
      <c r="A15" s="72"/>
      <c r="B15" s="311" t="s">
        <v>384</v>
      </c>
      <c r="C15" s="112">
        <v>0</v>
      </c>
      <c r="D15" s="112">
        <v>48868</v>
      </c>
      <c r="E15" s="112">
        <v>48868</v>
      </c>
    </row>
    <row r="16" spans="1:5" ht="15" customHeight="1">
      <c r="A16" s="71" t="s">
        <v>485</v>
      </c>
      <c r="B16" s="300" t="s">
        <v>371</v>
      </c>
      <c r="C16" s="281">
        <f>SUM(C17:C22)</f>
        <v>124017</v>
      </c>
      <c r="D16" s="281">
        <f>SUM(D17:D22)</f>
        <v>124942</v>
      </c>
      <c r="E16" s="281">
        <f>SUM(E17:E22)</f>
        <v>150316</v>
      </c>
    </row>
    <row r="17" spans="1:5" ht="15" customHeight="1">
      <c r="A17" s="72"/>
      <c r="B17" s="272" t="s">
        <v>373</v>
      </c>
      <c r="C17" s="248">
        <v>2684</v>
      </c>
      <c r="D17" s="248">
        <v>2684</v>
      </c>
      <c r="E17" s="248">
        <v>4152</v>
      </c>
    </row>
    <row r="18" spans="1:5" ht="15" customHeight="1">
      <c r="A18" s="72"/>
      <c r="B18" s="272" t="s">
        <v>374</v>
      </c>
      <c r="C18" s="248">
        <v>18796</v>
      </c>
      <c r="D18" s="248">
        <v>18796</v>
      </c>
      <c r="E18" s="248">
        <v>34588</v>
      </c>
    </row>
    <row r="19" spans="1:5" ht="15" customHeight="1">
      <c r="A19" s="72"/>
      <c r="B19" s="272" t="s">
        <v>494</v>
      </c>
      <c r="C19" s="248"/>
      <c r="D19" s="248">
        <v>925</v>
      </c>
      <c r="E19" s="248">
        <v>925</v>
      </c>
    </row>
    <row r="20" spans="1:5" ht="15" customHeight="1">
      <c r="A20" s="72"/>
      <c r="B20" s="272" t="s">
        <v>682</v>
      </c>
      <c r="C20" s="248"/>
      <c r="D20" s="248"/>
      <c r="E20" s="248">
        <v>7490</v>
      </c>
    </row>
    <row r="21" spans="1:5" ht="15" customHeight="1">
      <c r="A21" s="72"/>
      <c r="B21" s="272" t="s">
        <v>401</v>
      </c>
      <c r="C21" s="248">
        <v>1310</v>
      </c>
      <c r="D21" s="248">
        <v>1310</v>
      </c>
      <c r="E21" s="248">
        <v>1934</v>
      </c>
    </row>
    <row r="22" spans="1:5" ht="15" customHeight="1">
      <c r="A22" s="167"/>
      <c r="B22" s="272" t="s">
        <v>372</v>
      </c>
      <c r="C22" s="248">
        <v>101227</v>
      </c>
      <c r="D22" s="248">
        <v>101227</v>
      </c>
      <c r="E22" s="248">
        <v>101227</v>
      </c>
    </row>
    <row r="23" spans="1:5" ht="15" customHeight="1">
      <c r="A23" s="84" t="s">
        <v>487</v>
      </c>
      <c r="B23" s="87" t="s">
        <v>381</v>
      </c>
      <c r="C23" s="312">
        <f>SUM(C25)</f>
        <v>12500</v>
      </c>
      <c r="D23" s="312">
        <f>SUM(D25)</f>
        <v>12500</v>
      </c>
      <c r="E23" s="312">
        <f>SUM(E24:E25)</f>
        <v>234253</v>
      </c>
    </row>
    <row r="24" spans="1:5" s="217" customFormat="1" ht="15" customHeight="1">
      <c r="A24" s="236"/>
      <c r="B24" s="42" t="s">
        <v>683</v>
      </c>
      <c r="C24" s="109"/>
      <c r="D24" s="109"/>
      <c r="E24" s="109">
        <v>221753</v>
      </c>
    </row>
    <row r="25" spans="1:5" ht="15" customHeight="1">
      <c r="A25" s="72"/>
      <c r="B25" s="311" t="s">
        <v>382</v>
      </c>
      <c r="C25" s="112">
        <v>12500</v>
      </c>
      <c r="D25" s="112">
        <v>12500</v>
      </c>
      <c r="E25" s="112">
        <v>12500</v>
      </c>
    </row>
    <row r="26" spans="1:5" ht="15" customHeight="1">
      <c r="A26" s="71" t="s">
        <v>488</v>
      </c>
      <c r="B26" s="87" t="s">
        <v>500</v>
      </c>
      <c r="C26" s="108">
        <f>SUM(C27:C29)</f>
        <v>147263</v>
      </c>
      <c r="D26" s="108">
        <f>SUM(D27:D29)</f>
        <v>211603</v>
      </c>
      <c r="E26" s="108">
        <f>SUM(E27:E29)</f>
        <v>101397</v>
      </c>
    </row>
    <row r="27" spans="1:5" s="217" customFormat="1" ht="15" customHeight="1">
      <c r="A27" s="236"/>
      <c r="B27" s="402" t="s">
        <v>275</v>
      </c>
      <c r="C27" s="111">
        <v>5000</v>
      </c>
      <c r="D27" s="363">
        <v>5000</v>
      </c>
      <c r="E27" s="363">
        <v>5000</v>
      </c>
    </row>
    <row r="28" spans="1:5" s="217" customFormat="1" ht="15" customHeight="1">
      <c r="A28" s="236"/>
      <c r="B28" s="402" t="s">
        <v>329</v>
      </c>
      <c r="C28" s="111">
        <v>142120</v>
      </c>
      <c r="D28" s="363">
        <v>206460</v>
      </c>
      <c r="E28" s="363">
        <v>96254</v>
      </c>
    </row>
    <row r="29" spans="1:5" ht="15" customHeight="1">
      <c r="A29" s="72"/>
      <c r="B29" s="42" t="s">
        <v>103</v>
      </c>
      <c r="C29" s="109">
        <v>143</v>
      </c>
      <c r="D29" s="109">
        <v>143</v>
      </c>
      <c r="E29" s="109">
        <v>143</v>
      </c>
    </row>
    <row r="30" spans="1:5" ht="15" customHeight="1">
      <c r="A30" s="84" t="s">
        <v>489</v>
      </c>
      <c r="B30" s="87" t="s">
        <v>375</v>
      </c>
      <c r="C30" s="312">
        <f>SUM(C31)</f>
        <v>273</v>
      </c>
      <c r="D30" s="312">
        <f>SUM(D31)</f>
        <v>273</v>
      </c>
      <c r="E30" s="312">
        <f>SUM(E31)</f>
        <v>0</v>
      </c>
    </row>
    <row r="31" spans="1:5" ht="15" customHeight="1">
      <c r="A31" s="72"/>
      <c r="B31" s="311" t="s">
        <v>376</v>
      </c>
      <c r="C31" s="112">
        <v>273</v>
      </c>
      <c r="D31" s="112">
        <v>273</v>
      </c>
      <c r="E31" s="112">
        <v>0</v>
      </c>
    </row>
    <row r="32" spans="1:5" ht="15.75" customHeight="1">
      <c r="A32" s="71" t="s">
        <v>490</v>
      </c>
      <c r="B32" s="232" t="s">
        <v>501</v>
      </c>
      <c r="C32" s="152">
        <f>SUM(C33:C43)</f>
        <v>3952</v>
      </c>
      <c r="D32" s="152">
        <f>SUM(D33:D43)</f>
        <v>4252</v>
      </c>
      <c r="E32" s="152">
        <f>SUM(E33:E43)</f>
        <v>4862</v>
      </c>
    </row>
    <row r="33" spans="1:5" s="217" customFormat="1" ht="15.75" customHeight="1">
      <c r="A33" s="236"/>
      <c r="B33" s="94" t="s">
        <v>302</v>
      </c>
      <c r="C33" s="135">
        <v>510</v>
      </c>
      <c r="D33" s="135">
        <v>510</v>
      </c>
      <c r="E33" s="135">
        <v>510</v>
      </c>
    </row>
    <row r="34" spans="1:5" s="217" customFormat="1" ht="15.75" customHeight="1">
      <c r="A34" s="236"/>
      <c r="B34" s="94" t="s">
        <v>378</v>
      </c>
      <c r="C34" s="135">
        <v>792</v>
      </c>
      <c r="D34" s="135">
        <v>792</v>
      </c>
      <c r="E34" s="135">
        <v>792</v>
      </c>
    </row>
    <row r="35" spans="1:5" s="217" customFormat="1" ht="15.75" customHeight="1">
      <c r="A35" s="236"/>
      <c r="B35" s="94" t="s">
        <v>379</v>
      </c>
      <c r="C35" s="135">
        <v>650</v>
      </c>
      <c r="D35" s="135">
        <v>650</v>
      </c>
      <c r="E35" s="135">
        <v>650</v>
      </c>
    </row>
    <row r="36" spans="1:5" s="217" customFormat="1" ht="15.75" customHeight="1">
      <c r="A36" s="236"/>
      <c r="B36" s="94" t="s">
        <v>301</v>
      </c>
      <c r="C36" s="135">
        <v>900</v>
      </c>
      <c r="D36" s="135">
        <v>900</v>
      </c>
      <c r="E36" s="135">
        <v>900</v>
      </c>
    </row>
    <row r="37" spans="1:5" s="217" customFormat="1" ht="15.75" customHeight="1">
      <c r="A37" s="236"/>
      <c r="B37" s="94" t="s">
        <v>467</v>
      </c>
      <c r="C37" s="135"/>
      <c r="D37" s="135">
        <v>300</v>
      </c>
      <c r="E37" s="135">
        <v>300</v>
      </c>
    </row>
    <row r="38" spans="1:5" s="217" customFormat="1" ht="15.75" customHeight="1">
      <c r="A38" s="236"/>
      <c r="B38" s="94" t="s">
        <v>303</v>
      </c>
      <c r="C38" s="135">
        <v>100</v>
      </c>
      <c r="D38" s="135">
        <v>100</v>
      </c>
      <c r="E38" s="135">
        <v>100</v>
      </c>
    </row>
    <row r="39" spans="1:5" s="217" customFormat="1" ht="15.75" customHeight="1">
      <c r="A39" s="236"/>
      <c r="B39" s="94" t="s">
        <v>684</v>
      </c>
      <c r="C39" s="135"/>
      <c r="D39" s="135"/>
      <c r="E39" s="135">
        <v>300</v>
      </c>
    </row>
    <row r="40" spans="1:5" s="217" customFormat="1" ht="15.75" customHeight="1">
      <c r="A40" s="236"/>
      <c r="B40" s="94" t="s">
        <v>685</v>
      </c>
      <c r="C40" s="135"/>
      <c r="D40" s="135"/>
      <c r="E40" s="135">
        <v>150</v>
      </c>
    </row>
    <row r="41" spans="1:5" s="217" customFormat="1" ht="15.75" customHeight="1">
      <c r="A41" s="236"/>
      <c r="B41" s="94" t="s">
        <v>686</v>
      </c>
      <c r="C41" s="135"/>
      <c r="D41" s="135"/>
      <c r="E41" s="135">
        <v>80</v>
      </c>
    </row>
    <row r="42" spans="1:5" s="217" customFormat="1" ht="15.75" customHeight="1">
      <c r="A42" s="236"/>
      <c r="B42" s="94" t="s">
        <v>687</v>
      </c>
      <c r="C42" s="135"/>
      <c r="D42" s="135"/>
      <c r="E42" s="135">
        <v>80</v>
      </c>
    </row>
    <row r="43" spans="1:5" s="217" customFormat="1" ht="15.75" customHeight="1">
      <c r="A43" s="240"/>
      <c r="B43" s="241" t="s">
        <v>377</v>
      </c>
      <c r="C43" s="112">
        <v>1000</v>
      </c>
      <c r="D43" s="112">
        <v>1000</v>
      </c>
      <c r="E43" s="112">
        <v>1000</v>
      </c>
    </row>
    <row r="44" spans="1:5" s="217" customFormat="1" ht="15.75" customHeight="1">
      <c r="A44" s="71" t="s">
        <v>609</v>
      </c>
      <c r="B44" s="40" t="s">
        <v>107</v>
      </c>
      <c r="C44" s="107">
        <f>SUM(C45:C45)</f>
        <v>0</v>
      </c>
      <c r="D44" s="107">
        <f>SUM(D45:D45)</f>
        <v>0</v>
      </c>
      <c r="E44" s="107">
        <f>SUM(E45:E45)</f>
        <v>150000</v>
      </c>
    </row>
    <row r="45" spans="1:5" s="217" customFormat="1" ht="15.75" customHeight="1">
      <c r="A45" s="81"/>
      <c r="B45" s="15" t="s">
        <v>688</v>
      </c>
      <c r="C45" s="113"/>
      <c r="D45" s="113"/>
      <c r="E45" s="113">
        <v>150000</v>
      </c>
    </row>
    <row r="46" spans="1:5" ht="15.75" customHeight="1">
      <c r="A46" s="71" t="s">
        <v>491</v>
      </c>
      <c r="B46" s="40" t="s">
        <v>107</v>
      </c>
      <c r="C46" s="107">
        <f>SUM(C47:C47)</f>
        <v>4222</v>
      </c>
      <c r="D46" s="107">
        <f>SUM(D47:D47)</f>
        <v>4222</v>
      </c>
      <c r="E46" s="107">
        <f>SUM(E47:E47)</f>
        <v>4222</v>
      </c>
    </row>
    <row r="47" spans="1:5" ht="15.75" customHeight="1">
      <c r="A47" s="81"/>
      <c r="B47" s="15" t="s">
        <v>108</v>
      </c>
      <c r="C47" s="113">
        <v>4222</v>
      </c>
      <c r="D47" s="113">
        <v>4222</v>
      </c>
      <c r="E47" s="113">
        <v>4222</v>
      </c>
    </row>
    <row r="48" spans="1:5" ht="15" customHeight="1">
      <c r="A48" s="72" t="s">
        <v>265</v>
      </c>
      <c r="B48" s="238" t="s">
        <v>267</v>
      </c>
      <c r="C48" s="239">
        <f>SUM(C49:C49)</f>
        <v>5759</v>
      </c>
      <c r="D48" s="239">
        <f>SUM(D49:D49)</f>
        <v>5759</v>
      </c>
      <c r="E48" s="239">
        <f>SUM(E49:E49)</f>
        <v>5759</v>
      </c>
    </row>
    <row r="49" spans="1:8" ht="15" customHeight="1">
      <c r="A49" s="72"/>
      <c r="B49" s="94" t="s">
        <v>268</v>
      </c>
      <c r="C49" s="135">
        <v>5759</v>
      </c>
      <c r="D49" s="135">
        <v>5759</v>
      </c>
      <c r="E49" s="135">
        <v>5759</v>
      </c>
      <c r="H49" s="64"/>
    </row>
    <row r="50" spans="1:8" ht="15.75" customHeight="1">
      <c r="A50" s="71" t="s">
        <v>492</v>
      </c>
      <c r="B50" s="67" t="s">
        <v>380</v>
      </c>
      <c r="C50" s="107">
        <f>SUM(C51)</f>
        <v>315</v>
      </c>
      <c r="D50" s="107">
        <f>SUM(D51)</f>
        <v>315</v>
      </c>
      <c r="E50" s="107">
        <f>SUM(E51)</f>
        <v>315</v>
      </c>
    </row>
    <row r="51" spans="1:8" ht="15.75" customHeight="1">
      <c r="A51" s="72"/>
      <c r="B51" s="94" t="s">
        <v>268</v>
      </c>
      <c r="C51" s="135">
        <v>315</v>
      </c>
      <c r="D51" s="135">
        <v>315</v>
      </c>
      <c r="E51" s="135">
        <v>315</v>
      </c>
    </row>
    <row r="52" spans="1:8" ht="15.75" customHeight="1">
      <c r="A52" s="71" t="s">
        <v>493</v>
      </c>
      <c r="B52" s="67" t="s">
        <v>502</v>
      </c>
      <c r="C52" s="107">
        <f>SUM(C53)</f>
        <v>2790</v>
      </c>
      <c r="D52" s="107">
        <f>SUM(D53)</f>
        <v>2790</v>
      </c>
      <c r="E52" s="107">
        <f>SUM(E53)</f>
        <v>2790</v>
      </c>
    </row>
    <row r="53" spans="1:8" ht="15.75" customHeight="1">
      <c r="A53" s="72"/>
      <c r="B53" s="94" t="s">
        <v>268</v>
      </c>
      <c r="C53" s="135">
        <v>2790</v>
      </c>
      <c r="D53" s="135">
        <v>2790</v>
      </c>
      <c r="E53" s="135">
        <v>2790</v>
      </c>
    </row>
    <row r="54" spans="1:8" ht="21" customHeight="1">
      <c r="A54" s="313" t="s">
        <v>328</v>
      </c>
      <c r="B54" s="54" t="s">
        <v>53</v>
      </c>
      <c r="C54" s="89">
        <f>SUM(C16,C26,C46,C52,C30,C23,C50,C48,C32,C11)</f>
        <v>350307</v>
      </c>
      <c r="D54" s="89">
        <f>SUM(D16,D26,D46,D52,D30,D23,D50,D48,D32,D11,D14)</f>
        <v>415872</v>
      </c>
      <c r="E54" s="89">
        <f>SUM(E16,E26,E46,E52,E30,E23,E50,E48,E32,E11,E14,E44,)</f>
        <v>703610</v>
      </c>
    </row>
    <row r="55" spans="1:8" ht="15" customHeight="1">
      <c r="A55" s="72" t="s">
        <v>327</v>
      </c>
      <c r="B55" s="93" t="s">
        <v>132</v>
      </c>
      <c r="C55" s="107">
        <v>23500</v>
      </c>
      <c r="D55" s="107">
        <v>26500</v>
      </c>
      <c r="E55" s="107">
        <v>26500</v>
      </c>
    </row>
    <row r="56" spans="1:8" ht="15" customHeight="1">
      <c r="A56" s="72"/>
      <c r="B56" s="94" t="s">
        <v>312</v>
      </c>
      <c r="C56" s="135">
        <v>23500</v>
      </c>
      <c r="D56" s="135">
        <v>26500</v>
      </c>
      <c r="E56" s="135">
        <v>26500</v>
      </c>
    </row>
    <row r="57" spans="1:8" ht="22.5" customHeight="1">
      <c r="A57" s="82" t="s">
        <v>314</v>
      </c>
      <c r="B57" s="54" t="s">
        <v>313</v>
      </c>
      <c r="C57" s="91">
        <f>SUM(C55)</f>
        <v>23500</v>
      </c>
      <c r="D57" s="91">
        <f>SUM(D55)</f>
        <v>26500</v>
      </c>
      <c r="E57" s="91">
        <f>SUM(E55)</f>
        <v>26500</v>
      </c>
    </row>
    <row r="58" spans="1:8" ht="15" customHeight="1">
      <c r="A58" s="82"/>
      <c r="B58" s="12" t="s">
        <v>53</v>
      </c>
      <c r="C58" s="90">
        <f>SUM(C54,C57)</f>
        <v>373807</v>
      </c>
      <c r="D58" s="90">
        <f>SUM(D54,D57)</f>
        <v>442372</v>
      </c>
      <c r="E58" s="90">
        <f>SUM(E54,E57)</f>
        <v>730110</v>
      </c>
    </row>
    <row r="60" spans="1:8" ht="15.75">
      <c r="A60" s="4" t="s">
        <v>732</v>
      </c>
      <c r="B60" s="4"/>
      <c r="C60" s="4"/>
    </row>
    <row r="61" spans="1:8" ht="15.75">
      <c r="A61" s="4"/>
      <c r="B61" s="4"/>
      <c r="C61" s="4"/>
    </row>
    <row r="62" spans="1:8" ht="15.75">
      <c r="A62" s="637" t="s">
        <v>550</v>
      </c>
      <c r="B62" s="636"/>
      <c r="C62" s="636"/>
      <c r="D62" s="636"/>
      <c r="E62" s="636"/>
    </row>
    <row r="63" spans="1:8" ht="15.75">
      <c r="A63" s="637" t="s">
        <v>551</v>
      </c>
      <c r="B63" s="636"/>
      <c r="C63" s="636"/>
      <c r="D63" s="636"/>
      <c r="E63" s="636"/>
    </row>
    <row r="64" spans="1:8" ht="15.75">
      <c r="A64" s="637" t="s">
        <v>445</v>
      </c>
      <c r="B64" s="636"/>
      <c r="C64" s="637"/>
      <c r="D64" s="636"/>
      <c r="E64" s="636"/>
    </row>
    <row r="65" spans="1:5">
      <c r="A65" s="5"/>
      <c r="B65" s="5"/>
      <c r="C65" s="5"/>
    </row>
    <row r="66" spans="1:5">
      <c r="A66" s="5"/>
      <c r="B66" s="5" t="s">
        <v>54</v>
      </c>
      <c r="C66" s="5"/>
    </row>
    <row r="67" spans="1:5" ht="15" customHeight="1">
      <c r="A67" s="46" t="s">
        <v>2</v>
      </c>
      <c r="B67" s="46" t="s">
        <v>3</v>
      </c>
      <c r="C67" s="709" t="s">
        <v>332</v>
      </c>
      <c r="D67" s="709" t="s">
        <v>430</v>
      </c>
      <c r="E67" s="709" t="s">
        <v>549</v>
      </c>
    </row>
    <row r="68" spans="1:5" ht="24.75" customHeight="1">
      <c r="A68" s="47" t="s">
        <v>5</v>
      </c>
      <c r="B68" s="47"/>
      <c r="C68" s="634"/>
      <c r="D68" s="634"/>
      <c r="E68" s="634"/>
    </row>
    <row r="69" spans="1:5" ht="15" customHeight="1">
      <c r="A69" s="71" t="s">
        <v>394</v>
      </c>
      <c r="B69" s="232" t="s">
        <v>305</v>
      </c>
      <c r="C69" s="152">
        <v>2744</v>
      </c>
      <c r="D69" s="152">
        <v>2744</v>
      </c>
      <c r="E69" s="152">
        <v>2744</v>
      </c>
    </row>
    <row r="70" spans="1:5" ht="15" customHeight="1">
      <c r="A70" s="72"/>
      <c r="B70" s="94" t="s">
        <v>304</v>
      </c>
      <c r="C70" s="135">
        <v>2744</v>
      </c>
      <c r="D70" s="135">
        <v>2744</v>
      </c>
      <c r="E70" s="135">
        <v>2744</v>
      </c>
    </row>
    <row r="71" spans="1:5" ht="15" customHeight="1">
      <c r="A71" s="84" t="s">
        <v>266</v>
      </c>
      <c r="B71" s="160" t="s">
        <v>143</v>
      </c>
      <c r="C71" s="152">
        <f>SUM(C72:C75)</f>
        <v>11500</v>
      </c>
      <c r="D71" s="152">
        <f>SUM(D72:D75)</f>
        <v>11500</v>
      </c>
      <c r="E71" s="152">
        <f>SUM(E72:E75)</f>
        <v>10000</v>
      </c>
    </row>
    <row r="72" spans="1:5" ht="15" customHeight="1">
      <c r="A72" s="85"/>
      <c r="B72" s="25" t="s">
        <v>269</v>
      </c>
      <c r="C72" s="135">
        <v>800</v>
      </c>
      <c r="D72" s="135">
        <v>800</v>
      </c>
      <c r="E72" s="135">
        <v>800</v>
      </c>
    </row>
    <row r="73" spans="1:5" ht="15" customHeight="1">
      <c r="A73" s="85"/>
      <c r="B73" s="25" t="s">
        <v>105</v>
      </c>
      <c r="C73" s="135">
        <v>1300</v>
      </c>
      <c r="D73" s="135">
        <v>1300</v>
      </c>
      <c r="E73" s="135">
        <v>1300</v>
      </c>
    </row>
    <row r="74" spans="1:5" ht="15" customHeight="1">
      <c r="A74" s="85"/>
      <c r="B74" s="25" t="s">
        <v>280</v>
      </c>
      <c r="C74" s="135">
        <v>5000</v>
      </c>
      <c r="D74" s="135">
        <v>5000</v>
      </c>
      <c r="E74" s="135">
        <v>3500</v>
      </c>
    </row>
    <row r="75" spans="1:5" ht="15" customHeight="1">
      <c r="A75" s="85"/>
      <c r="B75" s="25" t="s">
        <v>270</v>
      </c>
      <c r="C75" s="135">
        <v>4400</v>
      </c>
      <c r="D75" s="135">
        <v>4400</v>
      </c>
      <c r="E75" s="135">
        <v>4400</v>
      </c>
    </row>
    <row r="76" spans="1:5" ht="15" customHeight="1">
      <c r="A76" s="82" t="s">
        <v>328</v>
      </c>
      <c r="B76" s="271" t="s">
        <v>120</v>
      </c>
      <c r="C76" s="91">
        <f>SUM(C69,C71)</f>
        <v>14244</v>
      </c>
      <c r="D76" s="91">
        <f>SUM(D69,D71)</f>
        <v>14244</v>
      </c>
      <c r="E76" s="91">
        <f>SUM(E69,E71)</f>
        <v>12744</v>
      </c>
    </row>
    <row r="77" spans="1:5" ht="15" customHeight="1">
      <c r="A77" s="84" t="s">
        <v>475</v>
      </c>
      <c r="B77" s="232" t="s">
        <v>476</v>
      </c>
      <c r="C77" s="152"/>
      <c r="D77" s="312">
        <f>SUM(D78)</f>
        <v>150</v>
      </c>
      <c r="E77" s="312">
        <f>SUM(E78)</f>
        <v>150</v>
      </c>
    </row>
    <row r="78" spans="1:5" ht="15" customHeight="1">
      <c r="A78" s="81"/>
      <c r="B78" s="241" t="s">
        <v>477</v>
      </c>
      <c r="C78" s="349"/>
      <c r="D78" s="348">
        <v>150</v>
      </c>
      <c r="E78" s="348">
        <v>150</v>
      </c>
    </row>
    <row r="79" spans="1:5" ht="21" customHeight="1">
      <c r="A79" s="273"/>
      <c r="B79" s="275" t="s">
        <v>306</v>
      </c>
      <c r="C79" s="274">
        <f>SUM(C76)</f>
        <v>14244</v>
      </c>
      <c r="D79" s="274">
        <f>SUM(D76,D77)</f>
        <v>14394</v>
      </c>
      <c r="E79" s="274">
        <f>SUM(E76,E77)</f>
        <v>12894</v>
      </c>
    </row>
  </sheetData>
  <mergeCells count="13">
    <mergeCell ref="A3:E3"/>
    <mergeCell ref="A4:E4"/>
    <mergeCell ref="A5:E5"/>
    <mergeCell ref="A6:E6"/>
    <mergeCell ref="E9:E10"/>
    <mergeCell ref="E67:E68"/>
    <mergeCell ref="A62:E62"/>
    <mergeCell ref="A63:E63"/>
    <mergeCell ref="A64:E64"/>
    <mergeCell ref="C9:C10"/>
    <mergeCell ref="C67:C68"/>
    <mergeCell ref="D9:D10"/>
    <mergeCell ref="D67:D68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N133"/>
  <sheetViews>
    <sheetView view="pageBreakPreview" zoomScaleNormal="100" workbookViewId="0"/>
  </sheetViews>
  <sheetFormatPr defaultRowHeight="12.75"/>
  <cols>
    <col min="1" max="1" width="6.7109375" customWidth="1"/>
    <col min="2" max="2" width="48" customWidth="1"/>
    <col min="3" max="3" width="8.7109375" customWidth="1"/>
    <col min="4" max="4" width="8" customWidth="1"/>
    <col min="5" max="5" width="10.7109375" customWidth="1"/>
    <col min="11" max="11" width="10.85546875" customWidth="1"/>
  </cols>
  <sheetData>
    <row r="1" spans="1:11" ht="15.75">
      <c r="A1" s="43" t="s">
        <v>727</v>
      </c>
      <c r="B1" s="43"/>
      <c r="C1" s="43"/>
      <c r="D1" s="43"/>
      <c r="E1" s="43"/>
    </row>
    <row r="2" spans="1:11" ht="15.75">
      <c r="A2" s="43"/>
      <c r="B2" s="43"/>
      <c r="C2" s="43"/>
      <c r="D2" s="43"/>
      <c r="E2" s="43"/>
    </row>
    <row r="3" spans="1:11" ht="15.75">
      <c r="A3" s="712" t="s">
        <v>442</v>
      </c>
      <c r="B3" s="636"/>
      <c r="C3" s="636"/>
      <c r="D3" s="636"/>
      <c r="E3" s="636"/>
      <c r="F3" s="636"/>
      <c r="G3" s="636"/>
      <c r="H3" s="636"/>
    </row>
    <row r="4" spans="1:11" ht="15.75">
      <c r="A4" s="712" t="s">
        <v>522</v>
      </c>
      <c r="B4" s="636"/>
      <c r="C4" s="636"/>
      <c r="D4" s="636"/>
      <c r="E4" s="636"/>
      <c r="F4" s="636"/>
      <c r="G4" s="636"/>
      <c r="H4" s="636"/>
    </row>
    <row r="5" spans="1:11" ht="15.75">
      <c r="A5" s="712" t="s">
        <v>446</v>
      </c>
      <c r="B5" s="636"/>
      <c r="C5" s="636"/>
      <c r="D5" s="636"/>
      <c r="E5" s="636"/>
      <c r="F5" s="636"/>
      <c r="G5" s="636"/>
      <c r="H5" s="636"/>
    </row>
    <row r="6" spans="1:11" ht="15.75">
      <c r="A6" s="712" t="s">
        <v>447</v>
      </c>
      <c r="B6" s="636"/>
      <c r="C6" s="636"/>
      <c r="D6" s="636"/>
      <c r="E6" s="636"/>
      <c r="F6" s="636"/>
      <c r="G6" s="636"/>
      <c r="H6" s="636"/>
    </row>
    <row r="7" spans="1:11">
      <c r="A7" s="5"/>
      <c r="B7" s="5"/>
      <c r="C7" s="5"/>
      <c r="D7" s="5"/>
      <c r="E7" s="5"/>
    </row>
    <row r="8" spans="1:11">
      <c r="A8" s="5"/>
      <c r="B8" s="5"/>
      <c r="C8" s="5"/>
      <c r="D8" s="5" t="s">
        <v>102</v>
      </c>
      <c r="E8" s="5"/>
    </row>
    <row r="9" spans="1:11" ht="12.75" customHeight="1">
      <c r="A9" s="46" t="s">
        <v>51</v>
      </c>
      <c r="B9" s="46" t="s">
        <v>3</v>
      </c>
      <c r="C9" s="49"/>
      <c r="D9" s="50" t="s">
        <v>332</v>
      </c>
      <c r="E9" s="51"/>
      <c r="F9" s="49"/>
      <c r="G9" s="50" t="s">
        <v>430</v>
      </c>
      <c r="H9" s="51"/>
      <c r="I9" s="49"/>
      <c r="J9" s="50" t="s">
        <v>552</v>
      </c>
      <c r="K9" s="51"/>
    </row>
    <row r="10" spans="1:11" ht="12.75" customHeight="1">
      <c r="A10" s="48" t="s">
        <v>52</v>
      </c>
      <c r="B10" s="48"/>
      <c r="C10" s="52" t="s">
        <v>58</v>
      </c>
      <c r="D10" s="52" t="s">
        <v>59</v>
      </c>
      <c r="E10" s="52" t="s">
        <v>4</v>
      </c>
      <c r="F10" s="52" t="s">
        <v>58</v>
      </c>
      <c r="G10" s="52" t="s">
        <v>59</v>
      </c>
      <c r="H10" s="52" t="s">
        <v>4</v>
      </c>
      <c r="I10" s="52" t="s">
        <v>58</v>
      </c>
      <c r="J10" s="52" t="s">
        <v>59</v>
      </c>
      <c r="K10" s="52" t="s">
        <v>4</v>
      </c>
    </row>
    <row r="11" spans="1:11" ht="12.75" customHeight="1">
      <c r="A11" s="141" t="s">
        <v>395</v>
      </c>
      <c r="B11" s="317" t="s">
        <v>350</v>
      </c>
      <c r="C11" s="278">
        <f t="shared" ref="C11:E11" si="0">SUM(C14)</f>
        <v>197</v>
      </c>
      <c r="D11" s="278">
        <f t="shared" si="0"/>
        <v>68</v>
      </c>
      <c r="E11" s="278">
        <f t="shared" si="0"/>
        <v>265</v>
      </c>
      <c r="F11" s="278">
        <f>SUM(F12:F14)</f>
        <v>1063</v>
      </c>
      <c r="G11" s="278">
        <f t="shared" ref="G11:H11" si="1">SUM(G12:G14)</f>
        <v>302</v>
      </c>
      <c r="H11" s="278">
        <f t="shared" si="1"/>
        <v>1365</v>
      </c>
      <c r="I11" s="278">
        <f>SUM(I12:I14)</f>
        <v>1349</v>
      </c>
      <c r="J11" s="278">
        <f t="shared" ref="J11:K11" si="2">SUM(J12:J14)</f>
        <v>302</v>
      </c>
      <c r="K11" s="278">
        <f t="shared" si="2"/>
        <v>1651</v>
      </c>
    </row>
    <row r="12" spans="1:11" s="217" customFormat="1" ht="12.75" customHeight="1">
      <c r="A12" s="183"/>
      <c r="B12" s="272" t="s">
        <v>498</v>
      </c>
      <c r="C12" s="301"/>
      <c r="D12" s="301"/>
      <c r="E12" s="301"/>
      <c r="F12" s="301">
        <v>866</v>
      </c>
      <c r="G12" s="301">
        <v>234</v>
      </c>
      <c r="H12" s="301">
        <f>SUM(F12:G12)</f>
        <v>1100</v>
      </c>
      <c r="I12" s="301">
        <v>866</v>
      </c>
      <c r="J12" s="301">
        <v>234</v>
      </c>
      <c r="K12" s="301">
        <f>SUM(I12:J12)</f>
        <v>1100</v>
      </c>
    </row>
    <row r="13" spans="1:11" s="217" customFormat="1" ht="12.75" customHeight="1">
      <c r="A13" s="183"/>
      <c r="B13" s="272" t="s">
        <v>657</v>
      </c>
      <c r="C13" s="301"/>
      <c r="D13" s="301"/>
      <c r="E13" s="301"/>
      <c r="F13" s="301"/>
      <c r="G13" s="301"/>
      <c r="H13" s="301"/>
      <c r="I13" s="301">
        <v>286</v>
      </c>
      <c r="J13" s="301"/>
      <c r="K13" s="301">
        <f>SUM(I13:J13)</f>
        <v>286</v>
      </c>
    </row>
    <row r="14" spans="1:11" ht="12.75" customHeight="1">
      <c r="A14" s="47"/>
      <c r="B14" s="318" t="s">
        <v>311</v>
      </c>
      <c r="C14" s="80">
        <v>197</v>
      </c>
      <c r="D14" s="301">
        <v>68</v>
      </c>
      <c r="E14" s="301">
        <f>SUM(C14:D14)</f>
        <v>265</v>
      </c>
      <c r="F14" s="80">
        <v>197</v>
      </c>
      <c r="G14" s="301">
        <v>68</v>
      </c>
      <c r="H14" s="301">
        <f>SUM(F14:G14)</f>
        <v>265</v>
      </c>
      <c r="I14" s="80">
        <v>197</v>
      </c>
      <c r="J14" s="301">
        <v>68</v>
      </c>
      <c r="K14" s="301">
        <f>SUM(I14:J14)</f>
        <v>265</v>
      </c>
    </row>
    <row r="15" spans="1:11" ht="12.75" customHeight="1">
      <c r="A15" s="141" t="s">
        <v>286</v>
      </c>
      <c r="B15" s="300" t="s">
        <v>351</v>
      </c>
      <c r="C15" s="278">
        <f t="shared" ref="C15:K15" si="3">SUM(C16)</f>
        <v>551</v>
      </c>
      <c r="D15" s="278">
        <f t="shared" si="3"/>
        <v>149</v>
      </c>
      <c r="E15" s="278">
        <f t="shared" si="3"/>
        <v>700</v>
      </c>
      <c r="F15" s="278">
        <f t="shared" si="3"/>
        <v>551</v>
      </c>
      <c r="G15" s="278">
        <f t="shared" si="3"/>
        <v>149</v>
      </c>
      <c r="H15" s="278">
        <f t="shared" si="3"/>
        <v>700</v>
      </c>
      <c r="I15" s="278">
        <f t="shared" si="3"/>
        <v>551</v>
      </c>
      <c r="J15" s="278">
        <f t="shared" si="3"/>
        <v>149</v>
      </c>
      <c r="K15" s="278">
        <f t="shared" si="3"/>
        <v>700</v>
      </c>
    </row>
    <row r="16" spans="1:11" ht="12.75" customHeight="1">
      <c r="A16" s="47"/>
      <c r="B16" s="272" t="s">
        <v>352</v>
      </c>
      <c r="C16" s="80">
        <v>551</v>
      </c>
      <c r="D16" s="301">
        <v>149</v>
      </c>
      <c r="E16" s="301">
        <f>SUM(C16:D16)</f>
        <v>700</v>
      </c>
      <c r="F16" s="80">
        <v>551</v>
      </c>
      <c r="G16" s="301">
        <v>149</v>
      </c>
      <c r="H16" s="301">
        <f>SUM(F16:G16)</f>
        <v>700</v>
      </c>
      <c r="I16" s="80">
        <v>551</v>
      </c>
      <c r="J16" s="301">
        <v>149</v>
      </c>
      <c r="K16" s="301">
        <f>SUM(I16:J16)</f>
        <v>700</v>
      </c>
    </row>
    <row r="17" spans="1:11" ht="12.75" customHeight="1">
      <c r="A17" s="141" t="s">
        <v>396</v>
      </c>
      <c r="B17" s="92" t="s">
        <v>271</v>
      </c>
      <c r="C17" s="105">
        <f t="shared" ref="C17:H17" si="4">SUM(C19:C19)</f>
        <v>87531</v>
      </c>
      <c r="D17" s="319">
        <f t="shared" si="4"/>
        <v>23634</v>
      </c>
      <c r="E17" s="105">
        <f t="shared" si="4"/>
        <v>111165</v>
      </c>
      <c r="F17" s="105">
        <f t="shared" si="4"/>
        <v>87531</v>
      </c>
      <c r="G17" s="319">
        <f t="shared" si="4"/>
        <v>23634</v>
      </c>
      <c r="H17" s="105">
        <f t="shared" si="4"/>
        <v>111165</v>
      </c>
      <c r="I17" s="105">
        <f>SUM(I18:I19)</f>
        <v>88555</v>
      </c>
      <c r="J17" s="105">
        <f t="shared" ref="J17:K17" si="5">SUM(J18:J19)</f>
        <v>23910</v>
      </c>
      <c r="K17" s="105">
        <f t="shared" si="5"/>
        <v>112465</v>
      </c>
    </row>
    <row r="18" spans="1:11" ht="12.75" customHeight="1">
      <c r="A18" s="316"/>
      <c r="B18" s="161" t="s">
        <v>658</v>
      </c>
      <c r="C18" s="165"/>
      <c r="D18" s="281"/>
      <c r="E18" s="165"/>
      <c r="F18" s="165"/>
      <c r="G18" s="281"/>
      <c r="H18" s="165"/>
      <c r="I18" s="185">
        <v>1024</v>
      </c>
      <c r="J18" s="248">
        <v>276</v>
      </c>
      <c r="K18" s="185">
        <f t="shared" ref="K18:K23" si="6">SUM(I18:J18)</f>
        <v>1300</v>
      </c>
    </row>
    <row r="19" spans="1:11" ht="12.75" customHeight="1">
      <c r="A19" s="100"/>
      <c r="B19" s="161" t="s">
        <v>353</v>
      </c>
      <c r="C19" s="162">
        <v>87531</v>
      </c>
      <c r="D19" s="175">
        <v>23634</v>
      </c>
      <c r="E19" s="162">
        <f>SUM(C19:D19)</f>
        <v>111165</v>
      </c>
      <c r="F19" s="162">
        <v>87531</v>
      </c>
      <c r="G19" s="175">
        <v>23634</v>
      </c>
      <c r="H19" s="162">
        <f>SUM(F19:G19)</f>
        <v>111165</v>
      </c>
      <c r="I19" s="162">
        <v>87531</v>
      </c>
      <c r="J19" s="175">
        <v>23634</v>
      </c>
      <c r="K19" s="162">
        <f t="shared" si="6"/>
        <v>111165</v>
      </c>
    </row>
    <row r="20" spans="1:11" ht="12.75" customHeight="1">
      <c r="A20" s="141" t="s">
        <v>458</v>
      </c>
      <c r="B20" s="92" t="s">
        <v>503</v>
      </c>
      <c r="C20" s="346"/>
      <c r="D20" s="347"/>
      <c r="E20" s="346"/>
      <c r="F20" s="104">
        <f>SUM(F21)</f>
        <v>7087</v>
      </c>
      <c r="G20" s="104">
        <f t="shared" ref="G20" si="7">SUM(G21)</f>
        <v>1913</v>
      </c>
      <c r="H20" s="104">
        <f>SUM(F20:G20)</f>
        <v>9000</v>
      </c>
      <c r="I20" s="104">
        <f>SUM(I21)</f>
        <v>1700</v>
      </c>
      <c r="J20" s="104">
        <f t="shared" ref="J20:J22" si="8">SUM(J21)</f>
        <v>460</v>
      </c>
      <c r="K20" s="104">
        <f t="shared" si="6"/>
        <v>2160</v>
      </c>
    </row>
    <row r="21" spans="1:11" ht="12.75" customHeight="1">
      <c r="A21" s="100"/>
      <c r="B21" s="161" t="s">
        <v>463</v>
      </c>
      <c r="C21" s="303"/>
      <c r="D21" s="171"/>
      <c r="E21" s="303"/>
      <c r="F21" s="303">
        <v>7087</v>
      </c>
      <c r="G21" s="171">
        <v>1913</v>
      </c>
      <c r="H21" s="303">
        <f>SUM(F21:G21)</f>
        <v>9000</v>
      </c>
      <c r="I21" s="303">
        <v>1700</v>
      </c>
      <c r="J21" s="171">
        <v>460</v>
      </c>
      <c r="K21" s="303">
        <f t="shared" si="6"/>
        <v>2160</v>
      </c>
    </row>
    <row r="22" spans="1:11" ht="12.75" customHeight="1">
      <c r="A22" s="141" t="s">
        <v>659</v>
      </c>
      <c r="B22" s="92" t="s">
        <v>660</v>
      </c>
      <c r="C22" s="346"/>
      <c r="D22" s="347"/>
      <c r="E22" s="346"/>
      <c r="F22" s="104"/>
      <c r="G22" s="104"/>
      <c r="H22" s="104"/>
      <c r="I22" s="104">
        <f>SUM(I23)</f>
        <v>4435</v>
      </c>
      <c r="J22" s="104">
        <f t="shared" si="8"/>
        <v>1198</v>
      </c>
      <c r="K22" s="104">
        <f t="shared" si="6"/>
        <v>5633</v>
      </c>
    </row>
    <row r="23" spans="1:11" ht="12.75" customHeight="1">
      <c r="A23" s="100"/>
      <c r="B23" s="161" t="s">
        <v>661</v>
      </c>
      <c r="C23" s="303"/>
      <c r="D23" s="171"/>
      <c r="E23" s="303"/>
      <c r="F23" s="303"/>
      <c r="G23" s="171"/>
      <c r="H23" s="303"/>
      <c r="I23" s="303">
        <v>4435</v>
      </c>
      <c r="J23" s="171">
        <v>1198</v>
      </c>
      <c r="K23" s="303">
        <f t="shared" si="6"/>
        <v>5633</v>
      </c>
    </row>
    <row r="24" spans="1:11" ht="12.75" customHeight="1">
      <c r="A24" s="235" t="s">
        <v>397</v>
      </c>
      <c r="B24" s="92" t="s">
        <v>131</v>
      </c>
      <c r="C24" s="104">
        <f t="shared" ref="C24:K24" si="9">SUM(C25)</f>
        <v>19859</v>
      </c>
      <c r="D24" s="304">
        <f t="shared" si="9"/>
        <v>5141</v>
      </c>
      <c r="E24" s="304">
        <f t="shared" si="9"/>
        <v>25000</v>
      </c>
      <c r="F24" s="104">
        <f t="shared" si="9"/>
        <v>19859</v>
      </c>
      <c r="G24" s="304">
        <f t="shared" si="9"/>
        <v>5141</v>
      </c>
      <c r="H24" s="304">
        <f t="shared" si="9"/>
        <v>25000</v>
      </c>
      <c r="I24" s="104">
        <f t="shared" si="9"/>
        <v>19859</v>
      </c>
      <c r="J24" s="304">
        <f t="shared" si="9"/>
        <v>5141</v>
      </c>
      <c r="K24" s="304">
        <f t="shared" si="9"/>
        <v>25000</v>
      </c>
    </row>
    <row r="25" spans="1:11" ht="12.75" customHeight="1">
      <c r="A25" s="302"/>
      <c r="B25" s="176" t="s">
        <v>355</v>
      </c>
      <c r="C25" s="303">
        <v>19859</v>
      </c>
      <c r="D25" s="171">
        <v>5141</v>
      </c>
      <c r="E25" s="303">
        <f>SUM(C25:D25)</f>
        <v>25000</v>
      </c>
      <c r="F25" s="303">
        <v>19859</v>
      </c>
      <c r="G25" s="171">
        <v>5141</v>
      </c>
      <c r="H25" s="303">
        <f>SUM(F25:G25)</f>
        <v>25000</v>
      </c>
      <c r="I25" s="303">
        <v>19859</v>
      </c>
      <c r="J25" s="171">
        <v>5141</v>
      </c>
      <c r="K25" s="303">
        <f>SUM(I25:J25)</f>
        <v>25000</v>
      </c>
    </row>
    <row r="26" spans="1:11" ht="12.75" customHeight="1">
      <c r="A26" s="316" t="s">
        <v>480</v>
      </c>
      <c r="B26" s="164" t="s">
        <v>356</v>
      </c>
      <c r="C26" s="306">
        <v>20000</v>
      </c>
      <c r="D26" s="305"/>
      <c r="E26" s="306">
        <v>20000</v>
      </c>
      <c r="F26" s="306">
        <f>SUM(F27:F30)</f>
        <v>67447</v>
      </c>
      <c r="G26" s="306">
        <f t="shared" ref="G26:H26" si="10">SUM(G27:G30)</f>
        <v>12811</v>
      </c>
      <c r="H26" s="306">
        <f t="shared" si="10"/>
        <v>80258</v>
      </c>
      <c r="I26" s="306">
        <f>SUM(I27:I30)</f>
        <v>73224</v>
      </c>
      <c r="J26" s="306">
        <f t="shared" ref="J26:K26" si="11">SUM(J27:J30)</f>
        <v>14371</v>
      </c>
      <c r="K26" s="306">
        <f t="shared" si="11"/>
        <v>87595</v>
      </c>
    </row>
    <row r="27" spans="1:11" ht="12.75" customHeight="1">
      <c r="A27" s="316"/>
      <c r="B27" s="161" t="s">
        <v>457</v>
      </c>
      <c r="C27" s="306"/>
      <c r="D27" s="305"/>
      <c r="E27" s="306"/>
      <c r="F27" s="162">
        <v>23825</v>
      </c>
      <c r="G27" s="163">
        <v>6433</v>
      </c>
      <c r="H27" s="162">
        <f>SUM(F27:G27)</f>
        <v>30258</v>
      </c>
      <c r="I27" s="162">
        <v>23825</v>
      </c>
      <c r="J27" s="163">
        <v>6433</v>
      </c>
      <c r="K27" s="162">
        <f>SUM(I27:J27)</f>
        <v>30258</v>
      </c>
    </row>
    <row r="28" spans="1:11" ht="12.75" customHeight="1">
      <c r="A28" s="316"/>
      <c r="B28" s="161" t="s">
        <v>662</v>
      </c>
      <c r="C28" s="306"/>
      <c r="D28" s="305"/>
      <c r="E28" s="306"/>
      <c r="F28" s="162"/>
      <c r="G28" s="163"/>
      <c r="H28" s="162"/>
      <c r="I28" s="162">
        <v>5777</v>
      </c>
      <c r="J28" s="163">
        <v>1560</v>
      </c>
      <c r="K28" s="162">
        <f>SUM(I28:J28)</f>
        <v>7337</v>
      </c>
    </row>
    <row r="29" spans="1:11" ht="12.75" customHeight="1">
      <c r="A29" s="316"/>
      <c r="B29" s="161" t="s">
        <v>627</v>
      </c>
      <c r="C29" s="306"/>
      <c r="D29" s="305"/>
      <c r="E29" s="306"/>
      <c r="F29" s="162">
        <v>23622</v>
      </c>
      <c r="G29" s="163">
        <v>6378</v>
      </c>
      <c r="H29" s="162">
        <f>SUM(F29:G29)</f>
        <v>30000</v>
      </c>
      <c r="I29" s="162">
        <v>23622</v>
      </c>
      <c r="J29" s="163">
        <v>6378</v>
      </c>
      <c r="K29" s="162">
        <f>SUM(I29:J29)</f>
        <v>30000</v>
      </c>
    </row>
    <row r="30" spans="1:11" ht="12.75" customHeight="1">
      <c r="A30" s="100"/>
      <c r="B30" s="161" t="s">
        <v>357</v>
      </c>
      <c r="C30" s="162">
        <v>20000</v>
      </c>
      <c r="D30" s="163"/>
      <c r="E30" s="162">
        <v>20000</v>
      </c>
      <c r="F30" s="162">
        <v>20000</v>
      </c>
      <c r="G30" s="163"/>
      <c r="H30" s="162">
        <v>20000</v>
      </c>
      <c r="I30" s="162">
        <v>20000</v>
      </c>
      <c r="J30" s="163"/>
      <c r="K30" s="162">
        <v>20000</v>
      </c>
    </row>
    <row r="31" spans="1:11" ht="12.75" customHeight="1">
      <c r="A31" s="141" t="s">
        <v>391</v>
      </c>
      <c r="B31" s="92" t="s">
        <v>309</v>
      </c>
      <c r="C31" s="105">
        <f t="shared" ref="C31:H31" si="12">SUM(C32:C33)</f>
        <v>4724</v>
      </c>
      <c r="D31" s="166">
        <f t="shared" si="12"/>
        <v>1276</v>
      </c>
      <c r="E31" s="105">
        <f t="shared" si="12"/>
        <v>6000</v>
      </c>
      <c r="F31" s="105">
        <f t="shared" si="12"/>
        <v>4724</v>
      </c>
      <c r="G31" s="166">
        <f t="shared" si="12"/>
        <v>1276</v>
      </c>
      <c r="H31" s="105">
        <f t="shared" si="12"/>
        <v>6000</v>
      </c>
      <c r="I31" s="105">
        <f t="shared" ref="I31:K31" si="13">SUM(I32:I33)</f>
        <v>4724</v>
      </c>
      <c r="J31" s="166">
        <f t="shared" si="13"/>
        <v>1276</v>
      </c>
      <c r="K31" s="105">
        <f t="shared" si="13"/>
        <v>6000</v>
      </c>
    </row>
    <row r="32" spans="1:11" s="217" customFormat="1" ht="12.75" customHeight="1">
      <c r="A32" s="183"/>
      <c r="B32" s="161" t="s">
        <v>325</v>
      </c>
      <c r="C32" s="185">
        <v>2362</v>
      </c>
      <c r="D32" s="184">
        <v>638</v>
      </c>
      <c r="E32" s="185">
        <f>SUM(C32:D32)</f>
        <v>3000</v>
      </c>
      <c r="F32" s="185">
        <v>2362</v>
      </c>
      <c r="G32" s="184">
        <v>638</v>
      </c>
      <c r="H32" s="185">
        <f>SUM(F32:G32)</f>
        <v>3000</v>
      </c>
      <c r="I32" s="185">
        <v>2362</v>
      </c>
      <c r="J32" s="184">
        <v>638</v>
      </c>
      <c r="K32" s="185">
        <f>SUM(I32:J32)</f>
        <v>3000</v>
      </c>
    </row>
    <row r="33" spans="1:11" ht="12.75" customHeight="1">
      <c r="A33" s="279"/>
      <c r="B33" s="176" t="s">
        <v>310</v>
      </c>
      <c r="C33" s="153">
        <v>2362</v>
      </c>
      <c r="D33" s="186">
        <v>638</v>
      </c>
      <c r="E33" s="153">
        <f>SUM(C33:D33)</f>
        <v>3000</v>
      </c>
      <c r="F33" s="153">
        <v>2362</v>
      </c>
      <c r="G33" s="186">
        <v>638</v>
      </c>
      <c r="H33" s="153">
        <f>SUM(F33:G33)</f>
        <v>3000</v>
      </c>
      <c r="I33" s="153">
        <v>2362</v>
      </c>
      <c r="J33" s="186">
        <v>638</v>
      </c>
      <c r="K33" s="153">
        <f>SUM(I33:J33)</f>
        <v>3000</v>
      </c>
    </row>
    <row r="34" spans="1:11" s="237" customFormat="1" ht="12.75" customHeight="1">
      <c r="A34" s="142" t="s">
        <v>473</v>
      </c>
      <c r="B34" s="164" t="s">
        <v>352</v>
      </c>
      <c r="C34" s="165"/>
      <c r="D34" s="105"/>
      <c r="E34" s="182"/>
      <c r="F34" s="165">
        <v>1969</v>
      </c>
      <c r="G34" s="182">
        <v>531</v>
      </c>
      <c r="H34" s="165">
        <v>2500</v>
      </c>
      <c r="I34" s="165">
        <f>SUM(I35:I36)</f>
        <v>4331</v>
      </c>
      <c r="J34" s="165">
        <f t="shared" ref="J34:K34" si="14">SUM(J35:J36)</f>
        <v>1169</v>
      </c>
      <c r="K34" s="165">
        <f t="shared" si="14"/>
        <v>5500</v>
      </c>
    </row>
    <row r="35" spans="1:11" s="237" customFormat="1" ht="12.75" customHeight="1">
      <c r="A35" s="183"/>
      <c r="B35" s="161" t="s">
        <v>663</v>
      </c>
      <c r="C35" s="185"/>
      <c r="D35" s="185"/>
      <c r="E35" s="184"/>
      <c r="F35" s="185"/>
      <c r="G35" s="184"/>
      <c r="H35" s="185"/>
      <c r="I35" s="185">
        <v>2362</v>
      </c>
      <c r="J35" s="184">
        <v>638</v>
      </c>
      <c r="K35" s="185">
        <f>SUM(I35:J35)</f>
        <v>3000</v>
      </c>
    </row>
    <row r="36" spans="1:11" ht="12.75" customHeight="1">
      <c r="A36" s="183"/>
      <c r="B36" s="161" t="s">
        <v>474</v>
      </c>
      <c r="C36" s="185"/>
      <c r="D36" s="153"/>
      <c r="E36" s="184"/>
      <c r="F36" s="185">
        <v>1969</v>
      </c>
      <c r="G36" s="184">
        <v>531</v>
      </c>
      <c r="H36" s="185">
        <v>2500</v>
      </c>
      <c r="I36" s="185">
        <v>1969</v>
      </c>
      <c r="J36" s="184">
        <v>531</v>
      </c>
      <c r="K36" s="185">
        <v>2500</v>
      </c>
    </row>
    <row r="37" spans="1:11" ht="12.75" customHeight="1">
      <c r="A37" s="141" t="s">
        <v>481</v>
      </c>
      <c r="B37" s="92" t="s">
        <v>359</v>
      </c>
      <c r="C37" s="104">
        <f t="shared" ref="C37:H37" si="15">SUM(C38:C48)</f>
        <v>28197</v>
      </c>
      <c r="D37" s="304">
        <f t="shared" si="15"/>
        <v>7613</v>
      </c>
      <c r="E37" s="304">
        <f t="shared" si="15"/>
        <v>35810</v>
      </c>
      <c r="F37" s="104">
        <f t="shared" si="15"/>
        <v>37811</v>
      </c>
      <c r="G37" s="104">
        <f t="shared" si="15"/>
        <v>10206</v>
      </c>
      <c r="H37" s="104">
        <f t="shared" si="15"/>
        <v>48017</v>
      </c>
      <c r="I37" s="104">
        <f t="shared" ref="I37:K37" si="16">SUM(I38:I48)</f>
        <v>43072</v>
      </c>
      <c r="J37" s="104">
        <f t="shared" si="16"/>
        <v>10411</v>
      </c>
      <c r="K37" s="104">
        <f t="shared" si="16"/>
        <v>53483</v>
      </c>
    </row>
    <row r="38" spans="1:11" ht="12.75" customHeight="1">
      <c r="A38" s="183"/>
      <c r="B38" s="161" t="s">
        <v>360</v>
      </c>
      <c r="C38" s="162">
        <v>7874</v>
      </c>
      <c r="D38" s="163">
        <v>2126</v>
      </c>
      <c r="E38" s="162">
        <f>SUM(C38:D38)</f>
        <v>10000</v>
      </c>
      <c r="F38" s="162">
        <v>14173</v>
      </c>
      <c r="G38" s="163">
        <v>3827</v>
      </c>
      <c r="H38" s="162">
        <f t="shared" ref="H38:H48" si="17">SUM(F38:G38)</f>
        <v>18000</v>
      </c>
      <c r="I38" s="162">
        <v>14173</v>
      </c>
      <c r="J38" s="163">
        <v>3827</v>
      </c>
      <c r="K38" s="162">
        <f t="shared" ref="K38:K48" si="18">SUM(I38:J38)</f>
        <v>18000</v>
      </c>
    </row>
    <row r="39" spans="1:11" ht="12.75" customHeight="1">
      <c r="A39" s="183"/>
      <c r="B39" s="161" t="s">
        <v>361</v>
      </c>
      <c r="C39" s="162">
        <v>866</v>
      </c>
      <c r="D39" s="163">
        <v>234</v>
      </c>
      <c r="E39" s="162">
        <f>SUM(C39:D39)</f>
        <v>1100</v>
      </c>
      <c r="F39" s="162">
        <v>866</v>
      </c>
      <c r="G39" s="163">
        <v>234</v>
      </c>
      <c r="H39" s="162">
        <f t="shared" si="17"/>
        <v>1100</v>
      </c>
      <c r="I39" s="162">
        <v>866</v>
      </c>
      <c r="J39" s="163">
        <v>234</v>
      </c>
      <c r="K39" s="162">
        <f t="shared" si="18"/>
        <v>1100</v>
      </c>
    </row>
    <row r="40" spans="1:11" ht="12.75" customHeight="1">
      <c r="A40" s="183"/>
      <c r="B40" s="161" t="s">
        <v>664</v>
      </c>
      <c r="C40" s="162"/>
      <c r="D40" s="163"/>
      <c r="E40" s="162"/>
      <c r="F40" s="162"/>
      <c r="G40" s="163"/>
      <c r="H40" s="162"/>
      <c r="I40" s="162">
        <v>4500</v>
      </c>
      <c r="J40" s="163"/>
      <c r="K40" s="162">
        <v>4500</v>
      </c>
    </row>
    <row r="41" spans="1:11" ht="12.75" customHeight="1">
      <c r="A41" s="183"/>
      <c r="B41" s="161" t="s">
        <v>665</v>
      </c>
      <c r="C41" s="162"/>
      <c r="D41" s="163"/>
      <c r="E41" s="162"/>
      <c r="F41" s="162"/>
      <c r="G41" s="163"/>
      <c r="H41" s="162"/>
      <c r="I41" s="162">
        <v>367</v>
      </c>
      <c r="J41" s="163">
        <v>99</v>
      </c>
      <c r="K41" s="162">
        <f>SUM(I41:J41)</f>
        <v>466</v>
      </c>
    </row>
    <row r="42" spans="1:11" ht="12.75" customHeight="1">
      <c r="A42" s="183"/>
      <c r="B42" s="161" t="s">
        <v>691</v>
      </c>
      <c r="C42" s="162"/>
      <c r="D42" s="163"/>
      <c r="E42" s="162"/>
      <c r="F42" s="162"/>
      <c r="G42" s="163"/>
      <c r="H42" s="162"/>
      <c r="I42" s="162">
        <v>394</v>
      </c>
      <c r="J42" s="163">
        <v>106</v>
      </c>
      <c r="K42" s="162">
        <f>SUM(I42:J42)</f>
        <v>500</v>
      </c>
    </row>
    <row r="43" spans="1:11" ht="12.75" customHeight="1">
      <c r="A43" s="183"/>
      <c r="B43" s="161" t="s">
        <v>308</v>
      </c>
      <c r="C43" s="162">
        <v>3937</v>
      </c>
      <c r="D43" s="163">
        <v>1063</v>
      </c>
      <c r="E43" s="162">
        <f>SUM(C43:D43)</f>
        <v>5000</v>
      </c>
      <c r="F43" s="162">
        <v>1987</v>
      </c>
      <c r="G43" s="163">
        <v>536</v>
      </c>
      <c r="H43" s="162">
        <f t="shared" si="17"/>
        <v>2523</v>
      </c>
      <c r="I43" s="162">
        <v>1987</v>
      </c>
      <c r="J43" s="163">
        <v>536</v>
      </c>
      <c r="K43" s="162">
        <f t="shared" si="18"/>
        <v>2523</v>
      </c>
    </row>
    <row r="44" spans="1:11" ht="12.75" customHeight="1">
      <c r="A44" s="183"/>
      <c r="B44" s="161" t="s">
        <v>479</v>
      </c>
      <c r="C44" s="162"/>
      <c r="D44" s="163"/>
      <c r="E44" s="162"/>
      <c r="F44" s="162">
        <v>3545</v>
      </c>
      <c r="G44" s="163">
        <v>955</v>
      </c>
      <c r="H44" s="162">
        <f t="shared" si="17"/>
        <v>4500</v>
      </c>
      <c r="I44" s="162">
        <v>3545</v>
      </c>
      <c r="J44" s="163">
        <v>955</v>
      </c>
      <c r="K44" s="162">
        <f t="shared" si="18"/>
        <v>4500</v>
      </c>
    </row>
    <row r="45" spans="1:11" ht="12.75" customHeight="1">
      <c r="A45" s="183"/>
      <c r="B45" s="161" t="s">
        <v>478</v>
      </c>
      <c r="C45" s="162"/>
      <c r="D45" s="163"/>
      <c r="E45" s="162"/>
      <c r="F45" s="162">
        <v>1575</v>
      </c>
      <c r="G45" s="163">
        <v>425</v>
      </c>
      <c r="H45" s="162">
        <f t="shared" si="17"/>
        <v>2000</v>
      </c>
      <c r="I45" s="162">
        <v>1575</v>
      </c>
      <c r="J45" s="163">
        <v>425</v>
      </c>
      <c r="K45" s="162">
        <f t="shared" si="18"/>
        <v>2000</v>
      </c>
    </row>
    <row r="46" spans="1:11" ht="12.75" customHeight="1">
      <c r="A46" s="183"/>
      <c r="B46" s="364" t="s">
        <v>461</v>
      </c>
      <c r="C46" s="162"/>
      <c r="D46" s="163"/>
      <c r="E46" s="162"/>
      <c r="F46" s="162">
        <v>145</v>
      </c>
      <c r="G46" s="163">
        <v>39</v>
      </c>
      <c r="H46" s="342">
        <f t="shared" si="17"/>
        <v>184</v>
      </c>
      <c r="I46" s="162">
        <v>145</v>
      </c>
      <c r="J46" s="163">
        <v>39</v>
      </c>
      <c r="K46" s="342">
        <f t="shared" si="18"/>
        <v>184</v>
      </c>
    </row>
    <row r="47" spans="1:11" ht="12.75" customHeight="1">
      <c r="A47" s="183"/>
      <c r="B47" s="161" t="s">
        <v>362</v>
      </c>
      <c r="C47" s="162">
        <v>14961</v>
      </c>
      <c r="D47" s="163">
        <v>4039</v>
      </c>
      <c r="E47" s="162">
        <f>SUM(C47:D47)</f>
        <v>19000</v>
      </c>
      <c r="F47" s="162">
        <v>14961</v>
      </c>
      <c r="G47" s="163">
        <v>4039</v>
      </c>
      <c r="H47" s="162">
        <f t="shared" si="17"/>
        <v>19000</v>
      </c>
      <c r="I47" s="162">
        <v>14961</v>
      </c>
      <c r="J47" s="163">
        <v>4039</v>
      </c>
      <c r="K47" s="162">
        <f t="shared" si="18"/>
        <v>19000</v>
      </c>
    </row>
    <row r="48" spans="1:11" ht="12.75" customHeight="1">
      <c r="A48" s="279"/>
      <c r="B48" s="176" t="s">
        <v>363</v>
      </c>
      <c r="C48" s="303">
        <v>559</v>
      </c>
      <c r="D48" s="171">
        <v>151</v>
      </c>
      <c r="E48" s="303">
        <f>SUM(C48:D48)</f>
        <v>710</v>
      </c>
      <c r="F48" s="303">
        <v>559</v>
      </c>
      <c r="G48" s="171">
        <v>151</v>
      </c>
      <c r="H48" s="303">
        <f t="shared" si="17"/>
        <v>710</v>
      </c>
      <c r="I48" s="303">
        <v>559</v>
      </c>
      <c r="J48" s="171">
        <v>151</v>
      </c>
      <c r="K48" s="303">
        <f t="shared" si="18"/>
        <v>710</v>
      </c>
    </row>
    <row r="49" spans="1:11" ht="12.75" customHeight="1">
      <c r="A49" s="142" t="s">
        <v>482</v>
      </c>
      <c r="B49" s="164" t="s">
        <v>145</v>
      </c>
      <c r="C49" s="165">
        <f t="shared" ref="C49:H49" si="19">SUM(C50:C54)</f>
        <v>131180</v>
      </c>
      <c r="D49" s="182">
        <f t="shared" si="19"/>
        <v>35420</v>
      </c>
      <c r="E49" s="309">
        <f t="shared" si="19"/>
        <v>166600</v>
      </c>
      <c r="F49" s="165">
        <f t="shared" si="19"/>
        <v>132125</v>
      </c>
      <c r="G49" s="182">
        <f t="shared" si="19"/>
        <v>35675</v>
      </c>
      <c r="H49" s="309">
        <f t="shared" si="19"/>
        <v>167800</v>
      </c>
      <c r="I49" s="165">
        <f t="shared" ref="I49:K49" si="20">SUM(I50:I54)</f>
        <v>132125</v>
      </c>
      <c r="J49" s="182">
        <f t="shared" si="20"/>
        <v>35675</v>
      </c>
      <c r="K49" s="309">
        <f t="shared" si="20"/>
        <v>167800</v>
      </c>
    </row>
    <row r="50" spans="1:11" ht="12.75" customHeight="1">
      <c r="A50" s="183"/>
      <c r="B50" s="161" t="s">
        <v>320</v>
      </c>
      <c r="C50" s="162">
        <v>4409</v>
      </c>
      <c r="D50" s="163">
        <v>1191</v>
      </c>
      <c r="E50" s="162">
        <f>SUM(C50:D50)</f>
        <v>5600</v>
      </c>
      <c r="F50" s="162">
        <v>4409</v>
      </c>
      <c r="G50" s="163">
        <v>1191</v>
      </c>
      <c r="H50" s="162">
        <f>SUM(F50:G50)</f>
        <v>5600</v>
      </c>
      <c r="I50" s="162">
        <v>4409</v>
      </c>
      <c r="J50" s="163">
        <v>1191</v>
      </c>
      <c r="K50" s="162">
        <f>SUM(I50:J50)</f>
        <v>5600</v>
      </c>
    </row>
    <row r="51" spans="1:11" ht="12.75" customHeight="1">
      <c r="A51" s="183"/>
      <c r="B51" s="161" t="s">
        <v>321</v>
      </c>
      <c r="C51" s="162">
        <v>118110</v>
      </c>
      <c r="D51" s="163">
        <v>31890</v>
      </c>
      <c r="E51" s="162">
        <f>SUM(C51:D51)</f>
        <v>150000</v>
      </c>
      <c r="F51" s="162">
        <v>118110</v>
      </c>
      <c r="G51" s="163">
        <v>31890</v>
      </c>
      <c r="H51" s="162">
        <f>SUM(F51:G51)</f>
        <v>150000</v>
      </c>
      <c r="I51" s="162">
        <v>118110</v>
      </c>
      <c r="J51" s="163">
        <v>31890</v>
      </c>
      <c r="K51" s="162">
        <f>SUM(I51:J51)</f>
        <v>150000</v>
      </c>
    </row>
    <row r="52" spans="1:11" ht="12.75" customHeight="1">
      <c r="A52" s="183"/>
      <c r="B52" s="161" t="s">
        <v>472</v>
      </c>
      <c r="C52" s="162"/>
      <c r="D52" s="163"/>
      <c r="E52" s="162"/>
      <c r="F52" s="162">
        <v>945</v>
      </c>
      <c r="G52" s="163">
        <v>255</v>
      </c>
      <c r="H52" s="162">
        <f>SUM(F52:G52)</f>
        <v>1200</v>
      </c>
      <c r="I52" s="162">
        <v>945</v>
      </c>
      <c r="J52" s="163">
        <v>255</v>
      </c>
      <c r="K52" s="162">
        <f>SUM(I52:J52)</f>
        <v>1200</v>
      </c>
    </row>
    <row r="53" spans="1:11" ht="12.75" customHeight="1">
      <c r="A53" s="183"/>
      <c r="B53" s="161" t="s">
        <v>365</v>
      </c>
      <c r="C53" s="162">
        <v>787</v>
      </c>
      <c r="D53" s="163">
        <v>213</v>
      </c>
      <c r="E53" s="162">
        <f>SUM(C53:D53)</f>
        <v>1000</v>
      </c>
      <c r="F53" s="162">
        <v>787</v>
      </c>
      <c r="G53" s="163">
        <v>213</v>
      </c>
      <c r="H53" s="162">
        <f>SUM(F53:G53)</f>
        <v>1000</v>
      </c>
      <c r="I53" s="162">
        <v>787</v>
      </c>
      <c r="J53" s="163">
        <v>213</v>
      </c>
      <c r="K53" s="162">
        <f>SUM(I53:J53)</f>
        <v>1000</v>
      </c>
    </row>
    <row r="54" spans="1:11" ht="12.75" customHeight="1">
      <c r="A54" s="169"/>
      <c r="B54" s="176" t="s">
        <v>364</v>
      </c>
      <c r="C54" s="303">
        <v>7874</v>
      </c>
      <c r="D54" s="171">
        <v>2126</v>
      </c>
      <c r="E54" s="153">
        <f>SUM(C54:D54)</f>
        <v>10000</v>
      </c>
      <c r="F54" s="303">
        <v>7874</v>
      </c>
      <c r="G54" s="171">
        <v>2126</v>
      </c>
      <c r="H54" s="153">
        <f>SUM(F54:G54)</f>
        <v>10000</v>
      </c>
      <c r="I54" s="303">
        <v>7874</v>
      </c>
      <c r="J54" s="171">
        <v>2126</v>
      </c>
      <c r="K54" s="153">
        <f>SUM(I54:J54)</f>
        <v>10000</v>
      </c>
    </row>
    <row r="55" spans="1:11" ht="12.75" customHeight="1">
      <c r="A55" s="235" t="s">
        <v>398</v>
      </c>
      <c r="B55" s="92" t="s">
        <v>272</v>
      </c>
      <c r="C55" s="105">
        <f t="shared" ref="C55:H55" si="21">SUM(C56:C58)</f>
        <v>2463</v>
      </c>
      <c r="D55" s="105">
        <f t="shared" si="21"/>
        <v>637</v>
      </c>
      <c r="E55" s="105">
        <f t="shared" si="21"/>
        <v>3100</v>
      </c>
      <c r="F55" s="105">
        <f t="shared" si="21"/>
        <v>3345</v>
      </c>
      <c r="G55" s="105">
        <f t="shared" si="21"/>
        <v>875</v>
      </c>
      <c r="H55" s="105">
        <f t="shared" si="21"/>
        <v>4220</v>
      </c>
      <c r="I55" s="105">
        <f t="shared" ref="I55:K55" si="22">SUM(I56:I58)</f>
        <v>3345</v>
      </c>
      <c r="J55" s="105">
        <f t="shared" si="22"/>
        <v>875</v>
      </c>
      <c r="K55" s="105">
        <f t="shared" si="22"/>
        <v>4220</v>
      </c>
    </row>
    <row r="56" spans="1:11" s="217" customFormat="1" ht="12.75" customHeight="1">
      <c r="A56" s="234"/>
      <c r="B56" s="161" t="s">
        <v>366</v>
      </c>
      <c r="C56" s="185">
        <v>2363</v>
      </c>
      <c r="D56" s="184">
        <v>637</v>
      </c>
      <c r="E56" s="310">
        <f>SUM(C56:D56)</f>
        <v>3000</v>
      </c>
      <c r="F56" s="185">
        <v>2363</v>
      </c>
      <c r="G56" s="184">
        <v>637</v>
      </c>
      <c r="H56" s="185">
        <f>SUM(F56:G56)</f>
        <v>3000</v>
      </c>
      <c r="I56" s="185">
        <v>2363</v>
      </c>
      <c r="J56" s="184">
        <v>637</v>
      </c>
      <c r="K56" s="185">
        <f>SUM(I56:J56)</f>
        <v>3000</v>
      </c>
    </row>
    <row r="57" spans="1:11" s="217" customFormat="1" ht="12.75" customHeight="1">
      <c r="A57" s="234"/>
      <c r="B57" s="161" t="s">
        <v>462</v>
      </c>
      <c r="C57" s="185"/>
      <c r="D57" s="184"/>
      <c r="E57" s="310"/>
      <c r="F57" s="185">
        <v>882</v>
      </c>
      <c r="G57" s="184">
        <v>238</v>
      </c>
      <c r="H57" s="185">
        <f>SUM(F57:G57)</f>
        <v>1120</v>
      </c>
      <c r="I57" s="185">
        <v>882</v>
      </c>
      <c r="J57" s="184">
        <v>238</v>
      </c>
      <c r="K57" s="185">
        <f>SUM(I57:J57)</f>
        <v>1120</v>
      </c>
    </row>
    <row r="58" spans="1:11" s="217" customFormat="1" ht="12.75" customHeight="1">
      <c r="A58" s="234"/>
      <c r="B58" s="161" t="s">
        <v>368</v>
      </c>
      <c r="C58" s="185">
        <v>100</v>
      </c>
      <c r="D58" s="184">
        <v>0</v>
      </c>
      <c r="E58" s="185">
        <f>SUM(C58:D58)</f>
        <v>100</v>
      </c>
      <c r="F58" s="185">
        <v>100</v>
      </c>
      <c r="G58" s="184">
        <v>0</v>
      </c>
      <c r="H58" s="185">
        <f>SUM(F58:G58)</f>
        <v>100</v>
      </c>
      <c r="I58" s="185">
        <v>100</v>
      </c>
      <c r="J58" s="184">
        <v>0</v>
      </c>
      <c r="K58" s="185">
        <f>SUM(I58:J58)</f>
        <v>100</v>
      </c>
    </row>
    <row r="59" spans="1:11" s="217" customFormat="1" ht="12.75" customHeight="1">
      <c r="A59" s="235" t="s">
        <v>464</v>
      </c>
      <c r="B59" s="92" t="s">
        <v>465</v>
      </c>
      <c r="C59" s="104">
        <f t="shared" ref="C59:H59" si="23">SUM(C61)</f>
        <v>0</v>
      </c>
      <c r="D59" s="304">
        <f t="shared" si="23"/>
        <v>0</v>
      </c>
      <c r="E59" s="304">
        <f t="shared" si="23"/>
        <v>0</v>
      </c>
      <c r="F59" s="104">
        <f t="shared" si="23"/>
        <v>1950</v>
      </c>
      <c r="G59" s="304">
        <f t="shared" si="23"/>
        <v>527</v>
      </c>
      <c r="H59" s="304">
        <f t="shared" si="23"/>
        <v>2477</v>
      </c>
      <c r="I59" s="104">
        <f>SUM(I60:I61)</f>
        <v>3880</v>
      </c>
      <c r="J59" s="104">
        <f t="shared" ref="J59:K59" si="24">SUM(J60:J61)</f>
        <v>1047</v>
      </c>
      <c r="K59" s="104">
        <f t="shared" si="24"/>
        <v>4927</v>
      </c>
    </row>
    <row r="60" spans="1:11" s="390" customFormat="1" ht="12.75" customHeight="1">
      <c r="A60" s="399"/>
      <c r="B60" s="161" t="s">
        <v>681</v>
      </c>
      <c r="C60" s="388"/>
      <c r="D60" s="389"/>
      <c r="E60" s="389"/>
      <c r="F60" s="388"/>
      <c r="G60" s="389"/>
      <c r="H60" s="389"/>
      <c r="I60" s="162">
        <v>1930</v>
      </c>
      <c r="J60" s="163">
        <v>520</v>
      </c>
      <c r="K60" s="163">
        <f>SUM(I60:J60)</f>
        <v>2450</v>
      </c>
    </row>
    <row r="61" spans="1:11" s="217" customFormat="1" ht="12.75" customHeight="1">
      <c r="A61" s="302"/>
      <c r="B61" s="176" t="s">
        <v>466</v>
      </c>
      <c r="C61" s="303">
        <v>0</v>
      </c>
      <c r="D61" s="171">
        <v>0</v>
      </c>
      <c r="E61" s="303">
        <f>SUM(C61:D61)</f>
        <v>0</v>
      </c>
      <c r="F61" s="303">
        <v>1950</v>
      </c>
      <c r="G61" s="171">
        <v>527</v>
      </c>
      <c r="H61" s="303">
        <f>SUM(F61:G61)</f>
        <v>2477</v>
      </c>
      <c r="I61" s="303">
        <v>1950</v>
      </c>
      <c r="J61" s="171">
        <v>527</v>
      </c>
      <c r="K61" s="303">
        <f>SUM(I61:J61)</f>
        <v>2477</v>
      </c>
    </row>
    <row r="62" spans="1:11" s="215" customFormat="1" ht="18.75" customHeight="1">
      <c r="A62" s="280"/>
      <c r="B62" s="68" t="s">
        <v>120</v>
      </c>
      <c r="C62" s="249">
        <f>SUM(C11,C15,C17,C24,C26,C31,C37,C49,C55)</f>
        <v>294702</v>
      </c>
      <c r="D62" s="249">
        <f>SUM(D11,D15,D17,D24,D26,D31,D37,D49,D55)</f>
        <v>73938</v>
      </c>
      <c r="E62" s="249">
        <f>SUM(E11,E15,E17,E24,E26,E31,E37,E49,E55)</f>
        <v>368640</v>
      </c>
      <c r="F62" s="249">
        <f t="shared" ref="F62:H62" si="25">SUM(F11,F15,F17,F24,F26,F31,F37,F49,F55,F59,F20,F34)</f>
        <v>365462</v>
      </c>
      <c r="G62" s="249">
        <f t="shared" si="25"/>
        <v>93040</v>
      </c>
      <c r="H62" s="249">
        <f t="shared" si="25"/>
        <v>458502</v>
      </c>
      <c r="I62" s="249">
        <f>SUM(I11,I15,I17,I24,I26,I31,I37,I49,I55,I59,I20,I34,I22)</f>
        <v>381150</v>
      </c>
      <c r="J62" s="249">
        <f t="shared" ref="J62:K62" si="26">SUM(J11,J15,J17,J24,J26,J31,J37,J49,J55,J59,J20,J34,J22)</f>
        <v>95984</v>
      </c>
      <c r="K62" s="249">
        <f t="shared" si="26"/>
        <v>477134</v>
      </c>
    </row>
    <row r="63" spans="1:11" s="217" customFormat="1" ht="12.75" customHeight="1">
      <c r="A63" s="235" t="s">
        <v>287</v>
      </c>
      <c r="B63" s="92" t="s">
        <v>274</v>
      </c>
      <c r="C63" s="105">
        <f t="shared" ref="C63:K63" si="27">SUM(C64:C64)</f>
        <v>5900</v>
      </c>
      <c r="D63" s="105">
        <f t="shared" si="27"/>
        <v>1593</v>
      </c>
      <c r="E63" s="105">
        <f t="shared" si="27"/>
        <v>7493</v>
      </c>
      <c r="F63" s="105">
        <f t="shared" si="27"/>
        <v>5900</v>
      </c>
      <c r="G63" s="105">
        <f t="shared" si="27"/>
        <v>1593</v>
      </c>
      <c r="H63" s="105">
        <f t="shared" si="27"/>
        <v>7493</v>
      </c>
      <c r="I63" s="105">
        <f t="shared" si="27"/>
        <v>5900</v>
      </c>
      <c r="J63" s="105">
        <f t="shared" si="27"/>
        <v>1593</v>
      </c>
      <c r="K63" s="105">
        <f t="shared" si="27"/>
        <v>7493</v>
      </c>
    </row>
    <row r="64" spans="1:11" s="217" customFormat="1" ht="12.75" customHeight="1">
      <c r="A64" s="234"/>
      <c r="B64" s="161" t="s">
        <v>311</v>
      </c>
      <c r="C64" s="185">
        <v>5900</v>
      </c>
      <c r="D64" s="184">
        <v>1593</v>
      </c>
      <c r="E64" s="185">
        <f>SUM(C64:D64)</f>
        <v>7493</v>
      </c>
      <c r="F64" s="185">
        <v>5900</v>
      </c>
      <c r="G64" s="184">
        <v>1593</v>
      </c>
      <c r="H64" s="185">
        <f>SUM(F64:G64)</f>
        <v>7493</v>
      </c>
      <c r="I64" s="185">
        <v>5900</v>
      </c>
      <c r="J64" s="184">
        <v>1593</v>
      </c>
      <c r="K64" s="185">
        <f>SUM(I64:J64)</f>
        <v>7493</v>
      </c>
    </row>
    <row r="65" spans="1:11" s="237" customFormat="1" ht="20.25" customHeight="1">
      <c r="A65" s="282"/>
      <c r="B65" s="68" t="s">
        <v>316</v>
      </c>
      <c r="C65" s="283">
        <f t="shared" ref="C65:H65" si="28">SUM(C63,)</f>
        <v>5900</v>
      </c>
      <c r="D65" s="283">
        <f t="shared" si="28"/>
        <v>1593</v>
      </c>
      <c r="E65" s="283">
        <f t="shared" si="28"/>
        <v>7493</v>
      </c>
      <c r="F65" s="283">
        <f t="shared" si="28"/>
        <v>5900</v>
      </c>
      <c r="G65" s="283">
        <f t="shared" si="28"/>
        <v>1593</v>
      </c>
      <c r="H65" s="283">
        <f t="shared" si="28"/>
        <v>7493</v>
      </c>
      <c r="I65" s="283">
        <f t="shared" ref="I65:K65" si="29">SUM(I63,)</f>
        <v>5900</v>
      </c>
      <c r="J65" s="283">
        <f t="shared" si="29"/>
        <v>1593</v>
      </c>
      <c r="K65" s="283">
        <f t="shared" si="29"/>
        <v>7493</v>
      </c>
    </row>
    <row r="66" spans="1:11" s="217" customFormat="1" ht="12.75" customHeight="1">
      <c r="A66" s="316" t="s">
        <v>8</v>
      </c>
      <c r="B66" s="164" t="s">
        <v>315</v>
      </c>
      <c r="C66" s="165">
        <f t="shared" ref="C66:H66" si="30">SUM(C68:C68)</f>
        <v>18134</v>
      </c>
      <c r="D66" s="165">
        <f t="shared" si="30"/>
        <v>4896</v>
      </c>
      <c r="E66" s="165">
        <f t="shared" si="30"/>
        <v>23030</v>
      </c>
      <c r="F66" s="165">
        <f t="shared" si="30"/>
        <v>22283</v>
      </c>
      <c r="G66" s="165">
        <f t="shared" si="30"/>
        <v>6016</v>
      </c>
      <c r="H66" s="165">
        <f t="shared" si="30"/>
        <v>28299</v>
      </c>
      <c r="I66" s="165">
        <f>SUM(I67:I68)</f>
        <v>22425</v>
      </c>
      <c r="J66" s="165">
        <f t="shared" ref="J66:K66" si="31">SUM(J67:J68)</f>
        <v>6054</v>
      </c>
      <c r="K66" s="165">
        <f t="shared" si="31"/>
        <v>28479</v>
      </c>
    </row>
    <row r="67" spans="1:11" s="217" customFormat="1" ht="12.75" customHeight="1">
      <c r="A67" s="234"/>
      <c r="B67" s="161" t="s">
        <v>694</v>
      </c>
      <c r="C67" s="185"/>
      <c r="D67" s="184"/>
      <c r="E67" s="185"/>
      <c r="F67" s="185"/>
      <c r="G67" s="184"/>
      <c r="H67" s="185"/>
      <c r="I67" s="185">
        <v>142</v>
      </c>
      <c r="J67" s="184">
        <v>38</v>
      </c>
      <c r="K67" s="185">
        <f>SUM(I67:J67)</f>
        <v>180</v>
      </c>
    </row>
    <row r="68" spans="1:11" s="217" customFormat="1" ht="12.75" customHeight="1">
      <c r="A68" s="234"/>
      <c r="B68" s="161" t="s">
        <v>317</v>
      </c>
      <c r="C68" s="185">
        <v>18134</v>
      </c>
      <c r="D68" s="184">
        <v>4896</v>
      </c>
      <c r="E68" s="185">
        <f>SUM(C68:D68)</f>
        <v>23030</v>
      </c>
      <c r="F68" s="185">
        <v>22283</v>
      </c>
      <c r="G68" s="184">
        <v>6016</v>
      </c>
      <c r="H68" s="185">
        <f>SUM(F68:G68)</f>
        <v>28299</v>
      </c>
      <c r="I68" s="185">
        <v>22283</v>
      </c>
      <c r="J68" s="184">
        <v>6016</v>
      </c>
      <c r="K68" s="185">
        <f>SUM(I68:J68)</f>
        <v>28299</v>
      </c>
    </row>
    <row r="69" spans="1:11" ht="17.25" customHeight="1">
      <c r="A69" s="151"/>
      <c r="B69" s="68" t="s">
        <v>313</v>
      </c>
      <c r="C69" s="137">
        <f t="shared" ref="C69:H69" si="32">SUM(C66,)</f>
        <v>18134</v>
      </c>
      <c r="D69" s="137">
        <f t="shared" si="32"/>
        <v>4896</v>
      </c>
      <c r="E69" s="137">
        <f t="shared" si="32"/>
        <v>23030</v>
      </c>
      <c r="F69" s="137">
        <f t="shared" si="32"/>
        <v>22283</v>
      </c>
      <c r="G69" s="137">
        <f t="shared" si="32"/>
        <v>6016</v>
      </c>
      <c r="H69" s="137">
        <f t="shared" si="32"/>
        <v>28299</v>
      </c>
      <c r="I69" s="137">
        <f t="shared" ref="I69:K69" si="33">SUM(I66,)</f>
        <v>22425</v>
      </c>
      <c r="J69" s="137">
        <f t="shared" si="33"/>
        <v>6054</v>
      </c>
      <c r="K69" s="137">
        <f t="shared" si="33"/>
        <v>28479</v>
      </c>
    </row>
    <row r="70" spans="1:11" ht="19.5" customHeight="1">
      <c r="A70" s="151"/>
      <c r="B70" s="68" t="s">
        <v>318</v>
      </c>
      <c r="C70" s="137">
        <f t="shared" ref="C70:H70" si="34">SUM(C62,C65,C69)</f>
        <v>318736</v>
      </c>
      <c r="D70" s="137">
        <f t="shared" si="34"/>
        <v>80427</v>
      </c>
      <c r="E70" s="137">
        <f t="shared" si="34"/>
        <v>399163</v>
      </c>
      <c r="F70" s="137">
        <f t="shared" si="34"/>
        <v>393645</v>
      </c>
      <c r="G70" s="137">
        <f t="shared" si="34"/>
        <v>100649</v>
      </c>
      <c r="H70" s="137">
        <f t="shared" si="34"/>
        <v>494294</v>
      </c>
      <c r="I70" s="137">
        <f t="shared" ref="I70:K70" si="35">SUM(I62,I65,I69)</f>
        <v>409475</v>
      </c>
      <c r="J70" s="137">
        <f t="shared" si="35"/>
        <v>103631</v>
      </c>
      <c r="K70" s="137">
        <f t="shared" si="35"/>
        <v>513106</v>
      </c>
    </row>
    <row r="71" spans="1:11">
      <c r="A71" s="96"/>
      <c r="B71" s="97"/>
      <c r="C71" s="97"/>
      <c r="D71" s="97"/>
      <c r="E71" s="97"/>
    </row>
    <row r="72" spans="1:11">
      <c r="A72" s="96"/>
      <c r="B72" s="97"/>
      <c r="C72" s="97"/>
      <c r="D72" s="97"/>
      <c r="E72" s="97"/>
    </row>
    <row r="73" spans="1:11">
      <c r="A73" s="96"/>
      <c r="B73" s="97"/>
      <c r="C73" s="97"/>
      <c r="D73" s="97"/>
      <c r="E73" s="97"/>
    </row>
    <row r="74" spans="1:11" ht="15.75">
      <c r="A74" s="98" t="s">
        <v>726</v>
      </c>
      <c r="B74" s="97"/>
      <c r="C74" s="97"/>
      <c r="D74" s="97"/>
      <c r="E74" s="97"/>
    </row>
    <row r="75" spans="1:11">
      <c r="A75" s="96"/>
      <c r="B75" s="97"/>
      <c r="C75" s="97"/>
      <c r="D75" s="97"/>
      <c r="E75" s="97"/>
    </row>
    <row r="76" spans="1:11" ht="15.75">
      <c r="A76" s="712" t="s">
        <v>442</v>
      </c>
      <c r="B76" s="636"/>
      <c r="C76" s="636"/>
      <c r="D76" s="636"/>
      <c r="E76" s="636"/>
      <c r="F76" s="636"/>
      <c r="G76" s="636"/>
      <c r="H76" s="636"/>
    </row>
    <row r="77" spans="1:11" ht="15.75">
      <c r="A77" s="712" t="s">
        <v>522</v>
      </c>
      <c r="B77" s="636"/>
      <c r="C77" s="636"/>
      <c r="D77" s="636"/>
      <c r="E77" s="636"/>
      <c r="F77" s="636"/>
      <c r="G77" s="636"/>
      <c r="H77" s="636"/>
    </row>
    <row r="78" spans="1:11" ht="15.75">
      <c r="A78" s="712" t="s">
        <v>446</v>
      </c>
      <c r="B78" s="636"/>
      <c r="C78" s="636"/>
      <c r="D78" s="636"/>
      <c r="E78" s="636"/>
      <c r="F78" s="636"/>
      <c r="G78" s="636"/>
      <c r="H78" s="636"/>
    </row>
    <row r="79" spans="1:11" ht="15.75">
      <c r="A79" s="712" t="s">
        <v>448</v>
      </c>
      <c r="B79" s="636"/>
      <c r="C79" s="636"/>
      <c r="D79" s="636"/>
      <c r="E79" s="636"/>
      <c r="F79" s="636"/>
      <c r="G79" s="636"/>
      <c r="H79" s="636"/>
    </row>
    <row r="80" spans="1:11" ht="15.75">
      <c r="A80" s="96"/>
      <c r="B80" s="99"/>
      <c r="C80" s="97"/>
      <c r="D80" s="5" t="s">
        <v>102</v>
      </c>
      <c r="E80" s="97"/>
    </row>
    <row r="81" spans="1:11" s="64" customFormat="1">
      <c r="A81" s="46" t="s">
        <v>51</v>
      </c>
      <c r="B81" s="46" t="s">
        <v>3</v>
      </c>
      <c r="C81" s="49"/>
      <c r="D81" s="50" t="s">
        <v>332</v>
      </c>
      <c r="E81" s="51"/>
      <c r="F81" s="49"/>
      <c r="G81" s="50" t="s">
        <v>430</v>
      </c>
      <c r="H81" s="51"/>
      <c r="I81" s="49"/>
      <c r="J81" s="50" t="s">
        <v>519</v>
      </c>
      <c r="K81" s="51"/>
    </row>
    <row r="82" spans="1:11">
      <c r="A82" s="48" t="s">
        <v>52</v>
      </c>
      <c r="B82" s="48"/>
      <c r="C82" s="46" t="s">
        <v>58</v>
      </c>
      <c r="D82" s="46" t="s">
        <v>59</v>
      </c>
      <c r="E82" s="46" t="s">
        <v>4</v>
      </c>
      <c r="F82" s="46" t="s">
        <v>58</v>
      </c>
      <c r="G82" s="46" t="s">
        <v>59</v>
      </c>
      <c r="H82" s="46" t="s">
        <v>4</v>
      </c>
      <c r="I82" s="46" t="s">
        <v>58</v>
      </c>
      <c r="J82" s="46" t="s">
        <v>59</v>
      </c>
      <c r="K82" s="46" t="s">
        <v>4</v>
      </c>
    </row>
    <row r="83" spans="1:11">
      <c r="A83" s="71" t="s">
        <v>396</v>
      </c>
      <c r="B83" s="92" t="s">
        <v>271</v>
      </c>
      <c r="C83" s="233">
        <f t="shared" ref="C83:K83" si="36">SUM(C84:C84)</f>
        <v>2362</v>
      </c>
      <c r="D83" s="101">
        <f t="shared" si="36"/>
        <v>638</v>
      </c>
      <c r="E83" s="101">
        <f t="shared" si="36"/>
        <v>3000</v>
      </c>
      <c r="F83" s="233">
        <f t="shared" si="36"/>
        <v>2362</v>
      </c>
      <c r="G83" s="101">
        <f t="shared" si="36"/>
        <v>638</v>
      </c>
      <c r="H83" s="101">
        <f t="shared" si="36"/>
        <v>3000</v>
      </c>
      <c r="I83" s="233">
        <f t="shared" si="36"/>
        <v>8832</v>
      </c>
      <c r="J83" s="101">
        <f t="shared" si="36"/>
        <v>2385</v>
      </c>
      <c r="K83" s="101">
        <f t="shared" si="36"/>
        <v>11217</v>
      </c>
    </row>
    <row r="84" spans="1:11">
      <c r="A84" s="72"/>
      <c r="B84" s="161" t="s">
        <v>114</v>
      </c>
      <c r="C84" s="175">
        <v>2362</v>
      </c>
      <c r="D84" s="162">
        <v>638</v>
      </c>
      <c r="E84" s="175">
        <f>SUM(C84:D84)</f>
        <v>3000</v>
      </c>
      <c r="F84" s="175">
        <v>2362</v>
      </c>
      <c r="G84" s="162">
        <v>638</v>
      </c>
      <c r="H84" s="175">
        <f>SUM(F84:G84)</f>
        <v>3000</v>
      </c>
      <c r="I84" s="175">
        <v>8832</v>
      </c>
      <c r="J84" s="162">
        <v>2385</v>
      </c>
      <c r="K84" s="175">
        <f>SUM(I84:J84)</f>
        <v>11217</v>
      </c>
    </row>
    <row r="85" spans="1:11">
      <c r="A85" s="71" t="s">
        <v>397</v>
      </c>
      <c r="B85" s="168" t="s">
        <v>131</v>
      </c>
      <c r="C85" s="101">
        <f t="shared" ref="C85:K85" si="37">SUM(C86:C91)</f>
        <v>58661</v>
      </c>
      <c r="D85" s="101">
        <f t="shared" si="37"/>
        <v>15839</v>
      </c>
      <c r="E85" s="101">
        <f t="shared" si="37"/>
        <v>74500</v>
      </c>
      <c r="F85" s="101">
        <f t="shared" si="37"/>
        <v>67717</v>
      </c>
      <c r="G85" s="101">
        <f t="shared" si="37"/>
        <v>18283</v>
      </c>
      <c r="H85" s="101">
        <f t="shared" si="37"/>
        <v>86000</v>
      </c>
      <c r="I85" s="101">
        <f t="shared" si="37"/>
        <v>74374</v>
      </c>
      <c r="J85" s="101">
        <f t="shared" si="37"/>
        <v>20081</v>
      </c>
      <c r="K85" s="101">
        <f t="shared" si="37"/>
        <v>94455</v>
      </c>
    </row>
    <row r="86" spans="1:11">
      <c r="A86" s="72"/>
      <c r="B86" s="181" t="s">
        <v>324</v>
      </c>
      <c r="C86" s="102">
        <v>5512</v>
      </c>
      <c r="D86" s="102">
        <v>1488</v>
      </c>
      <c r="E86" s="102">
        <f>SUM(C86:D86)</f>
        <v>7000</v>
      </c>
      <c r="F86" s="102">
        <v>5512</v>
      </c>
      <c r="G86" s="102">
        <v>1488</v>
      </c>
      <c r="H86" s="102">
        <f t="shared" ref="H86:H94" si="38">SUM(F86:G86)</f>
        <v>7000</v>
      </c>
      <c r="I86" s="102">
        <v>5512</v>
      </c>
      <c r="J86" s="102">
        <v>1488</v>
      </c>
      <c r="K86" s="102">
        <f t="shared" ref="K86:K87" si="39">SUM(I86:J86)</f>
        <v>7000</v>
      </c>
    </row>
    <row r="87" spans="1:11">
      <c r="A87" s="72"/>
      <c r="B87" s="181" t="s">
        <v>354</v>
      </c>
      <c r="C87" s="102">
        <v>15748</v>
      </c>
      <c r="D87" s="102">
        <v>4252</v>
      </c>
      <c r="E87" s="102">
        <f>SUM(C87:D87)</f>
        <v>20000</v>
      </c>
      <c r="F87" s="102">
        <v>15748</v>
      </c>
      <c r="G87" s="102">
        <v>4252</v>
      </c>
      <c r="H87" s="102">
        <f t="shared" si="38"/>
        <v>20000</v>
      </c>
      <c r="I87" s="102">
        <v>15748</v>
      </c>
      <c r="J87" s="102">
        <v>4252</v>
      </c>
      <c r="K87" s="102">
        <f t="shared" si="39"/>
        <v>20000</v>
      </c>
    </row>
    <row r="88" spans="1:11">
      <c r="A88" s="72"/>
      <c r="B88" s="181" t="s">
        <v>455</v>
      </c>
      <c r="C88" s="102"/>
      <c r="D88" s="102"/>
      <c r="E88" s="102"/>
      <c r="F88" s="102">
        <v>24803</v>
      </c>
      <c r="G88" s="102">
        <v>6697</v>
      </c>
      <c r="H88" s="102">
        <f>SUM(F88:G88)</f>
        <v>31500</v>
      </c>
      <c r="I88" s="102">
        <v>24803</v>
      </c>
      <c r="J88" s="102">
        <v>6697</v>
      </c>
      <c r="K88" s="102">
        <f>SUM(I88:J88)</f>
        <v>31500</v>
      </c>
    </row>
    <row r="89" spans="1:11">
      <c r="A89" s="72"/>
      <c r="B89" s="181" t="s">
        <v>666</v>
      </c>
      <c r="C89" s="102"/>
      <c r="D89" s="102"/>
      <c r="E89" s="102"/>
      <c r="F89" s="102"/>
      <c r="G89" s="102"/>
      <c r="H89" s="102"/>
      <c r="I89" s="102">
        <v>590</v>
      </c>
      <c r="J89" s="102">
        <v>160</v>
      </c>
      <c r="K89" s="102">
        <f>SUM(I89:J89)</f>
        <v>750</v>
      </c>
    </row>
    <row r="90" spans="1:11">
      <c r="A90" s="72"/>
      <c r="B90" s="181" t="s">
        <v>454</v>
      </c>
      <c r="C90" s="102"/>
      <c r="D90" s="102"/>
      <c r="E90" s="102"/>
      <c r="F90" s="102">
        <v>21654</v>
      </c>
      <c r="G90" s="102">
        <v>5846</v>
      </c>
      <c r="H90" s="102">
        <f>SUM(F90:G90)</f>
        <v>27500</v>
      </c>
      <c r="I90" s="162">
        <v>27721</v>
      </c>
      <c r="J90" s="162">
        <v>7484</v>
      </c>
      <c r="K90" s="162">
        <f>SUM(I90:J90)</f>
        <v>35205</v>
      </c>
    </row>
    <row r="91" spans="1:11">
      <c r="A91" s="81"/>
      <c r="B91" s="322" t="s">
        <v>399</v>
      </c>
      <c r="C91" s="170">
        <v>37401</v>
      </c>
      <c r="D91" s="170">
        <v>10099</v>
      </c>
      <c r="E91" s="170">
        <f>SUM(C91:D91)</f>
        <v>47500</v>
      </c>
      <c r="F91" s="170">
        <v>0</v>
      </c>
      <c r="G91" s="170">
        <v>0</v>
      </c>
      <c r="H91" s="170">
        <f t="shared" si="38"/>
        <v>0</v>
      </c>
      <c r="I91" s="170">
        <v>0</v>
      </c>
      <c r="J91" s="170">
        <v>0</v>
      </c>
      <c r="K91" s="170">
        <f t="shared" ref="K91" si="40">SUM(I91:J91)</f>
        <v>0</v>
      </c>
    </row>
    <row r="92" spans="1:11">
      <c r="A92" s="85" t="s">
        <v>483</v>
      </c>
      <c r="B92" s="307" t="s">
        <v>367</v>
      </c>
      <c r="C92" s="308">
        <v>3150</v>
      </c>
      <c r="D92" s="308">
        <v>850</v>
      </c>
      <c r="E92" s="308">
        <f>SUM(C92:D92)</f>
        <v>4000</v>
      </c>
      <c r="F92" s="308">
        <f>SUM(F93:F94)</f>
        <v>6142</v>
      </c>
      <c r="G92" s="308">
        <f t="shared" ref="G92:H92" si="41">SUM(G93:G94)</f>
        <v>1658</v>
      </c>
      <c r="H92" s="308">
        <f t="shared" si="41"/>
        <v>7800</v>
      </c>
      <c r="I92" s="308">
        <f>SUM(I93:I94)</f>
        <v>6142</v>
      </c>
      <c r="J92" s="308">
        <f t="shared" ref="J92:K92" si="42">SUM(J93:J94)</f>
        <v>1658</v>
      </c>
      <c r="K92" s="308">
        <f t="shared" si="42"/>
        <v>7800</v>
      </c>
    </row>
    <row r="93" spans="1:11" s="217" customFormat="1">
      <c r="A93" s="344"/>
      <c r="B93" s="181" t="s">
        <v>456</v>
      </c>
      <c r="C93" s="102"/>
      <c r="D93" s="102"/>
      <c r="E93" s="102"/>
      <c r="F93" s="102">
        <v>2992</v>
      </c>
      <c r="G93" s="102">
        <v>808</v>
      </c>
      <c r="H93" s="102">
        <f t="shared" si="38"/>
        <v>3800</v>
      </c>
      <c r="I93" s="102">
        <v>2992</v>
      </c>
      <c r="J93" s="102">
        <v>808</v>
      </c>
      <c r="K93" s="102">
        <f t="shared" ref="K93:K94" si="43">SUM(I93:J93)</f>
        <v>3800</v>
      </c>
    </row>
    <row r="94" spans="1:11">
      <c r="A94" s="86"/>
      <c r="B94" s="181" t="s">
        <v>358</v>
      </c>
      <c r="C94" s="102">
        <v>3150</v>
      </c>
      <c r="D94" s="102">
        <v>850</v>
      </c>
      <c r="E94" s="102">
        <f>SUM(C94:D94)</f>
        <v>4000</v>
      </c>
      <c r="F94" s="102">
        <v>3150</v>
      </c>
      <c r="G94" s="102">
        <v>850</v>
      </c>
      <c r="H94" s="102">
        <f t="shared" si="38"/>
        <v>4000</v>
      </c>
      <c r="I94" s="102">
        <v>3150</v>
      </c>
      <c r="J94" s="102">
        <v>850</v>
      </c>
      <c r="K94" s="102">
        <f t="shared" si="43"/>
        <v>4000</v>
      </c>
    </row>
    <row r="95" spans="1:11">
      <c r="A95" s="141" t="s">
        <v>481</v>
      </c>
      <c r="B95" s="92" t="s">
        <v>359</v>
      </c>
      <c r="C95" s="104"/>
      <c r="D95" s="104"/>
      <c r="E95" s="304"/>
      <c r="F95" s="104">
        <f>SUM(F99)</f>
        <v>8311</v>
      </c>
      <c r="G95" s="104">
        <f>SUM(G99)</f>
        <v>2244</v>
      </c>
      <c r="H95" s="104">
        <f>SUM(H99)</f>
        <v>10555</v>
      </c>
      <c r="I95" s="104">
        <f>SUM(I96:I99)</f>
        <v>13508</v>
      </c>
      <c r="J95" s="104">
        <f t="shared" ref="J95:K95" si="44">SUM(J96:J99)</f>
        <v>3647</v>
      </c>
      <c r="K95" s="104">
        <f t="shared" si="44"/>
        <v>17155</v>
      </c>
    </row>
    <row r="96" spans="1:11" s="217" customFormat="1">
      <c r="A96" s="183"/>
      <c r="B96" s="161" t="s">
        <v>667</v>
      </c>
      <c r="C96" s="162"/>
      <c r="D96" s="162"/>
      <c r="E96" s="163"/>
      <c r="F96" s="162"/>
      <c r="G96" s="162"/>
      <c r="H96" s="162"/>
      <c r="I96" s="162">
        <v>1260</v>
      </c>
      <c r="J96" s="162">
        <v>340</v>
      </c>
      <c r="K96" s="162">
        <f>SUM(I96:J96)</f>
        <v>1600</v>
      </c>
    </row>
    <row r="97" spans="1:14" s="217" customFormat="1">
      <c r="A97" s="183"/>
      <c r="B97" s="161" t="s">
        <v>668</v>
      </c>
      <c r="C97" s="162"/>
      <c r="D97" s="162"/>
      <c r="E97" s="163"/>
      <c r="F97" s="162"/>
      <c r="G97" s="162"/>
      <c r="H97" s="162"/>
      <c r="I97" s="162">
        <v>1575</v>
      </c>
      <c r="J97" s="162">
        <v>425</v>
      </c>
      <c r="K97" s="162">
        <f t="shared" ref="K97:K98" si="45">SUM(I97:J97)</f>
        <v>2000</v>
      </c>
    </row>
    <row r="98" spans="1:14" s="217" customFormat="1">
      <c r="A98" s="183"/>
      <c r="B98" s="161" t="s">
        <v>669</v>
      </c>
      <c r="C98" s="162"/>
      <c r="D98" s="162"/>
      <c r="E98" s="163"/>
      <c r="F98" s="162"/>
      <c r="G98" s="162"/>
      <c r="H98" s="162"/>
      <c r="I98" s="162">
        <v>2362</v>
      </c>
      <c r="J98" s="162">
        <v>638</v>
      </c>
      <c r="K98" s="162">
        <f t="shared" si="45"/>
        <v>3000</v>
      </c>
    </row>
    <row r="99" spans="1:14">
      <c r="A99" s="85"/>
      <c r="B99" s="365" t="s">
        <v>460</v>
      </c>
      <c r="C99" s="102"/>
      <c r="D99" s="102"/>
      <c r="E99" s="357"/>
      <c r="F99" s="102">
        <v>8311</v>
      </c>
      <c r="G99" s="102">
        <v>2244</v>
      </c>
      <c r="H99" s="343">
        <f>SUM(F99:G99)</f>
        <v>10555</v>
      </c>
      <c r="I99" s="102">
        <v>8311</v>
      </c>
      <c r="J99" s="102">
        <v>2244</v>
      </c>
      <c r="K99" s="343">
        <f>SUM(I99:J99)</f>
        <v>10555</v>
      </c>
    </row>
    <row r="100" spans="1:14">
      <c r="A100" s="84" t="s">
        <v>482</v>
      </c>
      <c r="B100" s="168" t="s">
        <v>145</v>
      </c>
      <c r="C100" s="101"/>
      <c r="D100" s="101"/>
      <c r="E100" s="101"/>
      <c r="F100" s="101"/>
      <c r="G100" s="101"/>
      <c r="H100" s="101"/>
      <c r="I100" s="101">
        <f>SUM(I101)</f>
        <v>22438</v>
      </c>
      <c r="J100" s="101">
        <f t="shared" ref="J100:K100" si="46">SUM(J101)</f>
        <v>6059</v>
      </c>
      <c r="K100" s="101">
        <f t="shared" si="46"/>
        <v>28497</v>
      </c>
    </row>
    <row r="101" spans="1:14">
      <c r="A101" s="391"/>
      <c r="B101" s="322" t="s">
        <v>670</v>
      </c>
      <c r="C101" s="170"/>
      <c r="D101" s="170"/>
      <c r="E101" s="170"/>
      <c r="F101" s="170"/>
      <c r="G101" s="170"/>
      <c r="H101" s="170"/>
      <c r="I101" s="170">
        <v>22438</v>
      </c>
      <c r="J101" s="170">
        <v>6059</v>
      </c>
      <c r="K101" s="170">
        <f t="shared" ref="K101" si="47">SUM(I101:J101)</f>
        <v>28497</v>
      </c>
    </row>
    <row r="102" spans="1:14">
      <c r="A102" s="84" t="s">
        <v>671</v>
      </c>
      <c r="B102" s="168" t="s">
        <v>672</v>
      </c>
      <c r="C102" s="306">
        <v>3937</v>
      </c>
      <c r="D102" s="104">
        <v>1063</v>
      </c>
      <c r="E102" s="306">
        <f>SUM(C102:D102)</f>
        <v>5000</v>
      </c>
      <c r="F102" s="101">
        <f>SUM(F105)</f>
        <v>1953</v>
      </c>
      <c r="G102" s="101">
        <f t="shared" ref="G102:H102" si="48">SUM(G105)</f>
        <v>527</v>
      </c>
      <c r="H102" s="101">
        <f t="shared" si="48"/>
        <v>2480</v>
      </c>
      <c r="I102" s="101">
        <f>SUM(I103:I105)</f>
        <v>10555</v>
      </c>
      <c r="J102" s="101">
        <f t="shared" ref="J102:K102" si="49">SUM(J103:J105)</f>
        <v>2849</v>
      </c>
      <c r="K102" s="101">
        <f t="shared" si="49"/>
        <v>13404</v>
      </c>
    </row>
    <row r="103" spans="1:14" s="390" customFormat="1">
      <c r="A103" s="393"/>
      <c r="B103" s="181" t="s">
        <v>674</v>
      </c>
      <c r="C103" s="392"/>
      <c r="D103" s="392"/>
      <c r="E103" s="392"/>
      <c r="F103" s="392"/>
      <c r="G103" s="392"/>
      <c r="H103" s="392"/>
      <c r="I103" s="102">
        <v>2302</v>
      </c>
      <c r="J103" s="102">
        <v>622</v>
      </c>
      <c r="K103" s="102">
        <f>SUM(I103:J103)</f>
        <v>2924</v>
      </c>
    </row>
    <row r="104" spans="1:14" s="390" customFormat="1">
      <c r="A104" s="393"/>
      <c r="B104" s="181" t="s">
        <v>714</v>
      </c>
      <c r="C104" s="392"/>
      <c r="D104" s="392"/>
      <c r="E104" s="392"/>
      <c r="F104" s="392"/>
      <c r="G104" s="392"/>
      <c r="H104" s="392"/>
      <c r="I104" s="102">
        <v>6300</v>
      </c>
      <c r="J104" s="102">
        <v>1700</v>
      </c>
      <c r="K104" s="102">
        <f>SUM(I104:J104)</f>
        <v>8000</v>
      </c>
    </row>
    <row r="105" spans="1:14">
      <c r="A105" s="391"/>
      <c r="B105" s="322" t="s">
        <v>673</v>
      </c>
      <c r="C105" s="170">
        <v>3937</v>
      </c>
      <c r="D105" s="170">
        <v>1063</v>
      </c>
      <c r="E105" s="170">
        <f>SUM(C105:D105)</f>
        <v>5000</v>
      </c>
      <c r="F105" s="170">
        <v>1953</v>
      </c>
      <c r="G105" s="170">
        <v>527</v>
      </c>
      <c r="H105" s="170">
        <f>SUM(F105:G105)</f>
        <v>2480</v>
      </c>
      <c r="I105" s="170">
        <v>1953</v>
      </c>
      <c r="J105" s="170">
        <v>527</v>
      </c>
      <c r="K105" s="170">
        <f>SUM(I105:J105)</f>
        <v>2480</v>
      </c>
    </row>
    <row r="106" spans="1:14">
      <c r="A106" s="141" t="s">
        <v>464</v>
      </c>
      <c r="B106" s="92" t="s">
        <v>273</v>
      </c>
      <c r="C106" s="104">
        <f t="shared" ref="C106:H106" si="50">SUM(C107:C109)</f>
        <v>30315</v>
      </c>
      <c r="D106" s="104">
        <f t="shared" si="50"/>
        <v>8185</v>
      </c>
      <c r="E106" s="104">
        <f t="shared" si="50"/>
        <v>38500</v>
      </c>
      <c r="F106" s="104">
        <f t="shared" si="50"/>
        <v>30315</v>
      </c>
      <c r="G106" s="104">
        <f t="shared" si="50"/>
        <v>8185</v>
      </c>
      <c r="H106" s="104">
        <f t="shared" si="50"/>
        <v>38500</v>
      </c>
      <c r="I106" s="104">
        <f t="shared" ref="I106:K106" si="51">SUM(I107:I109)</f>
        <v>31142</v>
      </c>
      <c r="J106" s="104">
        <f t="shared" si="51"/>
        <v>8408</v>
      </c>
      <c r="K106" s="104">
        <f t="shared" si="51"/>
        <v>39550</v>
      </c>
    </row>
    <row r="107" spans="1:14">
      <c r="A107" s="142"/>
      <c r="B107" s="161" t="s">
        <v>322</v>
      </c>
      <c r="C107" s="162">
        <v>1575</v>
      </c>
      <c r="D107" s="162">
        <v>425</v>
      </c>
      <c r="E107" s="162">
        <f>SUM(C107:D107)</f>
        <v>2000</v>
      </c>
      <c r="F107" s="162">
        <v>1575</v>
      </c>
      <c r="G107" s="162">
        <v>425</v>
      </c>
      <c r="H107" s="162">
        <f>SUM(F107:G107)</f>
        <v>2000</v>
      </c>
      <c r="I107" s="162">
        <v>1575</v>
      </c>
      <c r="J107" s="162">
        <v>425</v>
      </c>
      <c r="K107" s="162">
        <f>SUM(I107:J107)</f>
        <v>2000</v>
      </c>
      <c r="N107" s="64"/>
    </row>
    <row r="108" spans="1:14">
      <c r="A108" s="142"/>
      <c r="B108" s="161" t="s">
        <v>675</v>
      </c>
      <c r="C108" s="162"/>
      <c r="D108" s="162"/>
      <c r="E108" s="162"/>
      <c r="F108" s="162"/>
      <c r="G108" s="162"/>
      <c r="H108" s="162"/>
      <c r="I108" s="162">
        <v>827</v>
      </c>
      <c r="J108" s="162">
        <v>223</v>
      </c>
      <c r="K108" s="162">
        <f>SUM(I108:J108)</f>
        <v>1050</v>
      </c>
    </row>
    <row r="109" spans="1:14">
      <c r="A109" s="169"/>
      <c r="B109" s="83" t="s">
        <v>323</v>
      </c>
      <c r="C109" s="170">
        <v>28740</v>
      </c>
      <c r="D109" s="170">
        <v>7760</v>
      </c>
      <c r="E109" s="106">
        <f>SUM(C109:D109)</f>
        <v>36500</v>
      </c>
      <c r="F109" s="170">
        <v>28740</v>
      </c>
      <c r="G109" s="170">
        <v>7760</v>
      </c>
      <c r="H109" s="106">
        <f>SUM(F109:G109)</f>
        <v>36500</v>
      </c>
      <c r="I109" s="170">
        <v>28740</v>
      </c>
      <c r="J109" s="170">
        <v>7760</v>
      </c>
      <c r="K109" s="106">
        <f>SUM(I109:J109)</f>
        <v>36500</v>
      </c>
    </row>
    <row r="110" spans="1:14">
      <c r="A110" s="141" t="s">
        <v>609</v>
      </c>
      <c r="B110" s="92" t="s">
        <v>676</v>
      </c>
      <c r="C110" s="104"/>
      <c r="D110" s="104"/>
      <c r="E110" s="104"/>
      <c r="F110" s="104"/>
      <c r="G110" s="104"/>
      <c r="H110" s="104"/>
      <c r="I110" s="104">
        <f t="shared" ref="C110:K114" si="52">SUM(I111)</f>
        <v>953</v>
      </c>
      <c r="J110" s="104">
        <f t="shared" si="52"/>
        <v>257</v>
      </c>
      <c r="K110" s="104">
        <f t="shared" si="52"/>
        <v>1210</v>
      </c>
    </row>
    <row r="111" spans="1:14">
      <c r="A111" s="169"/>
      <c r="B111" s="83" t="s">
        <v>677</v>
      </c>
      <c r="C111" s="170"/>
      <c r="D111" s="170"/>
      <c r="E111" s="106"/>
      <c r="F111" s="170"/>
      <c r="G111" s="170"/>
      <c r="H111" s="106"/>
      <c r="I111" s="170">
        <v>953</v>
      </c>
      <c r="J111" s="170">
        <v>257</v>
      </c>
      <c r="K111" s="106">
        <f>SUM(I111:J111)</f>
        <v>1210</v>
      </c>
    </row>
    <row r="112" spans="1:14">
      <c r="A112" s="141" t="s">
        <v>678</v>
      </c>
      <c r="B112" s="92" t="s">
        <v>679</v>
      </c>
      <c r="C112" s="104"/>
      <c r="D112" s="104"/>
      <c r="E112" s="104"/>
      <c r="F112" s="104"/>
      <c r="G112" s="104"/>
      <c r="H112" s="104"/>
      <c r="I112" s="104">
        <f t="shared" si="52"/>
        <v>2756</v>
      </c>
      <c r="J112" s="104">
        <f t="shared" si="52"/>
        <v>744</v>
      </c>
      <c r="K112" s="104">
        <f t="shared" si="52"/>
        <v>3500</v>
      </c>
    </row>
    <row r="113" spans="1:11">
      <c r="A113" s="169"/>
      <c r="B113" s="83" t="s">
        <v>680</v>
      </c>
      <c r="C113" s="170"/>
      <c r="D113" s="170"/>
      <c r="E113" s="106"/>
      <c r="F113" s="170"/>
      <c r="G113" s="170"/>
      <c r="H113" s="106"/>
      <c r="I113" s="170">
        <v>2756</v>
      </c>
      <c r="J113" s="170">
        <v>744</v>
      </c>
      <c r="K113" s="106">
        <f>SUM(I113:J113)</f>
        <v>3500</v>
      </c>
    </row>
    <row r="114" spans="1:11">
      <c r="A114" s="141" t="s">
        <v>484</v>
      </c>
      <c r="B114" s="92" t="s">
        <v>369</v>
      </c>
      <c r="C114" s="104">
        <f t="shared" si="52"/>
        <v>1575</v>
      </c>
      <c r="D114" s="104">
        <f t="shared" si="52"/>
        <v>425</v>
      </c>
      <c r="E114" s="104">
        <f t="shared" si="52"/>
        <v>2000</v>
      </c>
      <c r="F114" s="104">
        <f t="shared" si="52"/>
        <v>1575</v>
      </c>
      <c r="G114" s="104">
        <f t="shared" si="52"/>
        <v>425</v>
      </c>
      <c r="H114" s="104">
        <f t="shared" si="52"/>
        <v>2000</v>
      </c>
      <c r="I114" s="104">
        <f t="shared" si="52"/>
        <v>1575</v>
      </c>
      <c r="J114" s="104">
        <f t="shared" si="52"/>
        <v>425</v>
      </c>
      <c r="K114" s="104">
        <f t="shared" si="52"/>
        <v>2000</v>
      </c>
    </row>
    <row r="115" spans="1:11">
      <c r="A115" s="169"/>
      <c r="B115" s="83" t="s">
        <v>370</v>
      </c>
      <c r="C115" s="170">
        <v>1575</v>
      </c>
      <c r="D115" s="170">
        <v>425</v>
      </c>
      <c r="E115" s="106">
        <f>SUM(C115:D115)</f>
        <v>2000</v>
      </c>
      <c r="F115" s="170">
        <v>1575</v>
      </c>
      <c r="G115" s="170">
        <v>425</v>
      </c>
      <c r="H115" s="106">
        <f>SUM(F115:G115)</f>
        <v>2000</v>
      </c>
      <c r="I115" s="170">
        <v>1575</v>
      </c>
      <c r="J115" s="170">
        <v>425</v>
      </c>
      <c r="K115" s="106">
        <f>SUM(I115:J115)</f>
        <v>2000</v>
      </c>
    </row>
    <row r="116" spans="1:11">
      <c r="A116" s="52">
        <v>1</v>
      </c>
      <c r="B116" s="227" t="s">
        <v>120</v>
      </c>
      <c r="C116" s="187">
        <f>SUM(C83,C85,C92,C102,C106,C114)</f>
        <v>100000</v>
      </c>
      <c r="D116" s="187">
        <f>SUM(D83,D85,D92,D102,D106,D114)</f>
        <v>27000</v>
      </c>
      <c r="E116" s="187">
        <f>SUM(E83,E85,E92,E102,E106,E114)</f>
        <v>127000</v>
      </c>
      <c r="F116" s="187">
        <f t="shared" ref="F116:H116" si="53">SUM(F83,F85,F92,F95,F102,F106,F114)</f>
        <v>118375</v>
      </c>
      <c r="G116" s="187">
        <f t="shared" si="53"/>
        <v>31960</v>
      </c>
      <c r="H116" s="187">
        <f t="shared" si="53"/>
        <v>150335</v>
      </c>
      <c r="I116" s="187">
        <f>SUM(I83,I85,I92,I95,I102,I106,I114,I112,I110,I100,)</f>
        <v>172275</v>
      </c>
      <c r="J116" s="187">
        <f t="shared" ref="J116:K116" si="54">SUM(J83,J85,J92,J95,J102,J106,J114,J112,J110,J100,)</f>
        <v>46513</v>
      </c>
      <c r="K116" s="187">
        <f t="shared" si="54"/>
        <v>218788</v>
      </c>
    </row>
    <row r="117" spans="1:11">
      <c r="A117" s="5"/>
      <c r="B117" s="5"/>
      <c r="C117" s="5"/>
      <c r="D117" s="5"/>
      <c r="E117" s="5"/>
    </row>
    <row r="118" spans="1:11">
      <c r="A118" s="5"/>
      <c r="B118" s="5"/>
      <c r="C118" s="5"/>
      <c r="D118" s="5"/>
      <c r="E118" s="5"/>
    </row>
    <row r="119" spans="1:11">
      <c r="A119" s="5"/>
      <c r="B119" s="5"/>
      <c r="C119" s="5"/>
      <c r="D119" s="5"/>
      <c r="E119" s="5"/>
    </row>
    <row r="120" spans="1:11">
      <c r="A120" s="5"/>
      <c r="B120" s="5"/>
      <c r="C120" s="5"/>
      <c r="D120" s="5"/>
      <c r="E120" s="5"/>
    </row>
    <row r="121" spans="1:11">
      <c r="A121" s="5"/>
      <c r="B121" s="5"/>
      <c r="C121" s="5"/>
      <c r="D121" s="5"/>
      <c r="E121" s="5"/>
    </row>
    <row r="122" spans="1:11">
      <c r="A122" s="5"/>
      <c r="B122" s="5"/>
      <c r="C122" s="5"/>
      <c r="D122" s="5"/>
      <c r="E122" s="5"/>
    </row>
    <row r="123" spans="1:11">
      <c r="A123" s="5"/>
      <c r="B123" s="5"/>
      <c r="C123" s="5"/>
      <c r="D123" s="5"/>
      <c r="E123" s="5"/>
    </row>
    <row r="124" spans="1:11">
      <c r="A124" s="5"/>
      <c r="B124" s="5"/>
      <c r="C124" s="5"/>
      <c r="D124" s="5"/>
      <c r="E124" s="5"/>
    </row>
    <row r="125" spans="1:11">
      <c r="A125" s="5"/>
      <c r="B125" s="5"/>
      <c r="C125" s="5"/>
      <c r="D125" s="5"/>
      <c r="E125" s="5"/>
    </row>
    <row r="128" spans="1:11" ht="15" customHeight="1"/>
    <row r="129" ht="15" customHeight="1"/>
    <row r="130" ht="18" customHeight="1"/>
    <row r="131" ht="15" customHeight="1"/>
    <row r="132" ht="15" customHeight="1"/>
    <row r="133" ht="12.75" customHeight="1"/>
  </sheetData>
  <mergeCells count="8">
    <mergeCell ref="A78:H78"/>
    <mergeCell ref="A79:H79"/>
    <mergeCell ref="A3:H3"/>
    <mergeCell ref="A4:H4"/>
    <mergeCell ref="A5:H5"/>
    <mergeCell ref="A6:H6"/>
    <mergeCell ref="A76:H76"/>
    <mergeCell ref="A77:H77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2" firstPageNumber="18" orientation="portrait" horizontalDpi="300" verticalDpi="300" r:id="rId1"/>
  <headerFooter alignWithMargins="0">
    <oddFooter>&amp;C&amp;P. oldal</oddFooter>
  </headerFooter>
  <rowBreaks count="1" manualBreakCount="1">
    <brk id="7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4.7109375" customWidth="1"/>
    <col min="4" max="4" width="12" customWidth="1"/>
    <col min="5" max="5" width="12.5703125" customWidth="1"/>
  </cols>
  <sheetData>
    <row r="1" spans="1:5" ht="15.75">
      <c r="A1" s="43" t="s">
        <v>728</v>
      </c>
      <c r="B1" s="43"/>
      <c r="C1" s="43"/>
      <c r="D1" s="5"/>
    </row>
    <row r="2" spans="1:5" ht="15.75">
      <c r="A2" s="43"/>
      <c r="B2" s="43"/>
      <c r="C2" s="43"/>
      <c r="D2" s="5"/>
    </row>
    <row r="3" spans="1:5" ht="15.75">
      <c r="A3" s="712" t="s">
        <v>24</v>
      </c>
      <c r="B3" s="636"/>
      <c r="C3" s="636"/>
      <c r="D3" s="636"/>
    </row>
    <row r="4" spans="1:5" ht="15.75">
      <c r="A4" s="712" t="s">
        <v>522</v>
      </c>
      <c r="B4" s="636"/>
      <c r="C4" s="636"/>
      <c r="D4" s="636"/>
    </row>
    <row r="5" spans="1:5" ht="15.75">
      <c r="A5" s="712" t="s">
        <v>449</v>
      </c>
      <c r="B5" s="636"/>
      <c r="C5" s="636"/>
      <c r="D5" s="636"/>
    </row>
    <row r="6" spans="1:5" ht="15.75">
      <c r="A6" s="712" t="s">
        <v>450</v>
      </c>
      <c r="B6" s="636"/>
      <c r="C6" s="636"/>
      <c r="D6" s="636"/>
    </row>
    <row r="7" spans="1:5" ht="15.75">
      <c r="A7" s="43"/>
      <c r="B7" s="43"/>
      <c r="C7" s="44"/>
      <c r="D7" s="5"/>
    </row>
    <row r="8" spans="1:5" ht="15.75">
      <c r="A8" s="43"/>
      <c r="B8" s="43"/>
      <c r="C8" s="44"/>
      <c r="D8" s="5"/>
    </row>
    <row r="9" spans="1:5" ht="15.75">
      <c r="A9" s="43"/>
      <c r="B9" s="65" t="s">
        <v>60</v>
      </c>
      <c r="C9" s="44"/>
      <c r="D9" s="5"/>
    </row>
    <row r="10" spans="1:5" ht="15" customHeight="1">
      <c r="A10" s="59" t="s">
        <v>51</v>
      </c>
      <c r="B10" s="46" t="s">
        <v>3</v>
      </c>
      <c r="C10" s="709" t="s">
        <v>332</v>
      </c>
      <c r="D10" s="709" t="s">
        <v>430</v>
      </c>
      <c r="E10" s="709" t="s">
        <v>553</v>
      </c>
    </row>
    <row r="11" spans="1:5" ht="23.25" customHeight="1">
      <c r="A11" s="60" t="s">
        <v>52</v>
      </c>
      <c r="B11" s="48"/>
      <c r="C11" s="634"/>
      <c r="D11" s="634"/>
      <c r="E11" s="634"/>
    </row>
    <row r="12" spans="1:5" ht="15" customHeight="1">
      <c r="A12" s="141" t="s">
        <v>392</v>
      </c>
      <c r="B12" s="276" t="s">
        <v>307</v>
      </c>
      <c r="C12" s="278">
        <f>SUM(C13)</f>
        <v>1043</v>
      </c>
      <c r="D12" s="278">
        <f>SUM(D13)</f>
        <v>1043</v>
      </c>
      <c r="E12" s="278">
        <f>SUM(E13)</f>
        <v>1043</v>
      </c>
    </row>
    <row r="13" spans="1:5" ht="15" customHeight="1">
      <c r="A13" s="167"/>
      <c r="B13" s="277" t="s">
        <v>385</v>
      </c>
      <c r="C13" s="80">
        <v>1043</v>
      </c>
      <c r="D13" s="80">
        <v>1043</v>
      </c>
      <c r="E13" s="80">
        <v>1043</v>
      </c>
    </row>
    <row r="14" spans="1:5" ht="15" customHeight="1">
      <c r="A14" s="141" t="s">
        <v>480</v>
      </c>
      <c r="B14" s="138" t="s">
        <v>386</v>
      </c>
      <c r="C14" s="101">
        <v>450</v>
      </c>
      <c r="D14" s="101">
        <v>450</v>
      </c>
      <c r="E14" s="101">
        <v>450</v>
      </c>
    </row>
    <row r="15" spans="1:5" ht="15" customHeight="1">
      <c r="A15" s="142"/>
      <c r="B15" s="180" t="s">
        <v>387</v>
      </c>
      <c r="C15" s="162">
        <v>450</v>
      </c>
      <c r="D15" s="162">
        <v>450</v>
      </c>
      <c r="E15" s="162">
        <v>450</v>
      </c>
    </row>
    <row r="16" spans="1:5" ht="15" customHeight="1">
      <c r="A16" s="141" t="s">
        <v>481</v>
      </c>
      <c r="B16" s="138" t="s">
        <v>106</v>
      </c>
      <c r="C16" s="101">
        <f>SUM(C17:C19)</f>
        <v>16300</v>
      </c>
      <c r="D16" s="101">
        <f>SUM(D17:D19)</f>
        <v>1300</v>
      </c>
      <c r="E16" s="101">
        <f>SUM(E17:E19)</f>
        <v>16300</v>
      </c>
    </row>
    <row r="17" spans="1:5" ht="15" customHeight="1">
      <c r="A17" s="142"/>
      <c r="B17" s="180" t="s">
        <v>144</v>
      </c>
      <c r="C17" s="162">
        <v>800</v>
      </c>
      <c r="D17" s="162">
        <v>800</v>
      </c>
      <c r="E17" s="162">
        <v>800</v>
      </c>
    </row>
    <row r="18" spans="1:5" ht="15" customHeight="1">
      <c r="A18" s="142"/>
      <c r="B18" s="180" t="s">
        <v>692</v>
      </c>
      <c r="C18" s="162">
        <v>15000</v>
      </c>
      <c r="D18" s="162">
        <v>0</v>
      </c>
      <c r="E18" s="162">
        <v>15000</v>
      </c>
    </row>
    <row r="19" spans="1:5" ht="15" customHeight="1">
      <c r="A19" s="142"/>
      <c r="B19" s="155" t="s">
        <v>388</v>
      </c>
      <c r="C19" s="102">
        <v>500</v>
      </c>
      <c r="D19" s="102">
        <v>500</v>
      </c>
      <c r="E19" s="102">
        <v>500</v>
      </c>
    </row>
    <row r="20" spans="1:5" ht="15" customHeight="1">
      <c r="A20" s="143"/>
      <c r="B20" s="140" t="s">
        <v>61</v>
      </c>
      <c r="C20" s="139">
        <f>SUM(C12,C14,C16)</f>
        <v>17793</v>
      </c>
      <c r="D20" s="139">
        <f>SUM(D12,D14,D16)</f>
        <v>2793</v>
      </c>
      <c r="E20" s="139">
        <f>SUM(E12,E14,E16)</f>
        <v>17793</v>
      </c>
    </row>
    <row r="21" spans="1:5" ht="15" customHeight="1">
      <c r="A21" s="5"/>
      <c r="B21" s="5"/>
      <c r="C21" s="5"/>
      <c r="D21" s="5"/>
    </row>
    <row r="22" spans="1:5" ht="15" customHeight="1">
      <c r="A22" s="5"/>
      <c r="B22" s="5"/>
      <c r="C22" s="5"/>
      <c r="D22" s="5"/>
    </row>
    <row r="23" spans="1:5" ht="15" customHeight="1">
      <c r="A23" s="5"/>
      <c r="B23" s="5"/>
      <c r="C23" s="5"/>
      <c r="D23" s="5"/>
    </row>
    <row r="24" spans="1:5">
      <c r="A24" s="5"/>
      <c r="B24" s="5"/>
      <c r="C24" s="5"/>
      <c r="D24" s="5"/>
    </row>
    <row r="25" spans="1:5">
      <c r="A25" s="5"/>
      <c r="B25" s="5"/>
      <c r="C25" s="5"/>
      <c r="D25" s="5"/>
    </row>
  </sheetData>
  <mergeCells count="7">
    <mergeCell ref="E10:E11"/>
    <mergeCell ref="C10:C11"/>
    <mergeCell ref="D10:D11"/>
    <mergeCell ref="A3:D3"/>
    <mergeCell ref="A4:D4"/>
    <mergeCell ref="A5:D5"/>
    <mergeCell ref="A6:D6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91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Normal="100" zoomScaleSheetLayoutView="100" workbookViewId="0"/>
  </sheetViews>
  <sheetFormatPr defaultRowHeight="12.75"/>
  <cols>
    <col min="1" max="1" width="18.28515625" customWidth="1"/>
    <col min="2" max="2" width="27" customWidth="1"/>
    <col min="3" max="3" width="17" customWidth="1"/>
    <col min="4" max="4" width="16" customWidth="1"/>
    <col min="5" max="5" width="12.42578125" customWidth="1"/>
  </cols>
  <sheetData>
    <row r="1" spans="1:5" ht="15.75">
      <c r="A1" s="4" t="s">
        <v>729</v>
      </c>
      <c r="B1" s="4"/>
      <c r="C1" s="4"/>
    </row>
    <row r="2" spans="1:5" ht="15.75">
      <c r="A2" s="4"/>
      <c r="B2" s="4"/>
      <c r="C2" s="4"/>
    </row>
    <row r="3" spans="1:5" ht="15.75">
      <c r="A3" s="4"/>
      <c r="B3" s="4" t="s">
        <v>281</v>
      </c>
      <c r="C3" s="4"/>
    </row>
    <row r="4" spans="1:5" ht="15.75">
      <c r="A4" s="713" t="s">
        <v>554</v>
      </c>
      <c r="B4" s="713"/>
      <c r="C4" s="713"/>
      <c r="D4" s="713"/>
      <c r="E4" s="713"/>
    </row>
    <row r="5" spans="1:5" ht="15.75">
      <c r="A5" s="4"/>
      <c r="B5" s="242" t="s">
        <v>282</v>
      </c>
      <c r="C5" s="4"/>
    </row>
    <row r="6" spans="1:5">
      <c r="A6" s="5"/>
      <c r="B6" s="5"/>
      <c r="C6" s="5"/>
    </row>
    <row r="7" spans="1:5">
      <c r="A7" s="5"/>
      <c r="B7" s="5" t="s">
        <v>283</v>
      </c>
      <c r="C7" s="5"/>
    </row>
    <row r="8" spans="1:5" ht="18.75" customHeight="1">
      <c r="A8" s="46" t="s">
        <v>2</v>
      </c>
      <c r="B8" s="709" t="s">
        <v>3</v>
      </c>
      <c r="C8" s="709" t="s">
        <v>332</v>
      </c>
      <c r="D8" s="709" t="s">
        <v>430</v>
      </c>
      <c r="E8" s="709" t="s">
        <v>553</v>
      </c>
    </row>
    <row r="9" spans="1:5" ht="21.75" customHeight="1">
      <c r="A9" s="47" t="s">
        <v>5</v>
      </c>
      <c r="B9" s="634"/>
      <c r="C9" s="634"/>
      <c r="D9" s="634"/>
      <c r="E9" s="634"/>
    </row>
    <row r="10" spans="1:5" ht="28.5" customHeight="1">
      <c r="A10" s="313" t="s">
        <v>480</v>
      </c>
      <c r="B10" s="396" t="s">
        <v>608</v>
      </c>
      <c r="C10" s="397"/>
      <c r="D10" s="397"/>
      <c r="E10" s="398">
        <v>221753</v>
      </c>
    </row>
    <row r="11" spans="1:5">
      <c r="A11" s="71"/>
      <c r="B11" s="631" t="s">
        <v>284</v>
      </c>
      <c r="C11" s="315">
        <v>5000</v>
      </c>
      <c r="D11" s="315">
        <v>5000</v>
      </c>
      <c r="E11" s="315">
        <v>5000</v>
      </c>
    </row>
    <row r="12" spans="1:5">
      <c r="A12" s="86" t="s">
        <v>391</v>
      </c>
      <c r="B12" s="632" t="s">
        <v>326</v>
      </c>
      <c r="C12" s="314">
        <v>142120</v>
      </c>
      <c r="D12" s="314">
        <v>206460</v>
      </c>
      <c r="E12" s="314">
        <v>96254</v>
      </c>
    </row>
    <row r="13" spans="1:5" ht="32.25" customHeight="1">
      <c r="A13" s="86" t="s">
        <v>609</v>
      </c>
      <c r="B13" s="394" t="s">
        <v>699</v>
      </c>
      <c r="C13" s="314"/>
      <c r="D13" s="314"/>
      <c r="E13" s="314">
        <v>150000</v>
      </c>
    </row>
    <row r="14" spans="1:5" ht="19.5" customHeight="1">
      <c r="A14" s="245"/>
      <c r="B14" s="244" t="s">
        <v>285</v>
      </c>
      <c r="C14" s="243">
        <f>SUM(C11:C12)</f>
        <v>147120</v>
      </c>
      <c r="D14" s="243">
        <f>SUM(D11:D12)</f>
        <v>211460</v>
      </c>
      <c r="E14" s="243">
        <f>SUM(E10,E12,E11,E13)</f>
        <v>473007</v>
      </c>
    </row>
    <row r="29" spans="2:2">
      <c r="B29" s="64"/>
    </row>
  </sheetData>
  <mergeCells count="5">
    <mergeCell ref="C8:C9"/>
    <mergeCell ref="B8:B9"/>
    <mergeCell ref="D8:D9"/>
    <mergeCell ref="A4:E4"/>
    <mergeCell ref="E8:E9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89"/>
  <sheetViews>
    <sheetView view="pageBreakPreview" topLeftCell="A49" zoomScale="130" zoomScaleNormal="100" workbookViewId="0">
      <selection activeCell="A41" sqref="A41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1.28515625" customWidth="1"/>
    <col min="7" max="7" width="15.140625" customWidth="1"/>
    <col min="8" max="8" width="11" customWidth="1"/>
  </cols>
  <sheetData>
    <row r="1" spans="1:13" ht="15.75">
      <c r="A1" s="4" t="s">
        <v>730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36"/>
      <c r="B4" s="36"/>
      <c r="C4" s="36"/>
      <c r="D4" s="36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36"/>
      <c r="B5" s="36"/>
      <c r="C5" s="6" t="s">
        <v>24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36"/>
      <c r="B6" s="36"/>
      <c r="C6" s="289" t="s">
        <v>333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36"/>
      <c r="B7" s="36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46" t="s">
        <v>3</v>
      </c>
      <c r="B9" s="46" t="s">
        <v>62</v>
      </c>
      <c r="C9" s="46" t="s">
        <v>63</v>
      </c>
      <c r="D9" s="46" t="s">
        <v>64</v>
      </c>
      <c r="E9" s="59" t="s">
        <v>65</v>
      </c>
      <c r="F9" s="709" t="s">
        <v>638</v>
      </c>
      <c r="G9" s="709" t="s">
        <v>639</v>
      </c>
      <c r="H9" s="714" t="s">
        <v>4</v>
      </c>
      <c r="I9" s="5"/>
      <c r="J9" s="5"/>
      <c r="K9" s="5"/>
      <c r="L9" s="5"/>
      <c r="M9" s="5"/>
    </row>
    <row r="10" spans="1:13">
      <c r="A10" s="47"/>
      <c r="B10" s="47" t="s">
        <v>66</v>
      </c>
      <c r="C10" s="47" t="s">
        <v>67</v>
      </c>
      <c r="D10" s="47"/>
      <c r="E10" s="167" t="s">
        <v>67</v>
      </c>
      <c r="F10" s="717"/>
      <c r="G10" s="717"/>
      <c r="H10" s="715"/>
      <c r="I10" s="5"/>
      <c r="J10" s="5"/>
      <c r="K10" s="5"/>
      <c r="L10" s="5"/>
      <c r="M10" s="5"/>
    </row>
    <row r="11" spans="1:13">
      <c r="A11" s="48"/>
      <c r="B11" s="48" t="s">
        <v>68</v>
      </c>
      <c r="C11" s="48"/>
      <c r="D11" s="48"/>
      <c r="E11" s="60"/>
      <c r="F11" s="718"/>
      <c r="G11" s="718"/>
      <c r="H11" s="716"/>
      <c r="I11" s="5"/>
      <c r="J11" s="5"/>
      <c r="K11" s="5"/>
      <c r="L11" s="5"/>
      <c r="M11" s="5"/>
    </row>
    <row r="12" spans="1:13" ht="20.100000000000001" customHeight="1">
      <c r="A12" s="41" t="s">
        <v>119</v>
      </c>
      <c r="B12" s="41">
        <v>1</v>
      </c>
      <c r="C12" s="41"/>
      <c r="D12" s="41"/>
      <c r="E12" s="41"/>
      <c r="F12" s="321"/>
      <c r="G12" s="41">
        <v>180</v>
      </c>
      <c r="H12" s="41">
        <f>SUM(B12:G12)</f>
        <v>181</v>
      </c>
      <c r="I12" s="5"/>
      <c r="J12" s="5"/>
      <c r="K12" s="5"/>
      <c r="L12" s="5"/>
      <c r="M12" s="5"/>
    </row>
    <row r="13" spans="1:13" ht="20.100000000000001" customHeight="1">
      <c r="A13" s="41" t="s">
        <v>69</v>
      </c>
      <c r="B13" s="41">
        <v>37</v>
      </c>
      <c r="C13" s="41">
        <v>3</v>
      </c>
      <c r="D13" s="41"/>
      <c r="E13" s="41"/>
      <c r="F13" s="41">
        <v>2</v>
      </c>
      <c r="G13" s="41"/>
      <c r="H13" s="41">
        <f t="shared" ref="H13:H22" si="0">SUM(B13:G13)</f>
        <v>42</v>
      </c>
      <c r="I13" s="5"/>
      <c r="J13" s="5"/>
      <c r="K13" s="5"/>
      <c r="L13" s="5"/>
      <c r="M13" s="5"/>
    </row>
    <row r="14" spans="1:13" ht="20.100000000000001" customHeight="1">
      <c r="A14" s="41" t="s">
        <v>198</v>
      </c>
      <c r="B14" s="41">
        <v>25</v>
      </c>
      <c r="C14" s="41"/>
      <c r="D14" s="41"/>
      <c r="E14" s="41"/>
      <c r="F14" s="41">
        <v>2</v>
      </c>
      <c r="G14" s="41"/>
      <c r="H14" s="41">
        <f t="shared" si="0"/>
        <v>27</v>
      </c>
      <c r="I14" s="5"/>
      <c r="J14" s="5"/>
      <c r="K14" s="5"/>
      <c r="L14" s="5"/>
      <c r="M14" s="5"/>
    </row>
    <row r="15" spans="1:13" ht="20.100000000000001" customHeight="1">
      <c r="A15" s="41" t="s">
        <v>199</v>
      </c>
      <c r="B15" s="41">
        <v>22</v>
      </c>
      <c r="C15" s="41"/>
      <c r="D15" s="41"/>
      <c r="E15" s="41"/>
      <c r="F15" s="41"/>
      <c r="G15" s="41"/>
      <c r="H15" s="41">
        <f t="shared" si="0"/>
        <v>22</v>
      </c>
      <c r="I15" s="5"/>
      <c r="J15" s="5"/>
      <c r="K15" s="5"/>
      <c r="L15" s="5"/>
      <c r="M15" s="5"/>
    </row>
    <row r="16" spans="1:13" ht="20.100000000000001" customHeight="1">
      <c r="A16" s="41" t="s">
        <v>200</v>
      </c>
      <c r="B16" s="41">
        <v>12</v>
      </c>
      <c r="C16" s="41"/>
      <c r="D16" s="41"/>
      <c r="E16" s="41"/>
      <c r="F16" s="41"/>
      <c r="G16" s="41"/>
      <c r="H16" s="41">
        <f t="shared" si="0"/>
        <v>12</v>
      </c>
      <c r="I16" s="5"/>
      <c r="J16" s="5"/>
      <c r="K16" s="5"/>
      <c r="L16" s="5"/>
      <c r="M16" s="5"/>
    </row>
    <row r="17" spans="1:13" ht="20.100000000000001" customHeight="1">
      <c r="A17" s="41" t="s">
        <v>276</v>
      </c>
      <c r="B17" s="41">
        <v>6</v>
      </c>
      <c r="C17" s="41"/>
      <c r="D17" s="41"/>
      <c r="E17" s="41"/>
      <c r="F17" s="41"/>
      <c r="G17" s="41"/>
      <c r="H17" s="41">
        <f t="shared" si="0"/>
        <v>6</v>
      </c>
      <c r="I17" s="5"/>
      <c r="J17" s="5"/>
      <c r="K17" s="5"/>
      <c r="L17" s="5"/>
      <c r="M17" s="5"/>
    </row>
    <row r="18" spans="1:13" ht="20.100000000000001" customHeight="1">
      <c r="A18" s="41" t="s">
        <v>277</v>
      </c>
      <c r="B18" s="41">
        <v>29</v>
      </c>
      <c r="C18" s="41"/>
      <c r="D18" s="41"/>
      <c r="E18" s="41"/>
      <c r="F18" s="41"/>
      <c r="G18" s="41"/>
      <c r="H18" s="41">
        <f t="shared" si="0"/>
        <v>29</v>
      </c>
      <c r="I18" s="5"/>
      <c r="J18" s="5"/>
      <c r="K18" s="5"/>
      <c r="L18" s="5"/>
      <c r="M18" s="5"/>
    </row>
    <row r="19" spans="1:13" ht="20.100000000000001" customHeight="1">
      <c r="A19" s="41" t="s">
        <v>278</v>
      </c>
      <c r="B19" s="41">
        <v>11</v>
      </c>
      <c r="C19" s="41"/>
      <c r="D19" s="41"/>
      <c r="E19" s="41"/>
      <c r="F19" s="41">
        <v>1</v>
      </c>
      <c r="G19" s="41"/>
      <c r="H19" s="41">
        <f t="shared" si="0"/>
        <v>12</v>
      </c>
      <c r="I19" s="5"/>
      <c r="J19" s="5"/>
      <c r="K19" s="5"/>
      <c r="L19" s="5"/>
      <c r="M19" s="5"/>
    </row>
    <row r="20" spans="1:13" ht="20.100000000000001" customHeight="1">
      <c r="A20" s="41" t="s">
        <v>279</v>
      </c>
      <c r="B20" s="41">
        <v>15</v>
      </c>
      <c r="C20" s="41">
        <v>1</v>
      </c>
      <c r="D20" s="41"/>
      <c r="E20" s="41"/>
      <c r="F20" s="41"/>
      <c r="G20" s="41"/>
      <c r="H20" s="41">
        <f t="shared" si="0"/>
        <v>16</v>
      </c>
      <c r="I20" s="5"/>
      <c r="J20" s="5"/>
      <c r="K20" s="5"/>
      <c r="L20" s="5"/>
      <c r="M20" s="5"/>
    </row>
    <row r="21" spans="1:13" ht="20.100000000000001" customHeight="1">
      <c r="A21" s="41" t="s">
        <v>204</v>
      </c>
      <c r="B21" s="41">
        <v>8</v>
      </c>
      <c r="C21" s="41"/>
      <c r="D21" s="41"/>
      <c r="E21" s="41"/>
      <c r="F21" s="41"/>
      <c r="G21" s="41"/>
      <c r="H21" s="41">
        <f t="shared" si="0"/>
        <v>8</v>
      </c>
      <c r="I21" s="5"/>
      <c r="J21" s="5"/>
      <c r="K21" s="5"/>
      <c r="L21" s="5"/>
      <c r="M21" s="5"/>
    </row>
    <row r="22" spans="1:13" ht="20.100000000000001" customHeight="1">
      <c r="A22" s="41" t="s">
        <v>205</v>
      </c>
      <c r="B22" s="41">
        <v>39</v>
      </c>
      <c r="C22" s="41">
        <v>8</v>
      </c>
      <c r="D22" s="41"/>
      <c r="E22" s="41"/>
      <c r="F22" s="41">
        <v>2</v>
      </c>
      <c r="G22" s="41"/>
      <c r="H22" s="41">
        <f t="shared" si="0"/>
        <v>49</v>
      </c>
      <c r="I22" s="5"/>
      <c r="J22" s="5"/>
      <c r="K22" s="5"/>
      <c r="L22" s="5"/>
      <c r="M22" s="5"/>
    </row>
    <row r="23" spans="1:13" ht="20.100000000000001" customHeight="1">
      <c r="A23" s="54" t="s">
        <v>123</v>
      </c>
      <c r="B23" s="54">
        <f t="shared" ref="B23:G23" si="1">SUM(B12:B22)</f>
        <v>205</v>
      </c>
      <c r="C23" s="54">
        <f t="shared" si="1"/>
        <v>12</v>
      </c>
      <c r="D23" s="54">
        <f t="shared" si="1"/>
        <v>0</v>
      </c>
      <c r="E23" s="54">
        <f t="shared" si="1"/>
        <v>0</v>
      </c>
      <c r="F23" s="54">
        <f t="shared" si="1"/>
        <v>7</v>
      </c>
      <c r="G23" s="54">
        <f t="shared" si="1"/>
        <v>180</v>
      </c>
      <c r="H23" s="54">
        <f t="shared" ref="H23" si="2">SUM(H12:H22)</f>
        <v>404</v>
      </c>
      <c r="I23" s="63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733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36"/>
      <c r="B26" s="36"/>
      <c r="C26" s="36"/>
      <c r="D26" s="36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36"/>
      <c r="B27" s="36"/>
      <c r="C27" s="6" t="s">
        <v>34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36"/>
      <c r="B28" s="36"/>
      <c r="C28" s="289" t="s">
        <v>334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46" t="s">
        <v>3</v>
      </c>
      <c r="B30" s="46" t="s">
        <v>62</v>
      </c>
      <c r="C30" s="46" t="s">
        <v>63</v>
      </c>
      <c r="D30" s="46" t="s">
        <v>64</v>
      </c>
      <c r="E30" s="46" t="s">
        <v>65</v>
      </c>
      <c r="F30" s="709" t="s">
        <v>638</v>
      </c>
      <c r="G30" s="709" t="s">
        <v>639</v>
      </c>
      <c r="H30" s="714" t="s">
        <v>4</v>
      </c>
      <c r="I30" s="5"/>
      <c r="J30" s="5"/>
      <c r="K30" s="5"/>
      <c r="L30" s="5"/>
      <c r="M30" s="5"/>
    </row>
    <row r="31" spans="1:13">
      <c r="A31" s="47"/>
      <c r="B31" s="47" t="s">
        <v>66</v>
      </c>
      <c r="C31" s="47" t="s">
        <v>67</v>
      </c>
      <c r="D31" s="47"/>
      <c r="E31" s="47" t="s">
        <v>67</v>
      </c>
      <c r="F31" s="719"/>
      <c r="G31" s="717"/>
      <c r="H31" s="715"/>
      <c r="I31" s="5"/>
      <c r="J31" s="5"/>
      <c r="K31" s="5"/>
      <c r="L31" s="5"/>
      <c r="M31" s="5"/>
    </row>
    <row r="32" spans="1:13">
      <c r="A32" s="48"/>
      <c r="B32" s="48" t="s">
        <v>68</v>
      </c>
      <c r="C32" s="48"/>
      <c r="D32" s="48"/>
      <c r="E32" s="48"/>
      <c r="F32" s="720"/>
      <c r="G32" s="718"/>
      <c r="H32" s="716"/>
      <c r="I32" s="5"/>
      <c r="J32" s="5"/>
      <c r="K32" s="5"/>
      <c r="L32" s="5"/>
      <c r="M32" s="5"/>
    </row>
    <row r="33" spans="1:14" ht="15" customHeight="1">
      <c r="A33" s="41" t="s">
        <v>70</v>
      </c>
      <c r="B33" s="41">
        <v>2</v>
      </c>
      <c r="C33" s="41"/>
      <c r="D33" s="41"/>
      <c r="E33" s="41"/>
      <c r="F33" s="41"/>
      <c r="G33" s="41"/>
      <c r="H33" s="41">
        <f>SUM(B33:G33)</f>
        <v>2</v>
      </c>
      <c r="I33" s="5"/>
      <c r="J33" s="5"/>
      <c r="K33" s="5"/>
      <c r="L33" s="5"/>
      <c r="M33" s="5"/>
    </row>
    <row r="34" spans="1:14" ht="15" customHeight="1">
      <c r="A34" s="41" t="s">
        <v>71</v>
      </c>
      <c r="B34" s="41">
        <v>3</v>
      </c>
      <c r="C34" s="41"/>
      <c r="D34" s="41"/>
      <c r="E34" s="41"/>
      <c r="F34" s="41"/>
      <c r="G34" s="41"/>
      <c r="H34" s="41">
        <f t="shared" ref="H34:H39" si="3">SUM(B34:G34)</f>
        <v>3</v>
      </c>
      <c r="I34" s="5"/>
      <c r="J34" s="5"/>
      <c r="K34" s="5"/>
      <c r="L34" s="5"/>
      <c r="M34" s="5"/>
    </row>
    <row r="35" spans="1:14" ht="15" customHeight="1">
      <c r="A35" s="41" t="s">
        <v>72</v>
      </c>
      <c r="B35" s="41">
        <v>9</v>
      </c>
      <c r="C35" s="41">
        <v>1</v>
      </c>
      <c r="D35" s="41"/>
      <c r="E35" s="41"/>
      <c r="F35" s="41"/>
      <c r="G35" s="41"/>
      <c r="H35" s="41">
        <f t="shared" si="3"/>
        <v>10</v>
      </c>
      <c r="I35" s="5"/>
      <c r="J35" s="5"/>
      <c r="K35" s="5"/>
      <c r="L35" s="5"/>
      <c r="M35" s="5"/>
    </row>
    <row r="36" spans="1:14" ht="15" customHeight="1">
      <c r="A36" s="41" t="s">
        <v>73</v>
      </c>
      <c r="B36" s="41">
        <v>9</v>
      </c>
      <c r="C36" s="41"/>
      <c r="D36" s="41"/>
      <c r="E36" s="41"/>
      <c r="F36" s="41">
        <v>1</v>
      </c>
      <c r="G36" s="41"/>
      <c r="H36" s="41">
        <f t="shared" si="3"/>
        <v>10</v>
      </c>
      <c r="I36" s="5"/>
      <c r="J36" s="5"/>
      <c r="K36" s="5"/>
      <c r="L36" s="5"/>
      <c r="M36" s="5"/>
    </row>
    <row r="37" spans="1:14" ht="15" customHeight="1">
      <c r="A37" s="41" t="s">
        <v>74</v>
      </c>
      <c r="B37" s="41">
        <v>6</v>
      </c>
      <c r="C37" s="41">
        <v>1</v>
      </c>
      <c r="D37" s="41"/>
      <c r="E37" s="41"/>
      <c r="F37" s="41"/>
      <c r="G37" s="41"/>
      <c r="H37" s="41">
        <f t="shared" si="3"/>
        <v>7</v>
      </c>
      <c r="I37" s="5"/>
      <c r="J37" s="5"/>
      <c r="K37" s="5"/>
      <c r="L37" s="5"/>
      <c r="M37" s="5"/>
    </row>
    <row r="38" spans="1:14" ht="15" customHeight="1">
      <c r="A38" s="41" t="s">
        <v>137</v>
      </c>
      <c r="B38" s="41">
        <v>5</v>
      </c>
      <c r="C38" s="41"/>
      <c r="D38" s="41"/>
      <c r="E38" s="41"/>
      <c r="F38" s="41">
        <v>1</v>
      </c>
      <c r="G38" s="41"/>
      <c r="H38" s="41">
        <f t="shared" si="3"/>
        <v>6</v>
      </c>
      <c r="I38" s="5"/>
      <c r="J38" s="5"/>
      <c r="K38" s="5"/>
      <c r="L38" s="5"/>
      <c r="M38" s="5"/>
    </row>
    <row r="39" spans="1:14" ht="15" customHeight="1">
      <c r="A39" s="41" t="s">
        <v>138</v>
      </c>
      <c r="B39" s="41">
        <v>3</v>
      </c>
      <c r="C39" s="41">
        <v>1</v>
      </c>
      <c r="D39" s="41"/>
      <c r="E39" s="41"/>
      <c r="F39" s="41"/>
      <c r="G39" s="41"/>
      <c r="H39" s="41">
        <f t="shared" si="3"/>
        <v>4</v>
      </c>
      <c r="I39" s="5"/>
      <c r="J39" s="5"/>
      <c r="K39" s="5"/>
      <c r="L39" s="5"/>
      <c r="M39" s="5"/>
    </row>
    <row r="40" spans="1:14" ht="15" customHeight="1">
      <c r="A40" s="54" t="s">
        <v>4</v>
      </c>
      <c r="B40" s="54">
        <f t="shared" ref="B40:H40" si="4">SUM(B33:B39)</f>
        <v>37</v>
      </c>
      <c r="C40" s="54">
        <f t="shared" si="4"/>
        <v>3</v>
      </c>
      <c r="D40" s="54">
        <f t="shared" si="4"/>
        <v>0</v>
      </c>
      <c r="E40" s="54">
        <f t="shared" si="4"/>
        <v>0</v>
      </c>
      <c r="F40" s="54">
        <f t="shared" si="4"/>
        <v>2</v>
      </c>
      <c r="G40" s="54">
        <f t="shared" si="4"/>
        <v>0</v>
      </c>
      <c r="H40" s="54">
        <f t="shared" si="4"/>
        <v>42</v>
      </c>
      <c r="I40" s="5"/>
      <c r="J40" s="5"/>
      <c r="K40" s="5"/>
      <c r="L40" s="5"/>
      <c r="M40" s="5"/>
    </row>
    <row r="41" spans="1:14" ht="15.75">
      <c r="A41" s="4" t="s">
        <v>734</v>
      </c>
      <c r="B41" s="4"/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</row>
    <row r="42" spans="1:14" ht="15">
      <c r="A42" s="36"/>
      <c r="B42" s="36"/>
      <c r="C42" s="36"/>
      <c r="D42" s="36"/>
      <c r="E42" s="5"/>
      <c r="F42" s="5"/>
      <c r="G42" s="5"/>
      <c r="H42" s="5"/>
      <c r="I42" s="5"/>
      <c r="J42" s="5"/>
      <c r="K42" s="5"/>
      <c r="L42" s="5"/>
      <c r="M42" s="5"/>
    </row>
    <row r="43" spans="1:14" ht="15.75">
      <c r="A43" s="36"/>
      <c r="B43" s="36"/>
      <c r="C43" s="6" t="s">
        <v>101</v>
      </c>
      <c r="D43" s="6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36"/>
      <c r="B44" s="36"/>
      <c r="C44" s="289" t="s">
        <v>334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2.75" customHeight="1">
      <c r="A46" s="46" t="s">
        <v>3</v>
      </c>
      <c r="B46" s="46" t="s">
        <v>62</v>
      </c>
      <c r="C46" s="46" t="s">
        <v>63</v>
      </c>
      <c r="D46" s="46" t="s">
        <v>64</v>
      </c>
      <c r="E46" s="46" t="s">
        <v>65</v>
      </c>
      <c r="F46" s="709" t="s">
        <v>638</v>
      </c>
      <c r="G46" s="46" t="s">
        <v>112</v>
      </c>
      <c r="H46" s="714" t="s">
        <v>4</v>
      </c>
      <c r="I46" s="5"/>
      <c r="J46" s="5"/>
      <c r="K46" s="5"/>
      <c r="L46" s="5"/>
      <c r="M46" s="5"/>
      <c r="N46" s="5"/>
    </row>
    <row r="47" spans="1:14">
      <c r="A47" s="47"/>
      <c r="B47" s="47" t="s">
        <v>66</v>
      </c>
      <c r="C47" s="47" t="s">
        <v>67</v>
      </c>
      <c r="D47" s="47"/>
      <c r="E47" s="47" t="s">
        <v>67</v>
      </c>
      <c r="F47" s="717"/>
      <c r="G47" s="47" t="s">
        <v>113</v>
      </c>
      <c r="H47" s="715"/>
      <c r="I47" s="5"/>
      <c r="J47" s="5"/>
      <c r="K47" s="5"/>
      <c r="L47" s="5"/>
      <c r="M47" s="5"/>
      <c r="N47" s="5"/>
    </row>
    <row r="48" spans="1:14">
      <c r="A48" s="48"/>
      <c r="B48" s="48" t="s">
        <v>68</v>
      </c>
      <c r="C48" s="48"/>
      <c r="D48" s="48"/>
      <c r="E48" s="48"/>
      <c r="F48" s="718"/>
      <c r="G48" s="48"/>
      <c r="H48" s="716"/>
      <c r="I48" s="5"/>
      <c r="J48" s="5"/>
      <c r="K48" s="5"/>
      <c r="L48" s="5"/>
      <c r="M48" s="5"/>
      <c r="N48" s="5"/>
    </row>
    <row r="49" spans="1:14" s="157" customFormat="1">
      <c r="A49" s="54" t="s">
        <v>257</v>
      </c>
      <c r="B49" s="12">
        <v>25</v>
      </c>
      <c r="C49" s="12"/>
      <c r="D49" s="12"/>
      <c r="E49" s="12"/>
      <c r="F49" s="14">
        <v>2</v>
      </c>
      <c r="G49" s="14"/>
      <c r="H49" s="178">
        <f>SUM(B49:G49)</f>
        <v>27</v>
      </c>
      <c r="I49" s="95"/>
      <c r="J49" s="95"/>
      <c r="K49" s="95"/>
      <c r="L49" s="95"/>
      <c r="M49" s="95"/>
      <c r="N49" s="95"/>
    </row>
    <row r="50" spans="1:14">
      <c r="A50" s="54" t="s">
        <v>258</v>
      </c>
      <c r="B50" s="12">
        <v>22</v>
      </c>
      <c r="C50" s="12"/>
      <c r="D50" s="12"/>
      <c r="E50" s="12"/>
      <c r="F50" s="14"/>
      <c r="G50" s="14"/>
      <c r="H50" s="178">
        <f t="shared" ref="H50:H66" si="5">SUM(B50:G50)</f>
        <v>22</v>
      </c>
      <c r="I50" s="5"/>
      <c r="J50" s="5"/>
      <c r="K50" s="5"/>
      <c r="L50" s="5"/>
      <c r="M50" s="5"/>
      <c r="N50" s="5"/>
    </row>
    <row r="51" spans="1:14">
      <c r="A51" s="54" t="s">
        <v>259</v>
      </c>
      <c r="B51" s="12">
        <v>12</v>
      </c>
      <c r="C51" s="12"/>
      <c r="D51" s="12"/>
      <c r="E51" s="12"/>
      <c r="F51" s="14"/>
      <c r="G51" s="14"/>
      <c r="H51" s="178">
        <f t="shared" si="5"/>
        <v>12</v>
      </c>
      <c r="I51" s="5"/>
      <c r="J51" s="5"/>
      <c r="K51" s="5"/>
      <c r="L51" s="5"/>
      <c r="M51" s="5"/>
      <c r="N51" s="5"/>
    </row>
    <row r="52" spans="1:14">
      <c r="A52" s="54" t="s">
        <v>227</v>
      </c>
      <c r="B52" s="12">
        <v>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78">
        <f t="shared" si="5"/>
        <v>6</v>
      </c>
      <c r="I52" s="5"/>
      <c r="J52" s="5"/>
      <c r="K52" s="5"/>
      <c r="L52" s="5"/>
      <c r="M52" s="5"/>
      <c r="N52" s="5"/>
    </row>
    <row r="53" spans="1:14" s="157" customFormat="1">
      <c r="A53" s="12" t="s">
        <v>260</v>
      </c>
      <c r="B53" s="12">
        <f>SUM(B54:B55)</f>
        <v>29</v>
      </c>
      <c r="C53" s="12">
        <f t="shared" ref="C53:H53" si="6">SUM(C54:C55)</f>
        <v>0</v>
      </c>
      <c r="D53" s="12">
        <f t="shared" si="6"/>
        <v>0</v>
      </c>
      <c r="E53" s="12">
        <f t="shared" si="6"/>
        <v>0</v>
      </c>
      <c r="F53" s="12">
        <f t="shared" si="6"/>
        <v>0</v>
      </c>
      <c r="G53" s="12">
        <f t="shared" si="6"/>
        <v>0</v>
      </c>
      <c r="H53" s="12">
        <f t="shared" si="6"/>
        <v>29</v>
      </c>
      <c r="I53" s="95"/>
      <c r="J53" s="95"/>
      <c r="K53" s="95"/>
      <c r="L53" s="95"/>
      <c r="M53" s="95"/>
      <c r="N53" s="95"/>
    </row>
    <row r="54" spans="1:14" s="157" customFormat="1">
      <c r="A54" s="149" t="s">
        <v>110</v>
      </c>
      <c r="B54" s="41">
        <v>16</v>
      </c>
      <c r="C54" s="41"/>
      <c r="D54" s="41"/>
      <c r="E54" s="41"/>
      <c r="F54" s="15"/>
      <c r="G54" s="15"/>
      <c r="H54" s="80">
        <f t="shared" si="5"/>
        <v>16</v>
      </c>
      <c r="I54" s="95"/>
      <c r="J54" s="95"/>
      <c r="K54" s="95"/>
      <c r="L54" s="95"/>
      <c r="M54" s="95"/>
      <c r="N54" s="95"/>
    </row>
    <row r="55" spans="1:14">
      <c r="A55" s="149" t="s">
        <v>111</v>
      </c>
      <c r="B55" s="41">
        <v>13</v>
      </c>
      <c r="C55" s="41"/>
      <c r="D55" s="41"/>
      <c r="E55" s="41"/>
      <c r="F55" s="15"/>
      <c r="G55" s="15"/>
      <c r="H55" s="80">
        <f t="shared" si="5"/>
        <v>13</v>
      </c>
      <c r="I55" s="5"/>
      <c r="J55" s="5"/>
      <c r="K55" s="5"/>
      <c r="L55" s="5"/>
      <c r="M55" s="5"/>
      <c r="N55" s="5"/>
    </row>
    <row r="56" spans="1:14">
      <c r="A56" s="12" t="s">
        <v>261</v>
      </c>
      <c r="B56" s="12">
        <v>11</v>
      </c>
      <c r="C56" s="12">
        <v>0</v>
      </c>
      <c r="D56" s="12">
        <v>0</v>
      </c>
      <c r="E56" s="12">
        <v>0</v>
      </c>
      <c r="F56" s="12">
        <v>1</v>
      </c>
      <c r="G56" s="12">
        <v>0</v>
      </c>
      <c r="H56" s="178">
        <f t="shared" si="5"/>
        <v>12</v>
      </c>
      <c r="I56" s="5"/>
      <c r="J56" s="5"/>
      <c r="K56" s="5"/>
      <c r="L56" s="5"/>
      <c r="M56" s="5"/>
      <c r="N56" s="5"/>
    </row>
    <row r="57" spans="1:14" s="157" customFormat="1">
      <c r="A57" s="12" t="s">
        <v>262</v>
      </c>
      <c r="B57" s="12">
        <f t="shared" ref="B57:H57" si="7">SUM(B58:B60)</f>
        <v>15</v>
      </c>
      <c r="C57" s="12">
        <f t="shared" si="7"/>
        <v>1</v>
      </c>
      <c r="D57" s="12">
        <f t="shared" si="7"/>
        <v>0</v>
      </c>
      <c r="E57" s="12">
        <f t="shared" si="7"/>
        <v>0</v>
      </c>
      <c r="F57" s="12">
        <f t="shared" si="7"/>
        <v>0</v>
      </c>
      <c r="G57" s="12">
        <f t="shared" si="7"/>
        <v>0</v>
      </c>
      <c r="H57" s="12">
        <f t="shared" si="7"/>
        <v>16</v>
      </c>
      <c r="I57" s="95"/>
      <c r="J57" s="95"/>
      <c r="K57" s="95"/>
      <c r="L57" s="95"/>
      <c r="M57" s="95"/>
      <c r="N57" s="95"/>
    </row>
    <row r="58" spans="1:14" s="157" customFormat="1">
      <c r="A58" s="149" t="s">
        <v>133</v>
      </c>
      <c r="B58" s="41">
        <v>7</v>
      </c>
      <c r="C58" s="41">
        <v>1</v>
      </c>
      <c r="D58" s="41"/>
      <c r="E58" s="41"/>
      <c r="F58" s="15"/>
      <c r="G58" s="15"/>
      <c r="H58" s="178">
        <f t="shared" si="5"/>
        <v>8</v>
      </c>
      <c r="I58" s="95"/>
      <c r="J58" s="95"/>
      <c r="K58" s="95"/>
      <c r="L58" s="95"/>
      <c r="M58" s="95"/>
      <c r="N58" s="95"/>
    </row>
    <row r="59" spans="1:14">
      <c r="A59" s="41" t="s">
        <v>134</v>
      </c>
      <c r="B59" s="41">
        <v>5</v>
      </c>
      <c r="C59" s="41"/>
      <c r="D59" s="41"/>
      <c r="E59" s="41"/>
      <c r="F59" s="15"/>
      <c r="G59" s="15"/>
      <c r="H59" s="178">
        <f t="shared" si="5"/>
        <v>5</v>
      </c>
      <c r="I59" s="5"/>
      <c r="J59" s="5"/>
      <c r="K59" s="5"/>
      <c r="L59" s="5"/>
      <c r="M59" s="5"/>
      <c r="N59" s="5"/>
    </row>
    <row r="60" spans="1:14" s="177" customFormat="1">
      <c r="A60" s="41" t="s">
        <v>135</v>
      </c>
      <c r="B60" s="41">
        <v>3</v>
      </c>
      <c r="C60" s="41"/>
      <c r="D60" s="41"/>
      <c r="E60" s="41"/>
      <c r="F60" s="15"/>
      <c r="G60" s="15"/>
      <c r="H60" s="178">
        <f t="shared" si="5"/>
        <v>3</v>
      </c>
      <c r="I60" s="5"/>
      <c r="J60" s="5"/>
      <c r="K60" s="5"/>
      <c r="L60" s="5"/>
      <c r="M60" s="5"/>
      <c r="N60" s="5"/>
    </row>
    <row r="61" spans="1:14" s="177" customFormat="1">
      <c r="A61" s="12" t="s">
        <v>231</v>
      </c>
      <c r="B61" s="12">
        <v>8</v>
      </c>
      <c r="C61" s="12"/>
      <c r="D61" s="12"/>
      <c r="E61" s="12"/>
      <c r="F61" s="14"/>
      <c r="G61" s="14"/>
      <c r="H61" s="178">
        <f t="shared" si="5"/>
        <v>8</v>
      </c>
      <c r="I61" s="5"/>
      <c r="J61" s="5"/>
      <c r="K61" s="5"/>
      <c r="L61" s="5"/>
      <c r="M61" s="5"/>
      <c r="N61" s="5"/>
    </row>
    <row r="62" spans="1:14" s="177" customFormat="1">
      <c r="A62" s="12" t="s">
        <v>263</v>
      </c>
      <c r="B62" s="12">
        <f t="shared" ref="B62:G62" si="8">SUM(B63:B65)</f>
        <v>39</v>
      </c>
      <c r="C62" s="12">
        <f t="shared" si="8"/>
        <v>8</v>
      </c>
      <c r="D62" s="12">
        <f t="shared" si="8"/>
        <v>0</v>
      </c>
      <c r="E62" s="12">
        <f t="shared" si="8"/>
        <v>0</v>
      </c>
      <c r="F62" s="12">
        <f t="shared" si="8"/>
        <v>2</v>
      </c>
      <c r="G62" s="12">
        <f t="shared" si="8"/>
        <v>0</v>
      </c>
      <c r="H62" s="178">
        <f t="shared" si="5"/>
        <v>49</v>
      </c>
      <c r="I62" s="5"/>
      <c r="J62" s="5"/>
      <c r="K62" s="5"/>
      <c r="L62" s="5"/>
      <c r="M62" s="5"/>
      <c r="N62" s="5"/>
    </row>
    <row r="63" spans="1:14" s="157" customFormat="1">
      <c r="A63" s="149" t="s">
        <v>136</v>
      </c>
      <c r="B63" s="41">
        <v>7</v>
      </c>
      <c r="C63" s="41"/>
      <c r="D63" s="41"/>
      <c r="E63" s="41"/>
      <c r="F63" s="15"/>
      <c r="G63" s="15"/>
      <c r="H63" s="178">
        <f t="shared" si="5"/>
        <v>7</v>
      </c>
      <c r="I63" s="95"/>
      <c r="J63" s="95"/>
      <c r="K63" s="95"/>
      <c r="L63" s="95"/>
      <c r="M63" s="95"/>
      <c r="N63" s="95"/>
    </row>
    <row r="64" spans="1:14">
      <c r="A64" s="41" t="s">
        <v>124</v>
      </c>
      <c r="B64" s="41">
        <v>6</v>
      </c>
      <c r="C64" s="41"/>
      <c r="D64" s="41">
        <v>0</v>
      </c>
      <c r="E64" s="41">
        <v>0</v>
      </c>
      <c r="F64" s="15"/>
      <c r="G64" s="15">
        <v>0</v>
      </c>
      <c r="H64" s="178">
        <f t="shared" si="5"/>
        <v>6</v>
      </c>
      <c r="I64" s="5"/>
      <c r="J64" s="5"/>
      <c r="K64" s="5"/>
      <c r="L64" s="5"/>
      <c r="M64" s="5"/>
      <c r="N64" s="5"/>
    </row>
    <row r="65" spans="1:14">
      <c r="A65" s="41" t="s">
        <v>264</v>
      </c>
      <c r="B65" s="41">
        <v>26</v>
      </c>
      <c r="C65" s="41">
        <v>8</v>
      </c>
      <c r="D65" s="41"/>
      <c r="E65" s="41"/>
      <c r="F65" s="15">
        <v>2</v>
      </c>
      <c r="G65" s="15"/>
      <c r="H65" s="178">
        <f t="shared" si="5"/>
        <v>36</v>
      </c>
      <c r="I65" s="5"/>
      <c r="J65" s="5"/>
      <c r="K65" s="5"/>
      <c r="L65" s="5"/>
      <c r="M65" s="5"/>
      <c r="N65" s="5"/>
    </row>
    <row r="66" spans="1:14">
      <c r="A66" s="54" t="s">
        <v>4</v>
      </c>
      <c r="B66" s="54">
        <f t="shared" ref="B66:G66" si="9">B49+B50+B51+B52+B53+B56+B57+B61+B62</f>
        <v>167</v>
      </c>
      <c r="C66" s="54">
        <f t="shared" si="9"/>
        <v>9</v>
      </c>
      <c r="D66" s="54">
        <f t="shared" si="9"/>
        <v>0</v>
      </c>
      <c r="E66" s="54">
        <f t="shared" si="9"/>
        <v>0</v>
      </c>
      <c r="F66" s="54">
        <f t="shared" si="9"/>
        <v>5</v>
      </c>
      <c r="G66" s="54">
        <f t="shared" si="9"/>
        <v>0</v>
      </c>
      <c r="H66" s="178">
        <f t="shared" si="5"/>
        <v>181</v>
      </c>
      <c r="I66" s="5"/>
      <c r="J66" s="5"/>
      <c r="K66" s="5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</sheetData>
  <mergeCells count="8">
    <mergeCell ref="H30:H32"/>
    <mergeCell ref="H9:H11"/>
    <mergeCell ref="H46:H48"/>
    <mergeCell ref="F9:F11"/>
    <mergeCell ref="F46:F48"/>
    <mergeCell ref="F30:F32"/>
    <mergeCell ref="G9:G11"/>
    <mergeCell ref="G30:G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AP62"/>
  <sheetViews>
    <sheetView tabSelected="1" view="pageBreakPreview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5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3" t="s">
        <v>731</v>
      </c>
    </row>
    <row r="2" spans="1:42" ht="15.75">
      <c r="A2" s="43"/>
    </row>
    <row r="3" spans="1:42" ht="20.25">
      <c r="E3" s="73"/>
      <c r="F3" s="73" t="s">
        <v>77</v>
      </c>
    </row>
    <row r="4" spans="1:42" ht="20.25">
      <c r="E4" s="73"/>
      <c r="F4" s="73" t="s">
        <v>335</v>
      </c>
    </row>
    <row r="5" spans="1:42" ht="20.25">
      <c r="E5" s="73"/>
    </row>
    <row r="6" spans="1:42" ht="13.5" thickBo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121"/>
    </row>
    <row r="7" spans="1:42" ht="26.25" thickBot="1">
      <c r="A7" s="75" t="s">
        <v>3</v>
      </c>
      <c r="B7" s="75" t="s">
        <v>78</v>
      </c>
      <c r="C7" s="75" t="s">
        <v>79</v>
      </c>
      <c r="D7" s="75" t="s">
        <v>80</v>
      </c>
      <c r="E7" s="75" t="s">
        <v>81</v>
      </c>
      <c r="F7" s="75" t="s">
        <v>82</v>
      </c>
      <c r="G7" s="75" t="s">
        <v>83</v>
      </c>
      <c r="H7" s="75" t="s">
        <v>84</v>
      </c>
      <c r="I7" s="75" t="s">
        <v>85</v>
      </c>
      <c r="J7" s="75" t="s">
        <v>86</v>
      </c>
      <c r="K7" s="75" t="s">
        <v>87</v>
      </c>
      <c r="L7" s="75" t="s">
        <v>88</v>
      </c>
      <c r="M7" s="75" t="s">
        <v>89</v>
      </c>
      <c r="N7" s="75" t="s">
        <v>90</v>
      </c>
      <c r="O7" s="121"/>
    </row>
    <row r="8" spans="1:42" ht="13.5" customHeight="1">
      <c r="A8" s="252" t="s">
        <v>91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21"/>
    </row>
    <row r="9" spans="1:42" ht="13.5" customHeight="1">
      <c r="A9" s="76" t="s">
        <v>497</v>
      </c>
      <c r="B9" s="145">
        <f t="shared" ref="B9:B19" si="0">SUM(C9:N9)</f>
        <v>692566</v>
      </c>
      <c r="C9" s="145">
        <v>57714</v>
      </c>
      <c r="D9" s="145">
        <v>57714</v>
      </c>
      <c r="E9" s="145">
        <v>57714</v>
      </c>
      <c r="F9" s="145">
        <v>57714</v>
      </c>
      <c r="G9" s="145">
        <v>57714</v>
      </c>
      <c r="H9" s="145">
        <v>57714</v>
      </c>
      <c r="I9" s="145">
        <v>57714</v>
      </c>
      <c r="J9" s="145">
        <v>57714</v>
      </c>
      <c r="K9" s="145">
        <v>57714</v>
      </c>
      <c r="L9" s="145">
        <v>57714</v>
      </c>
      <c r="M9" s="145">
        <v>57714</v>
      </c>
      <c r="N9" s="145">
        <v>57712</v>
      </c>
      <c r="O9" s="121">
        <v>639962</v>
      </c>
      <c r="P9" s="5">
        <v>692566</v>
      </c>
    </row>
    <row r="10" spans="1:42" ht="13.5" customHeight="1">
      <c r="A10" s="77" t="s">
        <v>288</v>
      </c>
      <c r="B10" s="145">
        <f t="shared" si="0"/>
        <v>1600072</v>
      </c>
      <c r="C10" s="146"/>
      <c r="D10" s="146"/>
      <c r="E10" s="146">
        <v>650500</v>
      </c>
      <c r="F10" s="146"/>
      <c r="G10" s="146"/>
      <c r="H10" s="146"/>
      <c r="I10" s="146"/>
      <c r="J10" s="146"/>
      <c r="K10" s="146">
        <v>650500</v>
      </c>
      <c r="L10" s="146"/>
      <c r="M10" s="146"/>
      <c r="N10" s="146">
        <v>299072</v>
      </c>
      <c r="O10" s="121">
        <v>1600072</v>
      </c>
    </row>
    <row r="11" spans="1:42" ht="13.5" customHeight="1">
      <c r="A11" s="78" t="s">
        <v>289</v>
      </c>
      <c r="B11" s="146">
        <f t="shared" si="0"/>
        <v>379972</v>
      </c>
      <c r="C11" s="146">
        <f>$O$11/12</f>
        <v>30444.75</v>
      </c>
      <c r="D11" s="146">
        <f t="shared" ref="D11:J11" si="1">$O$11/12</f>
        <v>30444.75</v>
      </c>
      <c r="E11" s="146">
        <f t="shared" si="1"/>
        <v>30444.75</v>
      </c>
      <c r="F11" s="146">
        <f t="shared" si="1"/>
        <v>30444.75</v>
      </c>
      <c r="G11" s="146">
        <f t="shared" si="1"/>
        <v>30444.75</v>
      </c>
      <c r="H11" s="146">
        <f t="shared" si="1"/>
        <v>30444.75</v>
      </c>
      <c r="I11" s="146">
        <f t="shared" si="1"/>
        <v>30444.75</v>
      </c>
      <c r="J11" s="146">
        <f t="shared" si="1"/>
        <v>30444.75</v>
      </c>
      <c r="K11" s="146">
        <v>31780</v>
      </c>
      <c r="L11" s="146">
        <v>34878</v>
      </c>
      <c r="M11" s="146">
        <v>34878</v>
      </c>
      <c r="N11" s="146">
        <v>34878</v>
      </c>
      <c r="O11" s="121">
        <v>365337</v>
      </c>
      <c r="P11" s="5">
        <v>379972</v>
      </c>
    </row>
    <row r="12" spans="1:42" ht="13.5" customHeight="1">
      <c r="A12" s="78" t="s">
        <v>290</v>
      </c>
      <c r="B12" s="146">
        <f t="shared" si="0"/>
        <v>57671</v>
      </c>
      <c r="C12" s="146">
        <v>4806</v>
      </c>
      <c r="D12" s="146">
        <v>4806</v>
      </c>
      <c r="E12" s="146">
        <v>4806</v>
      </c>
      <c r="F12" s="146">
        <v>4806</v>
      </c>
      <c r="G12" s="146">
        <v>4806</v>
      </c>
      <c r="H12" s="146">
        <v>4806</v>
      </c>
      <c r="I12" s="146">
        <v>4806</v>
      </c>
      <c r="J12" s="146">
        <v>4806</v>
      </c>
      <c r="K12" s="146">
        <v>4806</v>
      </c>
      <c r="L12" s="146">
        <v>4806</v>
      </c>
      <c r="M12" s="146">
        <v>4806</v>
      </c>
      <c r="N12" s="146">
        <v>4805</v>
      </c>
      <c r="O12" s="121">
        <v>81184</v>
      </c>
      <c r="P12" s="5">
        <v>57671</v>
      </c>
    </row>
    <row r="13" spans="1:42" ht="13.5" customHeight="1">
      <c r="A13" s="78" t="s">
        <v>293</v>
      </c>
      <c r="B13" s="146">
        <f t="shared" si="0"/>
        <v>0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21">
        <v>0</v>
      </c>
    </row>
    <row r="14" spans="1:42" ht="13.5" customHeight="1">
      <c r="A14" s="78" t="s">
        <v>402</v>
      </c>
      <c r="B14" s="146">
        <f t="shared" si="0"/>
        <v>1080553</v>
      </c>
      <c r="C14" s="146"/>
      <c r="D14" s="146"/>
      <c r="E14" s="146">
        <v>400000</v>
      </c>
      <c r="F14" s="146"/>
      <c r="G14" s="146"/>
      <c r="H14" s="146">
        <v>262952</v>
      </c>
      <c r="I14" s="146"/>
      <c r="J14" s="146"/>
      <c r="K14" s="146">
        <v>400000</v>
      </c>
      <c r="L14" s="146"/>
      <c r="M14" s="146"/>
      <c r="N14" s="146">
        <v>17601</v>
      </c>
      <c r="O14" s="121">
        <v>417601</v>
      </c>
      <c r="P14" s="5">
        <v>1080553</v>
      </c>
    </row>
    <row r="15" spans="1:42" s="237" customFormat="1" ht="13.5" customHeight="1">
      <c r="A15" s="254" t="s">
        <v>291</v>
      </c>
      <c r="B15" s="255">
        <f t="shared" si="0"/>
        <v>3810834</v>
      </c>
      <c r="C15" s="255">
        <f>SUM(C9:C14)</f>
        <v>92964.75</v>
      </c>
      <c r="D15" s="255">
        <f t="shared" ref="D15:N15" si="2">SUM(D9:D14)</f>
        <v>92964.75</v>
      </c>
      <c r="E15" s="255">
        <f t="shared" si="2"/>
        <v>1143464.75</v>
      </c>
      <c r="F15" s="255">
        <f t="shared" si="2"/>
        <v>92964.75</v>
      </c>
      <c r="G15" s="255">
        <f t="shared" si="2"/>
        <v>92964.75</v>
      </c>
      <c r="H15" s="255">
        <f t="shared" si="2"/>
        <v>355916.75</v>
      </c>
      <c r="I15" s="255">
        <f t="shared" si="2"/>
        <v>92964.75</v>
      </c>
      <c r="J15" s="255">
        <f t="shared" si="2"/>
        <v>92964.75</v>
      </c>
      <c r="K15" s="255">
        <f t="shared" si="2"/>
        <v>1144800</v>
      </c>
      <c r="L15" s="255">
        <f t="shared" si="2"/>
        <v>97398</v>
      </c>
      <c r="M15" s="255">
        <f t="shared" si="2"/>
        <v>97398</v>
      </c>
      <c r="N15" s="255">
        <f t="shared" si="2"/>
        <v>414068</v>
      </c>
      <c r="O15" s="256">
        <f>SUM(O9:O14)</f>
        <v>3104156</v>
      </c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</row>
    <row r="16" spans="1:42" ht="13.5" customHeight="1">
      <c r="A16" s="78" t="s">
        <v>292</v>
      </c>
      <c r="B16" s="146">
        <f t="shared" si="0"/>
        <v>46449</v>
      </c>
      <c r="C16" s="146">
        <f>$O$16/12</f>
        <v>3870.75</v>
      </c>
      <c r="D16" s="146">
        <f t="shared" ref="D16:N16" si="3">$O$16/12</f>
        <v>3870.75</v>
      </c>
      <c r="E16" s="146">
        <f t="shared" si="3"/>
        <v>3870.75</v>
      </c>
      <c r="F16" s="146">
        <f t="shared" si="3"/>
        <v>3870.75</v>
      </c>
      <c r="G16" s="146">
        <f t="shared" si="3"/>
        <v>3870.75</v>
      </c>
      <c r="H16" s="146">
        <f t="shared" si="3"/>
        <v>3870.75</v>
      </c>
      <c r="I16" s="146">
        <f t="shared" si="3"/>
        <v>3870.75</v>
      </c>
      <c r="J16" s="146">
        <f t="shared" si="3"/>
        <v>3870.75</v>
      </c>
      <c r="K16" s="146">
        <f t="shared" si="3"/>
        <v>3870.75</v>
      </c>
      <c r="L16" s="146">
        <f t="shared" si="3"/>
        <v>3870.75</v>
      </c>
      <c r="M16" s="146">
        <f t="shared" si="3"/>
        <v>3870.75</v>
      </c>
      <c r="N16" s="146">
        <f t="shared" si="3"/>
        <v>3870.75</v>
      </c>
      <c r="O16" s="121">
        <v>46449</v>
      </c>
      <c r="P16" s="5">
        <v>46449</v>
      </c>
    </row>
    <row r="17" spans="1:42" ht="13.5" customHeight="1">
      <c r="A17" s="78" t="s">
        <v>505</v>
      </c>
      <c r="B17" s="146">
        <f t="shared" si="0"/>
        <v>72994</v>
      </c>
      <c r="C17" s="146"/>
      <c r="D17" s="146"/>
      <c r="E17" s="146">
        <v>7500</v>
      </c>
      <c r="F17" s="146"/>
      <c r="G17" s="146">
        <v>37500</v>
      </c>
      <c r="H17" s="146"/>
      <c r="I17" s="146"/>
      <c r="J17" s="146"/>
      <c r="K17" s="146">
        <v>27814</v>
      </c>
      <c r="L17" s="146">
        <v>180</v>
      </c>
      <c r="M17" s="146"/>
      <c r="N17" s="146"/>
      <c r="O17" s="121">
        <v>72814</v>
      </c>
      <c r="P17" s="5">
        <v>72994</v>
      </c>
    </row>
    <row r="18" spans="1:42" ht="13.5" customHeight="1">
      <c r="A18" s="77" t="s">
        <v>504</v>
      </c>
      <c r="B18" s="146">
        <f t="shared" si="0"/>
        <v>409000</v>
      </c>
      <c r="C18" s="145"/>
      <c r="D18" s="145"/>
      <c r="E18" s="145"/>
      <c r="F18" s="145"/>
      <c r="G18" s="145">
        <v>9000</v>
      </c>
      <c r="H18" s="145">
        <v>250000</v>
      </c>
      <c r="I18" s="145"/>
      <c r="J18" s="145"/>
      <c r="K18" s="145">
        <v>150000</v>
      </c>
      <c r="L18" s="145"/>
      <c r="M18" s="145"/>
      <c r="N18" s="145"/>
      <c r="O18" s="121">
        <v>9000</v>
      </c>
      <c r="P18" s="5">
        <v>409000</v>
      </c>
    </row>
    <row r="19" spans="1:42" s="265" customFormat="1" ht="13.5" customHeight="1">
      <c r="A19" s="260" t="s">
        <v>506</v>
      </c>
      <c r="B19" s="261">
        <f t="shared" si="0"/>
        <v>528443</v>
      </c>
      <c r="C19" s="262">
        <f>SUM(C16:C18)</f>
        <v>3870.75</v>
      </c>
      <c r="D19" s="262">
        <f t="shared" ref="D19:N19" si="4">SUM(D16:D18)</f>
        <v>3870.75</v>
      </c>
      <c r="E19" s="262">
        <f t="shared" si="4"/>
        <v>11370.75</v>
      </c>
      <c r="F19" s="262">
        <f t="shared" si="4"/>
        <v>3870.75</v>
      </c>
      <c r="G19" s="262">
        <f t="shared" si="4"/>
        <v>50370.75</v>
      </c>
      <c r="H19" s="262">
        <f t="shared" si="4"/>
        <v>253870.75</v>
      </c>
      <c r="I19" s="262">
        <f t="shared" si="4"/>
        <v>3870.75</v>
      </c>
      <c r="J19" s="262">
        <f t="shared" si="4"/>
        <v>3870.75</v>
      </c>
      <c r="K19" s="262">
        <f t="shared" si="4"/>
        <v>181684.75</v>
      </c>
      <c r="L19" s="262">
        <f t="shared" si="4"/>
        <v>4050.75</v>
      </c>
      <c r="M19" s="262">
        <f t="shared" si="4"/>
        <v>3870.75</v>
      </c>
      <c r="N19" s="262">
        <f t="shared" si="4"/>
        <v>3870.75</v>
      </c>
      <c r="O19" s="263">
        <f>SUM(O16:O18)</f>
        <v>128263</v>
      </c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</row>
    <row r="20" spans="1:42" ht="13.5" customHeight="1" thickBot="1">
      <c r="A20" s="258" t="s">
        <v>294</v>
      </c>
      <c r="B20" s="259">
        <f>SUM(B15,B19)</f>
        <v>4339277</v>
      </c>
      <c r="C20" s="259">
        <f>SUM(C9:C16)</f>
        <v>189800.25</v>
      </c>
      <c r="D20" s="259">
        <f t="shared" ref="D20:N20" si="5">SUM(D9:D17)</f>
        <v>189800.25</v>
      </c>
      <c r="E20" s="259">
        <f t="shared" si="5"/>
        <v>2298300.25</v>
      </c>
      <c r="F20" s="259">
        <f t="shared" si="5"/>
        <v>189800.25</v>
      </c>
      <c r="G20" s="259">
        <f t="shared" si="5"/>
        <v>227300.25</v>
      </c>
      <c r="H20" s="259">
        <f t="shared" si="5"/>
        <v>715704.25</v>
      </c>
      <c r="I20" s="259">
        <f t="shared" si="5"/>
        <v>189800.25</v>
      </c>
      <c r="J20" s="259">
        <f t="shared" si="5"/>
        <v>189800.25</v>
      </c>
      <c r="K20" s="259">
        <f t="shared" si="5"/>
        <v>2321284.75</v>
      </c>
      <c r="L20" s="259">
        <f t="shared" si="5"/>
        <v>198846.75</v>
      </c>
      <c r="M20" s="259">
        <f t="shared" si="5"/>
        <v>198666.75</v>
      </c>
      <c r="N20" s="259">
        <f t="shared" si="5"/>
        <v>832006.75</v>
      </c>
      <c r="O20" s="121">
        <f>SUM(O15,O19)</f>
        <v>3232419</v>
      </c>
    </row>
    <row r="21" spans="1:42" ht="13.5" customHeight="1">
      <c r="A21" s="253" t="s">
        <v>92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21"/>
    </row>
    <row r="22" spans="1:42" ht="13.5" customHeight="1">
      <c r="A22" s="77" t="s">
        <v>507</v>
      </c>
      <c r="B22" s="145">
        <f t="shared" ref="B22:B27" si="6">SUM(C22:N22)</f>
        <v>829100</v>
      </c>
      <c r="C22" s="145">
        <v>69044</v>
      </c>
      <c r="D22" s="145">
        <v>69044</v>
      </c>
      <c r="E22" s="145">
        <v>69044</v>
      </c>
      <c r="F22" s="145">
        <v>69044</v>
      </c>
      <c r="G22" s="145">
        <v>69044</v>
      </c>
      <c r="H22" s="145">
        <v>69044</v>
      </c>
      <c r="I22" s="145">
        <v>69044</v>
      </c>
      <c r="J22" s="145">
        <v>69044</v>
      </c>
      <c r="K22" s="145">
        <v>69044</v>
      </c>
      <c r="L22" s="145">
        <v>69235</v>
      </c>
      <c r="M22" s="145">
        <v>69235</v>
      </c>
      <c r="N22" s="145">
        <v>69234</v>
      </c>
      <c r="O22" s="121">
        <v>823435</v>
      </c>
      <c r="P22" s="5">
        <v>829530</v>
      </c>
      <c r="Q22" s="5">
        <v>829100</v>
      </c>
    </row>
    <row r="23" spans="1:42" ht="13.5" customHeight="1">
      <c r="A23" s="78" t="s">
        <v>508</v>
      </c>
      <c r="B23" s="145">
        <f t="shared" si="6"/>
        <v>180784</v>
      </c>
      <c r="C23" s="146">
        <v>16586</v>
      </c>
      <c r="D23" s="146">
        <v>14816</v>
      </c>
      <c r="E23" s="146">
        <v>14816</v>
      </c>
      <c r="F23" s="146">
        <v>14816</v>
      </c>
      <c r="G23" s="146">
        <v>14816</v>
      </c>
      <c r="H23" s="146">
        <v>14816</v>
      </c>
      <c r="I23" s="146">
        <v>14816</v>
      </c>
      <c r="J23" s="146">
        <v>14816</v>
      </c>
      <c r="K23" s="146">
        <v>14816</v>
      </c>
      <c r="L23" s="146">
        <v>14890</v>
      </c>
      <c r="M23" s="146">
        <v>14890</v>
      </c>
      <c r="N23" s="146">
        <v>15890</v>
      </c>
      <c r="O23" s="121">
        <v>177190</v>
      </c>
      <c r="P23" s="5">
        <v>178800</v>
      </c>
      <c r="Q23" s="5">
        <v>180784</v>
      </c>
    </row>
    <row r="24" spans="1:42" ht="13.5" customHeight="1">
      <c r="A24" s="78" t="s">
        <v>509</v>
      </c>
      <c r="B24" s="145">
        <f t="shared" si="6"/>
        <v>1002866</v>
      </c>
      <c r="C24" s="146">
        <v>83572</v>
      </c>
      <c r="D24" s="146">
        <v>83572</v>
      </c>
      <c r="E24" s="146">
        <v>83572</v>
      </c>
      <c r="F24" s="146">
        <v>83572</v>
      </c>
      <c r="G24" s="146">
        <v>83572</v>
      </c>
      <c r="H24" s="146">
        <v>83572</v>
      </c>
      <c r="I24" s="146">
        <v>83572</v>
      </c>
      <c r="J24" s="146">
        <v>83572</v>
      </c>
      <c r="K24" s="146">
        <v>83572</v>
      </c>
      <c r="L24" s="146">
        <v>83572</v>
      </c>
      <c r="M24" s="146">
        <v>83572</v>
      </c>
      <c r="N24" s="146">
        <v>83574</v>
      </c>
      <c r="O24" s="121">
        <v>861069</v>
      </c>
      <c r="P24" s="5">
        <v>944417</v>
      </c>
      <c r="Q24" s="5">
        <v>1002866</v>
      </c>
    </row>
    <row r="25" spans="1:42" ht="13.5" customHeight="1">
      <c r="A25" s="78" t="s">
        <v>510</v>
      </c>
      <c r="B25" s="145">
        <f t="shared" si="6"/>
        <v>12894</v>
      </c>
      <c r="C25" s="146">
        <v>394</v>
      </c>
      <c r="D25" s="146">
        <v>500</v>
      </c>
      <c r="E25" s="146">
        <v>500</v>
      </c>
      <c r="F25" s="146">
        <v>2000</v>
      </c>
      <c r="G25" s="146">
        <v>500</v>
      </c>
      <c r="H25" s="146">
        <v>500</v>
      </c>
      <c r="I25" s="146">
        <v>500</v>
      </c>
      <c r="J25" s="146">
        <v>500</v>
      </c>
      <c r="K25" s="146">
        <v>500</v>
      </c>
      <c r="L25" s="146">
        <v>2000</v>
      </c>
      <c r="M25" s="146">
        <v>1000</v>
      </c>
      <c r="N25" s="146">
        <v>4000</v>
      </c>
      <c r="O25" s="121">
        <v>14244</v>
      </c>
      <c r="P25" s="5">
        <v>14394</v>
      </c>
      <c r="Q25" s="115">
        <v>12894</v>
      </c>
    </row>
    <row r="26" spans="1:42" ht="13.5" customHeight="1">
      <c r="A26" s="78" t="s">
        <v>511</v>
      </c>
      <c r="B26" s="145">
        <f t="shared" si="6"/>
        <v>262103</v>
      </c>
      <c r="C26" s="146">
        <v>21840</v>
      </c>
      <c r="D26" s="146">
        <v>21840</v>
      </c>
      <c r="E26" s="146">
        <v>21840</v>
      </c>
      <c r="F26" s="146">
        <v>21840</v>
      </c>
      <c r="G26" s="146">
        <v>21840</v>
      </c>
      <c r="H26" s="146">
        <v>21840</v>
      </c>
      <c r="I26" s="146">
        <v>21840</v>
      </c>
      <c r="J26" s="146">
        <v>21840</v>
      </c>
      <c r="K26" s="146">
        <v>21840</v>
      </c>
      <c r="L26" s="146">
        <v>21840</v>
      </c>
      <c r="M26" s="146">
        <v>21840</v>
      </c>
      <c r="N26" s="146">
        <v>21863</v>
      </c>
      <c r="O26" s="121">
        <v>373807</v>
      </c>
      <c r="P26" s="5">
        <v>442372</v>
      </c>
      <c r="Q26" s="5">
        <v>262103</v>
      </c>
    </row>
    <row r="27" spans="1:42" ht="13.5" customHeight="1">
      <c r="A27" s="266" t="s">
        <v>512</v>
      </c>
      <c r="B27" s="144">
        <f t="shared" si="6"/>
        <v>0</v>
      </c>
      <c r="C27" s="147"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21"/>
    </row>
    <row r="28" spans="1:42" ht="13.5" customHeight="1">
      <c r="A28" s="267" t="s">
        <v>513</v>
      </c>
      <c r="B28" s="261">
        <f>SUM(B22:B27)</f>
        <v>2287747</v>
      </c>
      <c r="C28" s="261">
        <f>SUM(C22:C27)</f>
        <v>191436</v>
      </c>
      <c r="D28" s="261">
        <f t="shared" ref="D28:N28" si="7">SUM(D22:D27)</f>
        <v>189772</v>
      </c>
      <c r="E28" s="261">
        <f t="shared" si="7"/>
        <v>189772</v>
      </c>
      <c r="F28" s="261">
        <f t="shared" si="7"/>
        <v>191272</v>
      </c>
      <c r="G28" s="261">
        <f t="shared" si="7"/>
        <v>189772</v>
      </c>
      <c r="H28" s="261">
        <f t="shared" si="7"/>
        <v>189772</v>
      </c>
      <c r="I28" s="261">
        <f t="shared" si="7"/>
        <v>189772</v>
      </c>
      <c r="J28" s="261">
        <f t="shared" si="7"/>
        <v>189772</v>
      </c>
      <c r="K28" s="261">
        <f t="shared" si="7"/>
        <v>189772</v>
      </c>
      <c r="L28" s="261">
        <f t="shared" si="7"/>
        <v>191537</v>
      </c>
      <c r="M28" s="261">
        <f t="shared" si="7"/>
        <v>190537</v>
      </c>
      <c r="N28" s="268">
        <f t="shared" si="7"/>
        <v>194561</v>
      </c>
      <c r="O28" s="121">
        <f>SUM(O22:O26)</f>
        <v>2249745</v>
      </c>
      <c r="P28" s="121">
        <f>SUM(P22:P26)</f>
        <v>2409513</v>
      </c>
      <c r="Q28" s="115"/>
    </row>
    <row r="29" spans="1:42" ht="13.5" customHeight="1">
      <c r="A29" s="77" t="s">
        <v>514</v>
      </c>
      <c r="B29" s="145">
        <f>SUM(C29:N29)</f>
        <v>513106</v>
      </c>
      <c r="C29" s="145">
        <v>5000</v>
      </c>
      <c r="D29" s="145">
        <v>15000</v>
      </c>
      <c r="E29" s="145">
        <v>9000</v>
      </c>
      <c r="F29" s="145">
        <v>12723</v>
      </c>
      <c r="G29" s="145">
        <v>48017</v>
      </c>
      <c r="H29" s="145">
        <v>167800</v>
      </c>
      <c r="I29" s="145">
        <v>30000</v>
      </c>
      <c r="J29" s="145">
        <v>64258</v>
      </c>
      <c r="K29" s="145">
        <v>69009</v>
      </c>
      <c r="L29" s="145">
        <v>34000</v>
      </c>
      <c r="M29" s="145">
        <v>28299</v>
      </c>
      <c r="N29" s="145">
        <v>30000</v>
      </c>
      <c r="O29" s="121">
        <v>399163</v>
      </c>
      <c r="P29" s="5">
        <v>494294</v>
      </c>
      <c r="Q29" s="5">
        <v>513106</v>
      </c>
    </row>
    <row r="30" spans="1:42" ht="13.5" customHeight="1">
      <c r="A30" s="78" t="s">
        <v>515</v>
      </c>
      <c r="B30" s="146">
        <f>SUM(C30:N30)</f>
        <v>218788</v>
      </c>
      <c r="C30" s="146"/>
      <c r="D30" s="146">
        <v>4000</v>
      </c>
      <c r="E30" s="146">
        <v>20000</v>
      </c>
      <c r="F30" s="146">
        <v>3039</v>
      </c>
      <c r="G30" s="146">
        <v>2480</v>
      </c>
      <c r="H30" s="146">
        <v>24016</v>
      </c>
      <c r="I30" s="146">
        <v>36500</v>
      </c>
      <c r="J30" s="146">
        <v>38500</v>
      </c>
      <c r="K30" s="146">
        <v>47500</v>
      </c>
      <c r="L30" s="146">
        <v>12500</v>
      </c>
      <c r="M30" s="146">
        <v>20500</v>
      </c>
      <c r="N30" s="146">
        <v>9753</v>
      </c>
      <c r="O30" s="121">
        <v>127000</v>
      </c>
      <c r="P30" s="5">
        <v>150335</v>
      </c>
      <c r="Q30" s="5">
        <v>210788</v>
      </c>
    </row>
    <row r="31" spans="1:42" ht="13.5" customHeight="1">
      <c r="A31" s="78" t="s">
        <v>516</v>
      </c>
      <c r="B31" s="146">
        <f>SUM(C31:N31)</f>
        <v>17793</v>
      </c>
      <c r="C31" s="146"/>
      <c r="D31" s="146"/>
      <c r="E31" s="146">
        <v>0</v>
      </c>
      <c r="F31" s="146"/>
      <c r="G31" s="146"/>
      <c r="H31" s="146">
        <v>450</v>
      </c>
      <c r="I31" s="146">
        <v>800</v>
      </c>
      <c r="J31" s="146">
        <v>500</v>
      </c>
      <c r="K31" s="146">
        <v>15000</v>
      </c>
      <c r="L31" s="146">
        <v>1043</v>
      </c>
      <c r="M31" s="146"/>
      <c r="N31" s="146"/>
      <c r="O31" s="121">
        <v>17793</v>
      </c>
      <c r="P31" s="5">
        <v>2793</v>
      </c>
      <c r="Q31" s="5">
        <v>17793</v>
      </c>
    </row>
    <row r="32" spans="1:42" ht="13.5" customHeight="1">
      <c r="A32" s="266" t="s">
        <v>712</v>
      </c>
      <c r="B32" s="146">
        <f>SUM(C32:N32)</f>
        <v>468007</v>
      </c>
      <c r="C32" s="147"/>
      <c r="D32" s="147"/>
      <c r="E32" s="147"/>
      <c r="F32" s="147"/>
      <c r="G32" s="147">
        <v>59007</v>
      </c>
      <c r="H32" s="147">
        <v>9000</v>
      </c>
      <c r="I32" s="147">
        <v>250000</v>
      </c>
      <c r="J32" s="147"/>
      <c r="K32" s="147">
        <v>150000</v>
      </c>
      <c r="L32" s="147"/>
      <c r="M32" s="147"/>
      <c r="N32" s="147"/>
      <c r="O32" s="121"/>
      <c r="Q32" s="5">
        <v>476007</v>
      </c>
    </row>
    <row r="33" spans="1:17" ht="13.5" customHeight="1">
      <c r="A33" s="266" t="s">
        <v>517</v>
      </c>
      <c r="B33" s="147">
        <f>SUM(C33:N33)</f>
        <v>833836</v>
      </c>
      <c r="C33" s="147">
        <v>16735</v>
      </c>
      <c r="D33" s="147">
        <v>4100</v>
      </c>
      <c r="E33" s="147">
        <v>400000</v>
      </c>
      <c r="F33" s="147"/>
      <c r="G33" s="147"/>
      <c r="H33" s="147"/>
      <c r="I33" s="147"/>
      <c r="J33" s="147"/>
      <c r="K33" s="147">
        <v>395400</v>
      </c>
      <c r="L33" s="147"/>
      <c r="M33" s="147"/>
      <c r="N33" s="147">
        <v>17601</v>
      </c>
      <c r="O33" s="121">
        <v>417601</v>
      </c>
      <c r="P33" s="5">
        <v>838436</v>
      </c>
      <c r="Q33" s="5">
        <v>833836</v>
      </c>
    </row>
    <row r="34" spans="1:17" ht="12.75" customHeight="1">
      <c r="A34" s="267" t="s">
        <v>104</v>
      </c>
      <c r="B34" s="261">
        <f>SUM(B29:B33)</f>
        <v>2051530</v>
      </c>
      <c r="C34" s="261">
        <f t="shared" ref="C34:N34" si="8">SUM(C29:C33)</f>
        <v>21735</v>
      </c>
      <c r="D34" s="261">
        <f t="shared" si="8"/>
        <v>23100</v>
      </c>
      <c r="E34" s="261">
        <f t="shared" si="8"/>
        <v>429000</v>
      </c>
      <c r="F34" s="261">
        <f t="shared" si="8"/>
        <v>15762</v>
      </c>
      <c r="G34" s="261">
        <f t="shared" si="8"/>
        <v>109504</v>
      </c>
      <c r="H34" s="261">
        <f t="shared" si="8"/>
        <v>201266</v>
      </c>
      <c r="I34" s="261">
        <f t="shared" si="8"/>
        <v>317300</v>
      </c>
      <c r="J34" s="261">
        <f t="shared" si="8"/>
        <v>103258</v>
      </c>
      <c r="K34" s="261">
        <f t="shared" si="8"/>
        <v>676909</v>
      </c>
      <c r="L34" s="261">
        <f t="shared" si="8"/>
        <v>47543</v>
      </c>
      <c r="M34" s="261">
        <f t="shared" si="8"/>
        <v>48799</v>
      </c>
      <c r="N34" s="261">
        <f t="shared" si="8"/>
        <v>57354</v>
      </c>
      <c r="O34" s="121">
        <f>SUM(O29:O33)</f>
        <v>961557</v>
      </c>
      <c r="P34" s="121">
        <f>SUM(P29:P33)</f>
        <v>1485858</v>
      </c>
    </row>
    <row r="35" spans="1:17" ht="13.5" customHeight="1" thickBot="1">
      <c r="A35" s="79" t="s">
        <v>518</v>
      </c>
      <c r="B35" s="148">
        <f>SUM(B28,B34)</f>
        <v>4339277</v>
      </c>
      <c r="C35" s="148">
        <f>SUM(C28,C34)</f>
        <v>213171</v>
      </c>
      <c r="D35" s="148">
        <f t="shared" ref="D35:N35" si="9">SUM(D28,D34)</f>
        <v>212872</v>
      </c>
      <c r="E35" s="148">
        <f t="shared" si="9"/>
        <v>618772</v>
      </c>
      <c r="F35" s="148">
        <f t="shared" si="9"/>
        <v>207034</v>
      </c>
      <c r="G35" s="148">
        <f t="shared" si="9"/>
        <v>299276</v>
      </c>
      <c r="H35" s="148">
        <f t="shared" si="9"/>
        <v>391038</v>
      </c>
      <c r="I35" s="148">
        <f t="shared" si="9"/>
        <v>507072</v>
      </c>
      <c r="J35" s="148">
        <f t="shared" si="9"/>
        <v>293030</v>
      </c>
      <c r="K35" s="148">
        <f t="shared" si="9"/>
        <v>866681</v>
      </c>
      <c r="L35" s="148">
        <f t="shared" si="9"/>
        <v>239080</v>
      </c>
      <c r="M35" s="148">
        <f t="shared" si="9"/>
        <v>239336</v>
      </c>
      <c r="N35" s="148">
        <f t="shared" si="9"/>
        <v>251915</v>
      </c>
      <c r="O35" s="121">
        <f>SUM(O28,O34)</f>
        <v>3211302</v>
      </c>
      <c r="P35" s="121">
        <f>SUM(P28,P34)</f>
        <v>3895371</v>
      </c>
    </row>
    <row r="37" spans="1:17">
      <c r="B37" s="115"/>
    </row>
    <row r="39" spans="1:17">
      <c r="D39" s="115"/>
    </row>
    <row r="40" spans="1:17">
      <c r="D40" s="115"/>
    </row>
    <row r="50" ht="14.45" customHeight="1"/>
    <row r="51" ht="14.4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4.45" customHeight="1"/>
    <row r="61" ht="13.5" customHeight="1"/>
    <row r="62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view="pageBreakPreview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6" t="s">
        <v>717</v>
      </c>
      <c r="B1" s="26"/>
      <c r="C1" s="26"/>
      <c r="D1" s="26"/>
      <c r="E1" s="26"/>
      <c r="F1" s="34"/>
      <c r="G1" s="34"/>
      <c r="H1" s="34"/>
      <c r="I1" s="34"/>
      <c r="J1" s="37"/>
      <c r="K1" s="37"/>
      <c r="L1" s="37"/>
      <c r="M1" s="37"/>
    </row>
    <row r="2" spans="1:13" ht="15.75">
      <c r="A2" s="26"/>
      <c r="B2" s="26"/>
      <c r="C2" s="26"/>
      <c r="D2" s="26"/>
      <c r="E2" s="26"/>
      <c r="F2" s="34"/>
      <c r="G2" s="34"/>
      <c r="H2" s="34"/>
      <c r="I2" s="34"/>
      <c r="J2" s="37"/>
      <c r="K2" s="37"/>
      <c r="L2" s="37"/>
      <c r="M2" s="37"/>
    </row>
    <row r="3" spans="1:13" ht="15.75">
      <c r="A3" s="35"/>
      <c r="B3" s="35"/>
      <c r="C3" s="35"/>
      <c r="D3" s="35"/>
      <c r="E3" s="35"/>
      <c r="F3" s="33"/>
      <c r="G3" s="33"/>
      <c r="H3" s="33"/>
      <c r="I3" s="33"/>
      <c r="J3" s="33"/>
      <c r="K3" s="33"/>
      <c r="L3" s="33"/>
      <c r="M3" s="33"/>
    </row>
    <row r="4" spans="1:13" ht="15.75">
      <c r="A4" s="35"/>
      <c r="B4" s="35"/>
      <c r="C4" s="35"/>
      <c r="D4" s="35"/>
      <c r="E4" s="35"/>
      <c r="F4" s="35" t="s">
        <v>24</v>
      </c>
      <c r="G4" s="33"/>
      <c r="H4" s="33"/>
      <c r="I4" s="33"/>
      <c r="J4" s="33"/>
      <c r="K4" s="33"/>
      <c r="L4" s="33"/>
      <c r="M4" s="33"/>
    </row>
    <row r="5" spans="1:13" ht="15.75">
      <c r="A5" s="35"/>
      <c r="B5" s="35"/>
      <c r="C5" s="35"/>
      <c r="D5" s="35"/>
      <c r="E5" s="35"/>
      <c r="F5" s="35" t="s">
        <v>522</v>
      </c>
      <c r="G5" s="33"/>
      <c r="H5" s="33"/>
      <c r="I5" s="33"/>
      <c r="J5" s="33"/>
      <c r="K5" s="33"/>
      <c r="L5" s="33"/>
      <c r="M5" s="33"/>
    </row>
    <row r="6" spans="1:13" ht="15.75">
      <c r="A6" s="26"/>
      <c r="B6" s="26"/>
      <c r="C6" s="26"/>
      <c r="D6" s="35"/>
      <c r="E6" s="35"/>
      <c r="F6" s="35" t="s">
        <v>25</v>
      </c>
      <c r="G6" s="25"/>
      <c r="H6" s="25"/>
      <c r="I6" s="25"/>
      <c r="J6" s="25"/>
      <c r="K6" s="25"/>
      <c r="L6" s="25"/>
      <c r="M6" s="25"/>
    </row>
    <row r="7" spans="1:13" ht="15.75">
      <c r="A7" s="26"/>
      <c r="B7" s="26"/>
      <c r="C7" s="26"/>
      <c r="D7" s="35"/>
      <c r="E7" s="35"/>
      <c r="F7" s="25"/>
      <c r="G7" s="25"/>
      <c r="H7" s="25"/>
      <c r="I7" s="25"/>
      <c r="J7" s="25"/>
      <c r="K7" s="25"/>
      <c r="L7" s="25"/>
      <c r="M7" s="25"/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5"/>
      <c r="C9" s="5"/>
      <c r="D9" s="5"/>
      <c r="E9" s="5"/>
      <c r="F9" s="38"/>
      <c r="G9" s="38"/>
      <c r="H9" s="38"/>
      <c r="I9" s="38"/>
      <c r="J9" s="38"/>
      <c r="K9" s="38"/>
      <c r="L9" s="38" t="s">
        <v>26</v>
      </c>
      <c r="M9" s="38"/>
    </row>
    <row r="10" spans="1:13" ht="12.75" customHeight="1">
      <c r="A10" s="7" t="s">
        <v>27</v>
      </c>
      <c r="B10" s="7" t="s">
        <v>28</v>
      </c>
      <c r="C10" s="633" t="s">
        <v>211</v>
      </c>
      <c r="D10" s="633" t="s">
        <v>206</v>
      </c>
      <c r="E10" s="633" t="s">
        <v>207</v>
      </c>
      <c r="F10" s="633" t="s">
        <v>142</v>
      </c>
      <c r="G10" s="633" t="s">
        <v>181</v>
      </c>
      <c r="H10" s="633" t="s">
        <v>183</v>
      </c>
      <c r="I10" s="641" t="s">
        <v>208</v>
      </c>
      <c r="J10" s="642"/>
      <c r="K10" s="641" t="s">
        <v>209</v>
      </c>
      <c r="L10" s="642"/>
      <c r="M10" s="633" t="s">
        <v>210</v>
      </c>
    </row>
    <row r="11" spans="1:13">
      <c r="A11" s="19" t="s">
        <v>29</v>
      </c>
      <c r="B11" s="19" t="s">
        <v>30</v>
      </c>
      <c r="C11" s="638"/>
      <c r="D11" s="638"/>
      <c r="E11" s="638"/>
      <c r="F11" s="638"/>
      <c r="G11" s="638"/>
      <c r="H11" s="638"/>
      <c r="I11" s="643"/>
      <c r="J11" s="644"/>
      <c r="K11" s="643"/>
      <c r="L11" s="644"/>
      <c r="M11" s="638"/>
    </row>
    <row r="12" spans="1:13" ht="27.75" customHeight="1">
      <c r="A12" s="8"/>
      <c r="B12" s="8" t="s">
        <v>31</v>
      </c>
      <c r="C12" s="634"/>
      <c r="D12" s="634"/>
      <c r="E12" s="634"/>
      <c r="F12" s="634"/>
      <c r="G12" s="634"/>
      <c r="H12" s="634"/>
      <c r="I12" s="225" t="s">
        <v>166</v>
      </c>
      <c r="J12" s="225" t="s">
        <v>109</v>
      </c>
      <c r="K12" s="225" t="s">
        <v>166</v>
      </c>
      <c r="L12" s="225" t="s">
        <v>109</v>
      </c>
      <c r="M12" s="634"/>
    </row>
    <row r="13" spans="1:13">
      <c r="A13" s="7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9" t="s">
        <v>11</v>
      </c>
      <c r="G13" s="7" t="s">
        <v>12</v>
      </c>
      <c r="H13" s="9" t="s">
        <v>13</v>
      </c>
      <c r="I13" s="639" t="s">
        <v>14</v>
      </c>
      <c r="J13" s="640"/>
      <c r="K13" s="639" t="s">
        <v>15</v>
      </c>
      <c r="L13" s="640"/>
      <c r="M13" s="19">
        <v>11</v>
      </c>
    </row>
    <row r="14" spans="1:13">
      <c r="A14" s="13" t="s">
        <v>119</v>
      </c>
      <c r="B14" s="114"/>
      <c r="C14" s="114"/>
      <c r="D14" s="114"/>
      <c r="E14" s="114"/>
      <c r="F14" s="114"/>
      <c r="G14" s="114"/>
      <c r="H14" s="118"/>
      <c r="I14" s="114"/>
      <c r="J14" s="117"/>
      <c r="K14" s="114"/>
      <c r="L14" s="117"/>
      <c r="M14" s="114"/>
    </row>
    <row r="15" spans="1:13">
      <c r="A15" s="11" t="s">
        <v>32</v>
      </c>
      <c r="B15" s="88">
        <f>SUM(C15:M15)</f>
        <v>2968252</v>
      </c>
      <c r="C15" s="88">
        <f>SUM('4.1'!D209)</f>
        <v>0</v>
      </c>
      <c r="D15" s="88">
        <f>SUM('4.1'!E209)</f>
        <v>616198</v>
      </c>
      <c r="E15" s="88">
        <f>SUM('4.1'!F209)</f>
        <v>0</v>
      </c>
      <c r="F15" s="88">
        <f>SUM('4.1'!G209)</f>
        <v>1600072</v>
      </c>
      <c r="G15" s="88">
        <f>SUM('4.1'!H209)</f>
        <v>146333</v>
      </c>
      <c r="H15" s="88">
        <f>SUM('4.1'!I209)</f>
        <v>46290</v>
      </c>
      <c r="I15" s="88">
        <f>SUM('4.1'!J209)</f>
        <v>68944</v>
      </c>
      <c r="J15" s="88">
        <f>SUM('4.1'!K209)</f>
        <v>0</v>
      </c>
      <c r="K15" s="88">
        <f>SUM('4.1'!L209)</f>
        <v>72814</v>
      </c>
      <c r="L15" s="88">
        <f>SUM('4.1'!M209)</f>
        <v>0</v>
      </c>
      <c r="M15" s="88">
        <f>SUM('4.1'!N209)</f>
        <v>417601</v>
      </c>
    </row>
    <row r="16" spans="1:13">
      <c r="A16" s="11" t="s">
        <v>428</v>
      </c>
      <c r="B16" s="88">
        <f>SUM(C16:M16)</f>
        <v>3611260</v>
      </c>
      <c r="C16" s="88">
        <f>SUM('4.1'!D210)</f>
        <v>0</v>
      </c>
      <c r="D16" s="88">
        <f>SUM('4.1'!E210)</f>
        <v>639962</v>
      </c>
      <c r="E16" s="88">
        <f>SUM('4.1'!F210)</f>
        <v>0</v>
      </c>
      <c r="F16" s="88">
        <f>SUM('4.1'!G210)</f>
        <v>1600072</v>
      </c>
      <c r="G16" s="88">
        <f>SUM('4.1'!H210)</f>
        <v>146333</v>
      </c>
      <c r="H16" s="88">
        <f>SUM('4.1'!I210)</f>
        <v>46290</v>
      </c>
      <c r="I16" s="88">
        <f>SUM('4.1'!J210)</f>
        <v>46958</v>
      </c>
      <c r="J16" s="88">
        <f>SUM('4.1'!K210)</f>
        <v>0</v>
      </c>
      <c r="K16" s="88">
        <f>SUM('4.1'!L210)</f>
        <v>72814</v>
      </c>
      <c r="L16" s="88">
        <f>SUM('4.1'!M210)</f>
        <v>9000</v>
      </c>
      <c r="M16" s="88">
        <f>SUM('4.1'!N210)</f>
        <v>1049831</v>
      </c>
    </row>
    <row r="17" spans="1:14">
      <c r="A17" s="11" t="s">
        <v>523</v>
      </c>
      <c r="B17" s="88">
        <f>SUM(C17:M17)</f>
        <v>4034731</v>
      </c>
      <c r="C17" s="88">
        <f>SUM('4.1'!D212)</f>
        <v>0</v>
      </c>
      <c r="D17" s="88">
        <f>SUM('4.1'!E212)</f>
        <v>689266</v>
      </c>
      <c r="E17" s="88">
        <f>SUM('4.1'!F212)</f>
        <v>0</v>
      </c>
      <c r="F17" s="88">
        <f>SUM('4.1'!G212)</f>
        <v>1600072</v>
      </c>
      <c r="G17" s="88">
        <f>SUM('4.1'!H212)</f>
        <v>146333</v>
      </c>
      <c r="H17" s="88">
        <f>SUM('4.1'!I212)</f>
        <v>46290</v>
      </c>
      <c r="I17" s="88">
        <f>SUM('4.1'!J212)</f>
        <v>21125</v>
      </c>
      <c r="J17" s="88">
        <f>SUM('4.1'!K212)</f>
        <v>0</v>
      </c>
      <c r="K17" s="88">
        <f>SUM('4.1'!L212)</f>
        <v>72814</v>
      </c>
      <c r="L17" s="88">
        <f>SUM('4.1'!M212)</f>
        <v>409000</v>
      </c>
      <c r="M17" s="88">
        <f>SUM('4.1'!N212)</f>
        <v>1049831</v>
      </c>
    </row>
    <row r="18" spans="1:14">
      <c r="A18" s="10" t="s">
        <v>122</v>
      </c>
      <c r="B18" s="114"/>
      <c r="C18" s="114"/>
      <c r="D18" s="114"/>
      <c r="E18" s="114"/>
      <c r="F18" s="118"/>
      <c r="G18" s="114"/>
      <c r="H18" s="118"/>
      <c r="I18" s="114"/>
      <c r="J18" s="117"/>
      <c r="K18" s="114"/>
      <c r="L18" s="117"/>
      <c r="M18" s="114"/>
    </row>
    <row r="19" spans="1:14">
      <c r="A19" s="11" t="s">
        <v>45</v>
      </c>
      <c r="B19" s="88">
        <f>SUM(C19:M19)</f>
        <v>-1178372</v>
      </c>
      <c r="C19" s="88"/>
      <c r="D19" s="88">
        <v>-400876</v>
      </c>
      <c r="E19" s="88"/>
      <c r="F19" s="121">
        <v>-777496</v>
      </c>
      <c r="G19" s="88"/>
      <c r="H19" s="121"/>
      <c r="I19" s="88"/>
      <c r="J19" s="131"/>
      <c r="K19" s="88"/>
      <c r="L19" s="131"/>
      <c r="M19" s="88"/>
    </row>
    <row r="20" spans="1:14">
      <c r="A20" s="11" t="s">
        <v>428</v>
      </c>
      <c r="B20" s="88">
        <f>SUM(C20:M20)</f>
        <v>-1187534</v>
      </c>
      <c r="C20" s="88"/>
      <c r="D20" s="88">
        <v>-426467</v>
      </c>
      <c r="E20" s="88"/>
      <c r="F20" s="121">
        <v>-761067</v>
      </c>
      <c r="G20" s="88"/>
      <c r="H20" s="121"/>
      <c r="I20" s="88"/>
      <c r="J20" s="131"/>
      <c r="K20" s="88"/>
      <c r="L20" s="131"/>
      <c r="M20" s="88"/>
    </row>
    <row r="21" spans="1:14">
      <c r="A21" s="15" t="s">
        <v>523</v>
      </c>
      <c r="B21" s="113">
        <f>SUM(C21:M21)</f>
        <v>-1210439</v>
      </c>
      <c r="C21" s="113"/>
      <c r="D21" s="113">
        <v>-426467</v>
      </c>
      <c r="E21" s="113"/>
      <c r="F21" s="120">
        <v>-783972</v>
      </c>
      <c r="G21" s="113"/>
      <c r="H21" s="120"/>
      <c r="I21" s="113"/>
      <c r="J21" s="119"/>
      <c r="K21" s="113"/>
      <c r="L21" s="119"/>
      <c r="M21" s="113"/>
    </row>
    <row r="22" spans="1:14" s="157" customFormat="1">
      <c r="A22" s="21" t="s">
        <v>69</v>
      </c>
      <c r="B22" s="124"/>
      <c r="C22" s="124"/>
      <c r="D22" s="124"/>
      <c r="E22" s="124"/>
      <c r="F22" s="158"/>
      <c r="G22" s="124"/>
      <c r="H22" s="158"/>
      <c r="I22" s="124"/>
      <c r="J22" s="126"/>
      <c r="K22" s="124"/>
      <c r="L22" s="126"/>
      <c r="M22" s="124"/>
    </row>
    <row r="23" spans="1:14">
      <c r="A23" s="11" t="s">
        <v>32</v>
      </c>
      <c r="B23" s="88">
        <f>SUM(C23:M23)</f>
        <v>254931</v>
      </c>
      <c r="C23" s="88">
        <f>SUM('4.2'!D31)</f>
        <v>252848</v>
      </c>
      <c r="D23" s="88">
        <f>SUM('4.2'!E31)</f>
        <v>0</v>
      </c>
      <c r="E23" s="88">
        <f>SUM('4.2'!F31)</f>
        <v>0</v>
      </c>
      <c r="F23" s="88">
        <f>SUM('4.2'!G31)</f>
        <v>0</v>
      </c>
      <c r="G23" s="88">
        <f>SUM('4.2'!H31)</f>
        <v>1924</v>
      </c>
      <c r="H23" s="88">
        <f>SUM('4.2'!I31)</f>
        <v>159</v>
      </c>
      <c r="I23" s="88">
        <f>SUM('4.2'!J31)</f>
        <v>0</v>
      </c>
      <c r="J23" s="88">
        <f>SUM('4.2'!K31)</f>
        <v>0</v>
      </c>
      <c r="K23" s="88">
        <f>SUM('4.2'!L31)</f>
        <v>0</v>
      </c>
      <c r="L23" s="88">
        <f>SUM('4.2'!M31)</f>
        <v>0</v>
      </c>
      <c r="M23" s="88">
        <f>SUM('4.2'!N31)</f>
        <v>0</v>
      </c>
    </row>
    <row r="24" spans="1:14">
      <c r="A24" s="11" t="s">
        <v>428</v>
      </c>
      <c r="B24" s="88">
        <f>SUM(C24:M24)</f>
        <v>260359</v>
      </c>
      <c r="C24" s="88">
        <f>SUM('4.2'!D32)</f>
        <v>256804</v>
      </c>
      <c r="D24" s="88">
        <f>SUM('4.2'!E32)</f>
        <v>0</v>
      </c>
      <c r="E24" s="88">
        <f>SUM('4.2'!F32)</f>
        <v>0</v>
      </c>
      <c r="F24" s="88">
        <f>SUM('4.2'!G32)</f>
        <v>0</v>
      </c>
      <c r="G24" s="88">
        <f>SUM('4.2'!H32)</f>
        <v>2125</v>
      </c>
      <c r="H24" s="88">
        <f>SUM('4.2'!I32)</f>
        <v>159</v>
      </c>
      <c r="I24" s="88">
        <f>SUM('4.2'!J32)</f>
        <v>0</v>
      </c>
      <c r="J24" s="88">
        <f>SUM('4.2'!K32)</f>
        <v>0</v>
      </c>
      <c r="K24" s="88">
        <f>SUM('4.2'!L32)</f>
        <v>0</v>
      </c>
      <c r="L24" s="88">
        <f>SUM('4.2'!M32)</f>
        <v>0</v>
      </c>
      <c r="M24" s="88">
        <f>SUM('4.2'!N32)</f>
        <v>1271</v>
      </c>
    </row>
    <row r="25" spans="1:14">
      <c r="A25" s="11" t="s">
        <v>523</v>
      </c>
      <c r="B25" s="88">
        <f>SUM(C25:M25)</f>
        <v>263364</v>
      </c>
      <c r="C25" s="88">
        <f>SUM('4.2'!D34)</f>
        <v>259809</v>
      </c>
      <c r="D25" s="88">
        <f>SUM('4.2'!E34)</f>
        <v>0</v>
      </c>
      <c r="E25" s="88">
        <f>SUM('4.2'!F34)</f>
        <v>0</v>
      </c>
      <c r="F25" s="88">
        <f>SUM('4.2'!G34)</f>
        <v>0</v>
      </c>
      <c r="G25" s="88">
        <f>SUM('4.2'!H34)</f>
        <v>2125</v>
      </c>
      <c r="H25" s="88">
        <f>SUM('4.2'!I34)</f>
        <v>159</v>
      </c>
      <c r="I25" s="88">
        <f>SUM('4.2'!J34)</f>
        <v>0</v>
      </c>
      <c r="J25" s="88">
        <f>SUM('4.2'!K34)</f>
        <v>0</v>
      </c>
      <c r="K25" s="88">
        <f>SUM('4.2'!L34)</f>
        <v>0</v>
      </c>
      <c r="L25" s="88">
        <f>SUM('4.2'!M34)</f>
        <v>0</v>
      </c>
      <c r="M25" s="88">
        <f>SUM('4.2'!N34)</f>
        <v>1271</v>
      </c>
      <c r="N25" s="366"/>
    </row>
    <row r="26" spans="1:14" s="157" customFormat="1">
      <c r="A26" s="13" t="s">
        <v>198</v>
      </c>
      <c r="B26" s="130"/>
      <c r="C26" s="130"/>
      <c r="D26" s="132"/>
      <c r="E26" s="130"/>
      <c r="F26" s="130"/>
      <c r="G26" s="130"/>
      <c r="H26" s="130"/>
      <c r="I26" s="133"/>
      <c r="J26" s="133"/>
      <c r="K26" s="133"/>
      <c r="L26" s="133"/>
      <c r="M26" s="130"/>
    </row>
    <row r="27" spans="1:14">
      <c r="A27" s="11" t="s">
        <v>32</v>
      </c>
      <c r="B27" s="88">
        <f>SUM(C27:M27)</f>
        <v>139027</v>
      </c>
      <c r="C27" s="88">
        <v>137034</v>
      </c>
      <c r="D27" s="88"/>
      <c r="E27" s="88"/>
      <c r="F27" s="88"/>
      <c r="G27" s="88">
        <v>1993</v>
      </c>
      <c r="H27" s="88"/>
      <c r="I27" s="88"/>
      <c r="J27" s="88"/>
      <c r="K27" s="88"/>
      <c r="L27" s="88"/>
      <c r="M27" s="88"/>
    </row>
    <row r="28" spans="1:14">
      <c r="A28" s="11" t="s">
        <v>428</v>
      </c>
      <c r="B28" s="88">
        <f>SUM(C28:M28)</f>
        <v>141949</v>
      </c>
      <c r="C28" s="88">
        <v>137034</v>
      </c>
      <c r="D28" s="121"/>
      <c r="E28" s="88"/>
      <c r="F28" s="88"/>
      <c r="G28" s="88">
        <v>3858</v>
      </c>
      <c r="H28" s="88"/>
      <c r="I28" s="131"/>
      <c r="J28" s="131"/>
      <c r="K28" s="131"/>
      <c r="L28" s="131"/>
      <c r="M28" s="88">
        <v>1057</v>
      </c>
    </row>
    <row r="29" spans="1:14">
      <c r="A29" s="11" t="s">
        <v>523</v>
      </c>
      <c r="B29" s="88">
        <f>SUM(C29:M29)</f>
        <v>145949</v>
      </c>
      <c r="C29" s="88">
        <v>141034</v>
      </c>
      <c r="D29" s="121"/>
      <c r="E29" s="88"/>
      <c r="F29" s="88"/>
      <c r="G29" s="88">
        <v>3858</v>
      </c>
      <c r="H29" s="88"/>
      <c r="I29" s="131"/>
      <c r="J29" s="131"/>
      <c r="K29" s="131"/>
      <c r="L29" s="131"/>
      <c r="M29" s="88">
        <v>1057</v>
      </c>
    </row>
    <row r="30" spans="1:14">
      <c r="A30" s="13" t="s">
        <v>199</v>
      </c>
      <c r="B30" s="130"/>
      <c r="C30" s="130"/>
      <c r="D30" s="132"/>
      <c r="E30" s="130"/>
      <c r="F30" s="130"/>
      <c r="G30" s="130"/>
      <c r="H30" s="130"/>
      <c r="I30" s="133"/>
      <c r="J30" s="133"/>
      <c r="K30" s="133"/>
      <c r="L30" s="133"/>
      <c r="M30" s="130"/>
    </row>
    <row r="31" spans="1:14">
      <c r="A31" s="11" t="s">
        <v>32</v>
      </c>
      <c r="B31" s="88">
        <f>SUM(C31:M31)</f>
        <v>120943</v>
      </c>
      <c r="C31" s="88">
        <v>119343</v>
      </c>
      <c r="D31" s="88"/>
      <c r="E31" s="88"/>
      <c r="F31" s="88"/>
      <c r="G31" s="88">
        <v>1600</v>
      </c>
      <c r="H31" s="88"/>
      <c r="I31" s="88"/>
      <c r="J31" s="88"/>
      <c r="K31" s="88"/>
      <c r="L31" s="88"/>
      <c r="M31" s="88"/>
    </row>
    <row r="32" spans="1:14">
      <c r="A32" s="11" t="s">
        <v>428</v>
      </c>
      <c r="B32" s="88">
        <f>SUM(C32:M32)</f>
        <v>123377</v>
      </c>
      <c r="C32" s="88">
        <v>119343</v>
      </c>
      <c r="D32" s="121"/>
      <c r="E32" s="88"/>
      <c r="F32" s="88"/>
      <c r="G32" s="88">
        <v>2964</v>
      </c>
      <c r="H32" s="88"/>
      <c r="I32" s="131"/>
      <c r="J32" s="131"/>
      <c r="K32" s="131"/>
      <c r="L32" s="131"/>
      <c r="M32" s="88">
        <v>1070</v>
      </c>
    </row>
    <row r="33" spans="1:14">
      <c r="A33" s="11" t="s">
        <v>523</v>
      </c>
      <c r="B33" s="88">
        <f>SUM(C33:M33)</f>
        <v>123377</v>
      </c>
      <c r="C33" s="88">
        <v>119343</v>
      </c>
      <c r="D33" s="121"/>
      <c r="E33" s="88"/>
      <c r="F33" s="88"/>
      <c r="G33" s="88">
        <v>2964</v>
      </c>
      <c r="H33" s="88"/>
      <c r="I33" s="131"/>
      <c r="J33" s="131"/>
      <c r="K33" s="131"/>
      <c r="L33" s="131"/>
      <c r="M33" s="88">
        <v>1070</v>
      </c>
    </row>
    <row r="34" spans="1:14">
      <c r="A34" s="13" t="s">
        <v>200</v>
      </c>
      <c r="B34" s="130"/>
      <c r="C34" s="130"/>
      <c r="D34" s="132"/>
      <c r="E34" s="130"/>
      <c r="F34" s="130"/>
      <c r="G34" s="130"/>
      <c r="H34" s="130"/>
      <c r="I34" s="133"/>
      <c r="J34" s="133"/>
      <c r="K34" s="133"/>
      <c r="L34" s="133"/>
      <c r="M34" s="130"/>
    </row>
    <row r="35" spans="1:14">
      <c r="A35" s="11" t="s">
        <v>32</v>
      </c>
      <c r="B35" s="88">
        <f>SUM(C35:M35)</f>
        <v>60991</v>
      </c>
      <c r="C35" s="88">
        <v>59366</v>
      </c>
      <c r="D35" s="88"/>
      <c r="E35" s="88"/>
      <c r="F35" s="88"/>
      <c r="G35" s="88">
        <v>1625</v>
      </c>
      <c r="H35" s="88"/>
      <c r="I35" s="88"/>
      <c r="J35" s="88"/>
      <c r="K35" s="88"/>
      <c r="L35" s="88"/>
      <c r="M35" s="88"/>
    </row>
    <row r="36" spans="1:14">
      <c r="A36" s="11" t="s">
        <v>428</v>
      </c>
      <c r="B36" s="88">
        <f>SUM(C36:M36)</f>
        <v>67400</v>
      </c>
      <c r="C36" s="88">
        <v>59366</v>
      </c>
      <c r="D36" s="88"/>
      <c r="E36" s="88"/>
      <c r="F36" s="121"/>
      <c r="G36" s="88">
        <v>6340</v>
      </c>
      <c r="H36" s="121"/>
      <c r="I36" s="88"/>
      <c r="J36" s="131"/>
      <c r="K36" s="88"/>
      <c r="L36" s="131"/>
      <c r="M36" s="88">
        <v>1694</v>
      </c>
    </row>
    <row r="37" spans="1:14">
      <c r="A37" s="11" t="s">
        <v>523</v>
      </c>
      <c r="B37" s="88">
        <f>SUM(C37:M37)</f>
        <v>68000</v>
      </c>
      <c r="C37" s="88">
        <v>59366</v>
      </c>
      <c r="D37" s="88"/>
      <c r="E37" s="88"/>
      <c r="F37" s="121"/>
      <c r="G37" s="88">
        <v>6340</v>
      </c>
      <c r="H37" s="121"/>
      <c r="I37" s="88">
        <v>420</v>
      </c>
      <c r="J37" s="131"/>
      <c r="K37" s="88">
        <v>180</v>
      </c>
      <c r="L37" s="131"/>
      <c r="M37" s="88">
        <v>1694</v>
      </c>
    </row>
    <row r="38" spans="1:14">
      <c r="A38" s="13" t="s">
        <v>217</v>
      </c>
      <c r="B38" s="114"/>
      <c r="C38" s="114"/>
      <c r="D38" s="114"/>
      <c r="E38" s="114"/>
      <c r="F38" s="118"/>
      <c r="G38" s="114"/>
      <c r="H38" s="118"/>
      <c r="I38" s="114"/>
      <c r="J38" s="117"/>
      <c r="K38" s="114"/>
      <c r="L38" s="117"/>
      <c r="M38" s="114"/>
    </row>
    <row r="39" spans="1:14">
      <c r="A39" s="11" t="s">
        <v>32</v>
      </c>
      <c r="B39" s="88">
        <f>SUM(C39:M39)</f>
        <v>31024</v>
      </c>
      <c r="C39" s="88">
        <v>30324</v>
      </c>
      <c r="D39" s="88"/>
      <c r="E39" s="88"/>
      <c r="F39" s="88"/>
      <c r="G39" s="88">
        <v>700</v>
      </c>
      <c r="H39" s="88"/>
      <c r="I39" s="88"/>
      <c r="J39" s="88"/>
      <c r="K39" s="88"/>
      <c r="L39" s="88"/>
      <c r="M39" s="88"/>
      <c r="N39" s="25"/>
    </row>
    <row r="40" spans="1:14">
      <c r="A40" s="11" t="s">
        <v>428</v>
      </c>
      <c r="B40" s="88">
        <f>SUM(C40:M40)</f>
        <v>31794</v>
      </c>
      <c r="C40" s="88">
        <v>30324</v>
      </c>
      <c r="D40" s="88"/>
      <c r="E40" s="88"/>
      <c r="F40" s="88"/>
      <c r="G40" s="88">
        <v>700</v>
      </c>
      <c r="H40" s="88"/>
      <c r="I40" s="131"/>
      <c r="J40" s="131"/>
      <c r="K40" s="131"/>
      <c r="L40" s="131"/>
      <c r="M40" s="88">
        <v>770</v>
      </c>
      <c r="N40" s="25"/>
    </row>
    <row r="41" spans="1:14">
      <c r="A41" s="15" t="s">
        <v>523</v>
      </c>
      <c r="B41" s="113">
        <f>SUM(C41:M41)</f>
        <v>31794</v>
      </c>
      <c r="C41" s="113">
        <v>30324</v>
      </c>
      <c r="D41" s="113"/>
      <c r="E41" s="113"/>
      <c r="F41" s="113"/>
      <c r="G41" s="113">
        <v>700</v>
      </c>
      <c r="H41" s="113"/>
      <c r="I41" s="119"/>
      <c r="J41" s="119"/>
      <c r="K41" s="119"/>
      <c r="L41" s="119"/>
      <c r="M41" s="113">
        <v>770</v>
      </c>
      <c r="N41" s="25"/>
    </row>
    <row r="42" spans="1:14">
      <c r="A42" s="21" t="s">
        <v>201</v>
      </c>
      <c r="B42" s="124"/>
      <c r="C42" s="124"/>
      <c r="D42" s="124"/>
      <c r="E42" s="124"/>
      <c r="F42" s="124"/>
      <c r="G42" s="124"/>
      <c r="H42" s="124"/>
      <c r="I42" s="126"/>
      <c r="J42" s="126"/>
      <c r="K42" s="126"/>
      <c r="L42" s="126"/>
      <c r="M42" s="124"/>
    </row>
    <row r="43" spans="1:14" s="159" customFormat="1">
      <c r="A43" s="11" t="s">
        <v>35</v>
      </c>
      <c r="B43" s="88">
        <f>SUM(C43:M43)</f>
        <v>174336</v>
      </c>
      <c r="C43" s="88">
        <v>81628</v>
      </c>
      <c r="D43" s="88"/>
      <c r="E43" s="88"/>
      <c r="F43" s="88"/>
      <c r="G43" s="88">
        <v>92708</v>
      </c>
      <c r="H43" s="88"/>
      <c r="I43" s="88"/>
      <c r="J43" s="88"/>
      <c r="K43" s="88"/>
      <c r="L43" s="88"/>
      <c r="M43" s="88"/>
    </row>
    <row r="44" spans="1:14" s="159" customFormat="1">
      <c r="A44" s="11" t="s">
        <v>428</v>
      </c>
      <c r="B44" s="88">
        <f>SUM(C44:M44)</f>
        <v>184463</v>
      </c>
      <c r="C44" s="88">
        <v>81628</v>
      </c>
      <c r="D44" s="111"/>
      <c r="E44" s="88"/>
      <c r="F44" s="88"/>
      <c r="G44" s="88">
        <v>93708</v>
      </c>
      <c r="H44" s="88"/>
      <c r="I44" s="131"/>
      <c r="J44" s="131"/>
      <c r="K44" s="131"/>
      <c r="L44" s="131"/>
      <c r="M44" s="88">
        <v>9127</v>
      </c>
    </row>
    <row r="45" spans="1:14" s="159" customFormat="1">
      <c r="A45" s="11" t="s">
        <v>523</v>
      </c>
      <c r="B45" s="88">
        <f>SUM(C45:M45)</f>
        <v>186463</v>
      </c>
      <c r="C45" s="88">
        <v>81628</v>
      </c>
      <c r="D45" s="111"/>
      <c r="E45" s="88"/>
      <c r="F45" s="88"/>
      <c r="G45" s="88">
        <v>95708</v>
      </c>
      <c r="H45" s="88"/>
      <c r="I45" s="131"/>
      <c r="J45" s="131"/>
      <c r="K45" s="131"/>
      <c r="L45" s="131"/>
      <c r="M45" s="88">
        <v>9127</v>
      </c>
    </row>
    <row r="46" spans="1:14">
      <c r="A46" s="13" t="s">
        <v>202</v>
      </c>
      <c r="B46" s="130"/>
      <c r="C46" s="130"/>
      <c r="D46" s="134"/>
      <c r="E46" s="130"/>
      <c r="F46" s="130"/>
      <c r="G46" s="130"/>
      <c r="H46" s="130"/>
      <c r="I46" s="133"/>
      <c r="J46" s="133"/>
      <c r="K46" s="133"/>
      <c r="L46" s="133"/>
      <c r="M46" s="130"/>
    </row>
    <row r="47" spans="1:14">
      <c r="A47" s="11" t="s">
        <v>32</v>
      </c>
      <c r="B47" s="88">
        <f>SUM(C47:M47)</f>
        <v>49392</v>
      </c>
      <c r="C47" s="88">
        <v>45879</v>
      </c>
      <c r="D47" s="88"/>
      <c r="E47" s="88"/>
      <c r="F47" s="88"/>
      <c r="G47" s="88">
        <v>3513</v>
      </c>
      <c r="H47" s="88"/>
      <c r="I47" s="88"/>
      <c r="J47" s="88"/>
      <c r="K47" s="88"/>
      <c r="L47" s="88"/>
      <c r="M47" s="88"/>
    </row>
    <row r="48" spans="1:14">
      <c r="A48" s="11" t="s">
        <v>428</v>
      </c>
      <c r="B48" s="88">
        <f>SUM(C48:M48)</f>
        <v>50399</v>
      </c>
      <c r="C48" s="88">
        <v>45879</v>
      </c>
      <c r="D48" s="111"/>
      <c r="E48" s="88"/>
      <c r="F48" s="88"/>
      <c r="G48" s="88">
        <v>3513</v>
      </c>
      <c r="H48" s="88"/>
      <c r="I48" s="131">
        <v>140</v>
      </c>
      <c r="J48" s="131"/>
      <c r="K48" s="131"/>
      <c r="L48" s="131"/>
      <c r="M48" s="88">
        <v>867</v>
      </c>
    </row>
    <row r="49" spans="1:13">
      <c r="A49" s="11" t="s">
        <v>523</v>
      </c>
      <c r="B49" s="88">
        <f>SUM(C49:M49)</f>
        <v>51044</v>
      </c>
      <c r="C49" s="88">
        <v>45879</v>
      </c>
      <c r="D49" s="111"/>
      <c r="E49" s="88"/>
      <c r="F49" s="88"/>
      <c r="G49" s="88">
        <v>4158</v>
      </c>
      <c r="H49" s="88"/>
      <c r="I49" s="131">
        <v>140</v>
      </c>
      <c r="J49" s="131"/>
      <c r="K49" s="131"/>
      <c r="L49" s="131"/>
      <c r="M49" s="88">
        <v>867</v>
      </c>
    </row>
    <row r="50" spans="1:13">
      <c r="A50" s="359" t="s">
        <v>203</v>
      </c>
      <c r="B50" s="130"/>
      <c r="C50" s="130"/>
      <c r="D50" s="134"/>
      <c r="E50" s="130"/>
      <c r="F50" s="130"/>
      <c r="G50" s="130"/>
      <c r="H50" s="130"/>
      <c r="I50" s="133"/>
      <c r="J50" s="133"/>
      <c r="K50" s="133"/>
      <c r="L50" s="133"/>
      <c r="M50" s="130"/>
    </row>
    <row r="51" spans="1:13">
      <c r="A51" s="11" t="s">
        <v>32</v>
      </c>
      <c r="B51" s="88">
        <f>SUM(C51:M51)</f>
        <v>149893</v>
      </c>
      <c r="C51" s="88">
        <v>87162</v>
      </c>
      <c r="D51" s="88"/>
      <c r="E51" s="88"/>
      <c r="F51" s="88"/>
      <c r="G51" s="88">
        <v>57531</v>
      </c>
      <c r="H51" s="88"/>
      <c r="I51" s="88">
        <v>5200</v>
      </c>
      <c r="J51" s="88"/>
      <c r="K51" s="88"/>
      <c r="L51" s="88"/>
      <c r="M51" s="88"/>
    </row>
    <row r="52" spans="1:13">
      <c r="A52" s="11" t="s">
        <v>428</v>
      </c>
      <c r="B52" s="88">
        <f>SUM(C52:M52)</f>
        <v>155636</v>
      </c>
      <c r="C52" s="88">
        <v>90162</v>
      </c>
      <c r="D52" s="111"/>
      <c r="E52" s="88"/>
      <c r="F52" s="88"/>
      <c r="G52" s="88">
        <v>57531</v>
      </c>
      <c r="H52" s="88"/>
      <c r="I52" s="131">
        <v>5200</v>
      </c>
      <c r="J52" s="131"/>
      <c r="K52" s="131"/>
      <c r="L52" s="131"/>
      <c r="M52" s="88">
        <v>2743</v>
      </c>
    </row>
    <row r="53" spans="1:13">
      <c r="A53" s="11" t="s">
        <v>523</v>
      </c>
      <c r="B53" s="88">
        <f>SUM(C53:M53)</f>
        <v>158436</v>
      </c>
      <c r="C53" s="88">
        <v>91062</v>
      </c>
      <c r="D53" s="111"/>
      <c r="E53" s="88"/>
      <c r="F53" s="88"/>
      <c r="G53" s="88">
        <v>57531</v>
      </c>
      <c r="H53" s="88"/>
      <c r="I53" s="131">
        <v>7100</v>
      </c>
      <c r="J53" s="131"/>
      <c r="K53" s="131"/>
      <c r="L53" s="131"/>
      <c r="M53" s="88">
        <v>2743</v>
      </c>
    </row>
    <row r="54" spans="1:13">
      <c r="A54" s="13" t="s">
        <v>204</v>
      </c>
      <c r="B54" s="130"/>
      <c r="C54" s="130"/>
      <c r="D54" s="134"/>
      <c r="E54" s="130"/>
      <c r="F54" s="130"/>
      <c r="G54" s="130"/>
      <c r="H54" s="130"/>
      <c r="I54" s="133"/>
      <c r="J54" s="133"/>
      <c r="K54" s="133"/>
      <c r="L54" s="133"/>
      <c r="M54" s="130"/>
    </row>
    <row r="55" spans="1:13">
      <c r="A55" s="11" t="s">
        <v>32</v>
      </c>
      <c r="B55" s="88">
        <f>SUM(C55:M55)</f>
        <v>49624</v>
      </c>
      <c r="C55" s="88">
        <v>44624</v>
      </c>
      <c r="D55" s="88"/>
      <c r="E55" s="88"/>
      <c r="F55" s="88"/>
      <c r="G55" s="88">
        <v>5000</v>
      </c>
      <c r="H55" s="88"/>
      <c r="I55" s="88"/>
      <c r="J55" s="88"/>
      <c r="K55" s="88"/>
      <c r="L55" s="88"/>
      <c r="M55" s="88"/>
    </row>
    <row r="56" spans="1:13">
      <c r="A56" s="11" t="s">
        <v>428</v>
      </c>
      <c r="B56" s="88">
        <f>SUM(C56:M56)</f>
        <v>51080</v>
      </c>
      <c r="C56" s="88">
        <v>44624</v>
      </c>
      <c r="D56" s="111"/>
      <c r="E56" s="88"/>
      <c r="F56" s="88"/>
      <c r="G56" s="88">
        <v>5000</v>
      </c>
      <c r="H56" s="88"/>
      <c r="I56" s="131"/>
      <c r="J56" s="131"/>
      <c r="K56" s="131"/>
      <c r="L56" s="131"/>
      <c r="M56" s="88">
        <v>1456</v>
      </c>
    </row>
    <row r="57" spans="1:13">
      <c r="A57" s="11" t="s">
        <v>523</v>
      </c>
      <c r="B57" s="88">
        <f>SUM(C57:M57)</f>
        <v>52595</v>
      </c>
      <c r="C57" s="88">
        <v>44624</v>
      </c>
      <c r="D57" s="111"/>
      <c r="E57" s="88"/>
      <c r="F57" s="88"/>
      <c r="G57" s="88">
        <v>6515</v>
      </c>
      <c r="H57" s="88"/>
      <c r="I57" s="131"/>
      <c r="J57" s="131"/>
      <c r="K57" s="131"/>
      <c r="L57" s="131"/>
      <c r="M57" s="88">
        <v>1456</v>
      </c>
    </row>
    <row r="58" spans="1:13">
      <c r="A58" s="13" t="s">
        <v>205</v>
      </c>
      <c r="B58" s="130"/>
      <c r="C58" s="130"/>
      <c r="D58" s="134"/>
      <c r="E58" s="130"/>
      <c r="F58" s="130"/>
      <c r="G58" s="130"/>
      <c r="H58" s="130"/>
      <c r="I58" s="133"/>
      <c r="J58" s="130"/>
      <c r="K58" s="133"/>
      <c r="L58" s="130"/>
      <c r="M58" s="130"/>
    </row>
    <row r="59" spans="1:13">
      <c r="A59" s="11" t="s">
        <v>32</v>
      </c>
      <c r="B59" s="88">
        <f>SUM(C59:M59)</f>
        <v>391261</v>
      </c>
      <c r="C59" s="88">
        <v>320164</v>
      </c>
      <c r="D59" s="88"/>
      <c r="E59" s="88"/>
      <c r="F59" s="88"/>
      <c r="G59" s="88">
        <v>42211</v>
      </c>
      <c r="H59" s="88"/>
      <c r="I59" s="131">
        <v>28886</v>
      </c>
      <c r="J59" s="88"/>
      <c r="K59" s="131"/>
      <c r="L59" s="88"/>
      <c r="M59" s="88"/>
    </row>
    <row r="60" spans="1:13">
      <c r="A60" s="11" t="s">
        <v>428</v>
      </c>
      <c r="B60" s="88">
        <f>SUM(C60:M60)</f>
        <v>405188</v>
      </c>
      <c r="C60" s="88">
        <v>322370</v>
      </c>
      <c r="D60" s="111"/>
      <c r="E60" s="88"/>
      <c r="F60" s="88"/>
      <c r="G60" s="88">
        <v>43265</v>
      </c>
      <c r="H60" s="88"/>
      <c r="I60" s="131">
        <v>28886</v>
      </c>
      <c r="J60" s="88"/>
      <c r="K60" s="131"/>
      <c r="L60" s="88"/>
      <c r="M60" s="88">
        <v>10667</v>
      </c>
    </row>
    <row r="61" spans="1:13">
      <c r="A61" s="11" t="s">
        <v>523</v>
      </c>
      <c r="B61" s="88">
        <f>SUM(C61:M61)</f>
        <v>433963</v>
      </c>
      <c r="C61" s="88">
        <v>337370</v>
      </c>
      <c r="D61" s="330">
        <v>3300</v>
      </c>
      <c r="E61" s="88"/>
      <c r="F61" s="121"/>
      <c r="G61" s="88">
        <v>53740</v>
      </c>
      <c r="H61" s="121"/>
      <c r="I61" s="131">
        <v>28886</v>
      </c>
      <c r="J61" s="113"/>
      <c r="K61" s="131"/>
      <c r="L61" s="113"/>
      <c r="M61" s="88">
        <v>10667</v>
      </c>
    </row>
    <row r="62" spans="1:13">
      <c r="A62" s="13" t="s">
        <v>100</v>
      </c>
      <c r="B62" s="133"/>
      <c r="C62" s="130"/>
      <c r="D62" s="132"/>
      <c r="E62" s="130"/>
      <c r="F62" s="132"/>
      <c r="G62" s="130"/>
      <c r="H62" s="132"/>
      <c r="I62" s="130"/>
      <c r="J62" s="132"/>
      <c r="K62" s="130"/>
      <c r="L62" s="132"/>
      <c r="M62" s="130"/>
    </row>
    <row r="63" spans="1:13">
      <c r="A63" s="11" t="s">
        <v>32</v>
      </c>
      <c r="B63" s="131">
        <f>SUM(C63:M63)</f>
        <v>3211302</v>
      </c>
      <c r="C63" s="88">
        <f t="shared" ref="C63:M63" si="0">SUM(C15,C19,C23,C27,C31,C35,C39,C43,C47,C51,C55,C59)</f>
        <v>1178372</v>
      </c>
      <c r="D63" s="121">
        <f t="shared" si="0"/>
        <v>215322</v>
      </c>
      <c r="E63" s="88">
        <f t="shared" si="0"/>
        <v>0</v>
      </c>
      <c r="F63" s="121">
        <f t="shared" si="0"/>
        <v>822576</v>
      </c>
      <c r="G63" s="88">
        <f t="shared" si="0"/>
        <v>355138</v>
      </c>
      <c r="H63" s="121">
        <f t="shared" si="0"/>
        <v>46449</v>
      </c>
      <c r="I63" s="88">
        <f t="shared" si="0"/>
        <v>103030</v>
      </c>
      <c r="J63" s="121">
        <f t="shared" si="0"/>
        <v>0</v>
      </c>
      <c r="K63" s="88">
        <f t="shared" si="0"/>
        <v>72814</v>
      </c>
      <c r="L63" s="121">
        <f t="shared" si="0"/>
        <v>0</v>
      </c>
      <c r="M63" s="88">
        <f t="shared" si="0"/>
        <v>417601</v>
      </c>
    </row>
    <row r="64" spans="1:13">
      <c r="A64" s="11" t="s">
        <v>428</v>
      </c>
      <c r="B64" s="131">
        <f>SUM(C64:M64)</f>
        <v>3895371</v>
      </c>
      <c r="C64" s="88">
        <f>SUM(C16,C20,C24,C28,C32,C36,C40,C44,C48,C52,C56,C60)</f>
        <v>1187534</v>
      </c>
      <c r="D64" s="121">
        <f t="shared" ref="D64:M64" si="1">SUM(D16,D20,D24,D28,D32,D36,D40,D44,D48,D52,D56,D60)</f>
        <v>213495</v>
      </c>
      <c r="E64" s="88">
        <f t="shared" si="1"/>
        <v>0</v>
      </c>
      <c r="F64" s="121">
        <f t="shared" si="1"/>
        <v>839005</v>
      </c>
      <c r="G64" s="88">
        <f t="shared" si="1"/>
        <v>365337</v>
      </c>
      <c r="H64" s="121">
        <f t="shared" si="1"/>
        <v>46449</v>
      </c>
      <c r="I64" s="88">
        <f t="shared" si="1"/>
        <v>81184</v>
      </c>
      <c r="J64" s="121">
        <f t="shared" si="1"/>
        <v>0</v>
      </c>
      <c r="K64" s="88">
        <f t="shared" si="1"/>
        <v>72814</v>
      </c>
      <c r="L64" s="121">
        <f t="shared" si="1"/>
        <v>9000</v>
      </c>
      <c r="M64" s="88">
        <f t="shared" si="1"/>
        <v>1080553</v>
      </c>
    </row>
    <row r="65" spans="1:14">
      <c r="A65" s="15" t="s">
        <v>523</v>
      </c>
      <c r="B65" s="131">
        <f>SUM(C65:M65)</f>
        <v>4339277</v>
      </c>
      <c r="C65" s="88">
        <f>SUM(C17,C21,C25,C29,C33,C37,C41,C45,C49,C53,C57,C61)</f>
        <v>1210439</v>
      </c>
      <c r="D65" s="88">
        <f t="shared" ref="D65:M65" si="2">SUM(D17,D21,D25,D29,D33,D37,D41,D45,D49,D53,D57,D61)</f>
        <v>266099</v>
      </c>
      <c r="E65" s="88">
        <f t="shared" si="2"/>
        <v>0</v>
      </c>
      <c r="F65" s="88">
        <f t="shared" si="2"/>
        <v>816100</v>
      </c>
      <c r="G65" s="88">
        <f t="shared" si="2"/>
        <v>379972</v>
      </c>
      <c r="H65" s="88">
        <f t="shared" si="2"/>
        <v>46449</v>
      </c>
      <c r="I65" s="88">
        <f t="shared" si="2"/>
        <v>57671</v>
      </c>
      <c r="J65" s="88">
        <f t="shared" si="2"/>
        <v>0</v>
      </c>
      <c r="K65" s="88">
        <f t="shared" si="2"/>
        <v>72994</v>
      </c>
      <c r="L65" s="88">
        <f t="shared" si="2"/>
        <v>409000</v>
      </c>
      <c r="M65" s="88">
        <f t="shared" si="2"/>
        <v>1080553</v>
      </c>
    </row>
    <row r="66" spans="1:14">
      <c r="C66" s="150"/>
    </row>
    <row r="67" spans="1:14">
      <c r="N67" s="64"/>
    </row>
    <row r="71" spans="1:14">
      <c r="A71" s="64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77"/>
  <sheetViews>
    <sheetView view="pageBreakPreview" topLeftCell="A4" zoomScaleNormal="100" workbookViewId="0">
      <pane ySplit="2115" activePane="bottomLeft"/>
      <selection activeCell="H4" sqref="H4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211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6" ht="15.75">
      <c r="A1" s="4" t="s">
        <v>718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6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6" ht="15.75">
      <c r="A3" s="4"/>
      <c r="B3" s="4"/>
      <c r="C3" s="6"/>
      <c r="D3" s="4"/>
      <c r="E3" s="4"/>
      <c r="F3" s="6"/>
      <c r="G3" s="6"/>
      <c r="H3" s="6" t="s">
        <v>116</v>
      </c>
      <c r="I3" s="5"/>
      <c r="J3" s="5"/>
      <c r="K3" s="5"/>
      <c r="L3" s="5"/>
      <c r="M3" s="5"/>
      <c r="N3" s="5"/>
    </row>
    <row r="4" spans="1:16" ht="15.75">
      <c r="A4" s="4"/>
      <c r="B4" s="4"/>
      <c r="C4" s="6"/>
      <c r="D4" s="4"/>
      <c r="E4" s="4"/>
      <c r="F4" s="6"/>
      <c r="G4" s="6"/>
      <c r="H4" s="361" t="s">
        <v>522</v>
      </c>
      <c r="I4" s="5"/>
      <c r="J4" s="5"/>
      <c r="K4" s="5"/>
      <c r="L4" s="5"/>
      <c r="M4" s="5"/>
      <c r="N4" s="5"/>
    </row>
    <row r="5" spans="1:16" ht="15.75">
      <c r="A5" s="6"/>
      <c r="B5" s="6"/>
      <c r="C5" s="6"/>
      <c r="D5" s="4"/>
      <c r="E5" s="4"/>
      <c r="F5" s="6"/>
      <c r="G5" s="6"/>
      <c r="H5" s="6" t="s">
        <v>0</v>
      </c>
      <c r="I5" s="5"/>
      <c r="J5" s="5"/>
      <c r="K5" s="5"/>
      <c r="L5" s="5"/>
      <c r="M5" s="5"/>
      <c r="N5" s="5"/>
    </row>
    <row r="6" spans="1:16">
      <c r="A6" s="5"/>
      <c r="B6" s="5"/>
      <c r="C6" s="208"/>
      <c r="D6" s="5"/>
      <c r="E6" s="5"/>
      <c r="F6" s="5"/>
      <c r="G6" s="5"/>
      <c r="H6" s="5"/>
      <c r="I6" s="5"/>
      <c r="J6" s="5"/>
      <c r="K6" s="5"/>
      <c r="L6" s="5"/>
      <c r="M6" s="5"/>
      <c r="N6" s="298" t="s">
        <v>26</v>
      </c>
    </row>
    <row r="7" spans="1:16" ht="12.75" customHeight="1">
      <c r="A7" s="7" t="s">
        <v>27</v>
      </c>
      <c r="B7" s="7"/>
      <c r="C7" s="7" t="s">
        <v>28</v>
      </c>
      <c r="D7" s="633" t="s">
        <v>211</v>
      </c>
      <c r="E7" s="633" t="s">
        <v>218</v>
      </c>
      <c r="F7" s="633" t="s">
        <v>207</v>
      </c>
      <c r="G7" s="633" t="s">
        <v>142</v>
      </c>
      <c r="H7" s="633" t="s">
        <v>181</v>
      </c>
      <c r="I7" s="633" t="s">
        <v>183</v>
      </c>
      <c r="J7" s="641" t="s">
        <v>208</v>
      </c>
      <c r="K7" s="642"/>
      <c r="L7" s="641" t="s">
        <v>209</v>
      </c>
      <c r="M7" s="642"/>
      <c r="N7" s="633" t="s">
        <v>210</v>
      </c>
    </row>
    <row r="8" spans="1:16">
      <c r="A8" s="19" t="s">
        <v>29</v>
      </c>
      <c r="B8" s="19"/>
      <c r="C8" s="19" t="s">
        <v>30</v>
      </c>
      <c r="D8" s="638"/>
      <c r="E8" s="638"/>
      <c r="F8" s="638"/>
      <c r="G8" s="638"/>
      <c r="H8" s="638"/>
      <c r="I8" s="638"/>
      <c r="J8" s="643"/>
      <c r="K8" s="644"/>
      <c r="L8" s="643"/>
      <c r="M8" s="644"/>
      <c r="N8" s="638"/>
      <c r="P8" s="64"/>
    </row>
    <row r="9" spans="1:16" ht="34.5" customHeight="1">
      <c r="A9" s="8"/>
      <c r="B9" s="8"/>
      <c r="C9" s="8" t="s">
        <v>31</v>
      </c>
      <c r="D9" s="634"/>
      <c r="E9" s="634"/>
      <c r="F9" s="634"/>
      <c r="G9" s="634"/>
      <c r="H9" s="634"/>
      <c r="I9" s="634"/>
      <c r="J9" s="367" t="s">
        <v>166</v>
      </c>
      <c r="K9" s="367" t="s">
        <v>109</v>
      </c>
      <c r="L9" s="367" t="s">
        <v>166</v>
      </c>
      <c r="M9" s="367" t="s">
        <v>109</v>
      </c>
      <c r="N9" s="634"/>
    </row>
    <row r="10" spans="1:16">
      <c r="A10" s="7" t="s">
        <v>6</v>
      </c>
      <c r="B10" s="7"/>
      <c r="C10" s="7" t="s">
        <v>7</v>
      </c>
      <c r="D10" s="7" t="s">
        <v>8</v>
      </c>
      <c r="E10" s="7" t="s">
        <v>9</v>
      </c>
      <c r="F10" s="7" t="s">
        <v>10</v>
      </c>
      <c r="G10" s="9" t="s">
        <v>11</v>
      </c>
      <c r="H10" s="7" t="s">
        <v>12</v>
      </c>
      <c r="I10" s="9" t="s">
        <v>13</v>
      </c>
      <c r="J10" s="639" t="s">
        <v>14</v>
      </c>
      <c r="K10" s="640"/>
      <c r="L10" s="639" t="s">
        <v>15</v>
      </c>
      <c r="M10" s="640"/>
      <c r="N10" s="19">
        <v>11</v>
      </c>
    </row>
    <row r="11" spans="1:16">
      <c r="A11" s="13" t="s">
        <v>219</v>
      </c>
      <c r="B11" s="13"/>
      <c r="C11" s="7"/>
      <c r="D11" s="118"/>
      <c r="E11" s="114"/>
      <c r="F11" s="154"/>
      <c r="G11" s="114"/>
      <c r="H11" s="118"/>
      <c r="I11" s="114"/>
      <c r="J11" s="118"/>
      <c r="K11" s="114"/>
      <c r="L11" s="114"/>
      <c r="M11" s="114"/>
      <c r="N11" s="114"/>
      <c r="O11" t="s">
        <v>349</v>
      </c>
    </row>
    <row r="12" spans="1:16">
      <c r="A12" s="11" t="s">
        <v>45</v>
      </c>
      <c r="B12" s="247" t="s">
        <v>170</v>
      </c>
      <c r="C12" s="270">
        <f>SUM(D12:N12)</f>
        <v>0</v>
      </c>
      <c r="D12" s="121">
        <f>SUM(E12:N12)</f>
        <v>0</v>
      </c>
      <c r="E12" s="88">
        <v>0</v>
      </c>
      <c r="F12" s="121"/>
      <c r="G12" s="88">
        <v>0</v>
      </c>
      <c r="H12" s="121">
        <v>0</v>
      </c>
      <c r="I12" s="88">
        <v>0</v>
      </c>
      <c r="J12" s="121">
        <v>0</v>
      </c>
      <c r="K12" s="88">
        <v>0</v>
      </c>
      <c r="L12" s="88"/>
      <c r="M12" s="88">
        <v>0</v>
      </c>
      <c r="N12" s="88">
        <v>0</v>
      </c>
      <c r="O12" s="150">
        <f>SUM(D12:N12)</f>
        <v>0</v>
      </c>
    </row>
    <row r="13" spans="1:16">
      <c r="A13" s="11" t="s">
        <v>429</v>
      </c>
      <c r="B13" s="247"/>
      <c r="C13" s="270">
        <f>SUM(D13:N13)</f>
        <v>0</v>
      </c>
      <c r="D13" s="121"/>
      <c r="E13" s="88"/>
      <c r="F13" s="121"/>
      <c r="G13" s="88"/>
      <c r="H13" s="121"/>
      <c r="I13" s="88"/>
      <c r="J13" s="121"/>
      <c r="K13" s="88"/>
      <c r="L13" s="88"/>
      <c r="M13" s="88"/>
      <c r="N13" s="88"/>
      <c r="O13" s="150"/>
    </row>
    <row r="14" spans="1:16">
      <c r="A14" s="15" t="s">
        <v>524</v>
      </c>
      <c r="B14" s="247"/>
      <c r="C14" s="270">
        <f>SUM(D14:N14)</f>
        <v>0</v>
      </c>
      <c r="D14" s="121"/>
      <c r="E14" s="88"/>
      <c r="F14" s="121"/>
      <c r="G14" s="88"/>
      <c r="H14" s="121"/>
      <c r="I14" s="88"/>
      <c r="J14" s="121"/>
      <c r="K14" s="88"/>
      <c r="L14" s="88"/>
      <c r="M14" s="88"/>
      <c r="N14" s="88"/>
      <c r="O14" s="150"/>
    </row>
    <row r="15" spans="1:16">
      <c r="A15" s="53" t="s">
        <v>345</v>
      </c>
      <c r="B15" s="269"/>
      <c r="C15" s="299"/>
      <c r="D15" s="118"/>
      <c r="E15" s="114"/>
      <c r="F15" s="118"/>
      <c r="G15" s="114"/>
      <c r="H15" s="118"/>
      <c r="I15" s="114"/>
      <c r="J15" s="118"/>
      <c r="K15" s="114"/>
      <c r="L15" s="114"/>
      <c r="M15" s="114"/>
      <c r="N15" s="114"/>
      <c r="O15" s="150">
        <f t="shared" ref="O15:O177" si="0">SUM(D15:N15)</f>
        <v>0</v>
      </c>
    </row>
    <row r="16" spans="1:16">
      <c r="A16" s="11" t="s">
        <v>45</v>
      </c>
      <c r="B16" s="247" t="s">
        <v>168</v>
      </c>
      <c r="C16" s="270">
        <f>SUM(D16:N16)</f>
        <v>0</v>
      </c>
      <c r="D16" s="121"/>
      <c r="E16" s="88"/>
      <c r="F16" s="121"/>
      <c r="G16" s="88"/>
      <c r="H16" s="121"/>
      <c r="I16" s="88"/>
      <c r="J16" s="121"/>
      <c r="K16" s="88"/>
      <c r="L16" s="88"/>
      <c r="M16" s="88"/>
      <c r="N16" s="88"/>
      <c r="O16" s="150">
        <f t="shared" si="0"/>
        <v>0</v>
      </c>
    </row>
    <row r="17" spans="1:17">
      <c r="A17" s="11" t="s">
        <v>429</v>
      </c>
      <c r="B17" s="247"/>
      <c r="C17" s="270">
        <f>SUM(D17:N17)</f>
        <v>0</v>
      </c>
      <c r="D17" s="121"/>
      <c r="E17" s="88"/>
      <c r="F17" s="121"/>
      <c r="G17" s="88"/>
      <c r="H17" s="121"/>
      <c r="I17" s="88"/>
      <c r="J17" s="121"/>
      <c r="K17" s="88"/>
      <c r="L17" s="88"/>
      <c r="M17" s="88"/>
      <c r="N17" s="88"/>
      <c r="O17" s="150"/>
    </row>
    <row r="18" spans="1:17">
      <c r="A18" s="15" t="s">
        <v>524</v>
      </c>
      <c r="B18" s="246"/>
      <c r="C18" s="228">
        <f>SUM(D18:N18)</f>
        <v>0</v>
      </c>
      <c r="D18" s="120"/>
      <c r="E18" s="113"/>
      <c r="F18" s="120"/>
      <c r="G18" s="113"/>
      <c r="H18" s="120"/>
      <c r="I18" s="113"/>
      <c r="J18" s="120"/>
      <c r="K18" s="113"/>
      <c r="L18" s="113"/>
      <c r="M18" s="113"/>
      <c r="N18" s="113"/>
      <c r="O18" s="150"/>
    </row>
    <row r="19" spans="1:17">
      <c r="A19" s="21" t="s">
        <v>389</v>
      </c>
      <c r="B19" s="19"/>
      <c r="C19" s="19"/>
      <c r="D19" s="115"/>
      <c r="E19" s="88"/>
      <c r="F19" s="115"/>
      <c r="G19" s="88"/>
      <c r="H19" s="115"/>
      <c r="I19" s="88"/>
      <c r="J19" s="115"/>
      <c r="K19" s="88"/>
      <c r="L19" s="88"/>
      <c r="M19" s="88"/>
      <c r="N19" s="88"/>
      <c r="O19" s="150">
        <f t="shared" si="0"/>
        <v>0</v>
      </c>
    </row>
    <row r="20" spans="1:17">
      <c r="A20" s="11" t="s">
        <v>45</v>
      </c>
      <c r="B20" s="247" t="s">
        <v>168</v>
      </c>
      <c r="C20" s="270">
        <f>SUM(D20:N20)</f>
        <v>4535</v>
      </c>
      <c r="D20" s="121"/>
      <c r="E20" s="88">
        <v>0</v>
      </c>
      <c r="F20" s="121">
        <v>0</v>
      </c>
      <c r="G20" s="88">
        <v>0</v>
      </c>
      <c r="H20" s="121">
        <v>4535</v>
      </c>
      <c r="I20" s="88">
        <v>0</v>
      </c>
      <c r="J20" s="121">
        <v>0</v>
      </c>
      <c r="K20" s="88">
        <v>0</v>
      </c>
      <c r="L20" s="88"/>
      <c r="M20" s="88">
        <v>0</v>
      </c>
      <c r="N20" s="88">
        <v>0</v>
      </c>
      <c r="O20" s="150">
        <f t="shared" si="0"/>
        <v>4535</v>
      </c>
      <c r="Q20" s="64"/>
    </row>
    <row r="21" spans="1:17">
      <c r="A21" s="11" t="s">
        <v>429</v>
      </c>
      <c r="B21" s="247"/>
      <c r="C21" s="270">
        <f>SUM(D21:N21)</f>
        <v>4535</v>
      </c>
      <c r="D21" s="121"/>
      <c r="E21" s="88"/>
      <c r="F21" s="115"/>
      <c r="G21" s="88"/>
      <c r="H21" s="115">
        <v>4535</v>
      </c>
      <c r="I21" s="88"/>
      <c r="J21" s="115"/>
      <c r="K21" s="88"/>
      <c r="L21" s="88"/>
      <c r="M21" s="88"/>
      <c r="N21" s="88"/>
      <c r="O21" s="150">
        <f t="shared" si="0"/>
        <v>4535</v>
      </c>
    </row>
    <row r="22" spans="1:17">
      <c r="A22" s="15" t="s">
        <v>524</v>
      </c>
      <c r="B22" s="247"/>
      <c r="C22" s="270">
        <f>SUM(D22:N22)</f>
        <v>4535</v>
      </c>
      <c r="D22" s="121"/>
      <c r="E22" s="88"/>
      <c r="F22" s="115"/>
      <c r="G22" s="88"/>
      <c r="H22" s="115">
        <v>4535</v>
      </c>
      <c r="I22" s="88"/>
      <c r="J22" s="115"/>
      <c r="K22" s="88"/>
      <c r="L22" s="88"/>
      <c r="M22" s="88"/>
      <c r="N22" s="88"/>
      <c r="O22" s="150"/>
    </row>
    <row r="23" spans="1:17">
      <c r="A23" s="13" t="s">
        <v>390</v>
      </c>
      <c r="B23" s="7"/>
      <c r="C23" s="7"/>
      <c r="D23" s="118"/>
      <c r="E23" s="114"/>
      <c r="F23" s="118"/>
      <c r="G23" s="114"/>
      <c r="H23" s="118"/>
      <c r="I23" s="114"/>
      <c r="J23" s="118"/>
      <c r="K23" s="114"/>
      <c r="L23" s="114"/>
      <c r="M23" s="114"/>
      <c r="N23" s="114"/>
      <c r="O23" s="150">
        <f t="shared" si="0"/>
        <v>0</v>
      </c>
    </row>
    <row r="24" spans="1:17">
      <c r="A24" s="11" t="s">
        <v>45</v>
      </c>
      <c r="B24" s="247" t="s">
        <v>168</v>
      </c>
      <c r="C24" s="270">
        <f>SUM(D24:N24)</f>
        <v>176335</v>
      </c>
      <c r="D24" s="121"/>
      <c r="E24" s="88"/>
      <c r="F24" s="121"/>
      <c r="G24" s="88"/>
      <c r="H24" s="121">
        <v>130045</v>
      </c>
      <c r="I24" s="230">
        <v>46290</v>
      </c>
      <c r="J24" s="121"/>
      <c r="K24" s="378"/>
      <c r="L24" s="88"/>
      <c r="M24" s="88"/>
      <c r="N24" s="88"/>
      <c r="O24" s="150">
        <f t="shared" si="0"/>
        <v>176335</v>
      </c>
    </row>
    <row r="25" spans="1:17">
      <c r="A25" s="11" t="s">
        <v>429</v>
      </c>
      <c r="B25" s="247"/>
      <c r="C25" s="270">
        <f>SUM(D25:N25)</f>
        <v>176335</v>
      </c>
      <c r="D25" s="121"/>
      <c r="E25" s="88"/>
      <c r="F25" s="121"/>
      <c r="G25" s="88"/>
      <c r="H25" s="121">
        <v>130045</v>
      </c>
      <c r="I25" s="230">
        <v>46290</v>
      </c>
      <c r="J25" s="121"/>
      <c r="K25" s="378"/>
      <c r="L25" s="88"/>
      <c r="M25" s="88"/>
      <c r="N25" s="88"/>
      <c r="O25" s="150">
        <f t="shared" si="0"/>
        <v>176335</v>
      </c>
    </row>
    <row r="26" spans="1:17">
      <c r="A26" s="15" t="s">
        <v>524</v>
      </c>
      <c r="B26" s="246"/>
      <c r="C26" s="228">
        <f>SUM(D26:N26)</f>
        <v>176335</v>
      </c>
      <c r="D26" s="120"/>
      <c r="E26" s="113"/>
      <c r="F26" s="120"/>
      <c r="G26" s="113"/>
      <c r="H26" s="120">
        <v>130045</v>
      </c>
      <c r="I26" s="380">
        <v>46290</v>
      </c>
      <c r="J26" s="120"/>
      <c r="K26" s="379"/>
      <c r="L26" s="113"/>
      <c r="M26" s="113"/>
      <c r="N26" s="113"/>
      <c r="O26" s="150">
        <f t="shared" si="0"/>
        <v>176335</v>
      </c>
    </row>
    <row r="27" spans="1:17">
      <c r="A27" s="358" t="s">
        <v>403</v>
      </c>
      <c r="B27" s="19"/>
      <c r="C27" s="270"/>
      <c r="D27" s="121"/>
      <c r="E27" s="114"/>
      <c r="F27" s="115"/>
      <c r="G27" s="131"/>
      <c r="H27" s="114"/>
      <c r="I27" s="337"/>
      <c r="J27" s="115"/>
      <c r="K27" s="395"/>
      <c r="L27" s="88"/>
      <c r="M27" s="88"/>
      <c r="N27" s="88"/>
      <c r="O27" s="150">
        <f t="shared" si="0"/>
        <v>0</v>
      </c>
    </row>
    <row r="28" spans="1:17">
      <c r="A28" s="11" t="s">
        <v>45</v>
      </c>
      <c r="B28" s="247" t="s">
        <v>168</v>
      </c>
      <c r="C28" s="270">
        <f>SUM(D28:N28)</f>
        <v>0</v>
      </c>
      <c r="D28" s="121"/>
      <c r="E28" s="88"/>
      <c r="F28" s="115"/>
      <c r="G28" s="131"/>
      <c r="H28" s="88"/>
      <c r="I28" s="230"/>
      <c r="J28" s="115"/>
      <c r="K28" s="384"/>
      <c r="L28" s="88"/>
      <c r="M28" s="88"/>
      <c r="N28" s="88"/>
      <c r="O28" s="150">
        <f t="shared" si="0"/>
        <v>0</v>
      </c>
    </row>
    <row r="29" spans="1:17">
      <c r="A29" s="11" t="s">
        <v>429</v>
      </c>
      <c r="B29" s="247"/>
      <c r="C29" s="270">
        <f t="shared" ref="C29:C30" si="1">SUM(D29:N29)</f>
        <v>9000</v>
      </c>
      <c r="D29" s="121"/>
      <c r="E29" s="88"/>
      <c r="F29" s="115"/>
      <c r="G29" s="131"/>
      <c r="H29" s="88"/>
      <c r="I29" s="230"/>
      <c r="J29" s="115"/>
      <c r="K29" s="384"/>
      <c r="L29" s="88"/>
      <c r="M29" s="88">
        <v>9000</v>
      </c>
      <c r="N29" s="88"/>
      <c r="O29" s="150">
        <f t="shared" si="0"/>
        <v>9000</v>
      </c>
    </row>
    <row r="30" spans="1:17">
      <c r="A30" s="15" t="s">
        <v>524</v>
      </c>
      <c r="B30" s="247"/>
      <c r="C30" s="270">
        <f t="shared" si="1"/>
        <v>9000</v>
      </c>
      <c r="D30" s="121"/>
      <c r="E30" s="113"/>
      <c r="F30" s="115"/>
      <c r="G30" s="121"/>
      <c r="H30" s="113"/>
      <c r="I30" s="380"/>
      <c r="J30" s="115"/>
      <c r="K30" s="385"/>
      <c r="L30" s="88"/>
      <c r="M30" s="121">
        <v>9000</v>
      </c>
      <c r="N30" s="88"/>
      <c r="O30" s="150"/>
    </row>
    <row r="31" spans="1:17">
      <c r="A31" s="13" t="s">
        <v>404</v>
      </c>
      <c r="B31" s="7"/>
      <c r="C31" s="7"/>
      <c r="D31" s="114"/>
      <c r="E31" s="118"/>
      <c r="F31" s="114"/>
      <c r="G31" s="118"/>
      <c r="H31" s="114"/>
      <c r="I31" s="118"/>
      <c r="J31" s="114"/>
      <c r="K31" s="118"/>
      <c r="L31" s="114"/>
      <c r="M31" s="118"/>
      <c r="N31" s="114"/>
      <c r="O31" s="150">
        <f t="shared" si="0"/>
        <v>0</v>
      </c>
    </row>
    <row r="32" spans="1:17">
      <c r="A32" s="11" t="s">
        <v>45</v>
      </c>
      <c r="B32" s="247" t="s">
        <v>168</v>
      </c>
      <c r="C32" s="270">
        <f>SUM(D32:N32)</f>
        <v>523296</v>
      </c>
      <c r="D32" s="88"/>
      <c r="E32" s="121">
        <v>505695</v>
      </c>
      <c r="F32" s="88"/>
      <c r="G32" s="121"/>
      <c r="H32" s="88"/>
      <c r="I32" s="121"/>
      <c r="J32" s="88">
        <v>0</v>
      </c>
      <c r="K32" s="121"/>
      <c r="L32" s="88"/>
      <c r="M32" s="121"/>
      <c r="N32" s="88">
        <v>17601</v>
      </c>
      <c r="O32" s="150">
        <f t="shared" si="0"/>
        <v>523296</v>
      </c>
    </row>
    <row r="33" spans="1:15">
      <c r="A33" s="11" t="s">
        <v>429</v>
      </c>
      <c r="B33" s="247"/>
      <c r="C33" s="270">
        <f t="shared" ref="C33:C44" si="2">SUM(D33:N33)</f>
        <v>547060</v>
      </c>
      <c r="D33" s="88"/>
      <c r="E33" s="121">
        <v>529459</v>
      </c>
      <c r="F33" s="88"/>
      <c r="G33" s="121"/>
      <c r="H33" s="88"/>
      <c r="I33" s="121"/>
      <c r="J33" s="88"/>
      <c r="K33" s="121"/>
      <c r="L33" s="88"/>
      <c r="M33" s="121"/>
      <c r="N33" s="88">
        <v>17601</v>
      </c>
      <c r="O33" s="150">
        <f t="shared" si="0"/>
        <v>547060</v>
      </c>
    </row>
    <row r="34" spans="1:15">
      <c r="A34" s="11" t="s">
        <v>469</v>
      </c>
      <c r="B34" s="247"/>
      <c r="C34" s="185">
        <f t="shared" si="2"/>
        <v>26789</v>
      </c>
      <c r="D34" s="88"/>
      <c r="E34" s="121">
        <v>26789</v>
      </c>
      <c r="F34" s="88"/>
      <c r="G34" s="121"/>
      <c r="H34" s="88"/>
      <c r="I34" s="121"/>
      <c r="J34" s="88"/>
      <c r="K34" s="121"/>
      <c r="L34" s="88"/>
      <c r="M34" s="121"/>
      <c r="N34" s="88"/>
      <c r="O34" s="150">
        <f t="shared" si="0"/>
        <v>26789</v>
      </c>
    </row>
    <row r="35" spans="1:15">
      <c r="A35" s="11" t="s">
        <v>470</v>
      </c>
      <c r="B35" s="247"/>
      <c r="C35" s="185">
        <f t="shared" si="2"/>
        <v>4127</v>
      </c>
      <c r="D35" s="88"/>
      <c r="E35" s="121">
        <v>4127</v>
      </c>
      <c r="F35" s="88"/>
      <c r="G35" s="121"/>
      <c r="H35" s="88"/>
      <c r="I35" s="121"/>
      <c r="J35" s="88"/>
      <c r="K35" s="121"/>
      <c r="L35" s="88"/>
      <c r="M35" s="121"/>
      <c r="N35" s="88"/>
      <c r="O35" s="150">
        <f t="shared" si="0"/>
        <v>4127</v>
      </c>
    </row>
    <row r="36" spans="1:15">
      <c r="A36" s="11" t="s">
        <v>471</v>
      </c>
      <c r="B36" s="247"/>
      <c r="C36" s="185">
        <f t="shared" si="2"/>
        <v>2482</v>
      </c>
      <c r="D36" s="88"/>
      <c r="E36" s="121">
        <v>2482</v>
      </c>
      <c r="F36" s="88"/>
      <c r="G36" s="121"/>
      <c r="H36" s="88"/>
      <c r="I36" s="121"/>
      <c r="J36" s="88"/>
      <c r="K36" s="121"/>
      <c r="L36" s="88"/>
      <c r="M36" s="121"/>
      <c r="N36" s="88"/>
      <c r="O36" s="150">
        <f t="shared" si="0"/>
        <v>2482</v>
      </c>
    </row>
    <row r="37" spans="1:15">
      <c r="A37" s="11" t="s">
        <v>601</v>
      </c>
      <c r="B37" s="247"/>
      <c r="C37" s="185">
        <f t="shared" si="2"/>
        <v>2370</v>
      </c>
      <c r="D37" s="88"/>
      <c r="E37" s="121">
        <v>2370</v>
      </c>
      <c r="F37" s="88"/>
      <c r="G37" s="121"/>
      <c r="H37" s="88"/>
      <c r="I37" s="121"/>
      <c r="J37" s="88"/>
      <c r="K37" s="121"/>
      <c r="L37" s="88"/>
      <c r="M37" s="121"/>
      <c r="N37" s="88"/>
      <c r="O37" s="150">
        <f t="shared" si="0"/>
        <v>2370</v>
      </c>
    </row>
    <row r="38" spans="1:15">
      <c r="A38" s="11" t="s">
        <v>558</v>
      </c>
      <c r="B38" s="247"/>
      <c r="C38" s="185">
        <f t="shared" si="2"/>
        <v>9722</v>
      </c>
      <c r="D38" s="88"/>
      <c r="E38" s="121">
        <v>9722</v>
      </c>
      <c r="F38" s="88"/>
      <c r="G38" s="121"/>
      <c r="H38" s="88"/>
      <c r="I38" s="121"/>
      <c r="J38" s="88"/>
      <c r="K38" s="121"/>
      <c r="L38" s="88"/>
      <c r="M38" s="121"/>
      <c r="N38" s="88"/>
      <c r="O38" s="150">
        <f t="shared" si="0"/>
        <v>9722</v>
      </c>
    </row>
    <row r="39" spans="1:15">
      <c r="A39" s="11" t="s">
        <v>560</v>
      </c>
      <c r="B39" s="247"/>
      <c r="C39" s="185">
        <f t="shared" si="2"/>
        <v>6139</v>
      </c>
      <c r="D39" s="88"/>
      <c r="E39" s="121">
        <v>6139</v>
      </c>
      <c r="F39" s="88"/>
      <c r="G39" s="121"/>
      <c r="H39" s="88"/>
      <c r="I39" s="121"/>
      <c r="J39" s="88"/>
      <c r="K39" s="121"/>
      <c r="L39" s="88"/>
      <c r="M39" s="121"/>
      <c r="N39" s="88"/>
      <c r="O39" s="150">
        <f t="shared" si="0"/>
        <v>6139</v>
      </c>
    </row>
    <row r="40" spans="1:15">
      <c r="A40" s="11" t="s">
        <v>561</v>
      </c>
      <c r="B40" s="247"/>
      <c r="C40" s="185">
        <f t="shared" si="2"/>
        <v>218</v>
      </c>
      <c r="D40" s="88"/>
      <c r="E40" s="121">
        <v>218</v>
      </c>
      <c r="F40" s="88"/>
      <c r="G40" s="121"/>
      <c r="H40" s="88"/>
      <c r="I40" s="121"/>
      <c r="J40" s="88"/>
      <c r="K40" s="121"/>
      <c r="L40" s="88"/>
      <c r="M40" s="121"/>
      <c r="N40" s="88"/>
      <c r="O40" s="150">
        <f t="shared" si="0"/>
        <v>218</v>
      </c>
    </row>
    <row r="41" spans="1:15">
      <c r="A41" s="11" t="s">
        <v>695</v>
      </c>
      <c r="B41" s="247"/>
      <c r="C41" s="185">
        <f t="shared" si="2"/>
        <v>-2352</v>
      </c>
      <c r="D41" s="88"/>
      <c r="E41" s="121">
        <v>-2352</v>
      </c>
      <c r="F41" s="88"/>
      <c r="G41" s="121"/>
      <c r="H41" s="88"/>
      <c r="I41" s="121"/>
      <c r="J41" s="88"/>
      <c r="K41" s="121"/>
      <c r="L41" s="88"/>
      <c r="M41" s="121"/>
      <c r="N41" s="88"/>
      <c r="O41" s="150">
        <f t="shared" si="0"/>
        <v>-2352</v>
      </c>
    </row>
    <row r="42" spans="1:15">
      <c r="A42" s="11" t="s">
        <v>693</v>
      </c>
      <c r="B42" s="247"/>
      <c r="C42" s="185">
        <f t="shared" si="2"/>
        <v>-2850</v>
      </c>
      <c r="D42" s="88"/>
      <c r="E42" s="121">
        <v>-2850</v>
      </c>
      <c r="F42" s="88"/>
      <c r="G42" s="121"/>
      <c r="H42" s="88"/>
      <c r="I42" s="121"/>
      <c r="J42" s="88"/>
      <c r="K42" s="121"/>
      <c r="L42" s="88"/>
      <c r="M42" s="121"/>
      <c r="N42" s="88"/>
      <c r="O42" s="150">
        <f t="shared" si="0"/>
        <v>-2850</v>
      </c>
    </row>
    <row r="43" spans="1:15">
      <c r="A43" s="11" t="s">
        <v>562</v>
      </c>
      <c r="B43" s="247"/>
      <c r="C43" s="185">
        <f t="shared" si="2"/>
        <v>2659</v>
      </c>
      <c r="D43" s="88"/>
      <c r="E43" s="121">
        <v>2659</v>
      </c>
      <c r="F43" s="88"/>
      <c r="G43" s="121"/>
      <c r="H43" s="88"/>
      <c r="I43" s="121"/>
      <c r="J43" s="88"/>
      <c r="K43" s="121"/>
      <c r="L43" s="88"/>
      <c r="M43" s="121"/>
      <c r="N43" s="88"/>
      <c r="O43" s="150">
        <f t="shared" si="0"/>
        <v>2659</v>
      </c>
    </row>
    <row r="44" spans="1:15">
      <c r="A44" s="11" t="s">
        <v>451</v>
      </c>
      <c r="B44" s="247"/>
      <c r="C44" s="270">
        <f t="shared" si="2"/>
        <v>49304</v>
      </c>
      <c r="D44" s="88">
        <f>SUM(D34:D39)</f>
        <v>0</v>
      </c>
      <c r="E44" s="121">
        <f>SUM(E34:E43)</f>
        <v>49304</v>
      </c>
      <c r="F44" s="88">
        <f t="shared" ref="F44:N44" si="3">SUM(F34:F39)</f>
        <v>0</v>
      </c>
      <c r="G44" s="121">
        <f t="shared" si="3"/>
        <v>0</v>
      </c>
      <c r="H44" s="88">
        <f t="shared" si="3"/>
        <v>0</v>
      </c>
      <c r="I44" s="121">
        <f t="shared" si="3"/>
        <v>0</v>
      </c>
      <c r="J44" s="88">
        <f t="shared" si="3"/>
        <v>0</v>
      </c>
      <c r="K44" s="121">
        <f t="shared" si="3"/>
        <v>0</v>
      </c>
      <c r="L44" s="88">
        <f t="shared" si="3"/>
        <v>0</v>
      </c>
      <c r="M44" s="121">
        <f t="shared" si="3"/>
        <v>0</v>
      </c>
      <c r="N44" s="88">
        <f t="shared" si="3"/>
        <v>0</v>
      </c>
      <c r="O44" s="150">
        <f t="shared" si="0"/>
        <v>49304</v>
      </c>
    </row>
    <row r="45" spans="1:15">
      <c r="A45" s="15" t="s">
        <v>524</v>
      </c>
      <c r="B45" s="247"/>
      <c r="C45" s="228">
        <f>SUM(D45:N45)</f>
        <v>596364</v>
      </c>
      <c r="D45" s="113">
        <f t="shared" ref="D45:N45" si="4">SUM(D33,D44)</f>
        <v>0</v>
      </c>
      <c r="E45" s="120">
        <f t="shared" si="4"/>
        <v>578763</v>
      </c>
      <c r="F45" s="113">
        <f t="shared" si="4"/>
        <v>0</v>
      </c>
      <c r="G45" s="120">
        <f t="shared" si="4"/>
        <v>0</v>
      </c>
      <c r="H45" s="113">
        <f t="shared" si="4"/>
        <v>0</v>
      </c>
      <c r="I45" s="120">
        <f t="shared" si="4"/>
        <v>0</v>
      </c>
      <c r="J45" s="113">
        <f t="shared" si="4"/>
        <v>0</v>
      </c>
      <c r="K45" s="120">
        <f t="shared" si="4"/>
        <v>0</v>
      </c>
      <c r="L45" s="113">
        <f t="shared" si="4"/>
        <v>0</v>
      </c>
      <c r="M45" s="120">
        <f t="shared" si="4"/>
        <v>0</v>
      </c>
      <c r="N45" s="113">
        <f t="shared" si="4"/>
        <v>17601</v>
      </c>
      <c r="O45" s="150">
        <f t="shared" si="0"/>
        <v>596364</v>
      </c>
    </row>
    <row r="46" spans="1:15">
      <c r="A46" s="359" t="s">
        <v>405</v>
      </c>
      <c r="B46" s="7"/>
      <c r="C46" s="270"/>
      <c r="D46" s="121"/>
      <c r="E46" s="88"/>
      <c r="F46" s="121"/>
      <c r="G46" s="88"/>
      <c r="H46" s="121"/>
      <c r="I46" s="88"/>
      <c r="J46" s="121"/>
      <c r="K46" s="88"/>
      <c r="L46" s="88"/>
      <c r="M46" s="88"/>
      <c r="N46" s="88"/>
      <c r="O46" s="150"/>
    </row>
    <row r="47" spans="1:15">
      <c r="A47" s="11" t="s">
        <v>167</v>
      </c>
      <c r="B47" s="247" t="s">
        <v>168</v>
      </c>
      <c r="C47" s="270">
        <f>SUM(D47:N47)</f>
        <v>0</v>
      </c>
      <c r="D47" s="121"/>
      <c r="E47" s="88"/>
      <c r="F47" s="121"/>
      <c r="G47" s="88"/>
      <c r="H47" s="121"/>
      <c r="I47" s="88"/>
      <c r="J47" s="121"/>
      <c r="K47" s="88"/>
      <c r="L47" s="88"/>
      <c r="M47" s="88"/>
      <c r="N47" s="88"/>
      <c r="O47" s="150"/>
    </row>
    <row r="48" spans="1:15">
      <c r="A48" s="11" t="s">
        <v>429</v>
      </c>
      <c r="B48" s="247"/>
      <c r="C48" s="270">
        <f>SUM(D48:N48)</f>
        <v>0</v>
      </c>
      <c r="D48" s="121"/>
      <c r="E48" s="88"/>
      <c r="F48" s="121"/>
      <c r="G48" s="88"/>
      <c r="H48" s="121"/>
      <c r="I48" s="88"/>
      <c r="J48" s="121"/>
      <c r="K48" s="88"/>
      <c r="L48" s="88"/>
      <c r="M48" s="88"/>
      <c r="N48" s="88"/>
      <c r="O48" s="150"/>
    </row>
    <row r="49" spans="1:18">
      <c r="A49" s="15" t="s">
        <v>524</v>
      </c>
      <c r="B49" s="247"/>
      <c r="C49" s="270">
        <f>SUM(D49:N49)</f>
        <v>0</v>
      </c>
      <c r="D49" s="121"/>
      <c r="E49" s="88"/>
      <c r="F49" s="121"/>
      <c r="G49" s="88"/>
      <c r="H49" s="121"/>
      <c r="I49" s="88"/>
      <c r="J49" s="121"/>
      <c r="K49" s="88"/>
      <c r="L49" s="88"/>
      <c r="M49" s="88"/>
      <c r="N49" s="88"/>
      <c r="O49" s="150"/>
    </row>
    <row r="50" spans="1:18">
      <c r="A50" s="13" t="s">
        <v>406</v>
      </c>
      <c r="B50" s="7"/>
      <c r="C50" s="7"/>
      <c r="D50" s="118"/>
      <c r="E50" s="114"/>
      <c r="F50" s="118"/>
      <c r="G50" s="114"/>
      <c r="H50" s="118"/>
      <c r="I50" s="114"/>
      <c r="J50" s="118"/>
      <c r="K50" s="114"/>
      <c r="L50" s="114"/>
      <c r="M50" s="114"/>
      <c r="N50" s="114"/>
      <c r="O50" s="150">
        <f t="shared" si="0"/>
        <v>0</v>
      </c>
    </row>
    <row r="51" spans="1:18">
      <c r="A51" s="11" t="s">
        <v>167</v>
      </c>
      <c r="B51" s="247" t="s">
        <v>168</v>
      </c>
      <c r="C51" s="270">
        <f>SUM(D51:N51)</f>
        <v>0</v>
      </c>
      <c r="D51" s="121"/>
      <c r="E51" s="88"/>
      <c r="F51" s="121"/>
      <c r="G51" s="88"/>
      <c r="H51" s="121"/>
      <c r="I51" s="88"/>
      <c r="J51" s="121"/>
      <c r="K51" s="88"/>
      <c r="L51" s="88"/>
      <c r="M51" s="88"/>
      <c r="N51" s="88"/>
      <c r="O51" s="150">
        <f t="shared" si="0"/>
        <v>0</v>
      </c>
    </row>
    <row r="52" spans="1:18">
      <c r="A52" s="11" t="s">
        <v>429</v>
      </c>
      <c r="B52" s="247"/>
      <c r="C52" s="270">
        <f t="shared" ref="C52:C53" si="5">SUM(D52:N52)</f>
        <v>232230</v>
      </c>
      <c r="D52" s="121"/>
      <c r="E52" s="88"/>
      <c r="F52" s="121"/>
      <c r="G52" s="88"/>
      <c r="H52" s="121"/>
      <c r="I52" s="88"/>
      <c r="J52" s="121"/>
      <c r="K52" s="88"/>
      <c r="L52" s="88"/>
      <c r="M52" s="88"/>
      <c r="N52" s="88">
        <v>232230</v>
      </c>
      <c r="O52" s="150">
        <f t="shared" si="0"/>
        <v>232230</v>
      </c>
    </row>
    <row r="53" spans="1:18">
      <c r="A53" s="15" t="s">
        <v>524</v>
      </c>
      <c r="B53" s="247"/>
      <c r="C53" s="270">
        <f t="shared" si="5"/>
        <v>232230</v>
      </c>
      <c r="D53" s="121"/>
      <c r="E53" s="88"/>
      <c r="F53" s="121"/>
      <c r="G53" s="88"/>
      <c r="H53" s="121"/>
      <c r="I53" s="88"/>
      <c r="J53" s="121"/>
      <c r="K53" s="88"/>
      <c r="L53" s="88"/>
      <c r="M53" s="88"/>
      <c r="N53" s="88">
        <v>232230</v>
      </c>
      <c r="O53" s="150"/>
    </row>
    <row r="54" spans="1:18">
      <c r="A54" s="359" t="s">
        <v>407</v>
      </c>
      <c r="B54" s="7"/>
      <c r="C54" s="7"/>
      <c r="D54" s="118"/>
      <c r="E54" s="114"/>
      <c r="F54" s="118"/>
      <c r="G54" s="114"/>
      <c r="H54" s="118"/>
      <c r="I54" s="114"/>
      <c r="J54" s="118"/>
      <c r="K54" s="114"/>
      <c r="L54" s="114"/>
      <c r="M54" s="114"/>
      <c r="N54" s="114"/>
      <c r="O54" s="150">
        <f t="shared" si="0"/>
        <v>0</v>
      </c>
      <c r="P54" s="64"/>
    </row>
    <row r="55" spans="1:18">
      <c r="A55" s="11" t="s">
        <v>45</v>
      </c>
      <c r="B55" s="247" t="s">
        <v>168</v>
      </c>
      <c r="C55" s="324">
        <f>SUM(D55:N55)</f>
        <v>98141</v>
      </c>
      <c r="D55" s="121"/>
      <c r="E55" s="88">
        <v>98141</v>
      </c>
      <c r="F55" s="121"/>
      <c r="G55" s="88"/>
      <c r="H55" s="325"/>
      <c r="I55" s="88"/>
      <c r="J55" s="121">
        <v>0</v>
      </c>
      <c r="K55" s="88"/>
      <c r="L55" s="88"/>
      <c r="M55" s="88"/>
      <c r="N55" s="88"/>
      <c r="O55" s="150">
        <f t="shared" si="0"/>
        <v>98141</v>
      </c>
    </row>
    <row r="56" spans="1:18">
      <c r="A56" s="11" t="s">
        <v>429</v>
      </c>
      <c r="B56" s="247"/>
      <c r="C56" s="324">
        <f>SUM(D56:N56)</f>
        <v>98141</v>
      </c>
      <c r="D56" s="121"/>
      <c r="E56" s="88">
        <v>98141</v>
      </c>
      <c r="F56" s="121"/>
      <c r="G56" s="88"/>
      <c r="H56" s="325"/>
      <c r="I56" s="88"/>
      <c r="J56" s="121"/>
      <c r="K56" s="88"/>
      <c r="L56" s="88"/>
      <c r="M56" s="88"/>
      <c r="N56" s="88"/>
      <c r="O56" s="150">
        <f t="shared" si="0"/>
        <v>98141</v>
      </c>
    </row>
    <row r="57" spans="1:18">
      <c r="A57" s="15" t="s">
        <v>524</v>
      </c>
      <c r="B57" s="247"/>
      <c r="C57" s="324">
        <f>SUM(D57:N57)</f>
        <v>98141</v>
      </c>
      <c r="D57" s="381">
        <v>0</v>
      </c>
      <c r="E57" s="381">
        <f>SUM(E56,)</f>
        <v>98141</v>
      </c>
      <c r="F57" s="381">
        <f t="shared" ref="F57:N57" si="6">SUM(F56,)</f>
        <v>0</v>
      </c>
      <c r="G57" s="381">
        <f t="shared" si="6"/>
        <v>0</v>
      </c>
      <c r="H57" s="381">
        <f t="shared" si="6"/>
        <v>0</v>
      </c>
      <c r="I57" s="381">
        <f t="shared" si="6"/>
        <v>0</v>
      </c>
      <c r="J57" s="381">
        <f t="shared" si="6"/>
        <v>0</v>
      </c>
      <c r="K57" s="381">
        <f t="shared" si="6"/>
        <v>0</v>
      </c>
      <c r="L57" s="381">
        <f t="shared" si="6"/>
        <v>0</v>
      </c>
      <c r="M57" s="381">
        <f t="shared" si="6"/>
        <v>0</v>
      </c>
      <c r="N57" s="381">
        <f t="shared" si="6"/>
        <v>0</v>
      </c>
      <c r="O57" s="150">
        <f t="shared" si="0"/>
        <v>98141</v>
      </c>
      <c r="R57" s="64"/>
    </row>
    <row r="58" spans="1:18" s="159" customFormat="1">
      <c r="A58" s="13" t="s">
        <v>408</v>
      </c>
      <c r="B58" s="7"/>
      <c r="C58" s="7"/>
      <c r="D58" s="118"/>
      <c r="E58" s="114"/>
      <c r="F58" s="118"/>
      <c r="G58" s="114"/>
      <c r="H58" s="118"/>
      <c r="I58" s="114"/>
      <c r="J58" s="118"/>
      <c r="K58" s="114"/>
      <c r="L58" s="114"/>
      <c r="M58" s="114"/>
      <c r="N58" s="114"/>
      <c r="O58" s="150">
        <f t="shared" si="0"/>
        <v>0</v>
      </c>
    </row>
    <row r="59" spans="1:18" s="159" customFormat="1">
      <c r="A59" s="11" t="s">
        <v>45</v>
      </c>
      <c r="B59" s="247" t="s">
        <v>168</v>
      </c>
      <c r="C59" s="270">
        <f>SUM(D59:N59)</f>
        <v>0</v>
      </c>
      <c r="D59" s="121"/>
      <c r="E59" s="88"/>
      <c r="F59" s="121"/>
      <c r="G59" s="88"/>
      <c r="H59" s="121"/>
      <c r="I59" s="88"/>
      <c r="J59" s="121"/>
      <c r="K59" s="88"/>
      <c r="L59" s="88"/>
      <c r="M59" s="88"/>
      <c r="N59" s="88"/>
      <c r="O59" s="150">
        <f t="shared" si="0"/>
        <v>0</v>
      </c>
    </row>
    <row r="60" spans="1:18" s="159" customFormat="1">
      <c r="A60" s="11" t="s">
        <v>429</v>
      </c>
      <c r="B60" s="247"/>
      <c r="C60" s="270">
        <f>SUM(D60:N60)</f>
        <v>0</v>
      </c>
      <c r="D60" s="121"/>
      <c r="E60" s="88"/>
      <c r="F60" s="121"/>
      <c r="G60" s="88"/>
      <c r="H60" s="121"/>
      <c r="I60" s="88"/>
      <c r="J60" s="121"/>
      <c r="K60" s="88"/>
      <c r="L60" s="88"/>
      <c r="M60" s="88"/>
      <c r="N60" s="88"/>
      <c r="O60" s="150"/>
    </row>
    <row r="61" spans="1:18" s="159" customFormat="1">
      <c r="A61" s="15" t="s">
        <v>524</v>
      </c>
      <c r="B61" s="247"/>
      <c r="C61" s="270">
        <f>SUM(D61:N61)</f>
        <v>0</v>
      </c>
      <c r="D61" s="121"/>
      <c r="E61" s="88"/>
      <c r="F61" s="121"/>
      <c r="G61" s="88"/>
      <c r="H61" s="121"/>
      <c r="I61" s="88"/>
      <c r="J61" s="121"/>
      <c r="K61" s="88"/>
      <c r="L61" s="88"/>
      <c r="M61" s="88"/>
      <c r="N61" s="88"/>
      <c r="O61" s="150"/>
    </row>
    <row r="62" spans="1:18" s="159" customFormat="1">
      <c r="A62" s="13" t="s">
        <v>409</v>
      </c>
      <c r="B62" s="7"/>
      <c r="C62" s="7"/>
      <c r="D62" s="118"/>
      <c r="E62" s="114"/>
      <c r="F62" s="118"/>
      <c r="G62" s="114"/>
      <c r="H62" s="118"/>
      <c r="I62" s="114"/>
      <c r="J62" s="118"/>
      <c r="K62" s="114"/>
      <c r="L62" s="114"/>
      <c r="M62" s="114"/>
      <c r="N62" s="114"/>
      <c r="O62" s="150">
        <f t="shared" si="0"/>
        <v>0</v>
      </c>
    </row>
    <row r="63" spans="1:18" s="159" customFormat="1">
      <c r="A63" s="11" t="s">
        <v>45</v>
      </c>
      <c r="B63" s="247" t="s">
        <v>168</v>
      </c>
      <c r="C63" s="270">
        <f>SUM(D63:N63)</f>
        <v>0</v>
      </c>
      <c r="D63" s="121"/>
      <c r="E63" s="88"/>
      <c r="F63" s="121"/>
      <c r="G63" s="88"/>
      <c r="H63" s="121"/>
      <c r="I63" s="88"/>
      <c r="J63" s="121"/>
      <c r="K63" s="88"/>
      <c r="L63" s="88"/>
      <c r="M63" s="88">
        <v>0</v>
      </c>
      <c r="N63" s="88"/>
      <c r="O63" s="150">
        <f t="shared" si="0"/>
        <v>0</v>
      </c>
    </row>
    <row r="64" spans="1:18" s="159" customFormat="1">
      <c r="A64" s="11" t="s">
        <v>429</v>
      </c>
      <c r="B64" s="247"/>
      <c r="C64" s="270">
        <f>SUM(D64:N64)</f>
        <v>0</v>
      </c>
      <c r="D64" s="121"/>
      <c r="E64" s="88"/>
      <c r="F64" s="121"/>
      <c r="G64" s="88"/>
      <c r="H64" s="121"/>
      <c r="I64" s="88"/>
      <c r="J64" s="121"/>
      <c r="K64" s="88"/>
      <c r="L64" s="88"/>
      <c r="M64" s="88"/>
      <c r="N64" s="88"/>
      <c r="O64" s="150"/>
    </row>
    <row r="65" spans="1:15" s="159" customFormat="1">
      <c r="A65" s="15" t="s">
        <v>524</v>
      </c>
      <c r="B65" s="247"/>
      <c r="C65" s="270">
        <f>SUM(D65:N65)</f>
        <v>0</v>
      </c>
      <c r="D65" s="121"/>
      <c r="E65" s="88"/>
      <c r="F65" s="121"/>
      <c r="G65" s="88"/>
      <c r="H65" s="121"/>
      <c r="I65" s="88"/>
      <c r="J65" s="121"/>
      <c r="K65" s="88"/>
      <c r="L65" s="88"/>
      <c r="M65" s="88"/>
      <c r="N65" s="88"/>
      <c r="O65" s="150"/>
    </row>
    <row r="66" spans="1:15">
      <c r="A66" s="13" t="s">
        <v>410</v>
      </c>
      <c r="B66" s="7"/>
      <c r="C66" s="7"/>
      <c r="D66" s="118"/>
      <c r="E66" s="114"/>
      <c r="F66" s="118"/>
      <c r="G66" s="114"/>
      <c r="H66" s="118"/>
      <c r="I66" s="114"/>
      <c r="J66" s="118"/>
      <c r="K66" s="114"/>
      <c r="L66" s="114"/>
      <c r="M66" s="114"/>
      <c r="N66" s="114"/>
      <c r="O66" s="150"/>
    </row>
    <row r="67" spans="1:15">
      <c r="A67" s="11" t="s">
        <v>45</v>
      </c>
      <c r="B67" s="247" t="s">
        <v>168</v>
      </c>
      <c r="C67" s="270">
        <f>SUM(D67:N67)</f>
        <v>0</v>
      </c>
      <c r="D67" s="121"/>
      <c r="E67" s="88"/>
      <c r="F67" s="121"/>
      <c r="G67" s="88"/>
      <c r="H67" s="121"/>
      <c r="I67" s="88"/>
      <c r="J67" s="121"/>
      <c r="K67" s="88"/>
      <c r="L67" s="88"/>
      <c r="M67" s="88"/>
      <c r="N67" s="88"/>
      <c r="O67" s="150">
        <f t="shared" si="0"/>
        <v>0</v>
      </c>
    </row>
    <row r="68" spans="1:15">
      <c r="A68" s="11" t="s">
        <v>429</v>
      </c>
      <c r="B68" s="247"/>
      <c r="C68" s="270">
        <f>SUM(D68:N68)</f>
        <v>0</v>
      </c>
      <c r="D68" s="121"/>
      <c r="E68" s="88"/>
      <c r="F68" s="121"/>
      <c r="G68" s="88"/>
      <c r="H68" s="121"/>
      <c r="I68" s="88"/>
      <c r="J68" s="121"/>
      <c r="K68" s="88"/>
      <c r="L68" s="88"/>
      <c r="M68" s="88"/>
      <c r="N68" s="88"/>
      <c r="O68" s="150">
        <f t="shared" si="0"/>
        <v>0</v>
      </c>
    </row>
    <row r="69" spans="1:15">
      <c r="A69" s="15" t="s">
        <v>524</v>
      </c>
      <c r="B69" s="246"/>
      <c r="C69" s="228">
        <f>SUM(D69:N69)</f>
        <v>0</v>
      </c>
      <c r="D69" s="120"/>
      <c r="E69" s="113"/>
      <c r="F69" s="120"/>
      <c r="G69" s="113"/>
      <c r="H69" s="120"/>
      <c r="I69" s="113"/>
      <c r="J69" s="120"/>
      <c r="K69" s="113"/>
      <c r="L69" s="113"/>
      <c r="M69" s="113"/>
      <c r="N69" s="113"/>
      <c r="O69" s="150"/>
    </row>
    <row r="70" spans="1:15">
      <c r="A70" s="21" t="s">
        <v>411</v>
      </c>
      <c r="B70" s="247"/>
      <c r="C70" s="270"/>
      <c r="D70" s="121"/>
      <c r="E70" s="88"/>
      <c r="F70" s="121"/>
      <c r="G70" s="88"/>
      <c r="H70" s="121"/>
      <c r="I70" s="88"/>
      <c r="J70" s="121"/>
      <c r="K70" s="88"/>
      <c r="L70" s="88"/>
      <c r="M70" s="88"/>
      <c r="N70" s="88"/>
      <c r="O70" s="150"/>
    </row>
    <row r="71" spans="1:15">
      <c r="A71" s="11" t="s">
        <v>45</v>
      </c>
      <c r="B71" s="247" t="s">
        <v>169</v>
      </c>
      <c r="C71" s="270">
        <f>SUM(D71:N71)</f>
        <v>0</v>
      </c>
      <c r="D71" s="121"/>
      <c r="E71" s="88"/>
      <c r="F71" s="121"/>
      <c r="G71" s="88"/>
      <c r="H71" s="121"/>
      <c r="I71" s="88"/>
      <c r="J71" s="121"/>
      <c r="K71" s="88"/>
      <c r="L71" s="88"/>
      <c r="M71" s="88"/>
      <c r="N71" s="88"/>
      <c r="O71" s="150">
        <f t="shared" si="0"/>
        <v>0</v>
      </c>
    </row>
    <row r="72" spans="1:15">
      <c r="A72" s="11" t="s">
        <v>429</v>
      </c>
      <c r="B72" s="247"/>
      <c r="C72" s="270">
        <f>SUM(D72:N72)</f>
        <v>0</v>
      </c>
      <c r="D72" s="121"/>
      <c r="E72" s="88"/>
      <c r="F72" s="121"/>
      <c r="G72" s="88"/>
      <c r="H72" s="121"/>
      <c r="I72" s="88"/>
      <c r="J72" s="121"/>
      <c r="K72" s="88"/>
      <c r="L72" s="88"/>
      <c r="M72" s="88"/>
      <c r="N72" s="88"/>
      <c r="O72" s="150">
        <f t="shared" si="0"/>
        <v>0</v>
      </c>
    </row>
    <row r="73" spans="1:15">
      <c r="A73" s="11" t="s">
        <v>600</v>
      </c>
      <c r="B73" s="247"/>
      <c r="C73" s="270">
        <f t="shared" ref="C73:C74" si="7">SUM(D73:N73)</f>
        <v>250000</v>
      </c>
      <c r="D73" s="121"/>
      <c r="E73" s="88"/>
      <c r="F73" s="121"/>
      <c r="G73" s="88"/>
      <c r="H73" s="121"/>
      <c r="I73" s="88"/>
      <c r="J73" s="121"/>
      <c r="K73" s="88"/>
      <c r="L73" s="88"/>
      <c r="M73" s="88">
        <v>250000</v>
      </c>
      <c r="N73" s="88"/>
      <c r="O73" s="150">
        <f t="shared" si="0"/>
        <v>250000</v>
      </c>
    </row>
    <row r="74" spans="1:15">
      <c r="A74" s="11" t="s">
        <v>451</v>
      </c>
      <c r="B74" s="247"/>
      <c r="C74" s="270">
        <f t="shared" si="7"/>
        <v>250000</v>
      </c>
      <c r="D74" s="121"/>
      <c r="E74" s="88"/>
      <c r="F74" s="121"/>
      <c r="G74" s="88"/>
      <c r="H74" s="121"/>
      <c r="I74" s="88"/>
      <c r="J74" s="121"/>
      <c r="K74" s="88"/>
      <c r="L74" s="88"/>
      <c r="M74" s="88">
        <f>SUM(M73)</f>
        <v>250000</v>
      </c>
      <c r="N74" s="88"/>
      <c r="O74" s="150">
        <f t="shared" si="0"/>
        <v>250000</v>
      </c>
    </row>
    <row r="75" spans="1:15">
      <c r="A75" s="15" t="s">
        <v>524</v>
      </c>
      <c r="B75" s="247"/>
      <c r="C75" s="228">
        <f>SUM(C72,C74)</f>
        <v>250000</v>
      </c>
      <c r="D75" s="121"/>
      <c r="E75" s="88"/>
      <c r="F75" s="121"/>
      <c r="G75" s="88"/>
      <c r="H75" s="121"/>
      <c r="I75" s="88"/>
      <c r="J75" s="121"/>
      <c r="K75" s="88"/>
      <c r="L75" s="88"/>
      <c r="M75" s="88">
        <f>SUM(M72,M74)</f>
        <v>250000</v>
      </c>
      <c r="N75" s="113"/>
      <c r="O75" s="150">
        <f t="shared" si="0"/>
        <v>250000</v>
      </c>
    </row>
    <row r="76" spans="1:15">
      <c r="A76" s="53" t="s">
        <v>412</v>
      </c>
      <c r="B76" s="46"/>
      <c r="C76" s="46"/>
      <c r="D76" s="118"/>
      <c r="E76" s="114"/>
      <c r="F76" s="118"/>
      <c r="G76" s="114"/>
      <c r="H76" s="118"/>
      <c r="I76" s="114"/>
      <c r="J76" s="118"/>
      <c r="K76" s="114"/>
      <c r="L76" s="114"/>
      <c r="M76" s="114"/>
      <c r="N76" s="114"/>
      <c r="O76" s="150"/>
    </row>
    <row r="77" spans="1:15">
      <c r="A77" s="11" t="s">
        <v>33</v>
      </c>
      <c r="B77" s="247" t="s">
        <v>168</v>
      </c>
      <c r="C77" s="270">
        <f>SUM(D77:N77)</f>
        <v>0</v>
      </c>
      <c r="D77" s="121"/>
      <c r="E77" s="88"/>
      <c r="F77" s="121"/>
      <c r="G77" s="88"/>
      <c r="H77" s="121"/>
      <c r="I77" s="88"/>
      <c r="J77" s="121"/>
      <c r="K77" s="88"/>
      <c r="L77" s="88"/>
      <c r="M77" s="88"/>
      <c r="N77" s="88"/>
      <c r="O77" s="150">
        <f t="shared" si="0"/>
        <v>0</v>
      </c>
    </row>
    <row r="78" spans="1:15">
      <c r="A78" s="11" t="s">
        <v>429</v>
      </c>
      <c r="B78" s="247"/>
      <c r="C78" s="270">
        <f>SUM(D78:N78)</f>
        <v>0</v>
      </c>
      <c r="D78" s="121"/>
      <c r="E78" s="88"/>
      <c r="F78" s="121"/>
      <c r="G78" s="88"/>
      <c r="H78" s="121"/>
      <c r="I78" s="88"/>
      <c r="J78" s="121"/>
      <c r="K78" s="88"/>
      <c r="L78" s="88"/>
      <c r="M78" s="88"/>
      <c r="N78" s="88"/>
      <c r="O78" s="150"/>
    </row>
    <row r="79" spans="1:15">
      <c r="A79" s="15" t="s">
        <v>524</v>
      </c>
      <c r="B79" s="247"/>
      <c r="C79" s="270">
        <f>SUM(D79:N79)</f>
        <v>0</v>
      </c>
      <c r="D79" s="121"/>
      <c r="E79" s="88"/>
      <c r="F79" s="121"/>
      <c r="G79" s="88"/>
      <c r="H79" s="121"/>
      <c r="I79" s="88"/>
      <c r="J79" s="121"/>
      <c r="K79" s="88"/>
      <c r="L79" s="88"/>
      <c r="M79" s="88"/>
      <c r="N79" s="88"/>
      <c r="O79" s="150"/>
    </row>
    <row r="80" spans="1:15">
      <c r="A80" s="288" t="s">
        <v>413</v>
      </c>
      <c r="B80" s="46"/>
      <c r="C80" s="46"/>
      <c r="D80" s="118"/>
      <c r="E80" s="114"/>
      <c r="F80" s="118"/>
      <c r="G80" s="114"/>
      <c r="H80" s="118"/>
      <c r="I80" s="114"/>
      <c r="J80" s="118"/>
      <c r="K80" s="114"/>
      <c r="L80" s="114"/>
      <c r="M80" s="114"/>
      <c r="N80" s="114"/>
      <c r="O80" s="150">
        <f t="shared" si="0"/>
        <v>0</v>
      </c>
    </row>
    <row r="81" spans="1:17">
      <c r="A81" s="11" t="s">
        <v>33</v>
      </c>
      <c r="B81" s="247" t="s">
        <v>168</v>
      </c>
      <c r="C81" s="270">
        <f>SUM(D81:N81)</f>
        <v>0</v>
      </c>
      <c r="D81" s="121"/>
      <c r="E81" s="88"/>
      <c r="F81" s="121"/>
      <c r="G81" s="88"/>
      <c r="H81" s="121"/>
      <c r="I81" s="88"/>
      <c r="J81" s="121"/>
      <c r="K81" s="88"/>
      <c r="L81" s="88"/>
      <c r="M81" s="88"/>
      <c r="N81" s="88"/>
      <c r="O81" s="150">
        <f t="shared" si="0"/>
        <v>0</v>
      </c>
    </row>
    <row r="82" spans="1:17">
      <c r="A82" s="11" t="s">
        <v>429</v>
      </c>
      <c r="B82" s="247"/>
      <c r="C82" s="270">
        <f t="shared" ref="C82:C83" si="8">SUM(D82:N82)</f>
        <v>0</v>
      </c>
      <c r="D82" s="121"/>
      <c r="E82" s="88"/>
      <c r="F82" s="121"/>
      <c r="G82" s="88"/>
      <c r="H82" s="121"/>
      <c r="I82" s="88"/>
      <c r="J82" s="121"/>
      <c r="K82" s="88"/>
      <c r="L82" s="88"/>
      <c r="M82" s="88"/>
      <c r="N82" s="88"/>
      <c r="O82" s="150"/>
    </row>
    <row r="83" spans="1:17">
      <c r="A83" s="15" t="s">
        <v>524</v>
      </c>
      <c r="B83" s="247"/>
      <c r="C83" s="270">
        <f t="shared" si="8"/>
        <v>0</v>
      </c>
      <c r="D83" s="121"/>
      <c r="E83" s="88"/>
      <c r="F83" s="121"/>
      <c r="G83" s="88"/>
      <c r="H83" s="121"/>
      <c r="I83" s="88"/>
      <c r="J83" s="121"/>
      <c r="K83" s="88"/>
      <c r="L83" s="88"/>
      <c r="M83" s="88"/>
      <c r="N83" s="88"/>
      <c r="O83" s="150"/>
    </row>
    <row r="84" spans="1:17">
      <c r="A84" s="53" t="s">
        <v>414</v>
      </c>
      <c r="B84" s="46"/>
      <c r="C84" s="46"/>
      <c r="D84" s="118"/>
      <c r="E84" s="114"/>
      <c r="F84" s="118"/>
      <c r="G84" s="114"/>
      <c r="H84" s="118"/>
      <c r="I84" s="114"/>
      <c r="J84" s="118"/>
      <c r="K84" s="114"/>
      <c r="L84" s="114"/>
      <c r="M84" s="114"/>
      <c r="N84" s="114"/>
      <c r="O84" s="150">
        <f t="shared" si="0"/>
        <v>0</v>
      </c>
    </row>
    <row r="85" spans="1:17">
      <c r="A85" s="11" t="s">
        <v>33</v>
      </c>
      <c r="B85" s="247" t="s">
        <v>168</v>
      </c>
      <c r="C85" s="270">
        <f>SUM(D85:N85)</f>
        <v>4000</v>
      </c>
      <c r="D85" s="121"/>
      <c r="E85" s="88"/>
      <c r="F85" s="121"/>
      <c r="G85" s="88"/>
      <c r="H85" s="121">
        <v>4000</v>
      </c>
      <c r="I85" s="88"/>
      <c r="J85" s="121"/>
      <c r="K85" s="88"/>
      <c r="L85" s="88"/>
      <c r="M85" s="88"/>
      <c r="N85" s="88"/>
      <c r="O85" s="150">
        <f t="shared" si="0"/>
        <v>4000</v>
      </c>
    </row>
    <row r="86" spans="1:17">
      <c r="A86" s="11" t="s">
        <v>429</v>
      </c>
      <c r="B86" s="247"/>
      <c r="C86" s="270">
        <f>SUM(D86:N86)</f>
        <v>4000</v>
      </c>
      <c r="D86" s="121"/>
      <c r="E86" s="88"/>
      <c r="F86" s="121"/>
      <c r="G86" s="88"/>
      <c r="H86" s="121">
        <v>4000</v>
      </c>
      <c r="I86" s="88"/>
      <c r="J86" s="121"/>
      <c r="K86" s="88"/>
      <c r="L86" s="88"/>
      <c r="M86" s="88"/>
      <c r="N86" s="88"/>
      <c r="O86" s="150">
        <f t="shared" si="0"/>
        <v>4000</v>
      </c>
    </row>
    <row r="87" spans="1:17">
      <c r="A87" s="15" t="s">
        <v>524</v>
      </c>
      <c r="B87" s="247"/>
      <c r="C87" s="270">
        <f>SUM(D87:N87)</f>
        <v>4000</v>
      </c>
      <c r="D87" s="121"/>
      <c r="E87" s="88"/>
      <c r="F87" s="121"/>
      <c r="G87" s="88"/>
      <c r="H87" s="121">
        <v>4000</v>
      </c>
      <c r="I87" s="88"/>
      <c r="J87" s="121"/>
      <c r="K87" s="88"/>
      <c r="L87" s="88"/>
      <c r="M87" s="88"/>
      <c r="N87" s="88"/>
      <c r="O87" s="150"/>
    </row>
    <row r="88" spans="1:17">
      <c r="A88" s="53" t="s">
        <v>415</v>
      </c>
      <c r="B88" s="46"/>
      <c r="C88" s="46"/>
      <c r="D88" s="118"/>
      <c r="E88" s="114"/>
      <c r="F88" s="118"/>
      <c r="G88" s="114"/>
      <c r="H88" s="118"/>
      <c r="I88" s="114"/>
      <c r="J88" s="118"/>
      <c r="K88" s="114"/>
      <c r="L88" s="114"/>
      <c r="M88" s="114"/>
      <c r="N88" s="114"/>
      <c r="O88" s="150">
        <f t="shared" si="0"/>
        <v>0</v>
      </c>
    </row>
    <row r="89" spans="1:17">
      <c r="A89" s="11" t="s">
        <v>33</v>
      </c>
      <c r="B89" s="247" t="s">
        <v>168</v>
      </c>
      <c r="C89" s="270">
        <f>SUM(D89:N89)</f>
        <v>0</v>
      </c>
      <c r="D89" s="121"/>
      <c r="E89" s="88"/>
      <c r="F89" s="121"/>
      <c r="G89" s="88"/>
      <c r="H89" s="121"/>
      <c r="I89" s="88"/>
      <c r="J89" s="121"/>
      <c r="K89" s="88"/>
      <c r="L89" s="88"/>
      <c r="M89" s="88"/>
      <c r="N89" s="88"/>
      <c r="O89" s="150">
        <f t="shared" si="0"/>
        <v>0</v>
      </c>
    </row>
    <row r="90" spans="1:17">
      <c r="A90" s="11" t="s">
        <v>429</v>
      </c>
      <c r="B90" s="247"/>
      <c r="C90" s="270">
        <f t="shared" ref="C90:C91" si="9">SUM(D90:N90)</f>
        <v>0</v>
      </c>
      <c r="D90" s="121"/>
      <c r="E90" s="88"/>
      <c r="F90" s="121"/>
      <c r="G90" s="88"/>
      <c r="H90" s="121"/>
      <c r="I90" s="88"/>
      <c r="J90" s="121"/>
      <c r="K90" s="88"/>
      <c r="L90" s="88"/>
      <c r="M90" s="88"/>
      <c r="N90" s="88"/>
      <c r="O90" s="150"/>
    </row>
    <row r="91" spans="1:17">
      <c r="A91" s="15" t="s">
        <v>524</v>
      </c>
      <c r="B91" s="246"/>
      <c r="C91" s="228">
        <f t="shared" si="9"/>
        <v>0</v>
      </c>
      <c r="D91" s="120"/>
      <c r="E91" s="113"/>
      <c r="F91" s="120"/>
      <c r="G91" s="113"/>
      <c r="H91" s="120"/>
      <c r="I91" s="113"/>
      <c r="J91" s="120"/>
      <c r="K91" s="113"/>
      <c r="L91" s="113"/>
      <c r="M91" s="113"/>
      <c r="N91" s="113"/>
      <c r="O91" s="150"/>
    </row>
    <row r="92" spans="1:17">
      <c r="A92" s="56" t="s">
        <v>416</v>
      </c>
      <c r="B92" s="47"/>
      <c r="C92" s="47"/>
      <c r="D92" s="121"/>
      <c r="E92" s="88"/>
      <c r="F92" s="121"/>
      <c r="G92" s="88"/>
      <c r="H92" s="121"/>
      <c r="I92" s="88"/>
      <c r="J92" s="121"/>
      <c r="K92" s="88"/>
      <c r="L92" s="88"/>
      <c r="M92" s="88"/>
      <c r="N92" s="88"/>
      <c r="O92" s="150">
        <f t="shared" si="0"/>
        <v>0</v>
      </c>
    </row>
    <row r="93" spans="1:17">
      <c r="A93" s="11" t="s">
        <v>33</v>
      </c>
      <c r="B93" s="247" t="s">
        <v>168</v>
      </c>
      <c r="C93" s="270">
        <f>SUM(D93:N93)</f>
        <v>21125</v>
      </c>
      <c r="D93" s="121"/>
      <c r="E93" s="88"/>
      <c r="F93" s="121"/>
      <c r="G93" s="207"/>
      <c r="H93" s="121"/>
      <c r="I93" s="88"/>
      <c r="J93" s="121">
        <v>21125</v>
      </c>
      <c r="K93" s="88"/>
      <c r="L93" s="88"/>
      <c r="M93" s="88"/>
      <c r="N93" s="88"/>
      <c r="O93" s="150">
        <f t="shared" si="0"/>
        <v>21125</v>
      </c>
    </row>
    <row r="94" spans="1:17">
      <c r="A94" s="11" t="s">
        <v>429</v>
      </c>
      <c r="B94" s="247"/>
      <c r="C94" s="270">
        <f>SUM(D94:N94)</f>
        <v>21125</v>
      </c>
      <c r="D94" s="88"/>
      <c r="E94" s="88"/>
      <c r="F94" s="121"/>
      <c r="G94" s="207"/>
      <c r="H94" s="121"/>
      <c r="I94" s="88"/>
      <c r="J94" s="121">
        <v>21125</v>
      </c>
      <c r="K94" s="88"/>
      <c r="L94" s="88"/>
      <c r="M94" s="88"/>
      <c r="N94" s="88"/>
      <c r="O94" s="150">
        <f t="shared" si="0"/>
        <v>21125</v>
      </c>
      <c r="Q94" s="64"/>
    </row>
    <row r="95" spans="1:17">
      <c r="A95" s="15" t="s">
        <v>524</v>
      </c>
      <c r="B95" s="246"/>
      <c r="C95" s="270">
        <f>SUM(D95:N95)</f>
        <v>21125</v>
      </c>
      <c r="D95" s="113"/>
      <c r="E95" s="88"/>
      <c r="F95" s="121"/>
      <c r="G95" s="207"/>
      <c r="H95" s="121"/>
      <c r="I95" s="88"/>
      <c r="J95" s="121">
        <v>21125</v>
      </c>
      <c r="K95" s="88"/>
      <c r="L95" s="88"/>
      <c r="M95" s="88"/>
      <c r="N95" s="88"/>
      <c r="O95" s="150"/>
      <c r="Q95" s="64"/>
    </row>
    <row r="96" spans="1:17">
      <c r="A96" s="53" t="s">
        <v>417</v>
      </c>
      <c r="B96" s="46"/>
      <c r="C96" s="46"/>
      <c r="D96" s="116"/>
      <c r="E96" s="114"/>
      <c r="F96" s="118"/>
      <c r="G96" s="114"/>
      <c r="H96" s="118"/>
      <c r="I96" s="114"/>
      <c r="J96" s="118"/>
      <c r="K96" s="114"/>
      <c r="L96" s="114"/>
      <c r="M96" s="114"/>
      <c r="N96" s="114"/>
      <c r="O96" s="150">
        <f t="shared" si="0"/>
        <v>0</v>
      </c>
    </row>
    <row r="97" spans="1:15">
      <c r="A97" s="11" t="s">
        <v>33</v>
      </c>
      <c r="B97" s="247" t="s">
        <v>168</v>
      </c>
      <c r="C97" s="270">
        <f>SUM(D97:N97)</f>
        <v>49424</v>
      </c>
      <c r="D97" s="111"/>
      <c r="E97" s="88">
        <v>618</v>
      </c>
      <c r="F97" s="121"/>
      <c r="G97" s="88"/>
      <c r="H97" s="121">
        <v>576</v>
      </c>
      <c r="I97" s="88"/>
      <c r="J97" s="121">
        <v>47819</v>
      </c>
      <c r="K97" s="88"/>
      <c r="L97" s="88">
        <v>411</v>
      </c>
      <c r="M97" s="88"/>
      <c r="N97" s="88"/>
      <c r="O97" s="150">
        <f t="shared" si="0"/>
        <v>49424</v>
      </c>
    </row>
    <row r="98" spans="1:15">
      <c r="A98" s="11" t="s">
        <v>429</v>
      </c>
      <c r="B98" s="247"/>
      <c r="C98" s="270">
        <f t="shared" ref="C98:C101" si="10">SUM(D98:N98)</f>
        <v>27438</v>
      </c>
      <c r="D98" s="111"/>
      <c r="E98" s="88">
        <v>618</v>
      </c>
      <c r="F98" s="121"/>
      <c r="G98" s="88"/>
      <c r="H98" s="121">
        <v>576</v>
      </c>
      <c r="I98" s="88"/>
      <c r="J98" s="121">
        <v>25833</v>
      </c>
      <c r="K98" s="88"/>
      <c r="L98" s="88">
        <v>411</v>
      </c>
      <c r="M98" s="88"/>
      <c r="N98" s="88"/>
      <c r="O98" s="150">
        <f t="shared" si="0"/>
        <v>27438</v>
      </c>
    </row>
    <row r="99" spans="1:15">
      <c r="A99" s="11" t="s">
        <v>610</v>
      </c>
      <c r="B99" s="247"/>
      <c r="C99" s="270">
        <f t="shared" si="10"/>
        <v>-25833</v>
      </c>
      <c r="D99" s="111"/>
      <c r="E99" s="111"/>
      <c r="F99" s="121"/>
      <c r="G99" s="88"/>
      <c r="H99" s="121"/>
      <c r="I99" s="88"/>
      <c r="J99" s="121">
        <v>-25833</v>
      </c>
      <c r="K99" s="88"/>
      <c r="L99" s="111"/>
      <c r="M99" s="111"/>
      <c r="N99" s="111"/>
      <c r="O99" s="150">
        <f t="shared" si="0"/>
        <v>-25833</v>
      </c>
    </row>
    <row r="100" spans="1:15">
      <c r="A100" s="11" t="s">
        <v>452</v>
      </c>
      <c r="B100" s="247"/>
      <c r="C100" s="270">
        <f t="shared" si="10"/>
        <v>-25833</v>
      </c>
      <c r="D100" s="111">
        <f t="shared" ref="D100:N100" si="11">SUM(D99:D99)</f>
        <v>0</v>
      </c>
      <c r="E100" s="111">
        <f t="shared" si="11"/>
        <v>0</v>
      </c>
      <c r="F100" s="121">
        <f t="shared" si="11"/>
        <v>0</v>
      </c>
      <c r="G100" s="88">
        <f t="shared" si="11"/>
        <v>0</v>
      </c>
      <c r="H100" s="111">
        <f t="shared" si="11"/>
        <v>0</v>
      </c>
      <c r="I100" s="111">
        <f t="shared" si="11"/>
        <v>0</v>
      </c>
      <c r="J100" s="111">
        <f t="shared" si="11"/>
        <v>-25833</v>
      </c>
      <c r="K100" s="111">
        <f t="shared" si="11"/>
        <v>0</v>
      </c>
      <c r="L100" s="111">
        <f t="shared" si="11"/>
        <v>0</v>
      </c>
      <c r="M100" s="111">
        <f t="shared" si="11"/>
        <v>0</v>
      </c>
      <c r="N100" s="111">
        <f t="shared" si="11"/>
        <v>0</v>
      </c>
      <c r="O100" s="150">
        <f t="shared" si="0"/>
        <v>-25833</v>
      </c>
    </row>
    <row r="101" spans="1:15">
      <c r="A101" s="15" t="s">
        <v>524</v>
      </c>
      <c r="B101" s="246"/>
      <c r="C101" s="270">
        <f t="shared" si="10"/>
        <v>1605</v>
      </c>
      <c r="D101" s="110">
        <f t="shared" ref="D101:N101" si="12">SUM(D98,D100)</f>
        <v>0</v>
      </c>
      <c r="E101" s="110">
        <f t="shared" si="12"/>
        <v>618</v>
      </c>
      <c r="F101" s="120">
        <f t="shared" si="12"/>
        <v>0</v>
      </c>
      <c r="G101" s="113">
        <f t="shared" si="12"/>
        <v>0</v>
      </c>
      <c r="H101" s="110">
        <f t="shared" si="12"/>
        <v>576</v>
      </c>
      <c r="I101" s="110">
        <f t="shared" si="12"/>
        <v>0</v>
      </c>
      <c r="J101" s="110">
        <f t="shared" si="12"/>
        <v>0</v>
      </c>
      <c r="K101" s="110">
        <f t="shared" si="12"/>
        <v>0</v>
      </c>
      <c r="L101" s="110">
        <f t="shared" si="12"/>
        <v>411</v>
      </c>
      <c r="M101" s="110">
        <f t="shared" si="12"/>
        <v>0</v>
      </c>
      <c r="N101" s="110">
        <f t="shared" si="12"/>
        <v>0</v>
      </c>
      <c r="O101" s="150">
        <f t="shared" si="0"/>
        <v>1605</v>
      </c>
    </row>
    <row r="102" spans="1:15">
      <c r="A102" s="13" t="s">
        <v>418</v>
      </c>
      <c r="B102" s="7"/>
      <c r="C102" s="7"/>
      <c r="D102" s="118"/>
      <c r="E102" s="114"/>
      <c r="F102" s="118"/>
      <c r="G102" s="114"/>
      <c r="H102" s="118"/>
      <c r="I102" s="114"/>
      <c r="J102" s="118"/>
      <c r="K102" s="114"/>
      <c r="L102" s="114"/>
      <c r="M102" s="114"/>
      <c r="N102" s="114"/>
      <c r="O102" s="150">
        <f t="shared" si="0"/>
        <v>0</v>
      </c>
    </row>
    <row r="103" spans="1:15">
      <c r="A103" s="11" t="s">
        <v>33</v>
      </c>
      <c r="B103" s="247" t="s">
        <v>168</v>
      </c>
      <c r="C103" s="270">
        <f>SUM(D103:N103)</f>
        <v>9000</v>
      </c>
      <c r="D103" s="121"/>
      <c r="E103" s="88">
        <v>9000</v>
      </c>
      <c r="F103" s="121"/>
      <c r="G103" s="88"/>
      <c r="H103" s="121"/>
      <c r="I103" s="88"/>
      <c r="J103" s="121">
        <v>0</v>
      </c>
      <c r="K103" s="88"/>
      <c r="L103" s="88"/>
      <c r="M103" s="88"/>
      <c r="N103" s="88"/>
      <c r="O103" s="150">
        <f t="shared" si="0"/>
        <v>9000</v>
      </c>
    </row>
    <row r="104" spans="1:15" ht="13.5" customHeight="1">
      <c r="A104" s="11" t="s">
        <v>429</v>
      </c>
      <c r="B104" s="247"/>
      <c r="C104" s="270">
        <f>SUM(D104:N104)</f>
        <v>9000</v>
      </c>
      <c r="D104" s="131"/>
      <c r="E104" s="88">
        <v>9000</v>
      </c>
      <c r="F104" s="121"/>
      <c r="G104" s="88"/>
      <c r="H104" s="121"/>
      <c r="I104" s="88"/>
      <c r="J104" s="121"/>
      <c r="K104" s="88"/>
      <c r="L104" s="88"/>
      <c r="M104" s="88"/>
      <c r="N104" s="88"/>
      <c r="O104" s="150">
        <f t="shared" si="0"/>
        <v>9000</v>
      </c>
    </row>
    <row r="105" spans="1:15" ht="13.5" customHeight="1">
      <c r="A105" s="15" t="s">
        <v>524</v>
      </c>
      <c r="B105" s="247"/>
      <c r="C105" s="270">
        <f>SUM(D105:N105)</f>
        <v>9000</v>
      </c>
      <c r="D105" s="121"/>
      <c r="E105" s="88">
        <v>9000</v>
      </c>
      <c r="F105" s="121"/>
      <c r="G105" s="88"/>
      <c r="H105" s="121"/>
      <c r="I105" s="88"/>
      <c r="J105" s="121"/>
      <c r="K105" s="88"/>
      <c r="L105" s="88"/>
      <c r="M105" s="88"/>
      <c r="N105" s="88"/>
      <c r="O105" s="150"/>
    </row>
    <row r="106" spans="1:15">
      <c r="A106" s="21" t="s">
        <v>419</v>
      </c>
      <c r="B106" s="7"/>
      <c r="C106" s="7"/>
      <c r="D106" s="118"/>
      <c r="E106" s="114"/>
      <c r="F106" s="118"/>
      <c r="G106" s="114"/>
      <c r="H106" s="118"/>
      <c r="I106" s="114"/>
      <c r="J106" s="118"/>
      <c r="K106" s="114"/>
      <c r="L106" s="114"/>
      <c r="M106" s="114"/>
      <c r="N106" s="114"/>
      <c r="O106" s="150">
        <f t="shared" si="0"/>
        <v>0</v>
      </c>
    </row>
    <row r="107" spans="1:15">
      <c r="A107" s="11" t="s">
        <v>33</v>
      </c>
      <c r="B107" s="247" t="s">
        <v>168</v>
      </c>
      <c r="C107" s="270">
        <f>SUM(D107:N107)</f>
        <v>72403</v>
      </c>
      <c r="D107" s="121"/>
      <c r="E107" s="88"/>
      <c r="F107" s="121"/>
      <c r="G107" s="88"/>
      <c r="H107" s="121"/>
      <c r="I107" s="88"/>
      <c r="J107" s="121">
        <v>0</v>
      </c>
      <c r="K107" s="88"/>
      <c r="L107" s="88">
        <v>72403</v>
      </c>
      <c r="M107" s="88"/>
      <c r="N107" s="88"/>
      <c r="O107" s="150">
        <f t="shared" si="0"/>
        <v>72403</v>
      </c>
    </row>
    <row r="108" spans="1:15">
      <c r="A108" s="11" t="s">
        <v>429</v>
      </c>
      <c r="B108" s="247"/>
      <c r="C108" s="270">
        <f>SUM(D108:N108)</f>
        <v>72403</v>
      </c>
      <c r="D108" s="131"/>
      <c r="E108" s="88"/>
      <c r="F108" s="121"/>
      <c r="G108" s="88"/>
      <c r="H108" s="121"/>
      <c r="I108" s="88"/>
      <c r="J108" s="121"/>
      <c r="K108" s="88"/>
      <c r="L108" s="88">
        <v>72403</v>
      </c>
      <c r="M108" s="88"/>
      <c r="N108" s="88"/>
      <c r="O108" s="150">
        <f t="shared" si="0"/>
        <v>72403</v>
      </c>
    </row>
    <row r="109" spans="1:15">
      <c r="A109" s="15" t="s">
        <v>524</v>
      </c>
      <c r="B109" s="247"/>
      <c r="C109" s="270">
        <f>SUM(D109:N109)</f>
        <v>72403</v>
      </c>
      <c r="D109" s="121"/>
      <c r="E109" s="88"/>
      <c r="F109" s="121"/>
      <c r="G109" s="88"/>
      <c r="H109" s="121"/>
      <c r="I109" s="88"/>
      <c r="J109" s="121"/>
      <c r="K109" s="88"/>
      <c r="L109" s="88">
        <v>72403</v>
      </c>
      <c r="M109" s="88"/>
      <c r="N109" s="88"/>
      <c r="O109" s="150"/>
    </row>
    <row r="110" spans="1:15">
      <c r="A110" s="21" t="s">
        <v>420</v>
      </c>
      <c r="B110" s="7"/>
      <c r="C110" s="7"/>
      <c r="D110" s="118"/>
      <c r="E110" s="114"/>
      <c r="F110" s="118"/>
      <c r="G110" s="114"/>
      <c r="H110" s="118"/>
      <c r="I110" s="114"/>
      <c r="J110" s="118"/>
      <c r="K110" s="114"/>
      <c r="L110" s="114"/>
      <c r="M110" s="114"/>
      <c r="N110" s="114"/>
      <c r="O110" s="150">
        <f t="shared" si="0"/>
        <v>0</v>
      </c>
    </row>
    <row r="111" spans="1:15">
      <c r="A111" s="11" t="s">
        <v>33</v>
      </c>
      <c r="B111" s="247" t="s">
        <v>168</v>
      </c>
      <c r="C111" s="270">
        <f>SUM(D111:N111)</f>
        <v>0</v>
      </c>
      <c r="D111" s="121"/>
      <c r="E111" s="88"/>
      <c r="F111" s="121"/>
      <c r="G111" s="88"/>
      <c r="H111" s="121"/>
      <c r="I111" s="88"/>
      <c r="J111" s="121"/>
      <c r="K111" s="88"/>
      <c r="L111" s="88"/>
      <c r="M111" s="88"/>
      <c r="N111" s="88"/>
      <c r="O111" s="150">
        <f t="shared" si="0"/>
        <v>0</v>
      </c>
    </row>
    <row r="112" spans="1:15">
      <c r="A112" s="11" t="s">
        <v>429</v>
      </c>
      <c r="B112" s="247"/>
      <c r="C112" s="270">
        <f t="shared" ref="C112:C113" si="13">SUM(D112:N112)</f>
        <v>0</v>
      </c>
      <c r="D112" s="121"/>
      <c r="E112" s="88"/>
      <c r="F112" s="121"/>
      <c r="G112" s="88"/>
      <c r="H112" s="121"/>
      <c r="I112" s="88"/>
      <c r="J112" s="121"/>
      <c r="K112" s="88"/>
      <c r="L112" s="88"/>
      <c r="M112" s="88"/>
      <c r="N112" s="88"/>
      <c r="O112" s="150"/>
    </row>
    <row r="113" spans="1:17">
      <c r="A113" s="15" t="s">
        <v>524</v>
      </c>
      <c r="B113" s="247"/>
      <c r="C113" s="270">
        <f t="shared" si="13"/>
        <v>0</v>
      </c>
      <c r="D113" s="121"/>
      <c r="E113" s="88"/>
      <c r="F113" s="121"/>
      <c r="G113" s="88"/>
      <c r="H113" s="121"/>
      <c r="I113" s="88"/>
      <c r="J113" s="121"/>
      <c r="K113" s="88"/>
      <c r="L113" s="88"/>
      <c r="M113" s="88"/>
      <c r="N113" s="88"/>
      <c r="O113" s="150"/>
    </row>
    <row r="114" spans="1:17">
      <c r="A114" s="21" t="s">
        <v>421</v>
      </c>
      <c r="B114" s="7"/>
      <c r="C114" s="7"/>
      <c r="D114" s="118"/>
      <c r="E114" s="114"/>
      <c r="F114" s="118"/>
      <c r="G114" s="114"/>
      <c r="H114" s="118"/>
      <c r="I114" s="114"/>
      <c r="J114" s="118"/>
      <c r="K114" s="114"/>
      <c r="L114" s="114"/>
      <c r="M114" s="114"/>
      <c r="N114" s="114"/>
      <c r="O114" s="150">
        <f t="shared" si="0"/>
        <v>0</v>
      </c>
    </row>
    <row r="115" spans="1:17">
      <c r="A115" s="11" t="s">
        <v>33</v>
      </c>
      <c r="B115" s="247" t="s">
        <v>169</v>
      </c>
      <c r="C115" s="270">
        <f>SUM(D115:N115)</f>
        <v>0</v>
      </c>
      <c r="D115" s="121"/>
      <c r="E115" s="88"/>
      <c r="F115" s="121"/>
      <c r="G115" s="88"/>
      <c r="H115" s="121"/>
      <c r="I115" s="88"/>
      <c r="J115" s="121"/>
      <c r="K115" s="323"/>
      <c r="L115" s="88"/>
      <c r="M115" s="88"/>
      <c r="N115" s="88"/>
      <c r="O115" s="150">
        <f t="shared" si="0"/>
        <v>0</v>
      </c>
    </row>
    <row r="116" spans="1:17">
      <c r="A116" s="11" t="s">
        <v>429</v>
      </c>
      <c r="B116" s="247"/>
      <c r="C116" s="270">
        <f t="shared" ref="C116:C117" si="14">SUM(D116:N116)</f>
        <v>0</v>
      </c>
      <c r="D116" s="121"/>
      <c r="E116" s="88"/>
      <c r="F116" s="121"/>
      <c r="G116" s="88"/>
      <c r="H116" s="121"/>
      <c r="I116" s="88"/>
      <c r="J116" s="121"/>
      <c r="K116" s="362"/>
      <c r="L116" s="88"/>
      <c r="M116" s="88"/>
      <c r="N116" s="88"/>
      <c r="O116" s="150"/>
    </row>
    <row r="117" spans="1:17">
      <c r="A117" s="15" t="s">
        <v>524</v>
      </c>
      <c r="B117" s="247"/>
      <c r="C117" s="270">
        <f t="shared" si="14"/>
        <v>0</v>
      </c>
      <c r="D117" s="121"/>
      <c r="E117" s="88"/>
      <c r="F117" s="121"/>
      <c r="G117" s="88"/>
      <c r="H117" s="121"/>
      <c r="I117" s="88"/>
      <c r="J117" s="121"/>
      <c r="K117" s="362"/>
      <c r="L117" s="88"/>
      <c r="M117" s="88"/>
      <c r="N117" s="88"/>
      <c r="O117" s="150"/>
    </row>
    <row r="118" spans="1:17">
      <c r="A118" s="56" t="s">
        <v>422</v>
      </c>
      <c r="B118" s="46"/>
      <c r="C118" s="46"/>
      <c r="D118" s="118"/>
      <c r="E118" s="114"/>
      <c r="F118" s="118"/>
      <c r="G118" s="114"/>
      <c r="H118" s="118"/>
      <c r="I118" s="114"/>
      <c r="J118" s="118"/>
      <c r="K118" s="114"/>
      <c r="L118" s="114"/>
      <c r="M118" s="114"/>
      <c r="N118" s="114"/>
      <c r="O118" s="150">
        <f t="shared" si="0"/>
        <v>0</v>
      </c>
    </row>
    <row r="119" spans="1:17">
      <c r="A119" s="11" t="s">
        <v>33</v>
      </c>
      <c r="B119" s="247" t="s">
        <v>168</v>
      </c>
      <c r="C119" s="270">
        <f>SUM(D119:N119)</f>
        <v>297</v>
      </c>
      <c r="D119" s="121"/>
      <c r="E119" s="88"/>
      <c r="F119" s="121"/>
      <c r="G119" s="88"/>
      <c r="H119" s="121">
        <v>297</v>
      </c>
      <c r="I119" s="88"/>
      <c r="J119" s="121"/>
      <c r="K119" s="88"/>
      <c r="L119" s="88"/>
      <c r="M119" s="88"/>
      <c r="N119" s="88"/>
      <c r="O119" s="150">
        <f t="shared" si="0"/>
        <v>297</v>
      </c>
    </row>
    <row r="120" spans="1:17">
      <c r="A120" s="11" t="s">
        <v>429</v>
      </c>
      <c r="B120" s="247"/>
      <c r="C120" s="270">
        <f>SUM(D120:N120)</f>
        <v>297</v>
      </c>
      <c r="D120" s="131"/>
      <c r="E120" s="88"/>
      <c r="F120" s="121"/>
      <c r="G120" s="88"/>
      <c r="H120" s="121">
        <v>297</v>
      </c>
      <c r="I120" s="88"/>
      <c r="J120" s="121"/>
      <c r="K120" s="88"/>
      <c r="L120" s="88"/>
      <c r="M120" s="88"/>
      <c r="N120" s="88"/>
      <c r="O120" s="150">
        <f t="shared" si="0"/>
        <v>297</v>
      </c>
    </row>
    <row r="121" spans="1:17">
      <c r="A121" s="15" t="s">
        <v>524</v>
      </c>
      <c r="B121" s="247"/>
      <c r="C121" s="270">
        <f>SUM(D121:N121)</f>
        <v>297</v>
      </c>
      <c r="D121" s="121"/>
      <c r="E121" s="88"/>
      <c r="F121" s="121"/>
      <c r="G121" s="88"/>
      <c r="H121" s="121">
        <v>297</v>
      </c>
      <c r="I121" s="88"/>
      <c r="J121" s="121"/>
      <c r="K121" s="88"/>
      <c r="L121" s="88"/>
      <c r="M121" s="88"/>
      <c r="N121" s="88"/>
      <c r="O121" s="150">
        <f t="shared" si="0"/>
        <v>297</v>
      </c>
    </row>
    <row r="122" spans="1:17">
      <c r="A122" s="56" t="s">
        <v>423</v>
      </c>
      <c r="B122" s="46"/>
      <c r="C122" s="46"/>
      <c r="D122" s="118"/>
      <c r="E122" s="114"/>
      <c r="F122" s="118"/>
      <c r="G122" s="114"/>
      <c r="H122" s="118"/>
      <c r="I122" s="114"/>
      <c r="J122" s="118"/>
      <c r="K122" s="114"/>
      <c r="L122" s="114"/>
      <c r="M122" s="114"/>
      <c r="N122" s="114"/>
      <c r="O122" s="150">
        <f t="shared" si="0"/>
        <v>0</v>
      </c>
    </row>
    <row r="123" spans="1:17">
      <c r="A123" s="11" t="s">
        <v>33</v>
      </c>
      <c r="B123" s="247" t="s">
        <v>169</v>
      </c>
      <c r="C123" s="270">
        <f>SUM(D123:N123)</f>
        <v>0</v>
      </c>
      <c r="D123" s="111"/>
      <c r="E123" s="88"/>
      <c r="F123" s="121"/>
      <c r="G123" s="88"/>
      <c r="H123" s="121"/>
      <c r="I123" s="88"/>
      <c r="J123" s="121"/>
      <c r="K123" s="88"/>
      <c r="L123" s="88"/>
      <c r="M123" s="88"/>
      <c r="N123" s="88"/>
      <c r="O123" s="150">
        <f t="shared" si="0"/>
        <v>0</v>
      </c>
    </row>
    <row r="124" spans="1:17">
      <c r="A124" s="11" t="s">
        <v>429</v>
      </c>
      <c r="B124" s="247"/>
      <c r="C124" s="270">
        <f t="shared" ref="C124:C125" si="15">SUM(D124:N124)</f>
        <v>0</v>
      </c>
      <c r="D124" s="111"/>
      <c r="E124" s="111"/>
      <c r="F124" s="121"/>
      <c r="G124" s="88"/>
      <c r="H124" s="121"/>
      <c r="I124" s="88"/>
      <c r="J124" s="121"/>
      <c r="K124" s="88"/>
      <c r="L124" s="88"/>
      <c r="M124" s="88"/>
      <c r="N124" s="88"/>
      <c r="O124" s="150">
        <f t="shared" si="0"/>
        <v>0</v>
      </c>
    </row>
    <row r="125" spans="1:17">
      <c r="A125" s="15" t="s">
        <v>524</v>
      </c>
      <c r="B125" s="247"/>
      <c r="C125" s="270">
        <f t="shared" si="15"/>
        <v>0</v>
      </c>
      <c r="D125" s="111"/>
      <c r="E125" s="111"/>
      <c r="F125" s="121"/>
      <c r="G125" s="88"/>
      <c r="H125" s="121"/>
      <c r="I125" s="88"/>
      <c r="J125" s="121"/>
      <c r="K125" s="88"/>
      <c r="L125" s="88"/>
      <c r="M125" s="88"/>
      <c r="N125" s="88"/>
      <c r="O125" s="150">
        <f t="shared" si="0"/>
        <v>0</v>
      </c>
    </row>
    <row r="126" spans="1:17">
      <c r="A126" s="53" t="s">
        <v>424</v>
      </c>
      <c r="B126" s="329"/>
      <c r="C126" s="212"/>
      <c r="D126" s="116"/>
      <c r="E126" s="116"/>
      <c r="F126" s="118"/>
      <c r="G126" s="114"/>
      <c r="H126" s="118"/>
      <c r="I126" s="114"/>
      <c r="J126" s="118"/>
      <c r="K126" s="114"/>
      <c r="L126" s="114"/>
      <c r="M126" s="114"/>
      <c r="N126" s="114"/>
      <c r="O126" s="150">
        <f t="shared" si="0"/>
        <v>0</v>
      </c>
    </row>
    <row r="127" spans="1:17">
      <c r="A127" s="11" t="s">
        <v>45</v>
      </c>
      <c r="B127" s="247" t="s">
        <v>168</v>
      </c>
      <c r="C127" s="270">
        <f>SUM(D127:N127)</f>
        <v>0</v>
      </c>
      <c r="D127" s="111"/>
      <c r="E127" s="111"/>
      <c r="F127" s="121"/>
      <c r="G127" s="88"/>
      <c r="H127" s="121"/>
      <c r="I127" s="88"/>
      <c r="J127" s="121"/>
      <c r="K127" s="88"/>
      <c r="L127" s="88"/>
      <c r="M127" s="88"/>
      <c r="N127" s="88"/>
      <c r="O127" s="150">
        <f t="shared" si="0"/>
        <v>0</v>
      </c>
    </row>
    <row r="128" spans="1:17">
      <c r="A128" s="11" t="s">
        <v>429</v>
      </c>
      <c r="B128" s="69"/>
      <c r="C128" s="270">
        <f t="shared" ref="C128:C129" si="16">SUM(D128:N128)</f>
        <v>0</v>
      </c>
      <c r="D128" s="111"/>
      <c r="E128" s="111"/>
      <c r="F128" s="121"/>
      <c r="G128" s="88"/>
      <c r="H128" s="121"/>
      <c r="I128" s="88"/>
      <c r="J128" s="121"/>
      <c r="K128" s="88"/>
      <c r="L128" s="88"/>
      <c r="M128" s="88"/>
      <c r="N128" s="88"/>
      <c r="O128" s="150">
        <f t="shared" si="0"/>
        <v>0</v>
      </c>
      <c r="Q128" s="64"/>
    </row>
    <row r="129" spans="1:17">
      <c r="A129" s="15" t="s">
        <v>524</v>
      </c>
      <c r="B129" s="224"/>
      <c r="C129" s="270">
        <f t="shared" si="16"/>
        <v>0</v>
      </c>
      <c r="D129" s="110"/>
      <c r="E129" s="110"/>
      <c r="F129" s="120"/>
      <c r="G129" s="113"/>
      <c r="H129" s="120"/>
      <c r="I129" s="113"/>
      <c r="J129" s="120"/>
      <c r="K129" s="113"/>
      <c r="L129" s="113"/>
      <c r="M129" s="113"/>
      <c r="N129" s="113"/>
      <c r="O129" s="150">
        <f t="shared" si="0"/>
        <v>0</v>
      </c>
      <c r="Q129" s="64"/>
    </row>
    <row r="130" spans="1:17">
      <c r="A130" s="53" t="s">
        <v>580</v>
      </c>
      <c r="B130" s="329"/>
      <c r="C130" s="212"/>
      <c r="D130" s="116"/>
      <c r="E130" s="116"/>
      <c r="F130" s="118"/>
      <c r="G130" s="114"/>
      <c r="H130" s="118"/>
      <c r="I130" s="114"/>
      <c r="J130" s="118"/>
      <c r="K130" s="114"/>
      <c r="L130" s="114"/>
      <c r="M130" s="114"/>
      <c r="N130" s="114"/>
      <c r="O130" s="150">
        <f t="shared" si="0"/>
        <v>0</v>
      </c>
      <c r="Q130" s="64"/>
    </row>
    <row r="131" spans="1:17">
      <c r="A131" s="11" t="s">
        <v>45</v>
      </c>
      <c r="B131" s="247" t="s">
        <v>168</v>
      </c>
      <c r="C131" s="270">
        <f>SUM(D131:N131)</f>
        <v>0</v>
      </c>
      <c r="D131" s="111"/>
      <c r="E131" s="111"/>
      <c r="F131" s="121"/>
      <c r="G131" s="88"/>
      <c r="H131" s="121"/>
      <c r="I131" s="88"/>
      <c r="J131" s="121"/>
      <c r="K131" s="88"/>
      <c r="L131" s="88"/>
      <c r="M131" s="88"/>
      <c r="N131" s="88"/>
      <c r="O131" s="150">
        <f t="shared" si="0"/>
        <v>0</v>
      </c>
      <c r="Q131" s="64"/>
    </row>
    <row r="132" spans="1:17">
      <c r="A132" s="11" t="s">
        <v>429</v>
      </c>
      <c r="B132" s="69"/>
      <c r="C132" s="270">
        <f t="shared" ref="C132:C134" si="17">SUM(D132:N132)</f>
        <v>0</v>
      </c>
      <c r="D132" s="111"/>
      <c r="E132" s="111"/>
      <c r="F132" s="121"/>
      <c r="G132" s="88"/>
      <c r="H132" s="121"/>
      <c r="I132" s="88"/>
      <c r="J132" s="121"/>
      <c r="K132" s="88"/>
      <c r="L132" s="88"/>
      <c r="M132" s="88"/>
      <c r="N132" s="88"/>
      <c r="O132" s="150">
        <f t="shared" si="0"/>
        <v>0</v>
      </c>
      <c r="Q132" s="64"/>
    </row>
    <row r="133" spans="1:17">
      <c r="A133" s="11" t="s">
        <v>599</v>
      </c>
      <c r="B133" s="69"/>
      <c r="C133" s="270">
        <f t="shared" si="17"/>
        <v>150000</v>
      </c>
      <c r="D133" s="111"/>
      <c r="E133" s="111"/>
      <c r="F133" s="121"/>
      <c r="G133" s="88"/>
      <c r="H133" s="121"/>
      <c r="I133" s="88"/>
      <c r="J133" s="121"/>
      <c r="K133" s="88"/>
      <c r="L133" s="88"/>
      <c r="M133" s="88">
        <v>150000</v>
      </c>
      <c r="N133" s="88"/>
      <c r="O133" s="150">
        <f t="shared" si="0"/>
        <v>150000</v>
      </c>
      <c r="Q133" s="64"/>
    </row>
    <row r="134" spans="1:17">
      <c r="A134" s="11" t="s">
        <v>451</v>
      </c>
      <c r="B134" s="69"/>
      <c r="C134" s="270">
        <f t="shared" si="17"/>
        <v>150000</v>
      </c>
      <c r="D134" s="111"/>
      <c r="E134" s="111"/>
      <c r="F134" s="121"/>
      <c r="G134" s="88"/>
      <c r="H134" s="121"/>
      <c r="I134" s="88"/>
      <c r="J134" s="121"/>
      <c r="K134" s="88"/>
      <c r="L134" s="88"/>
      <c r="M134" s="88">
        <f>SUM(M133)</f>
        <v>150000</v>
      </c>
      <c r="N134" s="88"/>
      <c r="O134" s="150">
        <f t="shared" si="0"/>
        <v>150000</v>
      </c>
      <c r="Q134" s="64"/>
    </row>
    <row r="135" spans="1:17">
      <c r="A135" s="15" t="s">
        <v>524</v>
      </c>
      <c r="B135" s="224"/>
      <c r="C135" s="228">
        <f>SUM(C132,C134)</f>
        <v>150000</v>
      </c>
      <c r="D135" s="228">
        <f t="shared" ref="D135:N135" si="18">SUM(D132,D134)</f>
        <v>0</v>
      </c>
      <c r="E135" s="228">
        <f t="shared" si="18"/>
        <v>0</v>
      </c>
      <c r="F135" s="228">
        <f t="shared" si="18"/>
        <v>0</v>
      </c>
      <c r="G135" s="228">
        <f t="shared" si="18"/>
        <v>0</v>
      </c>
      <c r="H135" s="228">
        <f t="shared" si="18"/>
        <v>0</v>
      </c>
      <c r="I135" s="228">
        <f t="shared" si="18"/>
        <v>0</v>
      </c>
      <c r="J135" s="228">
        <f t="shared" si="18"/>
        <v>0</v>
      </c>
      <c r="K135" s="228">
        <f t="shared" si="18"/>
        <v>0</v>
      </c>
      <c r="L135" s="228">
        <f t="shared" si="18"/>
        <v>0</v>
      </c>
      <c r="M135" s="228">
        <f t="shared" si="18"/>
        <v>150000</v>
      </c>
      <c r="N135" s="228">
        <f t="shared" si="18"/>
        <v>0</v>
      </c>
      <c r="O135" s="150">
        <f t="shared" si="0"/>
        <v>150000</v>
      </c>
      <c r="Q135" s="64"/>
    </row>
    <row r="136" spans="1:17">
      <c r="A136" s="53" t="s">
        <v>581</v>
      </c>
      <c r="B136" s="329"/>
      <c r="C136" s="212"/>
      <c r="D136" s="116"/>
      <c r="E136" s="116"/>
      <c r="F136" s="118"/>
      <c r="G136" s="114"/>
      <c r="H136" s="118"/>
      <c r="I136" s="114"/>
      <c r="J136" s="118"/>
      <c r="K136" s="114"/>
      <c r="L136" s="114"/>
      <c r="M136" s="114"/>
      <c r="N136" s="114"/>
      <c r="O136" s="150">
        <f t="shared" si="0"/>
        <v>0</v>
      </c>
      <c r="Q136" s="64"/>
    </row>
    <row r="137" spans="1:17">
      <c r="A137" s="11" t="s">
        <v>45</v>
      </c>
      <c r="B137" s="247" t="s">
        <v>168</v>
      </c>
      <c r="C137" s="270">
        <f>SUM(D137:N137)</f>
        <v>0</v>
      </c>
      <c r="D137" s="111"/>
      <c r="E137" s="111"/>
      <c r="F137" s="121"/>
      <c r="G137" s="88"/>
      <c r="H137" s="121"/>
      <c r="I137" s="88"/>
      <c r="J137" s="121"/>
      <c r="K137" s="88"/>
      <c r="L137" s="88"/>
      <c r="M137" s="88"/>
      <c r="N137" s="88"/>
      <c r="O137" s="150">
        <f t="shared" si="0"/>
        <v>0</v>
      </c>
      <c r="Q137" s="64"/>
    </row>
    <row r="138" spans="1:17">
      <c r="A138" s="11" t="s">
        <v>429</v>
      </c>
      <c r="B138" s="69"/>
      <c r="C138" s="270">
        <f t="shared" ref="C138:C139" si="19">SUM(D138:N138)</f>
        <v>0</v>
      </c>
      <c r="D138" s="111"/>
      <c r="E138" s="111"/>
      <c r="F138" s="121"/>
      <c r="G138" s="88"/>
      <c r="H138" s="121"/>
      <c r="I138" s="88"/>
      <c r="J138" s="121"/>
      <c r="K138" s="88"/>
      <c r="L138" s="88"/>
      <c r="M138" s="88"/>
      <c r="N138" s="88"/>
      <c r="O138" s="150">
        <f t="shared" si="0"/>
        <v>0</v>
      </c>
      <c r="Q138" s="64"/>
    </row>
    <row r="139" spans="1:17">
      <c r="A139" s="15" t="s">
        <v>524</v>
      </c>
      <c r="B139" s="224"/>
      <c r="C139" s="270">
        <f t="shared" si="19"/>
        <v>0</v>
      </c>
      <c r="D139" s="110"/>
      <c r="E139" s="110"/>
      <c r="F139" s="120"/>
      <c r="G139" s="113"/>
      <c r="H139" s="120"/>
      <c r="I139" s="113"/>
      <c r="J139" s="120"/>
      <c r="K139" s="113"/>
      <c r="L139" s="113"/>
      <c r="M139" s="113"/>
      <c r="N139" s="113"/>
      <c r="O139" s="150">
        <f t="shared" si="0"/>
        <v>0</v>
      </c>
      <c r="Q139" s="64"/>
    </row>
    <row r="140" spans="1:17">
      <c r="A140" s="251" t="s">
        <v>582</v>
      </c>
      <c r="B140" s="59"/>
      <c r="C140" s="46"/>
      <c r="D140" s="116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50">
        <f t="shared" si="0"/>
        <v>0</v>
      </c>
    </row>
    <row r="141" spans="1:17">
      <c r="A141" s="30" t="s">
        <v>43</v>
      </c>
      <c r="B141" s="69" t="s">
        <v>168</v>
      </c>
      <c r="C141" s="270">
        <f>SUM(D141:N141)</f>
        <v>0</v>
      </c>
      <c r="D141" s="111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150">
        <f t="shared" si="0"/>
        <v>0</v>
      </c>
    </row>
    <row r="142" spans="1:17">
      <c r="A142" s="11" t="s">
        <v>429</v>
      </c>
      <c r="B142" s="247"/>
      <c r="C142" s="270">
        <f t="shared" ref="C142:C143" si="20">SUM(D142:N142)</f>
        <v>0</v>
      </c>
      <c r="D142" s="111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150">
        <f t="shared" si="0"/>
        <v>0</v>
      </c>
    </row>
    <row r="143" spans="1:17">
      <c r="A143" s="15" t="s">
        <v>524</v>
      </c>
      <c r="B143" s="224"/>
      <c r="C143" s="228">
        <f t="shared" si="20"/>
        <v>0</v>
      </c>
      <c r="D143" s="110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50">
        <f t="shared" si="0"/>
        <v>0</v>
      </c>
    </row>
    <row r="144" spans="1:17">
      <c r="A144" s="326" t="s">
        <v>583</v>
      </c>
      <c r="B144" s="167"/>
      <c r="C144" s="47"/>
      <c r="D144" s="111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150">
        <f t="shared" si="0"/>
        <v>0</v>
      </c>
    </row>
    <row r="145" spans="1:15">
      <c r="A145" s="30" t="s">
        <v>43</v>
      </c>
      <c r="B145" s="69" t="s">
        <v>169</v>
      </c>
      <c r="C145" s="270">
        <f>SUM(D145:N145)</f>
        <v>0</v>
      </c>
      <c r="D145" s="111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150">
        <f t="shared" si="0"/>
        <v>0</v>
      </c>
    </row>
    <row r="146" spans="1:15">
      <c r="A146" s="11" t="s">
        <v>429</v>
      </c>
      <c r="B146" s="69"/>
      <c r="C146" s="270">
        <f t="shared" ref="C146:C147" si="21">SUM(D146:N146)</f>
        <v>0</v>
      </c>
      <c r="D146" s="111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150">
        <f t="shared" si="0"/>
        <v>0</v>
      </c>
    </row>
    <row r="147" spans="1:15">
      <c r="A147" s="15" t="s">
        <v>524</v>
      </c>
      <c r="B147" s="69"/>
      <c r="C147" s="270">
        <f t="shared" si="21"/>
        <v>0</v>
      </c>
      <c r="D147" s="111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150">
        <f t="shared" si="0"/>
        <v>0</v>
      </c>
    </row>
    <row r="148" spans="1:15">
      <c r="A148" s="326" t="s">
        <v>584</v>
      </c>
      <c r="B148" s="59"/>
      <c r="C148" s="46"/>
      <c r="D148" s="116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50">
        <f t="shared" si="0"/>
        <v>0</v>
      </c>
    </row>
    <row r="149" spans="1:15">
      <c r="A149" s="30" t="s">
        <v>43</v>
      </c>
      <c r="B149" s="69" t="s">
        <v>169</v>
      </c>
      <c r="C149" s="270">
        <f>SUM(D149:N149)</f>
        <v>0</v>
      </c>
      <c r="D149" s="111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150">
        <f t="shared" si="0"/>
        <v>0</v>
      </c>
    </row>
    <row r="150" spans="1:15">
      <c r="A150" s="11" t="s">
        <v>429</v>
      </c>
      <c r="B150" s="69"/>
      <c r="C150" s="270">
        <f t="shared" ref="C150:C151" si="22">SUM(D150:N150)</f>
        <v>0</v>
      </c>
      <c r="D150" s="121"/>
      <c r="E150" s="88"/>
      <c r="F150" s="121"/>
      <c r="G150" s="88"/>
      <c r="H150" s="121"/>
      <c r="I150" s="88"/>
      <c r="J150" s="121"/>
      <c r="K150" s="88"/>
      <c r="L150" s="88"/>
      <c r="M150" s="88"/>
      <c r="N150" s="88"/>
      <c r="O150" s="150">
        <f t="shared" si="0"/>
        <v>0</v>
      </c>
    </row>
    <row r="151" spans="1:15">
      <c r="A151" s="15" t="s">
        <v>524</v>
      </c>
      <c r="B151" s="69"/>
      <c r="C151" s="270">
        <f t="shared" si="22"/>
        <v>0</v>
      </c>
      <c r="D151" s="121"/>
      <c r="E151" s="88"/>
      <c r="F151" s="121"/>
      <c r="G151" s="88"/>
      <c r="H151" s="121"/>
      <c r="I151" s="88"/>
      <c r="J151" s="121"/>
      <c r="K151" s="88"/>
      <c r="L151" s="88"/>
      <c r="M151" s="88"/>
      <c r="N151" s="88"/>
      <c r="O151" s="150">
        <f t="shared" si="0"/>
        <v>0</v>
      </c>
    </row>
    <row r="152" spans="1:15">
      <c r="A152" s="56" t="s">
        <v>585</v>
      </c>
      <c r="B152" s="46"/>
      <c r="C152" s="46"/>
      <c r="D152" s="118"/>
      <c r="E152" s="114"/>
      <c r="F152" s="118"/>
      <c r="G152" s="114"/>
      <c r="H152" s="118"/>
      <c r="I152" s="114"/>
      <c r="J152" s="118"/>
      <c r="K152" s="114"/>
      <c r="L152" s="114"/>
      <c r="M152" s="114"/>
      <c r="N152" s="114"/>
      <c r="O152" s="150">
        <f t="shared" si="0"/>
        <v>0</v>
      </c>
    </row>
    <row r="153" spans="1:15">
      <c r="A153" s="11" t="s">
        <v>33</v>
      </c>
      <c r="B153" s="247" t="s">
        <v>169</v>
      </c>
      <c r="C153" s="270">
        <f>SUM(D153:N153)</f>
        <v>0</v>
      </c>
      <c r="D153" s="121"/>
      <c r="E153" s="88"/>
      <c r="F153" s="121"/>
      <c r="G153" s="88"/>
      <c r="H153" s="121"/>
      <c r="I153" s="88"/>
      <c r="J153" s="121"/>
      <c r="K153" s="88"/>
      <c r="L153" s="88"/>
      <c r="M153" s="88"/>
      <c r="N153" s="88"/>
      <c r="O153" s="150">
        <f t="shared" si="0"/>
        <v>0</v>
      </c>
    </row>
    <row r="154" spans="1:15">
      <c r="A154" s="11" t="s">
        <v>429</v>
      </c>
      <c r="B154" s="247"/>
      <c r="C154" s="270">
        <f t="shared" ref="C154:C155" si="23">SUM(D154:N154)</f>
        <v>0</v>
      </c>
      <c r="D154" s="121"/>
      <c r="E154" s="88"/>
      <c r="F154" s="121"/>
      <c r="G154" s="88"/>
      <c r="H154" s="121"/>
      <c r="I154" s="88"/>
      <c r="J154" s="121"/>
      <c r="K154" s="88"/>
      <c r="L154" s="88"/>
      <c r="M154" s="88"/>
      <c r="N154" s="88"/>
      <c r="O154" s="150">
        <f t="shared" si="0"/>
        <v>0</v>
      </c>
    </row>
    <row r="155" spans="1:15">
      <c r="A155" s="15" t="s">
        <v>524</v>
      </c>
      <c r="B155" s="247"/>
      <c r="C155" s="270">
        <f t="shared" si="23"/>
        <v>0</v>
      </c>
      <c r="D155" s="121"/>
      <c r="E155" s="88"/>
      <c r="F155" s="121"/>
      <c r="G155" s="88"/>
      <c r="H155" s="121"/>
      <c r="I155" s="88"/>
      <c r="J155" s="121"/>
      <c r="K155" s="88"/>
      <c r="L155" s="88"/>
      <c r="M155" s="88"/>
      <c r="N155" s="88"/>
      <c r="O155" s="150">
        <f t="shared" si="0"/>
        <v>0</v>
      </c>
    </row>
    <row r="156" spans="1:15">
      <c r="A156" s="327" t="s">
        <v>586</v>
      </c>
      <c r="B156" s="7"/>
      <c r="C156" s="7"/>
      <c r="D156" s="118"/>
      <c r="E156" s="114"/>
      <c r="F156" s="118"/>
      <c r="G156" s="114"/>
      <c r="H156" s="118"/>
      <c r="I156" s="114"/>
      <c r="J156" s="118"/>
      <c r="K156" s="114"/>
      <c r="L156" s="114"/>
      <c r="M156" s="114"/>
      <c r="N156" s="114"/>
      <c r="O156" s="150">
        <f t="shared" si="0"/>
        <v>0</v>
      </c>
    </row>
    <row r="157" spans="1:15">
      <c r="A157" s="11" t="s">
        <v>33</v>
      </c>
      <c r="B157" s="247" t="s">
        <v>168</v>
      </c>
      <c r="C157" s="270">
        <f>SUM(D157:N157)</f>
        <v>0</v>
      </c>
      <c r="D157" s="121"/>
      <c r="E157" s="88"/>
      <c r="F157" s="121"/>
      <c r="G157" s="88"/>
      <c r="H157" s="121"/>
      <c r="I157" s="88"/>
      <c r="J157" s="121"/>
      <c r="K157" s="88"/>
      <c r="L157" s="88"/>
      <c r="M157" s="88"/>
      <c r="N157" s="88"/>
      <c r="O157" s="150">
        <f t="shared" si="0"/>
        <v>0</v>
      </c>
    </row>
    <row r="158" spans="1:15">
      <c r="A158" s="11" t="s">
        <v>429</v>
      </c>
      <c r="B158" s="247"/>
      <c r="C158" s="270">
        <f t="shared" ref="C158:C159" si="24">SUM(D158:N158)</f>
        <v>0</v>
      </c>
      <c r="D158" s="121"/>
      <c r="E158" s="88"/>
      <c r="F158" s="121"/>
      <c r="G158" s="88"/>
      <c r="H158" s="121"/>
      <c r="I158" s="88"/>
      <c r="J158" s="121"/>
      <c r="K158" s="88"/>
      <c r="L158" s="88"/>
      <c r="M158" s="88"/>
      <c r="N158" s="88"/>
      <c r="O158" s="150">
        <f t="shared" si="0"/>
        <v>0</v>
      </c>
    </row>
    <row r="159" spans="1:15">
      <c r="A159" s="15" t="s">
        <v>524</v>
      </c>
      <c r="B159" s="247"/>
      <c r="C159" s="270">
        <f t="shared" si="24"/>
        <v>0</v>
      </c>
      <c r="D159" s="121"/>
      <c r="E159" s="88"/>
      <c r="F159" s="121"/>
      <c r="G159" s="88"/>
      <c r="H159" s="121"/>
      <c r="I159" s="88"/>
      <c r="J159" s="121"/>
      <c r="K159" s="88"/>
      <c r="L159" s="88"/>
      <c r="M159" s="88"/>
      <c r="N159" s="88"/>
      <c r="O159" s="150">
        <f t="shared" si="0"/>
        <v>0</v>
      </c>
    </row>
    <row r="160" spans="1:15">
      <c r="A160" s="21" t="s">
        <v>587</v>
      </c>
      <c r="B160" s="7"/>
      <c r="C160" s="7"/>
      <c r="D160" s="118"/>
      <c r="E160" s="114"/>
      <c r="F160" s="118"/>
      <c r="G160" s="114"/>
      <c r="H160" s="118"/>
      <c r="I160" s="114"/>
      <c r="J160" s="118"/>
      <c r="K160" s="114"/>
      <c r="L160" s="114"/>
      <c r="M160" s="114"/>
      <c r="N160" s="114"/>
      <c r="O160" s="150">
        <f t="shared" si="0"/>
        <v>0</v>
      </c>
    </row>
    <row r="161" spans="1:15">
      <c r="A161" s="11" t="s">
        <v>33</v>
      </c>
      <c r="B161" s="247" t="s">
        <v>168</v>
      </c>
      <c r="C161" s="270">
        <f>SUM(D161:N161)</f>
        <v>0</v>
      </c>
      <c r="D161" s="121"/>
      <c r="E161" s="88"/>
      <c r="F161" s="121"/>
      <c r="G161" s="88"/>
      <c r="H161" s="121"/>
      <c r="I161" s="88"/>
      <c r="J161" s="121"/>
      <c r="K161" s="88"/>
      <c r="L161" s="88"/>
      <c r="M161" s="88"/>
      <c r="N161" s="88"/>
      <c r="O161" s="150">
        <f t="shared" si="0"/>
        <v>0</v>
      </c>
    </row>
    <row r="162" spans="1:15">
      <c r="A162" s="11" t="s">
        <v>429</v>
      </c>
      <c r="B162" s="247"/>
      <c r="C162" s="270">
        <f t="shared" ref="C162:C163" si="25">SUM(D162:N162)</f>
        <v>0</v>
      </c>
      <c r="D162" s="121"/>
      <c r="E162" s="88"/>
      <c r="F162" s="121"/>
      <c r="G162" s="88"/>
      <c r="H162" s="121"/>
      <c r="I162" s="88"/>
      <c r="J162" s="121"/>
      <c r="K162" s="88"/>
      <c r="L162" s="88"/>
      <c r="M162" s="88"/>
      <c r="N162" s="88"/>
      <c r="O162" s="150">
        <f t="shared" si="0"/>
        <v>0</v>
      </c>
    </row>
    <row r="163" spans="1:15">
      <c r="A163" s="15" t="s">
        <v>524</v>
      </c>
      <c r="B163" s="247"/>
      <c r="C163" s="270">
        <f t="shared" si="25"/>
        <v>0</v>
      </c>
      <c r="D163" s="121"/>
      <c r="E163" s="88"/>
      <c r="F163" s="121"/>
      <c r="G163" s="88"/>
      <c r="H163" s="121"/>
      <c r="I163" s="88"/>
      <c r="J163" s="121"/>
      <c r="K163" s="88"/>
      <c r="L163" s="88"/>
      <c r="M163" s="88"/>
      <c r="N163" s="88"/>
      <c r="O163" s="150">
        <f t="shared" si="0"/>
        <v>0</v>
      </c>
    </row>
    <row r="164" spans="1:15">
      <c r="A164" s="21" t="s">
        <v>588</v>
      </c>
      <c r="B164" s="7"/>
      <c r="C164" s="7"/>
      <c r="D164" s="118"/>
      <c r="E164" s="114"/>
      <c r="F164" s="118"/>
      <c r="G164" s="114"/>
      <c r="H164" s="118"/>
      <c r="I164" s="114"/>
      <c r="J164" s="118"/>
      <c r="K164" s="114"/>
      <c r="L164" s="114"/>
      <c r="M164" s="114"/>
      <c r="N164" s="114"/>
      <c r="O164" s="150">
        <f t="shared" si="0"/>
        <v>0</v>
      </c>
    </row>
    <row r="165" spans="1:15">
      <c r="A165" s="11" t="s">
        <v>33</v>
      </c>
      <c r="B165" s="247" t="s">
        <v>168</v>
      </c>
      <c r="C165" s="270">
        <f>SUM(D165:N165)</f>
        <v>2744</v>
      </c>
      <c r="D165" s="121"/>
      <c r="E165" s="88">
        <v>2744</v>
      </c>
      <c r="F165" s="121"/>
      <c r="G165" s="88"/>
      <c r="H165" s="121"/>
      <c r="I165" s="88"/>
      <c r="J165" s="121">
        <v>0</v>
      </c>
      <c r="K165" s="88"/>
      <c r="L165" s="88"/>
      <c r="M165" s="88"/>
      <c r="N165" s="88"/>
      <c r="O165" s="150">
        <f t="shared" si="0"/>
        <v>2744</v>
      </c>
    </row>
    <row r="166" spans="1:15">
      <c r="A166" s="11" t="s">
        <v>429</v>
      </c>
      <c r="B166" s="247"/>
      <c r="C166" s="270">
        <f>SUM(D166:N166)</f>
        <v>2744</v>
      </c>
      <c r="D166" s="121"/>
      <c r="E166" s="88">
        <v>2744</v>
      </c>
      <c r="F166" s="121"/>
      <c r="G166" s="88"/>
      <c r="H166" s="121"/>
      <c r="I166" s="88"/>
      <c r="J166" s="121"/>
      <c r="K166" s="88"/>
      <c r="L166" s="88"/>
      <c r="M166" s="88"/>
      <c r="N166" s="88"/>
      <c r="O166" s="150">
        <f t="shared" si="0"/>
        <v>2744</v>
      </c>
    </row>
    <row r="167" spans="1:15">
      <c r="A167" s="15" t="s">
        <v>524</v>
      </c>
      <c r="B167" s="247"/>
      <c r="C167" s="270">
        <f>SUM(D167:N167)</f>
        <v>2744</v>
      </c>
      <c r="D167" s="121"/>
      <c r="E167" s="88">
        <v>2744</v>
      </c>
      <c r="F167" s="121"/>
      <c r="G167" s="88"/>
      <c r="H167" s="121"/>
      <c r="I167" s="88"/>
      <c r="J167" s="121"/>
      <c r="K167" s="88"/>
      <c r="L167" s="113"/>
      <c r="M167" s="88"/>
      <c r="N167" s="88"/>
      <c r="O167" s="150"/>
    </row>
    <row r="168" spans="1:15">
      <c r="A168" s="21" t="s">
        <v>589</v>
      </c>
      <c r="B168" s="7"/>
      <c r="C168" s="7"/>
      <c r="D168" s="118"/>
      <c r="E168" s="114"/>
      <c r="F168" s="118"/>
      <c r="G168" s="114"/>
      <c r="H168" s="118"/>
      <c r="I168" s="114"/>
      <c r="J168" s="118"/>
      <c r="K168" s="114"/>
      <c r="L168" s="114"/>
      <c r="M168" s="114"/>
      <c r="N168" s="114"/>
      <c r="O168" s="150">
        <f t="shared" si="0"/>
        <v>0</v>
      </c>
    </row>
    <row r="169" spans="1:15">
      <c r="A169" s="11" t="s">
        <v>33</v>
      </c>
      <c r="B169" s="247" t="s">
        <v>168</v>
      </c>
      <c r="C169" s="270">
        <f>SUM(D169:N169)</f>
        <v>6151</v>
      </c>
      <c r="D169" s="121"/>
      <c r="E169" s="88"/>
      <c r="F169" s="121"/>
      <c r="G169" s="88"/>
      <c r="H169" s="121">
        <v>6151</v>
      </c>
      <c r="I169" s="88"/>
      <c r="J169" s="121"/>
      <c r="K169" s="88"/>
      <c r="L169" s="88"/>
      <c r="M169" s="88"/>
      <c r="N169" s="88"/>
      <c r="O169" s="150">
        <f t="shared" si="0"/>
        <v>6151</v>
      </c>
    </row>
    <row r="170" spans="1:15">
      <c r="A170" s="11" t="s">
        <v>429</v>
      </c>
      <c r="B170" s="247"/>
      <c r="C170" s="270">
        <f>SUM(D170:N170)</f>
        <v>6151</v>
      </c>
      <c r="D170" s="121"/>
      <c r="E170" s="88"/>
      <c r="F170" s="121"/>
      <c r="G170" s="88"/>
      <c r="H170" s="121">
        <v>6151</v>
      </c>
      <c r="I170" s="88"/>
      <c r="J170" s="121"/>
      <c r="K170" s="88"/>
      <c r="L170" s="88"/>
      <c r="M170" s="111"/>
      <c r="N170" s="88"/>
      <c r="O170" s="150">
        <f t="shared" si="0"/>
        <v>6151</v>
      </c>
    </row>
    <row r="171" spans="1:15">
      <c r="A171" s="15" t="s">
        <v>524</v>
      </c>
      <c r="B171" s="247"/>
      <c r="C171" s="270">
        <f>SUM(D171:N171)</f>
        <v>6151</v>
      </c>
      <c r="D171" s="121"/>
      <c r="E171" s="88"/>
      <c r="F171" s="121"/>
      <c r="G171" s="88"/>
      <c r="H171" s="121">
        <v>6151</v>
      </c>
      <c r="I171" s="113"/>
      <c r="J171" s="121"/>
      <c r="K171" s="113"/>
      <c r="L171" s="88"/>
      <c r="M171" s="111"/>
      <c r="N171" s="88"/>
      <c r="O171" s="150"/>
    </row>
    <row r="172" spans="1:15">
      <c r="A172" s="21" t="s">
        <v>590</v>
      </c>
      <c r="B172" s="7"/>
      <c r="C172" s="7"/>
      <c r="D172" s="118"/>
      <c r="E172" s="114"/>
      <c r="F172" s="118"/>
      <c r="G172" s="114"/>
      <c r="H172" s="114"/>
      <c r="I172" s="118"/>
      <c r="J172" s="114"/>
      <c r="K172" s="118"/>
      <c r="L172" s="114"/>
      <c r="M172" s="116"/>
      <c r="N172" s="114"/>
      <c r="O172" s="150">
        <f t="shared" si="0"/>
        <v>0</v>
      </c>
    </row>
    <row r="173" spans="1:15">
      <c r="A173" s="11" t="s">
        <v>33</v>
      </c>
      <c r="B173" s="247" t="s">
        <v>169</v>
      </c>
      <c r="C173" s="270">
        <f>SUM(D173:N173)</f>
        <v>729</v>
      </c>
      <c r="D173" s="121"/>
      <c r="E173" s="88"/>
      <c r="F173" s="121"/>
      <c r="G173" s="88"/>
      <c r="H173" s="88">
        <v>729</v>
      </c>
      <c r="I173" s="121"/>
      <c r="J173" s="88"/>
      <c r="K173" s="121"/>
      <c r="L173" s="88"/>
      <c r="M173" s="111"/>
      <c r="N173" s="88"/>
      <c r="O173" s="150">
        <f t="shared" si="0"/>
        <v>729</v>
      </c>
    </row>
    <row r="174" spans="1:15">
      <c r="A174" s="11" t="s">
        <v>429</v>
      </c>
      <c r="B174" s="247"/>
      <c r="C174" s="270">
        <f>SUM(D174:N174)</f>
        <v>729</v>
      </c>
      <c r="D174" s="121"/>
      <c r="E174" s="88"/>
      <c r="F174" s="121"/>
      <c r="G174" s="88"/>
      <c r="H174" s="88">
        <v>729</v>
      </c>
      <c r="I174" s="121"/>
      <c r="J174" s="88"/>
      <c r="K174" s="121"/>
      <c r="L174" s="88"/>
      <c r="M174" s="111"/>
      <c r="N174" s="88"/>
      <c r="O174" s="150">
        <f t="shared" si="0"/>
        <v>729</v>
      </c>
    </row>
    <row r="175" spans="1:15">
      <c r="A175" s="15" t="s">
        <v>524</v>
      </c>
      <c r="B175" s="247"/>
      <c r="C175" s="270">
        <f>SUM(D175:N175)</f>
        <v>729</v>
      </c>
      <c r="D175" s="121"/>
      <c r="E175" s="88"/>
      <c r="F175" s="121"/>
      <c r="G175" s="88"/>
      <c r="H175" s="88">
        <v>729</v>
      </c>
      <c r="I175" s="121"/>
      <c r="J175" s="88"/>
      <c r="K175" s="121"/>
      <c r="L175" s="88"/>
      <c r="M175" s="111"/>
      <c r="N175" s="88"/>
      <c r="O175" s="150">
        <f t="shared" si="0"/>
        <v>729</v>
      </c>
    </row>
    <row r="176" spans="1:15">
      <c r="A176" s="56" t="s">
        <v>591</v>
      </c>
      <c r="B176" s="46"/>
      <c r="C176" s="46"/>
      <c r="D176" s="118"/>
      <c r="E176" s="114"/>
      <c r="F176" s="118"/>
      <c r="G176" s="114"/>
      <c r="H176" s="114"/>
      <c r="I176" s="118"/>
      <c r="J176" s="114"/>
      <c r="K176" s="114"/>
      <c r="L176" s="114"/>
      <c r="M176" s="114"/>
      <c r="N176" s="114"/>
      <c r="O176" s="150">
        <f t="shared" si="0"/>
        <v>0</v>
      </c>
    </row>
    <row r="177" spans="1:16">
      <c r="A177" s="11" t="s">
        <v>33</v>
      </c>
      <c r="B177" s="247" t="s">
        <v>168</v>
      </c>
      <c r="C177" s="270">
        <f>SUM(D177:N177)</f>
        <v>0</v>
      </c>
      <c r="D177" s="121"/>
      <c r="E177" s="88"/>
      <c r="F177" s="121"/>
      <c r="G177" s="88"/>
      <c r="H177" s="88"/>
      <c r="I177" s="121"/>
      <c r="J177" s="88"/>
      <c r="K177" s="88"/>
      <c r="L177" s="88"/>
      <c r="M177" s="88"/>
      <c r="N177" s="88"/>
      <c r="O177" s="150">
        <f t="shared" si="0"/>
        <v>0</v>
      </c>
    </row>
    <row r="178" spans="1:16">
      <c r="A178" s="11" t="s">
        <v>429</v>
      </c>
      <c r="B178" s="247"/>
      <c r="C178" s="270">
        <f t="shared" ref="C178:C179" si="26">SUM(D178:N178)</f>
        <v>0</v>
      </c>
      <c r="D178" s="121"/>
      <c r="E178" s="88"/>
      <c r="F178" s="121"/>
      <c r="G178" s="88"/>
      <c r="H178" s="88"/>
      <c r="I178" s="121"/>
      <c r="J178" s="88"/>
      <c r="K178" s="88"/>
      <c r="L178" s="121"/>
      <c r="M178" s="88"/>
      <c r="N178" s="111"/>
      <c r="O178" s="150"/>
    </row>
    <row r="179" spans="1:16">
      <c r="A179" s="15" t="s">
        <v>524</v>
      </c>
      <c r="B179" s="247"/>
      <c r="C179" s="270">
        <f t="shared" si="26"/>
        <v>0</v>
      </c>
      <c r="D179" s="121"/>
      <c r="E179" s="88"/>
      <c r="F179" s="121"/>
      <c r="G179" s="88"/>
      <c r="H179" s="88"/>
      <c r="I179" s="121"/>
      <c r="J179" s="88"/>
      <c r="K179" s="88"/>
      <c r="L179" s="121"/>
      <c r="M179" s="88"/>
      <c r="N179" s="111"/>
      <c r="O179" s="150"/>
    </row>
    <row r="180" spans="1:16">
      <c r="A180" s="21" t="s">
        <v>592</v>
      </c>
      <c r="B180" s="7"/>
      <c r="C180" s="7"/>
      <c r="D180" s="118"/>
      <c r="E180" s="114"/>
      <c r="F180" s="118"/>
      <c r="G180" s="114"/>
      <c r="H180" s="114"/>
      <c r="I180" s="118"/>
      <c r="J180" s="114"/>
      <c r="K180" s="114"/>
      <c r="L180" s="118"/>
      <c r="M180" s="114"/>
      <c r="N180" s="116"/>
      <c r="O180" s="150">
        <f t="shared" ref="O180:O207" si="27">SUM(D180:N180)</f>
        <v>0</v>
      </c>
    </row>
    <row r="181" spans="1:16">
      <c r="A181" s="11" t="s">
        <v>33</v>
      </c>
      <c r="B181" s="247" t="s">
        <v>168</v>
      </c>
      <c r="C181" s="270">
        <f>SUM(D181:N181)</f>
        <v>0</v>
      </c>
      <c r="D181" s="121"/>
      <c r="E181" s="88"/>
      <c r="F181" s="121"/>
      <c r="G181" s="88"/>
      <c r="H181" s="88"/>
      <c r="I181" s="121"/>
      <c r="J181" s="88"/>
      <c r="K181" s="88"/>
      <c r="L181" s="121"/>
      <c r="M181" s="88"/>
      <c r="N181" s="111"/>
      <c r="O181" s="150">
        <f t="shared" si="27"/>
        <v>0</v>
      </c>
    </row>
    <row r="182" spans="1:16">
      <c r="A182" s="11" t="s">
        <v>429</v>
      </c>
      <c r="B182" s="247"/>
      <c r="C182" s="270">
        <f t="shared" ref="C182:C183" si="28">SUM(D182:N182)</f>
        <v>0</v>
      </c>
      <c r="D182" s="121"/>
      <c r="E182" s="88"/>
      <c r="F182" s="121"/>
      <c r="G182" s="88"/>
      <c r="H182" s="88"/>
      <c r="I182" s="121"/>
      <c r="J182" s="88"/>
      <c r="K182" s="88"/>
      <c r="L182" s="121"/>
      <c r="M182" s="88"/>
      <c r="N182" s="111"/>
      <c r="O182" s="150"/>
    </row>
    <row r="183" spans="1:16">
      <c r="A183" s="15" t="s">
        <v>524</v>
      </c>
      <c r="B183" s="247"/>
      <c r="C183" s="270">
        <f t="shared" si="28"/>
        <v>0</v>
      </c>
      <c r="D183" s="121"/>
      <c r="E183" s="88"/>
      <c r="F183" s="121"/>
      <c r="G183" s="88"/>
      <c r="H183" s="88"/>
      <c r="I183" s="121"/>
      <c r="J183" s="88"/>
      <c r="K183" s="88"/>
      <c r="L183" s="121"/>
      <c r="M183" s="88"/>
      <c r="N183" s="111"/>
      <c r="O183" s="150"/>
    </row>
    <row r="184" spans="1:16">
      <c r="A184" s="21" t="s">
        <v>593</v>
      </c>
      <c r="B184" s="7"/>
      <c r="C184" s="7"/>
      <c r="D184" s="118"/>
      <c r="E184" s="114"/>
      <c r="F184" s="118"/>
      <c r="G184" s="114"/>
      <c r="H184" s="114"/>
      <c r="I184" s="118"/>
      <c r="J184" s="114"/>
      <c r="K184" s="114"/>
      <c r="L184" s="118"/>
      <c r="M184" s="114"/>
      <c r="N184" s="116"/>
      <c r="O184" s="150">
        <f t="shared" si="27"/>
        <v>0</v>
      </c>
      <c r="P184" s="64"/>
    </row>
    <row r="185" spans="1:16">
      <c r="A185" s="11" t="s">
        <v>33</v>
      </c>
      <c r="B185" s="247" t="s">
        <v>168</v>
      </c>
      <c r="C185" s="270">
        <f>SUM(D185:N185)</f>
        <v>0</v>
      </c>
      <c r="D185" s="121"/>
      <c r="E185" s="88"/>
      <c r="F185" s="121"/>
      <c r="G185" s="88"/>
      <c r="H185" s="88"/>
      <c r="I185" s="121"/>
      <c r="J185" s="88"/>
      <c r="K185" s="323"/>
      <c r="L185" s="121"/>
      <c r="M185" s="88"/>
      <c r="N185" s="111"/>
      <c r="O185" s="150">
        <f t="shared" si="27"/>
        <v>0</v>
      </c>
    </row>
    <row r="186" spans="1:16">
      <c r="A186" s="11" t="s">
        <v>429</v>
      </c>
      <c r="B186" s="247"/>
      <c r="C186" s="270">
        <f t="shared" ref="C186:C187" si="29">SUM(D186:N186)</f>
        <v>0</v>
      </c>
      <c r="D186" s="121"/>
      <c r="E186" s="88"/>
      <c r="F186" s="121"/>
      <c r="G186" s="88"/>
      <c r="H186" s="88"/>
      <c r="I186" s="121"/>
      <c r="J186" s="88"/>
      <c r="K186" s="362"/>
      <c r="L186" s="121"/>
      <c r="M186" s="88"/>
      <c r="N186" s="111"/>
      <c r="O186" s="150"/>
    </row>
    <row r="187" spans="1:16">
      <c r="A187" s="15" t="s">
        <v>524</v>
      </c>
      <c r="B187" s="247"/>
      <c r="C187" s="270">
        <f t="shared" si="29"/>
        <v>0</v>
      </c>
      <c r="D187" s="121"/>
      <c r="E187" s="88"/>
      <c r="F187" s="121"/>
      <c r="G187" s="88"/>
      <c r="H187" s="88"/>
      <c r="I187" s="121"/>
      <c r="J187" s="88"/>
      <c r="K187" s="362"/>
      <c r="L187" s="121"/>
      <c r="M187" s="88"/>
      <c r="N187" s="111"/>
      <c r="O187" s="150"/>
    </row>
    <row r="188" spans="1:16">
      <c r="A188" s="21" t="s">
        <v>594</v>
      </c>
      <c r="B188" s="7"/>
      <c r="C188" s="7"/>
      <c r="D188" s="118"/>
      <c r="E188" s="114"/>
      <c r="F188" s="118"/>
      <c r="G188" s="114"/>
      <c r="H188" s="114"/>
      <c r="I188" s="118"/>
      <c r="J188" s="114"/>
      <c r="K188" s="114"/>
      <c r="L188" s="118"/>
      <c r="M188" s="114"/>
      <c r="N188" s="116"/>
      <c r="O188" s="150">
        <f t="shared" si="27"/>
        <v>0</v>
      </c>
    </row>
    <row r="189" spans="1:16">
      <c r="A189" s="11" t="s">
        <v>33</v>
      </c>
      <c r="B189" s="247" t="s">
        <v>168</v>
      </c>
      <c r="C189" s="270">
        <f>SUM(D189:N189)</f>
        <v>0</v>
      </c>
      <c r="D189" s="121"/>
      <c r="E189" s="88"/>
      <c r="F189" s="121"/>
      <c r="G189" s="88"/>
      <c r="H189" s="88"/>
      <c r="I189" s="121"/>
      <c r="J189" s="88"/>
      <c r="K189" s="323"/>
      <c r="L189" s="121"/>
      <c r="M189" s="88"/>
      <c r="N189" s="111"/>
      <c r="O189" s="150">
        <f t="shared" si="27"/>
        <v>0</v>
      </c>
    </row>
    <row r="190" spans="1:16">
      <c r="A190" s="11" t="s">
        <v>429</v>
      </c>
      <c r="B190" s="247"/>
      <c r="C190" s="270">
        <f t="shared" ref="C190:C191" si="30">SUM(D190:N190)</f>
        <v>0</v>
      </c>
      <c r="D190" s="121"/>
      <c r="E190" s="88"/>
      <c r="F190" s="121"/>
      <c r="G190" s="88"/>
      <c r="H190" s="88"/>
      <c r="I190" s="121"/>
      <c r="J190" s="88"/>
      <c r="K190" s="362"/>
      <c r="L190" s="121"/>
      <c r="M190" s="88"/>
      <c r="N190" s="111"/>
      <c r="O190" s="150"/>
    </row>
    <row r="191" spans="1:16">
      <c r="A191" s="15" t="s">
        <v>524</v>
      </c>
      <c r="B191" s="247"/>
      <c r="C191" s="270">
        <f t="shared" si="30"/>
        <v>0</v>
      </c>
      <c r="D191" s="121"/>
      <c r="E191" s="88"/>
      <c r="F191" s="121"/>
      <c r="G191" s="88"/>
      <c r="H191" s="88"/>
      <c r="I191" s="121"/>
      <c r="J191" s="88"/>
      <c r="K191" s="362"/>
      <c r="L191" s="121"/>
      <c r="M191" s="88"/>
      <c r="N191" s="111"/>
      <c r="O191" s="150"/>
    </row>
    <row r="192" spans="1:16">
      <c r="A192" s="56" t="s">
        <v>595</v>
      </c>
      <c r="B192" s="46"/>
      <c r="C192" s="46"/>
      <c r="D192" s="118"/>
      <c r="E192" s="114"/>
      <c r="F192" s="116"/>
      <c r="G192" s="114"/>
      <c r="H192" s="114"/>
      <c r="I192" s="118"/>
      <c r="J192" s="114"/>
      <c r="K192" s="114"/>
      <c r="L192" s="118"/>
      <c r="M192" s="114"/>
      <c r="N192" s="116"/>
      <c r="O192" s="150">
        <f t="shared" si="27"/>
        <v>0</v>
      </c>
    </row>
    <row r="193" spans="1:16">
      <c r="A193" s="11" t="s">
        <v>33</v>
      </c>
      <c r="B193" s="247" t="s">
        <v>168</v>
      </c>
      <c r="C193" s="270">
        <f>SUM(D193:N193)</f>
        <v>0</v>
      </c>
      <c r="D193" s="111"/>
      <c r="E193" s="88"/>
      <c r="F193" s="111"/>
      <c r="G193" s="88"/>
      <c r="H193" s="88"/>
      <c r="I193" s="121"/>
      <c r="J193" s="88"/>
      <c r="K193" s="88"/>
      <c r="L193" s="121"/>
      <c r="M193" s="88"/>
      <c r="N193" s="111"/>
      <c r="O193" s="150">
        <f t="shared" si="27"/>
        <v>0</v>
      </c>
    </row>
    <row r="194" spans="1:16">
      <c r="A194" s="11" t="s">
        <v>429</v>
      </c>
      <c r="B194" s="247"/>
      <c r="C194" s="270">
        <f t="shared" ref="C194:C195" si="31">SUM(D194:N194)</f>
        <v>0</v>
      </c>
      <c r="D194" s="121"/>
      <c r="E194" s="88"/>
      <c r="F194" s="111"/>
      <c r="G194" s="88"/>
      <c r="H194" s="88"/>
      <c r="I194" s="121"/>
      <c r="J194" s="88"/>
      <c r="K194" s="88"/>
      <c r="L194" s="121"/>
      <c r="M194" s="88"/>
      <c r="N194" s="111"/>
      <c r="O194" s="150"/>
    </row>
    <row r="195" spans="1:16">
      <c r="A195" s="15" t="s">
        <v>524</v>
      </c>
      <c r="B195" s="247"/>
      <c r="C195" s="270">
        <f t="shared" si="31"/>
        <v>0</v>
      </c>
      <c r="D195" s="121"/>
      <c r="E195" s="88"/>
      <c r="F195" s="121"/>
      <c r="G195" s="88"/>
      <c r="H195" s="88"/>
      <c r="I195" s="121"/>
      <c r="J195" s="88"/>
      <c r="K195" s="88"/>
      <c r="L195" s="121"/>
      <c r="M195" s="88"/>
      <c r="N195" s="111"/>
      <c r="O195" s="150"/>
      <c r="P195" s="64"/>
    </row>
    <row r="196" spans="1:16">
      <c r="A196" s="350" t="s">
        <v>596</v>
      </c>
      <c r="B196" s="269"/>
      <c r="C196" s="299"/>
      <c r="D196" s="118"/>
      <c r="E196" s="114"/>
      <c r="F196" s="118"/>
      <c r="G196" s="114"/>
      <c r="H196" s="114"/>
      <c r="I196" s="118"/>
      <c r="J196" s="114"/>
      <c r="K196" s="114"/>
      <c r="L196" s="118"/>
      <c r="M196" s="114"/>
      <c r="N196" s="116"/>
      <c r="O196" s="150">
        <f t="shared" si="27"/>
        <v>0</v>
      </c>
    </row>
    <row r="197" spans="1:16">
      <c r="A197" s="11" t="s">
        <v>33</v>
      </c>
      <c r="B197" s="247" t="s">
        <v>168</v>
      </c>
      <c r="C197" s="270">
        <f>SUM(D197:N197)</f>
        <v>1000</v>
      </c>
      <c r="D197" s="121"/>
      <c r="E197" s="88"/>
      <c r="F197" s="121"/>
      <c r="G197" s="88">
        <v>1000</v>
      </c>
      <c r="H197" s="88"/>
      <c r="I197" s="121"/>
      <c r="J197" s="88"/>
      <c r="K197" s="88"/>
      <c r="L197" s="121"/>
      <c r="M197" s="88"/>
      <c r="N197" s="111"/>
      <c r="O197" s="150">
        <f t="shared" si="27"/>
        <v>1000</v>
      </c>
    </row>
    <row r="198" spans="1:16">
      <c r="A198" s="11" t="s">
        <v>441</v>
      </c>
      <c r="B198" s="247"/>
      <c r="C198" s="270">
        <f>SUM(D198:N198)</f>
        <v>0</v>
      </c>
      <c r="D198" s="121"/>
      <c r="E198" s="88"/>
      <c r="F198" s="121"/>
      <c r="G198" s="88">
        <v>0</v>
      </c>
      <c r="H198" s="88"/>
      <c r="I198" s="121"/>
      <c r="J198" s="88"/>
      <c r="K198" s="88"/>
      <c r="L198" s="121"/>
      <c r="M198" s="88"/>
      <c r="N198" s="111"/>
      <c r="O198" s="150">
        <f t="shared" si="27"/>
        <v>0</v>
      </c>
    </row>
    <row r="199" spans="1:16">
      <c r="A199" s="15" t="s">
        <v>524</v>
      </c>
      <c r="B199" s="247"/>
      <c r="C199" s="270">
        <f>SUM(D199:N199)</f>
        <v>0</v>
      </c>
      <c r="D199" s="121"/>
      <c r="E199" s="88"/>
      <c r="F199" s="121"/>
      <c r="G199" s="88">
        <v>0</v>
      </c>
      <c r="H199" s="113"/>
      <c r="I199" s="121"/>
      <c r="J199" s="113"/>
      <c r="K199" s="88"/>
      <c r="L199" s="121"/>
      <c r="M199" s="88"/>
      <c r="N199" s="111"/>
      <c r="O199" s="150"/>
    </row>
    <row r="200" spans="1:16">
      <c r="A200" s="56" t="s">
        <v>597</v>
      </c>
      <c r="B200" s="53"/>
      <c r="C200" s="7"/>
      <c r="D200" s="118"/>
      <c r="E200" s="114"/>
      <c r="F200" s="118"/>
      <c r="G200" s="114"/>
      <c r="H200" s="118"/>
      <c r="I200" s="114"/>
      <c r="J200" s="118"/>
      <c r="K200" s="114"/>
      <c r="L200" s="118"/>
      <c r="M200" s="114"/>
      <c r="N200" s="116"/>
      <c r="O200" s="150">
        <f t="shared" si="27"/>
        <v>0</v>
      </c>
    </row>
    <row r="201" spans="1:16">
      <c r="A201" s="11" t="s">
        <v>33</v>
      </c>
      <c r="B201" s="11" t="s">
        <v>168</v>
      </c>
      <c r="C201" s="270">
        <f>SUM(D201:N201)</f>
        <v>1599072</v>
      </c>
      <c r="D201" s="121"/>
      <c r="E201" s="88"/>
      <c r="F201" s="121"/>
      <c r="G201" s="88">
        <v>1599072</v>
      </c>
      <c r="H201" s="121"/>
      <c r="I201" s="88"/>
      <c r="J201" s="121"/>
      <c r="K201" s="88"/>
      <c r="L201" s="121"/>
      <c r="M201" s="88"/>
      <c r="N201" s="111"/>
      <c r="O201" s="150">
        <f t="shared" si="27"/>
        <v>1599072</v>
      </c>
    </row>
    <row r="202" spans="1:16">
      <c r="A202" s="345" t="s">
        <v>441</v>
      </c>
      <c r="B202" s="11"/>
      <c r="C202" s="270">
        <f>SUM(D202:N202)</f>
        <v>1600072</v>
      </c>
      <c r="D202" s="121"/>
      <c r="E202" s="88"/>
      <c r="F202" s="121"/>
      <c r="G202" s="88">
        <v>1600072</v>
      </c>
      <c r="H202" s="121"/>
      <c r="I202" s="88"/>
      <c r="J202" s="121"/>
      <c r="K202" s="88"/>
      <c r="L202" s="121"/>
      <c r="M202" s="88"/>
      <c r="N202" s="111"/>
      <c r="O202" s="150">
        <f t="shared" si="27"/>
        <v>1600072</v>
      </c>
    </row>
    <row r="203" spans="1:16">
      <c r="A203" s="15" t="s">
        <v>524</v>
      </c>
      <c r="B203" s="11"/>
      <c r="C203" s="270">
        <f>SUM(D203:N203)</f>
        <v>1600072</v>
      </c>
      <c r="D203" s="121"/>
      <c r="E203" s="88"/>
      <c r="F203" s="121"/>
      <c r="G203" s="88">
        <v>1600072</v>
      </c>
      <c r="H203" s="121"/>
      <c r="I203" s="88"/>
      <c r="J203" s="121"/>
      <c r="K203" s="88"/>
      <c r="L203" s="121"/>
      <c r="M203" s="88"/>
      <c r="N203" s="111"/>
      <c r="O203" s="150">
        <f t="shared" si="27"/>
        <v>1600072</v>
      </c>
    </row>
    <row r="204" spans="1:16">
      <c r="A204" s="56" t="s">
        <v>598</v>
      </c>
      <c r="B204" s="269"/>
      <c r="C204" s="299"/>
      <c r="D204" s="118"/>
      <c r="E204" s="114"/>
      <c r="F204" s="118"/>
      <c r="G204" s="114"/>
      <c r="H204" s="118"/>
      <c r="I204" s="114"/>
      <c r="J204" s="118"/>
      <c r="K204" s="114"/>
      <c r="L204" s="118"/>
      <c r="M204" s="114"/>
      <c r="N204" s="116"/>
      <c r="O204" s="150">
        <f t="shared" si="27"/>
        <v>0</v>
      </c>
    </row>
    <row r="205" spans="1:16" ht="14.25" customHeight="1">
      <c r="A205" s="11" t="s">
        <v>33</v>
      </c>
      <c r="B205" s="247" t="s">
        <v>169</v>
      </c>
      <c r="C205" s="270">
        <f>SUM(D205:N205)</f>
        <v>400000</v>
      </c>
      <c r="D205" s="121"/>
      <c r="E205" s="88"/>
      <c r="F205" s="121"/>
      <c r="G205" s="88"/>
      <c r="H205" s="121"/>
      <c r="I205" s="88"/>
      <c r="J205" s="121"/>
      <c r="K205" s="88"/>
      <c r="L205" s="121"/>
      <c r="M205" s="88"/>
      <c r="N205" s="111">
        <v>400000</v>
      </c>
      <c r="O205" s="150">
        <f t="shared" si="27"/>
        <v>400000</v>
      </c>
    </row>
    <row r="206" spans="1:16" ht="14.25" customHeight="1">
      <c r="A206" s="11" t="s">
        <v>441</v>
      </c>
      <c r="B206" s="247"/>
      <c r="C206" s="270">
        <f t="shared" ref="C206" si="32">SUM(D206:N206)</f>
        <v>800000</v>
      </c>
      <c r="D206" s="121"/>
      <c r="E206" s="88"/>
      <c r="F206" s="121"/>
      <c r="G206" s="88"/>
      <c r="H206" s="121"/>
      <c r="I206" s="88"/>
      <c r="J206" s="121"/>
      <c r="K206" s="88"/>
      <c r="L206" s="121"/>
      <c r="M206" s="88"/>
      <c r="N206" s="111">
        <v>800000</v>
      </c>
      <c r="O206" s="150">
        <f t="shared" si="27"/>
        <v>800000</v>
      </c>
    </row>
    <row r="207" spans="1:16" ht="14.25" customHeight="1">
      <c r="A207" s="15" t="s">
        <v>524</v>
      </c>
      <c r="B207" s="246"/>
      <c r="C207" s="228">
        <f>SUM(D207:N207)</f>
        <v>800000</v>
      </c>
      <c r="D207" s="120"/>
      <c r="E207" s="113"/>
      <c r="F207" s="120"/>
      <c r="G207" s="113"/>
      <c r="H207" s="120"/>
      <c r="I207" s="113"/>
      <c r="J207" s="120"/>
      <c r="K207" s="113"/>
      <c r="L207" s="120"/>
      <c r="M207" s="113"/>
      <c r="N207" s="110">
        <v>800000</v>
      </c>
      <c r="O207" s="150">
        <f t="shared" si="27"/>
        <v>800000</v>
      </c>
    </row>
    <row r="208" spans="1:16">
      <c r="A208" s="21" t="s">
        <v>120</v>
      </c>
      <c r="B208" s="21"/>
      <c r="C208" s="231"/>
      <c r="D208" s="125"/>
      <c r="E208" s="124"/>
      <c r="F208" s="125"/>
      <c r="G208" s="130"/>
      <c r="H208" s="125"/>
      <c r="I208" s="124"/>
      <c r="J208" s="125"/>
      <c r="K208" s="124"/>
      <c r="L208" s="124"/>
      <c r="M208" s="124"/>
      <c r="N208" s="124"/>
    </row>
    <row r="209" spans="1:23">
      <c r="A209" s="21" t="s">
        <v>47</v>
      </c>
      <c r="B209" s="21"/>
      <c r="C209" s="270">
        <f>SUM(D209:N209)</f>
        <v>2968252</v>
      </c>
      <c r="D209" s="127">
        <f t="shared" ref="D209:O209" si="33">SUM(D236,D157,D161,D165,D169,D173,D177,D181,D185,D193,D201,D189,D197,D205,D153)</f>
        <v>0</v>
      </c>
      <c r="E209" s="127">
        <f t="shared" si="33"/>
        <v>616198</v>
      </c>
      <c r="F209" s="127">
        <f t="shared" si="33"/>
        <v>0</v>
      </c>
      <c r="G209" s="124">
        <f t="shared" si="33"/>
        <v>1600072</v>
      </c>
      <c r="H209" s="127">
        <f t="shared" si="33"/>
        <v>146333</v>
      </c>
      <c r="I209" s="127">
        <f t="shared" si="33"/>
        <v>46290</v>
      </c>
      <c r="J209" s="127">
        <f t="shared" si="33"/>
        <v>68944</v>
      </c>
      <c r="K209" s="127">
        <f t="shared" si="33"/>
        <v>0</v>
      </c>
      <c r="L209" s="127">
        <f t="shared" si="33"/>
        <v>72814</v>
      </c>
      <c r="M209" s="127">
        <f t="shared" si="33"/>
        <v>0</v>
      </c>
      <c r="N209" s="127">
        <f t="shared" si="33"/>
        <v>417601</v>
      </c>
      <c r="O209" s="128">
        <f t="shared" si="33"/>
        <v>2968252</v>
      </c>
    </row>
    <row r="210" spans="1:23">
      <c r="A210" s="21" t="s">
        <v>430</v>
      </c>
      <c r="B210" s="21"/>
      <c r="C210" s="270">
        <f>SUM(D210:N210)</f>
        <v>3611260</v>
      </c>
      <c r="D210" s="127"/>
      <c r="E210" s="127">
        <v>639962</v>
      </c>
      <c r="F210" s="127"/>
      <c r="G210" s="127">
        <v>1600072</v>
      </c>
      <c r="H210" s="127">
        <v>146333</v>
      </c>
      <c r="I210" s="127">
        <v>46290</v>
      </c>
      <c r="J210" s="127">
        <v>46958</v>
      </c>
      <c r="K210" s="127"/>
      <c r="L210" s="127">
        <v>72814</v>
      </c>
      <c r="M210" s="127">
        <v>9000</v>
      </c>
      <c r="N210" s="127">
        <v>1049831</v>
      </c>
      <c r="O210" s="128">
        <f>SUM(D210:N210)</f>
        <v>3611260</v>
      </c>
    </row>
    <row r="211" spans="1:23">
      <c r="A211" s="21" t="s">
        <v>468</v>
      </c>
      <c r="B211" s="21"/>
      <c r="C211" s="270">
        <f>SUM(C44,C100,C134,C74)</f>
        <v>423471</v>
      </c>
      <c r="D211" s="270">
        <f>SUM(D44,D100,D134,D74)</f>
        <v>0</v>
      </c>
      <c r="E211" s="270">
        <f t="shared" ref="E211:N211" si="34">SUM(E44,E100,E134,E74)</f>
        <v>49304</v>
      </c>
      <c r="F211" s="270">
        <f t="shared" si="34"/>
        <v>0</v>
      </c>
      <c r="G211" s="270">
        <f t="shared" si="34"/>
        <v>0</v>
      </c>
      <c r="H211" s="270">
        <f t="shared" si="34"/>
        <v>0</v>
      </c>
      <c r="I211" s="270">
        <f t="shared" si="34"/>
        <v>0</v>
      </c>
      <c r="J211" s="270">
        <f t="shared" si="34"/>
        <v>-25833</v>
      </c>
      <c r="K211" s="270">
        <f t="shared" si="34"/>
        <v>0</v>
      </c>
      <c r="L211" s="270">
        <f t="shared" si="34"/>
        <v>0</v>
      </c>
      <c r="M211" s="270">
        <f t="shared" si="34"/>
        <v>400000</v>
      </c>
      <c r="N211" s="270">
        <f t="shared" si="34"/>
        <v>0</v>
      </c>
      <c r="O211" s="127">
        <f>SUM(D211:N211)</f>
        <v>423471</v>
      </c>
    </row>
    <row r="212" spans="1:23">
      <c r="A212" s="328" t="s">
        <v>519</v>
      </c>
      <c r="B212" s="56"/>
      <c r="C212" s="270">
        <f>SUM(C210:C211)</f>
        <v>4034731</v>
      </c>
      <c r="D212" s="270">
        <f t="shared" ref="D212:N212" si="35">SUM(D210:D211)</f>
        <v>0</v>
      </c>
      <c r="E212" s="270">
        <f t="shared" si="35"/>
        <v>689266</v>
      </c>
      <c r="F212" s="270">
        <f t="shared" si="35"/>
        <v>0</v>
      </c>
      <c r="G212" s="270">
        <f t="shared" si="35"/>
        <v>1600072</v>
      </c>
      <c r="H212" s="270">
        <f t="shared" si="35"/>
        <v>146333</v>
      </c>
      <c r="I212" s="270">
        <f t="shared" si="35"/>
        <v>46290</v>
      </c>
      <c r="J212" s="270">
        <f t="shared" si="35"/>
        <v>21125</v>
      </c>
      <c r="K212" s="270">
        <f t="shared" si="35"/>
        <v>0</v>
      </c>
      <c r="L212" s="270">
        <f t="shared" si="35"/>
        <v>72814</v>
      </c>
      <c r="M212" s="270">
        <f t="shared" si="35"/>
        <v>409000</v>
      </c>
      <c r="N212" s="270">
        <f t="shared" si="35"/>
        <v>1049831</v>
      </c>
      <c r="O212" s="127">
        <f>SUM(D212:N212)</f>
        <v>4034731</v>
      </c>
    </row>
    <row r="213" spans="1:23">
      <c r="A213" s="10" t="s">
        <v>48</v>
      </c>
      <c r="B213" s="10"/>
      <c r="C213" s="7"/>
      <c r="D213" s="116"/>
      <c r="E213" s="114"/>
      <c r="F213" s="114"/>
      <c r="G213" s="118"/>
      <c r="H213" s="114"/>
      <c r="I213" s="114"/>
      <c r="J213" s="114"/>
      <c r="K213" s="114"/>
      <c r="L213" s="116"/>
      <c r="M213" s="116"/>
      <c r="N213" s="116"/>
      <c r="O213" s="5"/>
      <c r="P213" s="5"/>
      <c r="Q213" s="5"/>
      <c r="R213" s="5"/>
      <c r="S213" s="5"/>
      <c r="T213" s="5"/>
      <c r="U213" s="5"/>
      <c r="V213" s="5"/>
      <c r="W213" s="5"/>
    </row>
    <row r="214" spans="1:23">
      <c r="A214" s="11" t="s">
        <v>47</v>
      </c>
      <c r="B214" s="11"/>
      <c r="C214" s="270">
        <f>SUM(D214:N214)</f>
        <v>-925524</v>
      </c>
      <c r="D214" s="121"/>
      <c r="E214" s="88">
        <v>-400876</v>
      </c>
      <c r="F214" s="88">
        <v>0</v>
      </c>
      <c r="G214" s="121">
        <v>-524648</v>
      </c>
      <c r="H214" s="88">
        <v>0</v>
      </c>
      <c r="I214" s="88"/>
      <c r="J214" s="88">
        <v>0</v>
      </c>
      <c r="K214" s="88">
        <v>0</v>
      </c>
      <c r="L214" s="111">
        <v>0</v>
      </c>
      <c r="M214" s="111">
        <v>0</v>
      </c>
      <c r="N214" s="111">
        <v>0</v>
      </c>
      <c r="O214" s="5"/>
      <c r="P214" s="5"/>
      <c r="Q214" s="5"/>
      <c r="R214" s="5"/>
      <c r="S214" s="5"/>
      <c r="T214" s="5"/>
      <c r="U214" s="5"/>
      <c r="V214" s="5"/>
      <c r="W214" s="5"/>
    </row>
    <row r="215" spans="1:23">
      <c r="A215" s="11" t="s">
        <v>430</v>
      </c>
      <c r="B215" s="11"/>
      <c r="C215" s="270">
        <f>SUM(D215:N215)</f>
        <v>-930730</v>
      </c>
      <c r="D215" s="121"/>
      <c r="E215" s="88">
        <v>-426467</v>
      </c>
      <c r="F215" s="88"/>
      <c r="G215" s="121">
        <v>-504263</v>
      </c>
      <c r="H215" s="88"/>
      <c r="I215" s="88"/>
      <c r="J215" s="88"/>
      <c r="K215" s="88"/>
      <c r="L215" s="111"/>
      <c r="M215" s="111"/>
      <c r="N215" s="111"/>
      <c r="O215" s="5"/>
      <c r="P215" s="5"/>
      <c r="Q215" s="5"/>
      <c r="R215" s="5"/>
      <c r="S215" s="5"/>
      <c r="T215" s="5"/>
      <c r="U215" s="5"/>
      <c r="V215" s="5"/>
      <c r="W215" s="5"/>
    </row>
    <row r="216" spans="1:23">
      <c r="A216" s="15" t="s">
        <v>519</v>
      </c>
      <c r="B216" s="15"/>
      <c r="C216" s="228">
        <f>SUM(D216:N216)</f>
        <v>-950630</v>
      </c>
      <c r="D216" s="120"/>
      <c r="E216" s="113">
        <v>-426467</v>
      </c>
      <c r="F216" s="113"/>
      <c r="G216" s="120">
        <v>-524163</v>
      </c>
      <c r="H216" s="113"/>
      <c r="I216" s="113"/>
      <c r="J216" s="113"/>
      <c r="K216" s="113"/>
      <c r="L216" s="110"/>
      <c r="M216" s="110"/>
      <c r="N216" s="110"/>
      <c r="O216" s="5"/>
      <c r="P216" s="5"/>
      <c r="Q216" s="25"/>
      <c r="R216" s="5"/>
      <c r="S216" s="5"/>
      <c r="T216" s="5"/>
      <c r="U216" s="5"/>
      <c r="V216" s="5"/>
      <c r="W216" s="5"/>
    </row>
    <row r="217" spans="1:23">
      <c r="A217" s="11" t="s">
        <v>121</v>
      </c>
      <c r="B217" s="11"/>
      <c r="C217" s="19"/>
      <c r="D217" s="121"/>
      <c r="E217" s="88"/>
      <c r="F217" s="88"/>
      <c r="G217" s="121"/>
      <c r="H217" s="88"/>
      <c r="I217" s="88"/>
      <c r="J217" s="88"/>
      <c r="K217" s="88"/>
      <c r="L217" s="111"/>
      <c r="M217" s="111"/>
      <c r="N217" s="111"/>
      <c r="O217" s="5"/>
      <c r="P217" s="5"/>
      <c r="Q217" s="5"/>
      <c r="R217" s="5"/>
      <c r="S217" s="5"/>
      <c r="T217" s="5"/>
      <c r="U217" s="5"/>
      <c r="V217" s="5"/>
      <c r="W217" s="5"/>
    </row>
    <row r="218" spans="1:23">
      <c r="A218" s="11" t="s">
        <v>47</v>
      </c>
      <c r="B218" s="11"/>
      <c r="C218" s="270">
        <f>SUM(D218:N218)</f>
        <v>-252848</v>
      </c>
      <c r="D218" s="121"/>
      <c r="E218" s="88"/>
      <c r="F218" s="88">
        <v>0</v>
      </c>
      <c r="G218" s="88">
        <v>-252848</v>
      </c>
      <c r="H218" s="88">
        <v>0</v>
      </c>
      <c r="I218" s="88">
        <v>0</v>
      </c>
      <c r="J218" s="88">
        <v>0</v>
      </c>
      <c r="K218" s="88">
        <v>0</v>
      </c>
      <c r="L218" s="88">
        <v>0</v>
      </c>
      <c r="M218" s="88">
        <v>0</v>
      </c>
      <c r="N218" s="88">
        <v>0</v>
      </c>
      <c r="O218" s="5"/>
      <c r="P218" s="5"/>
      <c r="Q218" s="5"/>
      <c r="R218" s="5"/>
      <c r="S218" s="5"/>
      <c r="T218" s="5"/>
      <c r="U218" s="5"/>
      <c r="V218" s="5"/>
      <c r="W218" s="5"/>
    </row>
    <row r="219" spans="1:23">
      <c r="A219" s="11" t="s">
        <v>430</v>
      </c>
      <c r="B219" s="11"/>
      <c r="C219" s="270">
        <f t="shared" ref="C219:C220" si="36">SUM(D219:N219)</f>
        <v>-256804</v>
      </c>
      <c r="D219" s="121"/>
      <c r="E219" s="88"/>
      <c r="F219" s="88"/>
      <c r="G219" s="121">
        <v>-256804</v>
      </c>
      <c r="H219" s="88"/>
      <c r="I219" s="88"/>
      <c r="J219" s="88"/>
      <c r="K219" s="88"/>
      <c r="L219" s="111"/>
      <c r="M219" s="111"/>
      <c r="N219" s="111"/>
      <c r="O219" s="5"/>
      <c r="P219" s="5"/>
      <c r="Q219" s="5"/>
      <c r="R219" s="5"/>
      <c r="S219" s="5"/>
      <c r="T219" s="5"/>
      <c r="U219" s="5"/>
      <c r="V219" s="5"/>
      <c r="W219" s="5"/>
    </row>
    <row r="220" spans="1:23">
      <c r="A220" s="11" t="s">
        <v>519</v>
      </c>
      <c r="B220" s="11"/>
      <c r="C220" s="270">
        <f t="shared" si="36"/>
        <v>-259809</v>
      </c>
      <c r="D220" s="121"/>
      <c r="E220" s="88"/>
      <c r="F220" s="88"/>
      <c r="G220" s="121">
        <v>-259809</v>
      </c>
      <c r="H220" s="88"/>
      <c r="I220" s="88"/>
      <c r="J220" s="88"/>
      <c r="K220" s="88"/>
      <c r="L220" s="111"/>
      <c r="M220" s="111"/>
      <c r="N220" s="111"/>
      <c r="O220" s="5"/>
      <c r="P220" s="5"/>
      <c r="Q220" s="5"/>
      <c r="R220" s="5"/>
      <c r="S220" s="5"/>
      <c r="T220" s="5"/>
      <c r="U220" s="5"/>
      <c r="V220" s="5"/>
      <c r="W220" s="5"/>
    </row>
    <row r="221" spans="1:23">
      <c r="A221" s="53" t="s">
        <v>46</v>
      </c>
      <c r="B221" s="53"/>
      <c r="C221" s="46"/>
      <c r="D221" s="134"/>
      <c r="E221" s="130"/>
      <c r="F221" s="130"/>
      <c r="G221" s="132"/>
      <c r="H221" s="130"/>
      <c r="I221" s="130"/>
      <c r="J221" s="130"/>
      <c r="K221" s="130"/>
      <c r="L221" s="134"/>
      <c r="M221" s="134"/>
      <c r="N221" s="134"/>
      <c r="O221" s="5"/>
      <c r="P221" s="25"/>
      <c r="Q221" s="5"/>
      <c r="R221" s="5"/>
      <c r="S221" s="5"/>
      <c r="T221" s="5"/>
      <c r="U221" s="5"/>
      <c r="V221" s="5"/>
      <c r="W221" s="5"/>
    </row>
    <row r="222" spans="1:23">
      <c r="A222" s="56" t="s">
        <v>43</v>
      </c>
      <c r="B222" s="56"/>
      <c r="C222" s="310">
        <f>SUM(C209,C214,C218)</f>
        <v>1789880</v>
      </c>
      <c r="D222" s="310">
        <f>SUM(D236,D157,D161,D165,D169,D173,D177,D181,D185,D189,D193,D197,D201,D205,)</f>
        <v>0</v>
      </c>
      <c r="E222" s="310">
        <f t="shared" ref="E222:N222" si="37">SUM(E209,E214,E218)</f>
        <v>215322</v>
      </c>
      <c r="F222" s="310">
        <f t="shared" si="37"/>
        <v>0</v>
      </c>
      <c r="G222" s="310">
        <f t="shared" si="37"/>
        <v>822576</v>
      </c>
      <c r="H222" s="310">
        <f t="shared" si="37"/>
        <v>146333</v>
      </c>
      <c r="I222" s="310">
        <f t="shared" si="37"/>
        <v>46290</v>
      </c>
      <c r="J222" s="310">
        <f t="shared" si="37"/>
        <v>68944</v>
      </c>
      <c r="K222" s="310">
        <f t="shared" si="37"/>
        <v>0</v>
      </c>
      <c r="L222" s="310">
        <f t="shared" si="37"/>
        <v>72814</v>
      </c>
      <c r="M222" s="310">
        <f t="shared" si="37"/>
        <v>0</v>
      </c>
      <c r="N222" s="310">
        <f t="shared" si="37"/>
        <v>417601</v>
      </c>
      <c r="O222" s="115">
        <f>SUM(D222:N222)</f>
        <v>1789880</v>
      </c>
      <c r="P222" s="5"/>
      <c r="Q222" s="5"/>
      <c r="R222" s="5"/>
      <c r="S222" s="5"/>
      <c r="T222" s="5"/>
      <c r="U222" s="5"/>
      <c r="V222" s="5"/>
      <c r="W222" s="5"/>
    </row>
    <row r="223" spans="1:23">
      <c r="A223" s="56" t="s">
        <v>429</v>
      </c>
      <c r="B223" s="56"/>
      <c r="C223" s="310">
        <f>SUM(D223:N223)</f>
        <v>2847197</v>
      </c>
      <c r="D223" s="310">
        <f>SUM(D212,D215,D219)</f>
        <v>0</v>
      </c>
      <c r="E223" s="310">
        <f t="shared" ref="E223:N223" si="38">SUM(E212,E215,E219)</f>
        <v>262799</v>
      </c>
      <c r="F223" s="310">
        <f t="shared" si="38"/>
        <v>0</v>
      </c>
      <c r="G223" s="310">
        <f t="shared" si="38"/>
        <v>839005</v>
      </c>
      <c r="H223" s="310">
        <f t="shared" si="38"/>
        <v>146333</v>
      </c>
      <c r="I223" s="310">
        <f t="shared" si="38"/>
        <v>46290</v>
      </c>
      <c r="J223" s="310">
        <f t="shared" si="38"/>
        <v>21125</v>
      </c>
      <c r="K223" s="310">
        <f t="shared" si="38"/>
        <v>0</v>
      </c>
      <c r="L223" s="310">
        <f t="shared" si="38"/>
        <v>72814</v>
      </c>
      <c r="M223" s="310">
        <f t="shared" si="38"/>
        <v>409000</v>
      </c>
      <c r="N223" s="310">
        <f t="shared" si="38"/>
        <v>1049831</v>
      </c>
      <c r="O223" s="5"/>
      <c r="P223" s="5"/>
      <c r="Q223" s="5"/>
      <c r="R223" s="5"/>
      <c r="S223" s="5"/>
      <c r="T223" s="5"/>
      <c r="U223" s="5"/>
      <c r="V223" s="5"/>
      <c r="W223" s="5"/>
    </row>
    <row r="224" spans="1:23">
      <c r="A224" s="45" t="s">
        <v>524</v>
      </c>
      <c r="B224" s="45"/>
      <c r="C224" s="310">
        <f>SUM(D224:N224)</f>
        <v>2824292</v>
      </c>
      <c r="D224" s="310">
        <f>SUM(D213,D216,D220)</f>
        <v>0</v>
      </c>
      <c r="E224" s="310">
        <f>SUM(E212,E216,E220)</f>
        <v>262799</v>
      </c>
      <c r="F224" s="310">
        <f t="shared" ref="F224:N224" si="39">SUM(F212,F216,F220)</f>
        <v>0</v>
      </c>
      <c r="G224" s="310">
        <f t="shared" si="39"/>
        <v>816100</v>
      </c>
      <c r="H224" s="310">
        <f t="shared" si="39"/>
        <v>146333</v>
      </c>
      <c r="I224" s="310">
        <f t="shared" si="39"/>
        <v>46290</v>
      </c>
      <c r="J224" s="310">
        <f t="shared" si="39"/>
        <v>21125</v>
      </c>
      <c r="K224" s="310">
        <f t="shared" si="39"/>
        <v>0</v>
      </c>
      <c r="L224" s="310">
        <f t="shared" si="39"/>
        <v>72814</v>
      </c>
      <c r="M224" s="310">
        <f t="shared" si="39"/>
        <v>409000</v>
      </c>
      <c r="N224" s="310">
        <f t="shared" si="39"/>
        <v>1049831</v>
      </c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7.25" customHeight="1">
      <c r="A225" s="332" t="s">
        <v>431</v>
      </c>
      <c r="B225" s="53"/>
      <c r="C225" s="333">
        <f>C222-(C228+C231)</f>
        <v>1389151</v>
      </c>
      <c r="D225" s="333">
        <f t="shared" ref="D225" si="40">D209-(D228+D231)</f>
        <v>0</v>
      </c>
      <c r="E225" s="333">
        <f>E222-(E228+E231)</f>
        <v>215322</v>
      </c>
      <c r="F225" s="333">
        <f t="shared" ref="F225:N225" si="41">F222-(F228+F231)</f>
        <v>0</v>
      </c>
      <c r="G225" s="333">
        <f t="shared" si="41"/>
        <v>822576</v>
      </c>
      <c r="H225" s="333">
        <f t="shared" si="41"/>
        <v>145604</v>
      </c>
      <c r="I225" s="333">
        <f t="shared" si="41"/>
        <v>46290</v>
      </c>
      <c r="J225" s="333">
        <f t="shared" si="41"/>
        <v>68944</v>
      </c>
      <c r="K225" s="333">
        <f t="shared" si="41"/>
        <v>0</v>
      </c>
      <c r="L225" s="333">
        <f t="shared" si="41"/>
        <v>72814</v>
      </c>
      <c r="M225" s="333">
        <f t="shared" si="41"/>
        <v>0</v>
      </c>
      <c r="N225" s="333">
        <f t="shared" si="41"/>
        <v>17601</v>
      </c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" customHeight="1">
      <c r="A226" s="42" t="s">
        <v>432</v>
      </c>
      <c r="B226" s="56"/>
      <c r="C226" s="310">
        <f>C223-(C229+C232)</f>
        <v>2046468</v>
      </c>
      <c r="D226" s="310">
        <f t="shared" ref="D226:N226" si="42">D223-(D229+D232)</f>
        <v>0</v>
      </c>
      <c r="E226" s="310">
        <f t="shared" si="42"/>
        <v>262799</v>
      </c>
      <c r="F226" s="310">
        <f t="shared" si="42"/>
        <v>0</v>
      </c>
      <c r="G226" s="310">
        <f t="shared" si="42"/>
        <v>839005</v>
      </c>
      <c r="H226" s="310">
        <f t="shared" si="42"/>
        <v>145604</v>
      </c>
      <c r="I226" s="310">
        <f t="shared" si="42"/>
        <v>46290</v>
      </c>
      <c r="J226" s="310">
        <f t="shared" si="42"/>
        <v>21125</v>
      </c>
      <c r="K226" s="310">
        <f t="shared" si="42"/>
        <v>0</v>
      </c>
      <c r="L226" s="310">
        <f t="shared" si="42"/>
        <v>72814</v>
      </c>
      <c r="M226" s="310">
        <f t="shared" si="42"/>
        <v>409000</v>
      </c>
      <c r="N226" s="310">
        <f t="shared" si="42"/>
        <v>249831</v>
      </c>
      <c r="O226" s="115">
        <f>SUM(D226:N226)</f>
        <v>2046468</v>
      </c>
      <c r="P226" s="5"/>
      <c r="Q226" s="5"/>
      <c r="R226" s="5"/>
      <c r="S226" s="5"/>
      <c r="T226" s="5"/>
      <c r="U226" s="5"/>
      <c r="V226" s="5"/>
      <c r="W226" s="5"/>
    </row>
    <row r="227" spans="1:23" ht="15" customHeight="1">
      <c r="A227" s="42" t="s">
        <v>525</v>
      </c>
      <c r="B227" s="56"/>
      <c r="C227" s="310">
        <f>C224-(C230+C233)</f>
        <v>1773563</v>
      </c>
      <c r="D227" s="310">
        <f t="shared" ref="D227:N227" si="43">D224-(D230+D233)</f>
        <v>0</v>
      </c>
      <c r="E227" s="310">
        <f t="shared" si="43"/>
        <v>262799</v>
      </c>
      <c r="F227" s="310">
        <f t="shared" si="43"/>
        <v>0</v>
      </c>
      <c r="G227" s="310">
        <f t="shared" si="43"/>
        <v>816100</v>
      </c>
      <c r="H227" s="310">
        <f t="shared" si="43"/>
        <v>145604</v>
      </c>
      <c r="I227" s="310">
        <f t="shared" si="43"/>
        <v>46290</v>
      </c>
      <c r="J227" s="310">
        <f t="shared" si="43"/>
        <v>21125</v>
      </c>
      <c r="K227" s="310">
        <f t="shared" si="43"/>
        <v>0</v>
      </c>
      <c r="L227" s="310">
        <f t="shared" si="43"/>
        <v>72814</v>
      </c>
      <c r="M227" s="310">
        <f t="shared" si="43"/>
        <v>159000</v>
      </c>
      <c r="N227" s="310">
        <f t="shared" si="43"/>
        <v>249831</v>
      </c>
      <c r="O227" s="115">
        <f>SUM(D227:N227)</f>
        <v>1773563</v>
      </c>
      <c r="P227" s="5"/>
      <c r="Q227" s="5"/>
      <c r="R227" s="5"/>
      <c r="S227" s="5"/>
      <c r="T227" s="5"/>
      <c r="U227" s="5"/>
      <c r="V227" s="5"/>
      <c r="W227" s="5"/>
    </row>
    <row r="228" spans="1:23" ht="17.25" customHeight="1">
      <c r="A228" s="332" t="s">
        <v>433</v>
      </c>
      <c r="B228" s="53"/>
      <c r="C228" s="333">
        <f t="shared" ref="C228:N228" si="44">SUM(C71,C115,C123,C145,C149,C153,C173,C205)</f>
        <v>400729</v>
      </c>
      <c r="D228" s="333">
        <f t="shared" si="44"/>
        <v>0</v>
      </c>
      <c r="E228" s="333">
        <f t="shared" si="44"/>
        <v>0</v>
      </c>
      <c r="F228" s="333">
        <f t="shared" si="44"/>
        <v>0</v>
      </c>
      <c r="G228" s="333">
        <f t="shared" si="44"/>
        <v>0</v>
      </c>
      <c r="H228" s="333">
        <f t="shared" si="44"/>
        <v>729</v>
      </c>
      <c r="I228" s="333">
        <f t="shared" si="44"/>
        <v>0</v>
      </c>
      <c r="J228" s="333">
        <f t="shared" si="44"/>
        <v>0</v>
      </c>
      <c r="K228" s="333">
        <f t="shared" si="44"/>
        <v>0</v>
      </c>
      <c r="L228" s="333">
        <f t="shared" si="44"/>
        <v>0</v>
      </c>
      <c r="M228" s="333">
        <f t="shared" si="44"/>
        <v>0</v>
      </c>
      <c r="N228" s="333">
        <f t="shared" si="44"/>
        <v>400000</v>
      </c>
      <c r="O228" s="5"/>
      <c r="P228" s="25"/>
      <c r="Q228" s="5"/>
      <c r="R228" s="5"/>
      <c r="S228" s="5"/>
      <c r="T228" s="5"/>
      <c r="U228" s="5"/>
      <c r="V228" s="5"/>
      <c r="W228" s="5"/>
    </row>
    <row r="229" spans="1:23" ht="15" customHeight="1">
      <c r="A229" s="42" t="s">
        <v>434</v>
      </c>
      <c r="B229" s="56"/>
      <c r="C229" s="310">
        <f>SUM(D229:N229)</f>
        <v>800729</v>
      </c>
      <c r="D229" s="310">
        <f>SUM(D207)</f>
        <v>0</v>
      </c>
      <c r="E229" s="310">
        <f t="shared" ref="E229:N229" si="45">SUM(E207)</f>
        <v>0</v>
      </c>
      <c r="F229" s="310">
        <f t="shared" si="45"/>
        <v>0</v>
      </c>
      <c r="G229" s="310">
        <f t="shared" si="45"/>
        <v>0</v>
      </c>
      <c r="H229" s="310">
        <v>729</v>
      </c>
      <c r="I229" s="310">
        <f t="shared" si="45"/>
        <v>0</v>
      </c>
      <c r="J229" s="310">
        <f t="shared" si="45"/>
        <v>0</v>
      </c>
      <c r="K229" s="310">
        <f t="shared" si="45"/>
        <v>0</v>
      </c>
      <c r="L229" s="310">
        <f t="shared" si="45"/>
        <v>0</v>
      </c>
      <c r="M229" s="310">
        <f t="shared" si="45"/>
        <v>0</v>
      </c>
      <c r="N229" s="310">
        <f t="shared" si="45"/>
        <v>800000</v>
      </c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" customHeight="1">
      <c r="A230" s="42" t="s">
        <v>526</v>
      </c>
      <c r="B230" s="56"/>
      <c r="C230" s="310">
        <f>SUM(C75,C175,C207)</f>
        <v>1050729</v>
      </c>
      <c r="D230" s="310">
        <f t="shared" ref="D230:N230" si="46">SUM(D75,D175,D207)</f>
        <v>0</v>
      </c>
      <c r="E230" s="310">
        <f t="shared" si="46"/>
        <v>0</v>
      </c>
      <c r="F230" s="310">
        <f t="shared" si="46"/>
        <v>0</v>
      </c>
      <c r="G230" s="310">
        <f t="shared" si="46"/>
        <v>0</v>
      </c>
      <c r="H230" s="310">
        <f t="shared" si="46"/>
        <v>729</v>
      </c>
      <c r="I230" s="310">
        <f t="shared" si="46"/>
        <v>0</v>
      </c>
      <c r="J230" s="310">
        <f t="shared" si="46"/>
        <v>0</v>
      </c>
      <c r="K230" s="310">
        <f t="shared" si="46"/>
        <v>0</v>
      </c>
      <c r="L230" s="310">
        <f t="shared" si="46"/>
        <v>0</v>
      </c>
      <c r="M230" s="310">
        <f t="shared" si="46"/>
        <v>250000</v>
      </c>
      <c r="N230" s="310">
        <f t="shared" si="46"/>
        <v>800000</v>
      </c>
      <c r="O230" s="115">
        <f>SUM(D230:N230)</f>
        <v>1050729</v>
      </c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332" t="s">
        <v>435</v>
      </c>
      <c r="B231" s="369"/>
      <c r="C231" s="333">
        <f>SUM(C12)</f>
        <v>0</v>
      </c>
      <c r="D231" s="132">
        <f t="shared" ref="D231:N232" si="47">SUM(D12)</f>
        <v>0</v>
      </c>
      <c r="E231" s="130">
        <f t="shared" si="47"/>
        <v>0</v>
      </c>
      <c r="F231" s="132">
        <f t="shared" si="47"/>
        <v>0</v>
      </c>
      <c r="G231" s="130">
        <f t="shared" si="47"/>
        <v>0</v>
      </c>
      <c r="H231" s="132">
        <f t="shared" si="47"/>
        <v>0</v>
      </c>
      <c r="I231" s="130">
        <f t="shared" si="47"/>
        <v>0</v>
      </c>
      <c r="J231" s="132">
        <f t="shared" si="47"/>
        <v>0</v>
      </c>
      <c r="K231" s="130">
        <f t="shared" si="47"/>
        <v>0</v>
      </c>
      <c r="L231" s="132">
        <f t="shared" si="47"/>
        <v>0</v>
      </c>
      <c r="M231" s="130">
        <f t="shared" si="47"/>
        <v>0</v>
      </c>
      <c r="N231" s="134">
        <f t="shared" si="47"/>
        <v>0</v>
      </c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42" t="s">
        <v>436</v>
      </c>
      <c r="B232" s="63"/>
      <c r="C232" s="310">
        <f>SUM(C13)</f>
        <v>0</v>
      </c>
      <c r="D232" s="125">
        <f t="shared" si="47"/>
        <v>0</v>
      </c>
      <c r="E232" s="124">
        <f t="shared" si="47"/>
        <v>0</v>
      </c>
      <c r="F232" s="125">
        <f t="shared" si="47"/>
        <v>0</v>
      </c>
      <c r="G232" s="124">
        <f t="shared" si="47"/>
        <v>0</v>
      </c>
      <c r="H232" s="125">
        <f t="shared" si="47"/>
        <v>0</v>
      </c>
      <c r="I232" s="124">
        <f t="shared" si="47"/>
        <v>0</v>
      </c>
      <c r="J232" s="125">
        <f t="shared" si="47"/>
        <v>0</v>
      </c>
      <c r="K232" s="124">
        <f t="shared" si="47"/>
        <v>0</v>
      </c>
      <c r="L232" s="125">
        <f t="shared" si="47"/>
        <v>0</v>
      </c>
      <c r="M232" s="124">
        <f t="shared" si="47"/>
        <v>0</v>
      </c>
      <c r="N232" s="127">
        <f t="shared" si="47"/>
        <v>0</v>
      </c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311" t="s">
        <v>527</v>
      </c>
      <c r="B233" s="370"/>
      <c r="C233" s="310">
        <f>SUM(C14)</f>
        <v>0</v>
      </c>
      <c r="D233" s="310">
        <f t="shared" ref="D233:N233" si="48">SUM(D14)</f>
        <v>0</v>
      </c>
      <c r="E233" s="310">
        <f t="shared" si="48"/>
        <v>0</v>
      </c>
      <c r="F233" s="310">
        <f t="shared" si="48"/>
        <v>0</v>
      </c>
      <c r="G233" s="310">
        <f t="shared" si="48"/>
        <v>0</v>
      </c>
      <c r="H233" s="310">
        <f t="shared" si="48"/>
        <v>0</v>
      </c>
      <c r="I233" s="310">
        <f t="shared" si="48"/>
        <v>0</v>
      </c>
      <c r="J233" s="310">
        <f t="shared" si="48"/>
        <v>0</v>
      </c>
      <c r="K233" s="310">
        <f t="shared" si="48"/>
        <v>0</v>
      </c>
      <c r="L233" s="310">
        <f t="shared" si="48"/>
        <v>0</v>
      </c>
      <c r="M233" s="310">
        <f t="shared" si="48"/>
        <v>0</v>
      </c>
      <c r="N233" s="310">
        <f t="shared" si="48"/>
        <v>0</v>
      </c>
      <c r="O233" s="5"/>
      <c r="P233" s="5"/>
      <c r="Q233" s="5"/>
      <c r="R233" s="5"/>
      <c r="S233" s="5"/>
      <c r="T233" s="5"/>
      <c r="U233" s="5"/>
      <c r="V233" s="5"/>
      <c r="W233" s="5"/>
    </row>
    <row r="234" spans="1:23">
      <c r="A234" s="5" t="s">
        <v>126</v>
      </c>
      <c r="B234" s="5"/>
      <c r="C234" s="208"/>
      <c r="D234" s="12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>
      <c r="A235" s="1" t="s">
        <v>115</v>
      </c>
      <c r="B235" s="1"/>
      <c r="C235" s="20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5"/>
      <c r="P235" s="5"/>
      <c r="Q235" s="5"/>
      <c r="R235" s="5"/>
      <c r="S235" s="5"/>
      <c r="T235" s="5"/>
      <c r="U235" s="5"/>
      <c r="V235" s="5"/>
      <c r="W235" s="5"/>
    </row>
    <row r="236" spans="1:23">
      <c r="A236" s="368" t="s">
        <v>238</v>
      </c>
      <c r="B236" s="174"/>
      <c r="C236" s="210"/>
      <c r="D236" s="156">
        <f t="shared" ref="D236:O236" si="49">SUM(D12,D20,D24,D32,D51,D55,D59,D63,D67,D77,D81,D85,D89,D93,D97,D103,D107,D111,D115,D119,D123,D127,D141,D145,D149,D16,D71)</f>
        <v>0</v>
      </c>
      <c r="E236" s="156">
        <f t="shared" si="49"/>
        <v>613454</v>
      </c>
      <c r="F236" s="156">
        <f t="shared" si="49"/>
        <v>0</v>
      </c>
      <c r="G236" s="156">
        <f t="shared" si="49"/>
        <v>0</v>
      </c>
      <c r="H236" s="156">
        <f t="shared" si="49"/>
        <v>139453</v>
      </c>
      <c r="I236" s="156">
        <f t="shared" si="49"/>
        <v>46290</v>
      </c>
      <c r="J236" s="156">
        <f t="shared" si="49"/>
        <v>68944</v>
      </c>
      <c r="K236" s="156">
        <f t="shared" si="49"/>
        <v>0</v>
      </c>
      <c r="L236" s="156">
        <f t="shared" si="49"/>
        <v>72814</v>
      </c>
      <c r="M236" s="156">
        <f t="shared" si="49"/>
        <v>0</v>
      </c>
      <c r="N236" s="156">
        <f t="shared" si="49"/>
        <v>17601</v>
      </c>
      <c r="O236" s="156">
        <f t="shared" si="49"/>
        <v>958556</v>
      </c>
      <c r="P236" s="5"/>
      <c r="Q236" s="5"/>
      <c r="R236" s="5"/>
      <c r="S236" s="5"/>
      <c r="T236" s="5"/>
      <c r="U236" s="5"/>
      <c r="V236" s="5"/>
      <c r="W236" s="5"/>
    </row>
    <row r="237" spans="1:23">
      <c r="A237" s="1"/>
      <c r="B237" s="1"/>
      <c r="C237" s="209"/>
      <c r="D237" s="156" t="e">
        <f>SUM(D13,D21,D25,D33,D52,#REF!,D60,D64,D68,D78,D82,D86,D90,D94,D98,D104,D108,D112,D116,D120,D124,D128,D142,D146,D150,D17,D72)</f>
        <v>#REF!</v>
      </c>
      <c r="E237" s="156" t="e">
        <f>SUM(E13,E21,E25,E33,E52,#REF!,E60,E64,E68,E78,E82,E86,E90,E94,E98,E104,E108,E112,E116,E120,E124,E128,E142,E146,E150,E17,E72)</f>
        <v>#REF!</v>
      </c>
      <c r="F237" s="156" t="e">
        <f>SUM(F13,F21,F25,F33,F52,#REF!,F60,F64,F68,F78,F82,F86,F90,F94,F98,F104,F108,F112,F116,F120,F124,F128,F142,F146,F150,F17,F72)</f>
        <v>#REF!</v>
      </c>
      <c r="G237" s="156" t="e">
        <f>SUM(G13,G21,G25,G33,G52,#REF!,G60,G64,G68,G78,G82,G86,G90,G94,G98,G104,G108,G112,G116,G120,G124,G128,G142,G146,G150,G17,G72)</f>
        <v>#REF!</v>
      </c>
      <c r="H237" s="156" t="e">
        <f>SUM(H13,H21,H25,H33,H52,#REF!,H60,H64,H68,H78,H82,H86,H90,H94,H98,H104,H108,H112,H116,H120,H124,H128,H142,H146,H150,H17,H72)</f>
        <v>#REF!</v>
      </c>
      <c r="I237" s="156" t="e">
        <f>SUM(I13,I21,I25,I33,I52,#REF!,I60,I64,I68,I78,I82,I86,I90,I94,I98,I104,I108,I112,I116,I120,I124,I128,I142,I146,I150,I17,I72)</f>
        <v>#REF!</v>
      </c>
      <c r="J237" s="156" t="e">
        <f>SUM(J13,J21,J25,J33,J52,#REF!,J60,J64,J68,J78,J82,J86,J90,J94,J98,J104,J108,J112,J116,J120,J124,J128,J142,J146,J150,J17,J72)</f>
        <v>#REF!</v>
      </c>
      <c r="K237" s="156" t="e">
        <f>SUM(K13,K21,K25,K33,K52,#REF!,K60,K64,K68,K78,K82,K86,K90,K94,K98,K104,K108,K112,K116,K120,K124,K128,K142,K146,K150,K17,K72)</f>
        <v>#REF!</v>
      </c>
      <c r="L237" s="156" t="e">
        <f>SUM(L13,L21,L25,L33,L52,#REF!,L60,L64,L68,L78,L82,L86,L90,L94,L98,L104,L108,L112,L116,L120,L124,L128,L142,L146,L150,L17,L72)</f>
        <v>#REF!</v>
      </c>
      <c r="M237" s="156" t="e">
        <f>SUM(M13,M21,M25,M33,M52,#REF!,M60,M64,M68,M78,M82,M86,M90,M94,M98,M104,M108,M112,M116,M120,M124,M128,M142,M146,M150,M17,M72)</f>
        <v>#REF!</v>
      </c>
      <c r="N237" s="156" t="e">
        <f>SUM(N13,N21,N25,N33,N52,#REF!,N60,N64,N68,N78,N82,N86,N90,N94,N98,N104,N108,N112,N116,N120,N124,N128,N142,N146,N150,N17,N72)</f>
        <v>#REF!</v>
      </c>
      <c r="O237" s="156" t="e">
        <f>SUM(O13,O21,O25,O29,O33,O52,#REF!,O60,O64,O68,O78,O82,O86,O90,O94,O98,O104,O108,O112,O116,O120,O124,O128,O142,O146,O150,O17,O72)</f>
        <v>#REF!</v>
      </c>
      <c r="P237" s="5"/>
      <c r="Q237" s="5"/>
      <c r="R237" s="5"/>
      <c r="S237" s="5"/>
      <c r="T237" s="5"/>
      <c r="U237" s="5"/>
      <c r="V237" s="5"/>
      <c r="W237" s="5"/>
    </row>
    <row r="238" spans="1:23">
      <c r="A238" s="1"/>
      <c r="B238" s="1"/>
      <c r="C238" s="209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5"/>
      <c r="P238" s="5"/>
      <c r="Q238" s="5"/>
      <c r="R238" s="5"/>
      <c r="S238" s="5"/>
      <c r="T238" s="5"/>
      <c r="U238" s="5"/>
      <c r="V238" s="5"/>
      <c r="W238" s="5"/>
    </row>
    <row r="239" spans="1:23">
      <c r="A239" s="1"/>
      <c r="B239" s="1"/>
      <c r="C239" s="209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5"/>
      <c r="P239" s="5"/>
      <c r="Q239" s="5"/>
      <c r="R239" s="5"/>
      <c r="S239" s="5"/>
      <c r="T239" s="5"/>
      <c r="U239" s="5"/>
      <c r="V239" s="5"/>
      <c r="W239" s="5"/>
    </row>
    <row r="240" spans="1:23">
      <c r="A240" s="5"/>
      <c r="B240" s="5"/>
      <c r="C240" s="208"/>
      <c r="D240" s="11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>
      <c r="A241" s="5"/>
      <c r="B241" s="5"/>
      <c r="C241" s="208"/>
      <c r="D241" s="11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>
      <c r="A242" s="5"/>
      <c r="B242" s="5"/>
      <c r="C242" s="20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>
      <c r="A243" s="5"/>
      <c r="B243" s="5"/>
      <c r="C243" s="208"/>
      <c r="D243" s="11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>
      <c r="A244" s="5"/>
      <c r="B244" s="5"/>
      <c r="C244" s="20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>
      <c r="A245" s="5"/>
      <c r="B245" s="5"/>
      <c r="C245" s="20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>
      <c r="A246" s="5"/>
      <c r="B246" s="5"/>
      <c r="C246" s="20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>
      <c r="A247" s="5"/>
      <c r="B247" s="5"/>
      <c r="C247" s="20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>
      <c r="A248" s="5"/>
      <c r="B248" s="5"/>
      <c r="C248" s="20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>
      <c r="A249" s="5"/>
      <c r="B249" s="5"/>
      <c r="C249" s="20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>
      <c r="A250" s="5"/>
      <c r="B250" s="5"/>
      <c r="C250" s="20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>
      <c r="A251" s="5"/>
      <c r="B251" s="5"/>
      <c r="C251" s="20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>
      <c r="A252" s="5"/>
      <c r="B252" s="5"/>
      <c r="C252" s="20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>
      <c r="A253" s="5"/>
      <c r="B253" s="5"/>
      <c r="C253" s="20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>
      <c r="A254" s="5"/>
      <c r="B254" s="5"/>
      <c r="C254" s="208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>
      <c r="A255" s="5"/>
      <c r="B255" s="5"/>
      <c r="C255" s="208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>
      <c r="A256" s="5"/>
      <c r="B256" s="5"/>
      <c r="C256" s="208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>
      <c r="A257" s="5"/>
      <c r="B257" s="5"/>
      <c r="C257" s="208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>
      <c r="A258" s="5"/>
      <c r="B258" s="5"/>
      <c r="C258" s="208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>
      <c r="A259" s="5"/>
      <c r="B259" s="5"/>
      <c r="C259" s="208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>
      <c r="A260" s="5"/>
      <c r="B260" s="5"/>
      <c r="C260" s="208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>
      <c r="A261" s="5"/>
      <c r="B261" s="5"/>
      <c r="C261" s="208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>
      <c r="A262" s="5"/>
      <c r="B262" s="5"/>
      <c r="C262" s="208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>
      <c r="A263" s="5"/>
      <c r="B263" s="5"/>
      <c r="C263" s="208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>
      <c r="A264" s="5"/>
      <c r="B264" s="5"/>
      <c r="C264" s="208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>
      <c r="A265" s="5"/>
      <c r="B265" s="5"/>
      <c r="C265" s="208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>
      <c r="A266" s="1"/>
      <c r="B266" s="1"/>
      <c r="C266" s="20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23">
      <c r="A267" s="1"/>
      <c r="B267" s="1"/>
      <c r="C267" s="20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23">
      <c r="A268" s="1"/>
      <c r="B268" s="1"/>
      <c r="C268" s="20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23">
      <c r="A269" s="1"/>
      <c r="B269" s="1"/>
      <c r="C269" s="20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23">
      <c r="A270" s="1"/>
      <c r="B270" s="1"/>
      <c r="C270" s="20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23">
      <c r="A271" s="1"/>
      <c r="B271" s="1"/>
      <c r="C271" s="20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23">
      <c r="A272" s="1"/>
      <c r="B272" s="1"/>
      <c r="C272" s="20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>
      <c r="A273" s="1"/>
      <c r="B273" s="1"/>
      <c r="C273" s="20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>
      <c r="A274" s="1"/>
      <c r="B274" s="1"/>
      <c r="C274" s="20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>
      <c r="A275" s="1"/>
      <c r="B275" s="1"/>
      <c r="C275" s="20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>
      <c r="A276" s="1"/>
      <c r="B276" s="1"/>
      <c r="C276" s="20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>
      <c r="A277" s="1"/>
      <c r="B277" s="1"/>
      <c r="C277" s="20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4" firstPageNumber="4" orientation="landscape" horizontalDpi="300" verticalDpi="300" r:id="rId1"/>
  <headerFooter alignWithMargins="0">
    <oddFooter>&amp;P. oldal</oddFooter>
  </headerFooter>
  <rowBreaks count="3" manualBreakCount="3">
    <brk id="65" max="13" man="1"/>
    <brk id="121" max="13" man="1"/>
    <brk id="17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6"/>
  <sheetViews>
    <sheetView view="pageBreakPreview" zoomScaleNormal="100" zoomScaleSheetLayoutView="100" workbookViewId="0"/>
  </sheetViews>
  <sheetFormatPr defaultRowHeight="12.75"/>
  <cols>
    <col min="1" max="1" width="42.42578125" customWidth="1"/>
    <col min="2" max="2" width="7.5703125" customWidth="1"/>
    <col min="3" max="3" width="10.7109375" style="211" customWidth="1"/>
    <col min="4" max="14" width="10.7109375" customWidth="1"/>
    <col min="15" max="15" width="9.85546875" bestFit="1" customWidth="1"/>
  </cols>
  <sheetData>
    <row r="1" spans="1:14" ht="15.75">
      <c r="A1" s="4" t="s">
        <v>719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34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361" t="s">
        <v>522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0</v>
      </c>
      <c r="I5" s="5"/>
      <c r="J5" s="5"/>
      <c r="K5" s="5"/>
      <c r="L5" s="5"/>
      <c r="M5" s="5"/>
      <c r="N5" s="5"/>
    </row>
    <row r="6" spans="1:14">
      <c r="A6" s="5"/>
      <c r="B6" s="5"/>
      <c r="C6" s="208"/>
      <c r="D6" s="5"/>
      <c r="E6" s="5"/>
      <c r="F6" s="5"/>
      <c r="G6" s="5"/>
      <c r="H6" s="5"/>
      <c r="I6" s="5"/>
      <c r="J6" s="5"/>
      <c r="K6" s="5"/>
      <c r="L6" s="5"/>
      <c r="M6" s="5" t="s">
        <v>26</v>
      </c>
      <c r="N6" s="5"/>
    </row>
    <row r="7" spans="1:14" ht="12.75" customHeight="1">
      <c r="A7" s="7" t="s">
        <v>27</v>
      </c>
      <c r="B7" s="7"/>
      <c r="C7" s="7" t="s">
        <v>28</v>
      </c>
      <c r="D7" s="633" t="s">
        <v>211</v>
      </c>
      <c r="E7" s="633" t="s">
        <v>206</v>
      </c>
      <c r="F7" s="633" t="s">
        <v>207</v>
      </c>
      <c r="G7" s="633" t="s">
        <v>142</v>
      </c>
      <c r="H7" s="633" t="s">
        <v>181</v>
      </c>
      <c r="I7" s="633" t="s">
        <v>183</v>
      </c>
      <c r="J7" s="641" t="s">
        <v>208</v>
      </c>
      <c r="K7" s="642"/>
      <c r="L7" s="641" t="s">
        <v>209</v>
      </c>
      <c r="M7" s="642"/>
      <c r="N7" s="633" t="s">
        <v>210</v>
      </c>
    </row>
    <row r="8" spans="1:14">
      <c r="A8" s="19" t="s">
        <v>29</v>
      </c>
      <c r="B8" s="19"/>
      <c r="C8" s="19" t="s">
        <v>30</v>
      </c>
      <c r="D8" s="638"/>
      <c r="E8" s="638"/>
      <c r="F8" s="638"/>
      <c r="G8" s="638"/>
      <c r="H8" s="638"/>
      <c r="I8" s="638"/>
      <c r="J8" s="643"/>
      <c r="K8" s="644"/>
      <c r="L8" s="643"/>
      <c r="M8" s="644"/>
      <c r="N8" s="638"/>
    </row>
    <row r="9" spans="1:14">
      <c r="A9" s="8"/>
      <c r="B9" s="8"/>
      <c r="C9" s="8" t="s">
        <v>31</v>
      </c>
      <c r="D9" s="634"/>
      <c r="E9" s="634"/>
      <c r="F9" s="634"/>
      <c r="G9" s="634"/>
      <c r="H9" s="634"/>
      <c r="I9" s="634"/>
      <c r="J9" s="225" t="s">
        <v>166</v>
      </c>
      <c r="K9" s="225" t="s">
        <v>109</v>
      </c>
      <c r="L9" s="225" t="s">
        <v>166</v>
      </c>
      <c r="M9" s="225" t="s">
        <v>109</v>
      </c>
      <c r="N9" s="634"/>
    </row>
    <row r="10" spans="1:14">
      <c r="A10" s="7" t="s">
        <v>6</v>
      </c>
      <c r="B10" s="7"/>
      <c r="C10" s="7" t="s">
        <v>7</v>
      </c>
      <c r="D10" s="7" t="s">
        <v>8</v>
      </c>
      <c r="E10" s="7" t="s">
        <v>9</v>
      </c>
      <c r="F10" s="7" t="s">
        <v>10</v>
      </c>
      <c r="G10" s="9" t="s">
        <v>11</v>
      </c>
      <c r="H10" s="7" t="s">
        <v>12</v>
      </c>
      <c r="I10" s="9" t="s">
        <v>13</v>
      </c>
      <c r="J10" s="639" t="s">
        <v>14</v>
      </c>
      <c r="K10" s="640"/>
      <c r="L10" s="639" t="s">
        <v>15</v>
      </c>
      <c r="M10" s="640"/>
      <c r="N10" s="19">
        <v>11</v>
      </c>
    </row>
    <row r="11" spans="1:14">
      <c r="A11" s="13" t="s">
        <v>222</v>
      </c>
      <c r="B11" s="13"/>
      <c r="C11" s="7"/>
      <c r="D11" s="114"/>
      <c r="E11" s="114"/>
      <c r="F11" s="118"/>
      <c r="G11" s="114"/>
      <c r="H11" s="118"/>
      <c r="I11" s="114"/>
      <c r="J11" s="116"/>
      <c r="K11" s="117"/>
      <c r="L11" s="114"/>
      <c r="M11" s="118"/>
      <c r="N11" s="114"/>
    </row>
    <row r="12" spans="1:14">
      <c r="A12" s="11" t="s">
        <v>45</v>
      </c>
      <c r="B12" s="11" t="s">
        <v>170</v>
      </c>
      <c r="C12" s="270">
        <f>SUM(D12:N12)</f>
        <v>2083</v>
      </c>
      <c r="D12" s="88"/>
      <c r="E12" s="88">
        <v>0</v>
      </c>
      <c r="F12" s="121">
        <v>0</v>
      </c>
      <c r="G12" s="88">
        <v>0</v>
      </c>
      <c r="H12" s="121">
        <v>1924</v>
      </c>
      <c r="I12" s="88">
        <v>159</v>
      </c>
      <c r="J12" s="111">
        <v>0</v>
      </c>
      <c r="K12" s="131">
        <v>0</v>
      </c>
      <c r="L12" s="88">
        <v>0</v>
      </c>
      <c r="M12" s="121">
        <v>0</v>
      </c>
      <c r="N12" s="88">
        <v>0</v>
      </c>
    </row>
    <row r="13" spans="1:14">
      <c r="A13" s="11" t="s">
        <v>429</v>
      </c>
      <c r="B13" s="11"/>
      <c r="C13" s="270">
        <f t="shared" ref="C13:C14" si="0">SUM(D13:N13)</f>
        <v>2284</v>
      </c>
      <c r="D13" s="88"/>
      <c r="E13" s="88"/>
      <c r="F13" s="121"/>
      <c r="G13" s="88"/>
      <c r="H13" s="121">
        <v>2125</v>
      </c>
      <c r="I13" s="88">
        <v>159</v>
      </c>
      <c r="J13" s="121"/>
      <c r="K13" s="131"/>
      <c r="L13" s="88"/>
      <c r="M13" s="121"/>
      <c r="N13" s="88"/>
    </row>
    <row r="14" spans="1:14">
      <c r="A14" s="11" t="s">
        <v>528</v>
      </c>
      <c r="B14" s="11"/>
      <c r="C14" s="270">
        <f t="shared" si="0"/>
        <v>2284</v>
      </c>
      <c r="D14" s="88"/>
      <c r="E14" s="88"/>
      <c r="F14" s="88"/>
      <c r="G14" s="88"/>
      <c r="H14" s="88">
        <v>2125</v>
      </c>
      <c r="I14" s="88">
        <v>159</v>
      </c>
      <c r="J14" s="88"/>
      <c r="K14" s="88"/>
      <c r="L14" s="88"/>
      <c r="M14" s="88"/>
      <c r="N14" s="88"/>
    </row>
    <row r="15" spans="1:14">
      <c r="A15" s="13" t="s">
        <v>223</v>
      </c>
      <c r="B15" s="13"/>
      <c r="C15" s="229"/>
      <c r="D15" s="114"/>
      <c r="E15" s="114"/>
      <c r="F15" s="118"/>
      <c r="G15" s="114"/>
      <c r="H15" s="118"/>
      <c r="I15" s="114"/>
      <c r="J15" s="118"/>
      <c r="K15" s="114"/>
      <c r="L15" s="114"/>
      <c r="M15" s="114"/>
      <c r="N15" s="114"/>
    </row>
    <row r="16" spans="1:14">
      <c r="A16" s="11" t="s">
        <v>33</v>
      </c>
      <c r="B16" s="11" t="s">
        <v>170</v>
      </c>
      <c r="C16" s="270">
        <f>SUM(D16:N16)</f>
        <v>0</v>
      </c>
      <c r="D16" s="88"/>
      <c r="E16" s="173"/>
      <c r="F16" s="121"/>
      <c r="G16" s="88">
        <v>0</v>
      </c>
      <c r="H16" s="121">
        <v>0</v>
      </c>
      <c r="I16" s="88">
        <v>0</v>
      </c>
      <c r="J16" s="121">
        <v>0</v>
      </c>
      <c r="K16" s="88">
        <v>0</v>
      </c>
      <c r="L16" s="88">
        <v>0</v>
      </c>
      <c r="M16" s="88">
        <v>0</v>
      </c>
      <c r="N16" s="88">
        <v>0</v>
      </c>
    </row>
    <row r="17" spans="1:23">
      <c r="A17" s="15" t="s">
        <v>429</v>
      </c>
      <c r="B17" s="15"/>
      <c r="C17" s="270">
        <f>SUM(D17:N17)</f>
        <v>0</v>
      </c>
      <c r="D17" s="113"/>
      <c r="E17" s="172"/>
      <c r="F17" s="120"/>
      <c r="G17" s="113"/>
      <c r="H17" s="120"/>
      <c r="I17" s="113"/>
      <c r="J17" s="120"/>
      <c r="K17" s="119"/>
      <c r="L17" s="113"/>
      <c r="M17" s="120"/>
      <c r="N17" s="113"/>
    </row>
    <row r="18" spans="1:23">
      <c r="A18" s="331" t="s">
        <v>298</v>
      </c>
      <c r="B18" s="10"/>
      <c r="C18" s="299"/>
      <c r="D18" s="111"/>
      <c r="E18" s="173"/>
      <c r="F18" s="121"/>
      <c r="G18" s="88"/>
      <c r="H18" s="121"/>
      <c r="I18" s="88"/>
      <c r="J18" s="121"/>
      <c r="K18" s="131"/>
      <c r="L18" s="88"/>
      <c r="M18" s="121"/>
      <c r="N18" s="88"/>
    </row>
    <row r="19" spans="1:23">
      <c r="A19" s="25" t="s">
        <v>33</v>
      </c>
      <c r="B19" s="11" t="s">
        <v>170</v>
      </c>
      <c r="C19" s="270">
        <f>SUM(D19:N19)</f>
        <v>0</v>
      </c>
      <c r="D19" s="121"/>
      <c r="E19" s="330"/>
      <c r="F19" s="121"/>
      <c r="G19" s="88"/>
      <c r="H19" s="121"/>
      <c r="I19" s="88"/>
      <c r="J19" s="121"/>
      <c r="K19" s="131"/>
      <c r="L19" s="88"/>
      <c r="M19" s="121"/>
      <c r="N19" s="88"/>
      <c r="Q19" s="64"/>
    </row>
    <row r="20" spans="1:23">
      <c r="A20" s="30" t="s">
        <v>429</v>
      </c>
      <c r="B20" s="15"/>
      <c r="C20" s="270">
        <f>SUM(D20:N20)</f>
        <v>0</v>
      </c>
      <c r="D20" s="111"/>
      <c r="E20" s="173"/>
      <c r="F20" s="121"/>
      <c r="G20" s="88"/>
      <c r="H20" s="121"/>
      <c r="I20" s="88"/>
      <c r="J20" s="121"/>
      <c r="K20" s="131"/>
      <c r="L20" s="88"/>
      <c r="M20" s="121"/>
      <c r="N20" s="88"/>
    </row>
    <row r="21" spans="1:23">
      <c r="A21" s="13" t="s">
        <v>296</v>
      </c>
      <c r="B21" s="13"/>
      <c r="C21" s="229"/>
      <c r="D21" s="114"/>
      <c r="E21" s="114"/>
      <c r="F21" s="118"/>
      <c r="G21" s="114"/>
      <c r="H21" s="118"/>
      <c r="I21" s="114"/>
      <c r="J21" s="116"/>
      <c r="K21" s="117"/>
      <c r="L21" s="114"/>
      <c r="M21" s="118"/>
      <c r="N21" s="114"/>
    </row>
    <row r="22" spans="1:23">
      <c r="A22" s="11" t="s">
        <v>45</v>
      </c>
      <c r="B22" s="11" t="s">
        <v>168</v>
      </c>
      <c r="C22" s="270">
        <f>SUM(D22:N22)</f>
        <v>252848</v>
      </c>
      <c r="D22" s="173">
        <v>252848</v>
      </c>
      <c r="E22" s="88">
        <v>0</v>
      </c>
      <c r="F22" s="121">
        <v>0</v>
      </c>
      <c r="G22" s="88">
        <v>0</v>
      </c>
      <c r="H22" s="121">
        <v>0</v>
      </c>
      <c r="I22" s="88">
        <v>0</v>
      </c>
      <c r="J22" s="111">
        <v>0</v>
      </c>
      <c r="K22" s="131">
        <v>0</v>
      </c>
      <c r="L22" s="88">
        <v>0</v>
      </c>
      <c r="M22" s="121">
        <v>0</v>
      </c>
      <c r="N22" s="88">
        <v>0</v>
      </c>
    </row>
    <row r="23" spans="1:23">
      <c r="A23" s="11" t="s">
        <v>429</v>
      </c>
      <c r="B23" s="11"/>
      <c r="C23" s="270">
        <f t="shared" ref="C23:C24" si="1">SUM(D23:N23)</f>
        <v>258075</v>
      </c>
      <c r="D23" s="173">
        <v>256804</v>
      </c>
      <c r="E23" s="88"/>
      <c r="F23" s="121"/>
      <c r="G23" s="88"/>
      <c r="H23" s="121"/>
      <c r="I23" s="88"/>
      <c r="J23" s="111"/>
      <c r="K23" s="131"/>
      <c r="L23" s="88"/>
      <c r="M23" s="121"/>
      <c r="N23" s="88">
        <v>1271</v>
      </c>
    </row>
    <row r="24" spans="1:23">
      <c r="A24" s="11" t="s">
        <v>689</v>
      </c>
      <c r="B24" s="11"/>
      <c r="C24" s="270">
        <f t="shared" si="1"/>
        <v>3005</v>
      </c>
      <c r="D24" s="173">
        <v>3005</v>
      </c>
      <c r="E24" s="88"/>
      <c r="F24" s="121"/>
      <c r="G24" s="88"/>
      <c r="H24" s="121"/>
      <c r="I24" s="88"/>
      <c r="J24" s="111"/>
      <c r="K24" s="131"/>
      <c r="L24" s="88"/>
      <c r="M24" s="121"/>
      <c r="N24" s="88"/>
    </row>
    <row r="25" spans="1:23">
      <c r="A25" s="11" t="s">
        <v>451</v>
      </c>
      <c r="B25" s="11"/>
      <c r="C25" s="270">
        <f>SUM(C24)</f>
        <v>3005</v>
      </c>
      <c r="D25" s="270">
        <f t="shared" ref="D25:N25" si="2">SUM(D24)</f>
        <v>3005</v>
      </c>
      <c r="E25" s="270">
        <f t="shared" si="2"/>
        <v>0</v>
      </c>
      <c r="F25" s="270">
        <f t="shared" si="2"/>
        <v>0</v>
      </c>
      <c r="G25" s="270">
        <f t="shared" si="2"/>
        <v>0</v>
      </c>
      <c r="H25" s="270">
        <f t="shared" si="2"/>
        <v>0</v>
      </c>
      <c r="I25" s="270">
        <f t="shared" si="2"/>
        <v>0</v>
      </c>
      <c r="J25" s="270">
        <f t="shared" si="2"/>
        <v>0</v>
      </c>
      <c r="K25" s="270">
        <f t="shared" si="2"/>
        <v>0</v>
      </c>
      <c r="L25" s="270">
        <f t="shared" si="2"/>
        <v>0</v>
      </c>
      <c r="M25" s="270">
        <f t="shared" si="2"/>
        <v>0</v>
      </c>
      <c r="N25" s="270">
        <f t="shared" si="2"/>
        <v>0</v>
      </c>
    </row>
    <row r="26" spans="1:23">
      <c r="A26" s="11" t="s">
        <v>429</v>
      </c>
      <c r="B26" s="11"/>
      <c r="C26" s="270">
        <f>SUM(C23,C25)</f>
        <v>261080</v>
      </c>
      <c r="D26" s="270">
        <f t="shared" ref="D26:N26" si="3">SUM(D23,D25)</f>
        <v>259809</v>
      </c>
      <c r="E26" s="270">
        <f t="shared" si="3"/>
        <v>0</v>
      </c>
      <c r="F26" s="270">
        <f t="shared" si="3"/>
        <v>0</v>
      </c>
      <c r="G26" s="270">
        <f t="shared" si="3"/>
        <v>0</v>
      </c>
      <c r="H26" s="270">
        <f t="shared" si="3"/>
        <v>0</v>
      </c>
      <c r="I26" s="270">
        <f t="shared" si="3"/>
        <v>0</v>
      </c>
      <c r="J26" s="270">
        <f t="shared" si="3"/>
        <v>0</v>
      </c>
      <c r="K26" s="270">
        <f t="shared" si="3"/>
        <v>0</v>
      </c>
      <c r="L26" s="270">
        <f t="shared" si="3"/>
        <v>0</v>
      </c>
      <c r="M26" s="270">
        <f t="shared" si="3"/>
        <v>0</v>
      </c>
      <c r="N26" s="270">
        <f t="shared" si="3"/>
        <v>1271</v>
      </c>
    </row>
    <row r="27" spans="1:23">
      <c r="A27" s="13" t="s">
        <v>297</v>
      </c>
      <c r="B27" s="13"/>
      <c r="C27" s="229"/>
      <c r="D27" s="114"/>
      <c r="E27" s="114"/>
      <c r="F27" s="118"/>
      <c r="G27" s="114"/>
      <c r="H27" s="118"/>
      <c r="I27" s="114"/>
      <c r="J27" s="116"/>
      <c r="K27" s="117"/>
      <c r="L27" s="114"/>
      <c r="M27" s="118"/>
      <c r="N27" s="114"/>
    </row>
    <row r="28" spans="1:23">
      <c r="A28" s="11" t="s">
        <v>45</v>
      </c>
      <c r="B28" s="11" t="s">
        <v>168</v>
      </c>
      <c r="C28" s="270">
        <f>SUM(D28:N28)</f>
        <v>0</v>
      </c>
      <c r="D28" s="88">
        <f>SUM(E28:N28)</f>
        <v>0</v>
      </c>
      <c r="E28" s="88">
        <v>0</v>
      </c>
      <c r="F28" s="121">
        <v>0</v>
      </c>
      <c r="G28" s="88">
        <v>0</v>
      </c>
      <c r="H28" s="121">
        <v>0</v>
      </c>
      <c r="I28" s="88">
        <v>0</v>
      </c>
      <c r="J28" s="111">
        <v>0</v>
      </c>
      <c r="K28" s="131">
        <v>0</v>
      </c>
      <c r="L28" s="88">
        <v>0</v>
      </c>
      <c r="M28" s="121">
        <v>0</v>
      </c>
      <c r="N28" s="88">
        <v>0</v>
      </c>
    </row>
    <row r="29" spans="1:23">
      <c r="A29" s="15" t="s">
        <v>429</v>
      </c>
      <c r="B29" s="28"/>
      <c r="C29" s="228">
        <f>SUM(D29:N29)</f>
        <v>0</v>
      </c>
      <c r="D29" s="119"/>
      <c r="E29" s="113"/>
      <c r="F29" s="120"/>
      <c r="G29" s="113"/>
      <c r="H29" s="120"/>
      <c r="I29" s="113"/>
      <c r="J29" s="120"/>
      <c r="K29" s="119"/>
      <c r="L29" s="113"/>
      <c r="M29" s="120"/>
      <c r="N29" s="113"/>
    </row>
    <row r="30" spans="1:23">
      <c r="A30" s="56" t="s">
        <v>118</v>
      </c>
      <c r="B30" s="331"/>
      <c r="C30" s="167"/>
      <c r="D30" s="30"/>
      <c r="E30" s="11"/>
      <c r="F30" s="25"/>
      <c r="G30" s="11"/>
      <c r="H30" s="25"/>
      <c r="I30" s="11"/>
      <c r="J30" s="25"/>
      <c r="K30" s="11"/>
      <c r="L30" s="25"/>
      <c r="M30" s="11"/>
      <c r="N30" s="25"/>
      <c r="O30" s="5"/>
      <c r="P30" s="5"/>
      <c r="Q30" s="5"/>
      <c r="R30" s="5"/>
      <c r="S30" s="5"/>
      <c r="T30" s="5"/>
      <c r="U30" s="5"/>
      <c r="V30" s="5"/>
      <c r="W30" s="5"/>
    </row>
    <row r="31" spans="1:23" s="157" customFormat="1">
      <c r="A31" s="56" t="s">
        <v>43</v>
      </c>
      <c r="B31" s="331"/>
      <c r="C31" s="341">
        <f>SUM(D31:N31)</f>
        <v>254931</v>
      </c>
      <c r="D31" s="126">
        <f t="shared" ref="D31:N31" si="4">SUM(D12,D16,D22,D28)</f>
        <v>252848</v>
      </c>
      <c r="E31" s="126">
        <f t="shared" si="4"/>
        <v>0</v>
      </c>
      <c r="F31" s="126">
        <f t="shared" si="4"/>
        <v>0</v>
      </c>
      <c r="G31" s="126">
        <f t="shared" si="4"/>
        <v>0</v>
      </c>
      <c r="H31" s="126">
        <f t="shared" si="4"/>
        <v>1924</v>
      </c>
      <c r="I31" s="126">
        <f t="shared" si="4"/>
        <v>159</v>
      </c>
      <c r="J31" s="126">
        <f t="shared" si="4"/>
        <v>0</v>
      </c>
      <c r="K31" s="126">
        <f t="shared" si="4"/>
        <v>0</v>
      </c>
      <c r="L31" s="126">
        <f t="shared" si="4"/>
        <v>0</v>
      </c>
      <c r="M31" s="126">
        <f t="shared" si="4"/>
        <v>0</v>
      </c>
      <c r="N31" s="126">
        <f t="shared" si="4"/>
        <v>0</v>
      </c>
      <c r="O31" s="95"/>
      <c r="P31" s="95"/>
      <c r="Q31" s="95"/>
      <c r="R31" s="95"/>
      <c r="S31" s="95"/>
      <c r="T31" s="95"/>
      <c r="U31" s="95"/>
      <c r="V31" s="95"/>
      <c r="W31" s="95"/>
    </row>
    <row r="32" spans="1:23" s="157" customFormat="1">
      <c r="A32" s="56" t="s">
        <v>440</v>
      </c>
      <c r="B32" s="331"/>
      <c r="C32" s="341">
        <f t="shared" ref="C32:C34" si="5">SUM(D32:N32)</f>
        <v>260359</v>
      </c>
      <c r="D32" s="126">
        <f t="shared" ref="D32:N32" si="6">SUM(D13,D23,)</f>
        <v>256804</v>
      </c>
      <c r="E32" s="126">
        <f t="shared" si="6"/>
        <v>0</v>
      </c>
      <c r="F32" s="126">
        <f t="shared" si="6"/>
        <v>0</v>
      </c>
      <c r="G32" s="126">
        <f t="shared" si="6"/>
        <v>0</v>
      </c>
      <c r="H32" s="126">
        <f t="shared" si="6"/>
        <v>2125</v>
      </c>
      <c r="I32" s="126">
        <f t="shared" si="6"/>
        <v>159</v>
      </c>
      <c r="J32" s="126">
        <f t="shared" si="6"/>
        <v>0</v>
      </c>
      <c r="K32" s="126">
        <f t="shared" si="6"/>
        <v>0</v>
      </c>
      <c r="L32" s="126">
        <f t="shared" si="6"/>
        <v>0</v>
      </c>
      <c r="M32" s="126">
        <f t="shared" si="6"/>
        <v>0</v>
      </c>
      <c r="N32" s="126">
        <f t="shared" si="6"/>
        <v>1271</v>
      </c>
      <c r="O32" s="95"/>
      <c r="P32" s="95"/>
      <c r="Q32" s="95"/>
      <c r="R32" s="95"/>
      <c r="S32" s="95"/>
      <c r="T32" s="95"/>
      <c r="U32" s="95"/>
      <c r="V32" s="95"/>
      <c r="W32" s="95"/>
    </row>
    <row r="33" spans="1:23" s="157" customFormat="1">
      <c r="A33" s="56" t="s">
        <v>452</v>
      </c>
      <c r="B33" s="331"/>
      <c r="C33" s="341">
        <f>SUM(C25)</f>
        <v>3005</v>
      </c>
      <c r="D33" s="341">
        <f t="shared" ref="D33:N33" si="7">SUM(D25)</f>
        <v>3005</v>
      </c>
      <c r="E33" s="341">
        <f t="shared" si="7"/>
        <v>0</v>
      </c>
      <c r="F33" s="341">
        <f t="shared" si="7"/>
        <v>0</v>
      </c>
      <c r="G33" s="341">
        <f t="shared" si="7"/>
        <v>0</v>
      </c>
      <c r="H33" s="341">
        <f t="shared" si="7"/>
        <v>0</v>
      </c>
      <c r="I33" s="341">
        <f t="shared" si="7"/>
        <v>0</v>
      </c>
      <c r="J33" s="341">
        <f t="shared" si="7"/>
        <v>0</v>
      </c>
      <c r="K33" s="341">
        <f t="shared" si="7"/>
        <v>0</v>
      </c>
      <c r="L33" s="341">
        <f t="shared" si="7"/>
        <v>0</v>
      </c>
      <c r="M33" s="341">
        <f t="shared" si="7"/>
        <v>0</v>
      </c>
      <c r="N33" s="341">
        <f t="shared" si="7"/>
        <v>0</v>
      </c>
      <c r="O33" s="95"/>
      <c r="P33" s="95"/>
      <c r="Q33" s="95"/>
      <c r="R33" s="95"/>
      <c r="S33" s="95"/>
      <c r="T33" s="95"/>
      <c r="U33" s="95"/>
      <c r="V33" s="95"/>
      <c r="W33" s="95"/>
    </row>
    <row r="34" spans="1:23" s="157" customFormat="1">
      <c r="A34" s="45" t="s">
        <v>528</v>
      </c>
      <c r="B34" s="216"/>
      <c r="C34" s="341">
        <f t="shared" si="5"/>
        <v>263364</v>
      </c>
      <c r="D34" s="136">
        <f>SUM(D32:D33)</f>
        <v>259809</v>
      </c>
      <c r="E34" s="136">
        <f t="shared" ref="E34:N34" si="8">SUM(E32:E33)</f>
        <v>0</v>
      </c>
      <c r="F34" s="136">
        <f t="shared" si="8"/>
        <v>0</v>
      </c>
      <c r="G34" s="136">
        <f t="shared" si="8"/>
        <v>0</v>
      </c>
      <c r="H34" s="136">
        <f t="shared" si="8"/>
        <v>2125</v>
      </c>
      <c r="I34" s="136">
        <f t="shared" si="8"/>
        <v>159</v>
      </c>
      <c r="J34" s="136">
        <f t="shared" si="8"/>
        <v>0</v>
      </c>
      <c r="K34" s="136">
        <f t="shared" si="8"/>
        <v>0</v>
      </c>
      <c r="L34" s="136">
        <f t="shared" si="8"/>
        <v>0</v>
      </c>
      <c r="M34" s="136">
        <f t="shared" si="8"/>
        <v>0</v>
      </c>
      <c r="N34" s="136">
        <f t="shared" si="8"/>
        <v>1271</v>
      </c>
      <c r="O34" s="95"/>
      <c r="P34" s="95"/>
      <c r="Q34" s="95"/>
      <c r="R34" s="95"/>
      <c r="S34" s="95"/>
      <c r="T34" s="95"/>
      <c r="U34" s="95"/>
      <c r="V34" s="95"/>
      <c r="W34" s="95"/>
    </row>
    <row r="35" spans="1:23" ht="15.75" customHeight="1">
      <c r="A35" s="332" t="s">
        <v>431</v>
      </c>
      <c r="B35" s="53"/>
      <c r="C35" s="333">
        <f t="shared" ref="C35:C42" si="9">SUM(D35:N35)</f>
        <v>252848</v>
      </c>
      <c r="D35" s="114">
        <f>SUM(D22)</f>
        <v>252848</v>
      </c>
      <c r="E35" s="10">
        <v>0</v>
      </c>
      <c r="F35" s="10">
        <v>0</v>
      </c>
      <c r="G35" s="10">
        <v>0</v>
      </c>
      <c r="H35" s="10"/>
      <c r="I35" s="10"/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ht="15" customHeight="1">
      <c r="A36" s="42" t="s">
        <v>432</v>
      </c>
      <c r="B36" s="56"/>
      <c r="C36" s="341">
        <f t="shared" si="9"/>
        <v>258075</v>
      </c>
      <c r="D36" s="88">
        <v>256804</v>
      </c>
      <c r="E36" s="11"/>
      <c r="F36" s="11"/>
      <c r="G36" s="11"/>
      <c r="H36" s="11"/>
      <c r="I36" s="11"/>
      <c r="J36" s="11"/>
      <c r="K36" s="11"/>
      <c r="L36" s="11"/>
      <c r="M36" s="11"/>
      <c r="N36" s="11">
        <v>1271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" customHeight="1">
      <c r="A37" s="42" t="s">
        <v>529</v>
      </c>
      <c r="B37" s="45"/>
      <c r="C37" s="341">
        <f>SUM(C26)</f>
        <v>261080</v>
      </c>
      <c r="D37" s="341">
        <f t="shared" ref="D37:N37" si="10">SUM(D26)</f>
        <v>259809</v>
      </c>
      <c r="E37" s="341">
        <f t="shared" si="10"/>
        <v>0</v>
      </c>
      <c r="F37" s="341">
        <f t="shared" si="10"/>
        <v>0</v>
      </c>
      <c r="G37" s="341">
        <f t="shared" si="10"/>
        <v>0</v>
      </c>
      <c r="H37" s="341">
        <f t="shared" si="10"/>
        <v>0</v>
      </c>
      <c r="I37" s="341">
        <f t="shared" si="10"/>
        <v>0</v>
      </c>
      <c r="J37" s="341">
        <f t="shared" si="10"/>
        <v>0</v>
      </c>
      <c r="K37" s="341">
        <f t="shared" si="10"/>
        <v>0</v>
      </c>
      <c r="L37" s="341">
        <f t="shared" si="10"/>
        <v>0</v>
      </c>
      <c r="M37" s="341">
        <f t="shared" si="10"/>
        <v>0</v>
      </c>
      <c r="N37" s="341">
        <f t="shared" si="10"/>
        <v>1271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15" customHeight="1">
      <c r="A38" s="332" t="s">
        <v>438</v>
      </c>
      <c r="B38" s="53"/>
      <c r="C38" s="333">
        <f t="shared" si="9"/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ht="14.25" customHeight="1">
      <c r="A39" s="42" t="s">
        <v>434</v>
      </c>
      <c r="B39" s="56"/>
      <c r="C39" s="341">
        <f t="shared" si="9"/>
        <v>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5"/>
      <c r="P39" s="5"/>
      <c r="Q39" s="5"/>
      <c r="R39" s="5"/>
      <c r="S39" s="5"/>
      <c r="T39" s="5"/>
      <c r="U39" s="5"/>
      <c r="V39" s="5"/>
      <c r="W39" s="5"/>
    </row>
    <row r="40" spans="1:23" ht="14.25" customHeight="1">
      <c r="A40" s="42" t="s">
        <v>530</v>
      </c>
      <c r="B40" s="56"/>
      <c r="C40" s="341">
        <v>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5"/>
      <c r="P40" s="5"/>
      <c r="Q40" s="5"/>
      <c r="R40" s="5"/>
      <c r="S40" s="5"/>
      <c r="T40" s="5"/>
      <c r="U40" s="5"/>
      <c r="V40" s="5"/>
      <c r="W40" s="5"/>
    </row>
    <row r="41" spans="1:23" ht="17.25" customHeight="1">
      <c r="A41" s="371" t="s">
        <v>439</v>
      </c>
      <c r="B41" s="53"/>
      <c r="C41" s="536">
        <f t="shared" si="9"/>
        <v>2083</v>
      </c>
      <c r="D41" s="114">
        <v>0</v>
      </c>
      <c r="E41" s="118">
        <v>0</v>
      </c>
      <c r="F41" s="114"/>
      <c r="G41" s="372">
        <v>0</v>
      </c>
      <c r="H41" s="10">
        <v>1924</v>
      </c>
      <c r="I41" s="372">
        <v>159</v>
      </c>
      <c r="J41" s="10">
        <v>0</v>
      </c>
      <c r="K41" s="372">
        <v>0</v>
      </c>
      <c r="L41" s="10">
        <v>0</v>
      </c>
      <c r="M41" s="10">
        <v>0</v>
      </c>
      <c r="N41" s="10">
        <v>0</v>
      </c>
      <c r="O41" s="5"/>
      <c r="P41" s="5"/>
      <c r="Q41" s="5"/>
      <c r="R41" s="5"/>
      <c r="S41" s="5"/>
      <c r="T41" s="5"/>
      <c r="U41" s="5"/>
      <c r="V41" s="5"/>
      <c r="W41" s="5"/>
    </row>
    <row r="42" spans="1:23" ht="14.25" customHeight="1">
      <c r="A42" s="94" t="s">
        <v>436</v>
      </c>
      <c r="B42" s="56"/>
      <c r="C42" s="537">
        <f t="shared" si="9"/>
        <v>2284</v>
      </c>
      <c r="D42" s="88">
        <v>0</v>
      </c>
      <c r="E42" s="121">
        <v>0</v>
      </c>
      <c r="F42" s="88"/>
      <c r="G42" s="25">
        <v>0</v>
      </c>
      <c r="H42" s="11">
        <v>2125</v>
      </c>
      <c r="I42" s="25">
        <v>159</v>
      </c>
      <c r="J42" s="11">
        <v>0</v>
      </c>
      <c r="K42" s="25">
        <v>0</v>
      </c>
      <c r="L42" s="11">
        <v>0</v>
      </c>
      <c r="M42" s="11">
        <v>0</v>
      </c>
      <c r="N42" s="11">
        <v>0</v>
      </c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28" t="s">
        <v>531</v>
      </c>
      <c r="B43" s="15"/>
      <c r="C43" s="538">
        <f>SUM(C14)</f>
        <v>2284</v>
      </c>
      <c r="D43" s="535">
        <f t="shared" ref="D43:N43" si="11">SUM(D14)</f>
        <v>0</v>
      </c>
      <c r="E43" s="535">
        <f t="shared" si="11"/>
        <v>0</v>
      </c>
      <c r="F43" s="535">
        <f t="shared" si="11"/>
        <v>0</v>
      </c>
      <c r="G43" s="535">
        <f t="shared" si="11"/>
        <v>0</v>
      </c>
      <c r="H43" s="535">
        <f t="shared" si="11"/>
        <v>2125</v>
      </c>
      <c r="I43" s="535">
        <f t="shared" si="11"/>
        <v>159</v>
      </c>
      <c r="J43" s="535">
        <f t="shared" si="11"/>
        <v>0</v>
      </c>
      <c r="K43" s="535">
        <f t="shared" si="11"/>
        <v>0</v>
      </c>
      <c r="L43" s="535">
        <f t="shared" si="11"/>
        <v>0</v>
      </c>
      <c r="M43" s="535">
        <f t="shared" si="11"/>
        <v>0</v>
      </c>
      <c r="N43" s="535">
        <f t="shared" si="11"/>
        <v>0</v>
      </c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20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20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25"/>
      <c r="B46" s="5"/>
      <c r="C46" s="20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20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0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20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0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0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0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0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0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0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0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0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0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20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20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20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20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20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20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20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20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20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20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20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20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20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20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20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20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1"/>
      <c r="B75" s="1"/>
      <c r="C75" s="20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3">
      <c r="A76" s="1"/>
      <c r="B76" s="1"/>
      <c r="C76" s="20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3">
      <c r="A77" s="1"/>
      <c r="B77" s="1"/>
      <c r="C77" s="20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>
      <c r="A78" s="1"/>
      <c r="B78" s="1"/>
      <c r="C78" s="20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>
      <c r="A79" s="1"/>
      <c r="B79" s="1"/>
      <c r="C79" s="20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>
      <c r="A80" s="1"/>
      <c r="B80" s="1"/>
      <c r="C80" s="20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20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20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20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20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20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20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</sheetData>
  <mergeCells count="11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255"/>
  <sheetViews>
    <sheetView view="pageBreakPreview" zoomScaleNormal="100" zoomScaleSheetLayoutView="100" workbookViewId="0"/>
  </sheetViews>
  <sheetFormatPr defaultRowHeight="15"/>
  <cols>
    <col min="1" max="1" width="33.28515625" style="407" customWidth="1"/>
    <col min="2" max="2" width="8.5703125" style="407" customWidth="1"/>
    <col min="3" max="3" width="13.42578125" style="407" customWidth="1"/>
    <col min="4" max="4" width="14.42578125" style="407" customWidth="1"/>
    <col min="5" max="5" width="13.7109375" style="407" customWidth="1"/>
    <col min="6" max="6" width="13.28515625" style="407" customWidth="1"/>
    <col min="7" max="7" width="11" style="407" customWidth="1"/>
    <col min="8" max="8" width="10.28515625" style="407" customWidth="1"/>
    <col min="9" max="9" width="10.42578125" style="407" customWidth="1"/>
    <col min="10" max="10" width="9.42578125" style="407" customWidth="1"/>
    <col min="11" max="12" width="10.5703125" style="407" customWidth="1"/>
    <col min="13" max="13" width="8.42578125" style="407" customWidth="1"/>
    <col min="14" max="14" width="9.7109375" style="407" hidden="1" customWidth="1"/>
    <col min="15" max="15" width="10.5703125" style="408" customWidth="1"/>
    <col min="16" max="16384" width="9.140625" style="407"/>
  </cols>
  <sheetData>
    <row r="1" spans="1:18" ht="15.75">
      <c r="A1" s="404" t="s">
        <v>720</v>
      </c>
      <c r="B1" s="405"/>
      <c r="C1" s="404"/>
      <c r="D1" s="404"/>
      <c r="E1" s="404"/>
      <c r="F1" s="404"/>
      <c r="G1" s="404"/>
      <c r="H1" s="404"/>
      <c r="I1" s="203"/>
      <c r="J1" s="204"/>
      <c r="K1" s="204"/>
      <c r="L1" s="203"/>
      <c r="M1" s="202"/>
      <c r="N1" s="406"/>
      <c r="O1" s="407"/>
    </row>
    <row r="2" spans="1:18" ht="15.75">
      <c r="A2" s="404"/>
      <c r="B2" s="405"/>
      <c r="C2" s="404"/>
      <c r="D2" s="404"/>
      <c r="E2" s="404"/>
      <c r="F2" s="404"/>
      <c r="G2" s="404"/>
      <c r="H2" s="404"/>
      <c r="I2" s="203"/>
      <c r="J2" s="204"/>
      <c r="K2" s="204"/>
      <c r="L2" s="203"/>
      <c r="M2" s="202"/>
      <c r="N2" s="406"/>
      <c r="O2" s="407"/>
    </row>
    <row r="3" spans="1:18" ht="15.75">
      <c r="A3" s="654" t="s">
        <v>44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8" ht="15.75">
      <c r="A4" s="655" t="s">
        <v>700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</row>
    <row r="5" spans="1:18" ht="15.75">
      <c r="A5" s="654" t="s">
        <v>0</v>
      </c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</row>
    <row r="6" spans="1:18" ht="15.75">
      <c r="A6" s="201"/>
      <c r="B6" s="203"/>
      <c r="C6" s="201"/>
      <c r="D6" s="201"/>
      <c r="E6" s="201"/>
      <c r="F6" s="403"/>
      <c r="G6" s="403"/>
      <c r="H6" s="201"/>
      <c r="I6" s="201"/>
      <c r="J6" s="201"/>
      <c r="K6" s="202"/>
      <c r="L6" s="202"/>
      <c r="M6" s="202"/>
      <c r="N6" s="202"/>
    </row>
    <row r="7" spans="1:18" ht="15" customHeight="1">
      <c r="A7" s="202"/>
      <c r="C7" s="202"/>
      <c r="D7" s="202"/>
      <c r="E7" s="202"/>
      <c r="F7" s="202"/>
      <c r="G7" s="202"/>
      <c r="H7" s="202"/>
      <c r="I7" s="202"/>
      <c r="J7" s="202"/>
      <c r="K7" s="656" t="s">
        <v>26</v>
      </c>
      <c r="L7" s="656"/>
      <c r="M7" s="656"/>
      <c r="N7" s="656"/>
      <c r="O7" s="656"/>
    </row>
    <row r="8" spans="1:18" ht="12.75" customHeight="1">
      <c r="A8" s="409" t="s">
        <v>27</v>
      </c>
      <c r="B8" s="647" t="s">
        <v>239</v>
      </c>
      <c r="C8" s="647" t="s">
        <v>240</v>
      </c>
      <c r="D8" s="647" t="s">
        <v>211</v>
      </c>
      <c r="E8" s="647" t="s">
        <v>206</v>
      </c>
      <c r="F8" s="647" t="s">
        <v>207</v>
      </c>
      <c r="G8" s="647" t="s">
        <v>142</v>
      </c>
      <c r="H8" s="647" t="s">
        <v>181</v>
      </c>
      <c r="I8" s="647" t="s">
        <v>336</v>
      </c>
      <c r="J8" s="650" t="s">
        <v>208</v>
      </c>
      <c r="K8" s="651"/>
      <c r="L8" s="650" t="s">
        <v>209</v>
      </c>
      <c r="M8" s="651"/>
      <c r="N8" s="647" t="s">
        <v>210</v>
      </c>
      <c r="O8" s="647" t="s">
        <v>241</v>
      </c>
    </row>
    <row r="9" spans="1:18">
      <c r="A9" s="410" t="s">
        <v>29</v>
      </c>
      <c r="B9" s="657"/>
      <c r="C9" s="648"/>
      <c r="D9" s="657"/>
      <c r="E9" s="648"/>
      <c r="F9" s="648"/>
      <c r="G9" s="648"/>
      <c r="H9" s="648"/>
      <c r="I9" s="648"/>
      <c r="J9" s="652"/>
      <c r="K9" s="653"/>
      <c r="L9" s="652"/>
      <c r="M9" s="653"/>
      <c r="N9" s="648"/>
      <c r="O9" s="648"/>
    </row>
    <row r="10" spans="1:18" ht="21.75" customHeight="1">
      <c r="A10" s="411"/>
      <c r="B10" s="658"/>
      <c r="C10" s="649"/>
      <c r="D10" s="658"/>
      <c r="E10" s="649"/>
      <c r="F10" s="649"/>
      <c r="G10" s="649"/>
      <c r="H10" s="649"/>
      <c r="I10" s="649"/>
      <c r="J10" s="412" t="s">
        <v>166</v>
      </c>
      <c r="K10" s="412" t="s">
        <v>109</v>
      </c>
      <c r="L10" s="412" t="s">
        <v>166</v>
      </c>
      <c r="M10" s="412" t="s">
        <v>109</v>
      </c>
      <c r="N10" s="649"/>
      <c r="O10" s="649"/>
    </row>
    <row r="11" spans="1:18">
      <c r="A11" s="409" t="s">
        <v>6</v>
      </c>
      <c r="B11" s="409" t="s">
        <v>7</v>
      </c>
      <c r="C11" s="409" t="s">
        <v>8</v>
      </c>
      <c r="D11" s="409"/>
      <c r="E11" s="409" t="s">
        <v>9</v>
      </c>
      <c r="F11" s="409" t="s">
        <v>10</v>
      </c>
      <c r="G11" s="413" t="s">
        <v>11</v>
      </c>
      <c r="H11" s="409" t="s">
        <v>12</v>
      </c>
      <c r="I11" s="413" t="s">
        <v>13</v>
      </c>
      <c r="J11" s="645" t="s">
        <v>14</v>
      </c>
      <c r="K11" s="646"/>
      <c r="L11" s="645" t="s">
        <v>15</v>
      </c>
      <c r="M11" s="646"/>
      <c r="N11" s="410">
        <v>11</v>
      </c>
      <c r="O11" s="413">
        <v>11</v>
      </c>
    </row>
    <row r="12" spans="1:18">
      <c r="A12" s="194" t="s">
        <v>224</v>
      </c>
      <c r="B12" s="290" t="s">
        <v>337</v>
      </c>
      <c r="C12" s="190"/>
      <c r="D12" s="190"/>
      <c r="E12" s="190"/>
      <c r="F12" s="189"/>
      <c r="G12" s="190"/>
      <c r="H12" s="189"/>
      <c r="I12" s="190"/>
      <c r="J12" s="189"/>
      <c r="K12" s="190"/>
      <c r="L12" s="189"/>
      <c r="M12" s="190"/>
      <c r="N12" s="191"/>
      <c r="O12" s="190"/>
      <c r="P12" s="414"/>
      <c r="Q12" s="414"/>
    </row>
    <row r="13" spans="1:18" s="416" customFormat="1">
      <c r="A13" s="205" t="s">
        <v>47</v>
      </c>
      <c r="B13" s="205"/>
      <c r="C13" s="191">
        <f>SUM(D13:O13)</f>
        <v>139027</v>
      </c>
      <c r="D13" s="191">
        <v>137034</v>
      </c>
      <c r="E13" s="191"/>
      <c r="F13" s="193"/>
      <c r="G13" s="191"/>
      <c r="H13" s="193">
        <v>1993</v>
      </c>
      <c r="I13" s="191"/>
      <c r="J13" s="193"/>
      <c r="K13" s="191"/>
      <c r="L13" s="193"/>
      <c r="M13" s="191"/>
      <c r="N13" s="191"/>
      <c r="O13" s="191"/>
      <c r="P13" s="415">
        <f>SUM(D13:O13)</f>
        <v>139027</v>
      </c>
      <c r="Q13" s="415">
        <f>P13-C13</f>
        <v>0</v>
      </c>
      <c r="R13" s="415">
        <f>C13-'[1]5.3'!C13</f>
        <v>0</v>
      </c>
    </row>
    <row r="14" spans="1:18">
      <c r="A14" s="205" t="s">
        <v>430</v>
      </c>
      <c r="B14" s="205"/>
      <c r="C14" s="191">
        <v>141949</v>
      </c>
      <c r="D14" s="191">
        <v>137034</v>
      </c>
      <c r="E14" s="191"/>
      <c r="F14" s="193"/>
      <c r="G14" s="191"/>
      <c r="H14" s="193">
        <v>3858</v>
      </c>
      <c r="I14" s="191"/>
      <c r="J14" s="193"/>
      <c r="K14" s="191"/>
      <c r="L14" s="193"/>
      <c r="M14" s="191"/>
      <c r="N14" s="191">
        <v>0</v>
      </c>
      <c r="O14" s="191">
        <v>1057</v>
      </c>
      <c r="P14" s="415">
        <f t="shared" ref="P14:P77" si="0">SUM(D14:O14)</f>
        <v>141949</v>
      </c>
      <c r="Q14" s="415">
        <f t="shared" ref="Q14:Q77" si="1">P14-C14</f>
        <v>0</v>
      </c>
      <c r="R14" s="415">
        <f>C14-'[1]5.3'!C14</f>
        <v>0</v>
      </c>
    </row>
    <row r="15" spans="1:18">
      <c r="A15" s="205" t="s">
        <v>701</v>
      </c>
      <c r="B15" s="205"/>
      <c r="C15" s="191">
        <v>4000</v>
      </c>
      <c r="D15" s="191">
        <v>4000</v>
      </c>
      <c r="E15" s="191"/>
      <c r="F15" s="193"/>
      <c r="G15" s="191"/>
      <c r="H15" s="193"/>
      <c r="I15" s="191"/>
      <c r="J15" s="193"/>
      <c r="K15" s="191"/>
      <c r="L15" s="193"/>
      <c r="M15" s="191"/>
      <c r="N15" s="191"/>
      <c r="O15" s="191"/>
      <c r="P15" s="415">
        <f t="shared" si="0"/>
        <v>4000</v>
      </c>
      <c r="Q15" s="415">
        <f t="shared" si="1"/>
        <v>0</v>
      </c>
      <c r="R15" s="415">
        <f>C15-'[1]5.3'!C15</f>
        <v>0</v>
      </c>
    </row>
    <row r="16" spans="1:18">
      <c r="A16" s="205" t="s">
        <v>495</v>
      </c>
      <c r="B16" s="205"/>
      <c r="C16" s="191">
        <f>SUM(C15)</f>
        <v>4000</v>
      </c>
      <c r="D16" s="191">
        <f t="shared" ref="D16:H16" si="2">SUM(D15)</f>
        <v>4000</v>
      </c>
      <c r="E16" s="191"/>
      <c r="F16" s="191"/>
      <c r="G16" s="191"/>
      <c r="H16" s="191">
        <f t="shared" si="2"/>
        <v>0</v>
      </c>
      <c r="I16" s="191"/>
      <c r="J16" s="191"/>
      <c r="K16" s="191"/>
      <c r="L16" s="191"/>
      <c r="M16" s="191"/>
      <c r="N16" s="191"/>
      <c r="O16" s="191"/>
      <c r="P16" s="415">
        <f t="shared" si="0"/>
        <v>4000</v>
      </c>
      <c r="Q16" s="415">
        <f t="shared" si="1"/>
        <v>0</v>
      </c>
      <c r="R16" s="415">
        <f>C16-'[1]5.3'!C16</f>
        <v>0</v>
      </c>
    </row>
    <row r="17" spans="1:18">
      <c r="A17" s="196" t="s">
        <v>430</v>
      </c>
      <c r="B17" s="196"/>
      <c r="C17" s="192">
        <f>C14+C16</f>
        <v>145949</v>
      </c>
      <c r="D17" s="192">
        <f t="shared" ref="D17:O17" si="3">D14+D16</f>
        <v>141034</v>
      </c>
      <c r="E17" s="192"/>
      <c r="F17" s="192"/>
      <c r="G17" s="192"/>
      <c r="H17" s="192">
        <f t="shared" si="3"/>
        <v>3858</v>
      </c>
      <c r="I17" s="192"/>
      <c r="J17" s="192"/>
      <c r="K17" s="192"/>
      <c r="L17" s="192"/>
      <c r="M17" s="192"/>
      <c r="N17" s="192">
        <f t="shared" si="3"/>
        <v>0</v>
      </c>
      <c r="O17" s="192">
        <f t="shared" si="3"/>
        <v>1057</v>
      </c>
      <c r="P17" s="415">
        <f t="shared" si="0"/>
        <v>145949</v>
      </c>
      <c r="Q17" s="415">
        <f t="shared" si="1"/>
        <v>0</v>
      </c>
      <c r="R17" s="415">
        <f>C17-'[1]5.3'!C17</f>
        <v>0</v>
      </c>
    </row>
    <row r="18" spans="1:18">
      <c r="A18" s="226" t="s">
        <v>225</v>
      </c>
      <c r="B18" s="293" t="s">
        <v>337</v>
      </c>
      <c r="C18" s="191"/>
      <c r="D18" s="191"/>
      <c r="E18" s="191"/>
      <c r="F18" s="193"/>
      <c r="G18" s="191"/>
      <c r="H18" s="193"/>
      <c r="I18" s="191"/>
      <c r="J18" s="193"/>
      <c r="K18" s="191"/>
      <c r="L18" s="193"/>
      <c r="M18" s="191"/>
      <c r="N18" s="191"/>
      <c r="O18" s="191"/>
      <c r="P18" s="415">
        <f t="shared" si="0"/>
        <v>0</v>
      </c>
      <c r="Q18" s="415">
        <f t="shared" si="1"/>
        <v>0</v>
      </c>
      <c r="R18" s="415">
        <f>C18-'[1]5.3'!C18</f>
        <v>0</v>
      </c>
    </row>
    <row r="19" spans="1:18" s="416" customFormat="1">
      <c r="A19" s="205" t="s">
        <v>47</v>
      </c>
      <c r="B19" s="205"/>
      <c r="C19" s="191">
        <f>SUM(D19:O19)</f>
        <v>120943</v>
      </c>
      <c r="D19" s="191">
        <v>119343</v>
      </c>
      <c r="E19" s="191"/>
      <c r="F19" s="193"/>
      <c r="G19" s="191"/>
      <c r="H19" s="193">
        <v>1600</v>
      </c>
      <c r="I19" s="191"/>
      <c r="J19" s="193"/>
      <c r="K19" s="191"/>
      <c r="L19" s="193"/>
      <c r="M19" s="191"/>
      <c r="N19" s="191"/>
      <c r="O19" s="191"/>
      <c r="P19" s="415">
        <f t="shared" si="0"/>
        <v>120943</v>
      </c>
      <c r="Q19" s="415">
        <f t="shared" si="1"/>
        <v>0</v>
      </c>
      <c r="R19" s="415">
        <f>C19-'[1]5.3'!C19</f>
        <v>0</v>
      </c>
    </row>
    <row r="20" spans="1:18">
      <c r="A20" s="205" t="s">
        <v>430</v>
      </c>
      <c r="B20" s="205"/>
      <c r="C20" s="191">
        <v>123377</v>
      </c>
      <c r="D20" s="191">
        <v>119343</v>
      </c>
      <c r="E20" s="191"/>
      <c r="F20" s="193"/>
      <c r="G20" s="191"/>
      <c r="H20" s="193">
        <v>2964</v>
      </c>
      <c r="I20" s="191"/>
      <c r="J20" s="193"/>
      <c r="K20" s="191"/>
      <c r="L20" s="193"/>
      <c r="M20" s="191"/>
      <c r="N20" s="191">
        <v>0</v>
      </c>
      <c r="O20" s="191">
        <v>1070</v>
      </c>
      <c r="P20" s="415">
        <f t="shared" si="0"/>
        <v>123377</v>
      </c>
      <c r="Q20" s="415">
        <f t="shared" si="1"/>
        <v>0</v>
      </c>
      <c r="R20" s="415">
        <f>C20-'[1]5.3'!C20</f>
        <v>0</v>
      </c>
    </row>
    <row r="21" spans="1:18">
      <c r="A21" s="205" t="s">
        <v>495</v>
      </c>
      <c r="B21" s="205"/>
      <c r="C21" s="191">
        <v>0</v>
      </c>
      <c r="D21" s="191">
        <v>0</v>
      </c>
      <c r="E21" s="191"/>
      <c r="F21" s="191"/>
      <c r="G21" s="191"/>
      <c r="H21" s="191">
        <v>0</v>
      </c>
      <c r="I21" s="191"/>
      <c r="J21" s="191"/>
      <c r="K21" s="191"/>
      <c r="L21" s="191"/>
      <c r="M21" s="191"/>
      <c r="N21" s="191">
        <v>0</v>
      </c>
      <c r="O21" s="191">
        <v>0</v>
      </c>
      <c r="P21" s="415">
        <f t="shared" si="0"/>
        <v>0</v>
      </c>
      <c r="Q21" s="415">
        <f t="shared" si="1"/>
        <v>0</v>
      </c>
      <c r="R21" s="415">
        <f>C21-'[1]5.3'!C21</f>
        <v>0</v>
      </c>
    </row>
    <row r="22" spans="1:18">
      <c r="A22" s="196" t="s">
        <v>430</v>
      </c>
      <c r="B22" s="196"/>
      <c r="C22" s="192">
        <f>C20+C21</f>
        <v>123377</v>
      </c>
      <c r="D22" s="192">
        <f t="shared" ref="D22:O22" si="4">D20+D21</f>
        <v>119343</v>
      </c>
      <c r="E22" s="192"/>
      <c r="F22" s="192"/>
      <c r="G22" s="192"/>
      <c r="H22" s="192">
        <f t="shared" si="4"/>
        <v>2964</v>
      </c>
      <c r="I22" s="192"/>
      <c r="J22" s="192"/>
      <c r="K22" s="192"/>
      <c r="L22" s="192"/>
      <c r="M22" s="192"/>
      <c r="N22" s="192">
        <f t="shared" si="4"/>
        <v>0</v>
      </c>
      <c r="O22" s="192">
        <f t="shared" si="4"/>
        <v>1070</v>
      </c>
      <c r="P22" s="415">
        <f t="shared" si="0"/>
        <v>123377</v>
      </c>
      <c r="Q22" s="415">
        <f t="shared" si="1"/>
        <v>0</v>
      </c>
      <c r="R22" s="415">
        <f>C22-'[1]5.3'!C22</f>
        <v>0</v>
      </c>
    </row>
    <row r="23" spans="1:18">
      <c r="A23" s="226" t="s">
        <v>226</v>
      </c>
      <c r="B23" s="290" t="s">
        <v>337</v>
      </c>
      <c r="C23" s="191"/>
      <c r="D23" s="191"/>
      <c r="E23" s="191"/>
      <c r="F23" s="193"/>
      <c r="G23" s="191"/>
      <c r="H23" s="193"/>
      <c r="I23" s="191"/>
      <c r="J23" s="193"/>
      <c r="K23" s="191"/>
      <c r="L23" s="193"/>
      <c r="M23" s="191"/>
      <c r="N23" s="191"/>
      <c r="O23" s="191"/>
      <c r="P23" s="415">
        <f t="shared" si="0"/>
        <v>0</v>
      </c>
      <c r="Q23" s="415">
        <f t="shared" si="1"/>
        <v>0</v>
      </c>
      <c r="R23" s="415">
        <f>C23-'[1]5.3'!C23</f>
        <v>0</v>
      </c>
    </row>
    <row r="24" spans="1:18" s="416" customFormat="1">
      <c r="A24" s="205" t="s">
        <v>47</v>
      </c>
      <c r="B24" s="205"/>
      <c r="C24" s="191">
        <f>SUM(D24:O24)</f>
        <v>60991</v>
      </c>
      <c r="D24" s="191">
        <v>59366</v>
      </c>
      <c r="E24" s="191"/>
      <c r="F24" s="193"/>
      <c r="G24" s="191"/>
      <c r="H24" s="193">
        <v>1625</v>
      </c>
      <c r="I24" s="191"/>
      <c r="J24" s="193"/>
      <c r="K24" s="191"/>
      <c r="L24" s="193"/>
      <c r="M24" s="191"/>
      <c r="N24" s="191"/>
      <c r="O24" s="191"/>
      <c r="P24" s="415">
        <f t="shared" si="0"/>
        <v>60991</v>
      </c>
      <c r="Q24" s="415">
        <f t="shared" si="1"/>
        <v>0</v>
      </c>
      <c r="R24" s="415">
        <f>C24-'[1]5.3'!C24</f>
        <v>0</v>
      </c>
    </row>
    <row r="25" spans="1:18" s="416" customFormat="1">
      <c r="A25" s="205" t="s">
        <v>430</v>
      </c>
      <c r="B25" s="205"/>
      <c r="C25" s="191">
        <v>67400</v>
      </c>
      <c r="D25" s="191">
        <v>59366</v>
      </c>
      <c r="E25" s="191"/>
      <c r="F25" s="193"/>
      <c r="G25" s="191"/>
      <c r="H25" s="193">
        <v>6340</v>
      </c>
      <c r="I25" s="191"/>
      <c r="J25" s="193"/>
      <c r="K25" s="191"/>
      <c r="L25" s="193"/>
      <c r="M25" s="191"/>
      <c r="N25" s="191">
        <v>0</v>
      </c>
      <c r="O25" s="191">
        <v>1694</v>
      </c>
      <c r="P25" s="415">
        <f t="shared" si="0"/>
        <v>67400</v>
      </c>
      <c r="Q25" s="415">
        <f t="shared" si="1"/>
        <v>0</v>
      </c>
      <c r="R25" s="415">
        <f>C25-'[1]5.3'!C25</f>
        <v>0</v>
      </c>
    </row>
    <row r="26" spans="1:18" s="416" customFormat="1">
      <c r="A26" s="205" t="s">
        <v>702</v>
      </c>
      <c r="B26" s="205"/>
      <c r="C26" s="191">
        <v>600</v>
      </c>
      <c r="D26" s="191"/>
      <c r="E26" s="191"/>
      <c r="F26" s="193"/>
      <c r="G26" s="191"/>
      <c r="H26" s="193"/>
      <c r="I26" s="191"/>
      <c r="J26" s="193">
        <v>420</v>
      </c>
      <c r="K26" s="191"/>
      <c r="L26" s="193">
        <v>180</v>
      </c>
      <c r="M26" s="191"/>
      <c r="N26" s="191"/>
      <c r="O26" s="191"/>
      <c r="P26" s="415">
        <f t="shared" si="0"/>
        <v>600</v>
      </c>
      <c r="Q26" s="415">
        <f t="shared" si="1"/>
        <v>0</v>
      </c>
      <c r="R26" s="415">
        <f>C26-'[1]5.3'!C26</f>
        <v>0</v>
      </c>
    </row>
    <row r="27" spans="1:18">
      <c r="A27" s="205" t="s">
        <v>495</v>
      </c>
      <c r="B27" s="205"/>
      <c r="C27" s="191">
        <f>SUM(C26)</f>
        <v>600</v>
      </c>
      <c r="D27" s="191"/>
      <c r="E27" s="191"/>
      <c r="F27" s="191"/>
      <c r="G27" s="191"/>
      <c r="H27" s="191"/>
      <c r="I27" s="191"/>
      <c r="J27" s="191">
        <f t="shared" ref="J27:O27" si="5">SUM(J26)</f>
        <v>420</v>
      </c>
      <c r="K27" s="191"/>
      <c r="L27" s="191">
        <f t="shared" si="5"/>
        <v>180</v>
      </c>
      <c r="M27" s="191"/>
      <c r="N27" s="191">
        <f t="shared" si="5"/>
        <v>0</v>
      </c>
      <c r="O27" s="191">
        <f t="shared" si="5"/>
        <v>0</v>
      </c>
      <c r="P27" s="415">
        <f t="shared" si="0"/>
        <v>600</v>
      </c>
      <c r="Q27" s="415">
        <f t="shared" si="1"/>
        <v>0</v>
      </c>
      <c r="R27" s="415">
        <f>C27-'[1]5.3'!C27</f>
        <v>0</v>
      </c>
    </row>
    <row r="28" spans="1:18">
      <c r="A28" s="196" t="s">
        <v>430</v>
      </c>
      <c r="B28" s="196"/>
      <c r="C28" s="192">
        <f>C25+C27</f>
        <v>68000</v>
      </c>
      <c r="D28" s="192">
        <f t="shared" ref="D28:O28" si="6">D25+D27</f>
        <v>59366</v>
      </c>
      <c r="E28" s="192"/>
      <c r="F28" s="192"/>
      <c r="G28" s="192"/>
      <c r="H28" s="192">
        <f t="shared" si="6"/>
        <v>6340</v>
      </c>
      <c r="I28" s="192"/>
      <c r="J28" s="192">
        <f t="shared" si="6"/>
        <v>420</v>
      </c>
      <c r="K28" s="192"/>
      <c r="L28" s="192">
        <f t="shared" si="6"/>
        <v>180</v>
      </c>
      <c r="M28" s="192"/>
      <c r="N28" s="192">
        <f t="shared" si="6"/>
        <v>0</v>
      </c>
      <c r="O28" s="192">
        <f t="shared" si="6"/>
        <v>1694</v>
      </c>
      <c r="P28" s="415">
        <f t="shared" si="0"/>
        <v>68000</v>
      </c>
      <c r="Q28" s="415">
        <f t="shared" si="1"/>
        <v>0</v>
      </c>
      <c r="R28" s="415">
        <f>C28-'[1]5.3'!C28</f>
        <v>0</v>
      </c>
    </row>
    <row r="29" spans="1:18">
      <c r="A29" s="291" t="s">
        <v>227</v>
      </c>
      <c r="B29" s="188"/>
      <c r="C29" s="191"/>
      <c r="D29" s="191"/>
      <c r="E29" s="191"/>
      <c r="F29" s="193"/>
      <c r="G29" s="191"/>
      <c r="H29" s="193"/>
      <c r="I29" s="191"/>
      <c r="J29" s="193"/>
      <c r="K29" s="191"/>
      <c r="L29" s="193"/>
      <c r="M29" s="191"/>
      <c r="N29" s="191"/>
      <c r="O29" s="191"/>
      <c r="P29" s="415">
        <f t="shared" si="0"/>
        <v>0</v>
      </c>
      <c r="Q29" s="415">
        <f t="shared" si="1"/>
        <v>0</v>
      </c>
      <c r="R29" s="415">
        <f>C29-'[1]5.3'!C29</f>
        <v>0</v>
      </c>
    </row>
    <row r="30" spans="1:18" s="416" customFormat="1">
      <c r="A30" s="205" t="s">
        <v>47</v>
      </c>
      <c r="B30" s="293" t="s">
        <v>337</v>
      </c>
      <c r="C30" s="191">
        <f>SUM(D30:O30)</f>
        <v>31024</v>
      </c>
      <c r="D30" s="191">
        <v>30324</v>
      </c>
      <c r="E30" s="191"/>
      <c r="F30" s="193"/>
      <c r="G30" s="191"/>
      <c r="H30" s="193">
        <v>700</v>
      </c>
      <c r="I30" s="191"/>
      <c r="J30" s="193"/>
      <c r="K30" s="191"/>
      <c r="L30" s="193"/>
      <c r="M30" s="191"/>
      <c r="N30" s="191"/>
      <c r="O30" s="191"/>
      <c r="P30" s="415">
        <f t="shared" si="0"/>
        <v>31024</v>
      </c>
      <c r="Q30" s="415">
        <f t="shared" si="1"/>
        <v>0</v>
      </c>
      <c r="R30" s="415">
        <f>C30-'[1]5.3'!C30</f>
        <v>0</v>
      </c>
    </row>
    <row r="31" spans="1:18">
      <c r="A31" s="205" t="s">
        <v>430</v>
      </c>
      <c r="B31" s="293"/>
      <c r="C31" s="191">
        <v>31794</v>
      </c>
      <c r="D31" s="191">
        <v>30324</v>
      </c>
      <c r="E31" s="191"/>
      <c r="F31" s="193"/>
      <c r="G31" s="191"/>
      <c r="H31" s="193">
        <v>700</v>
      </c>
      <c r="I31" s="191"/>
      <c r="J31" s="193"/>
      <c r="K31" s="191"/>
      <c r="L31" s="193"/>
      <c r="M31" s="191"/>
      <c r="N31" s="191">
        <v>0</v>
      </c>
      <c r="O31" s="191">
        <v>770</v>
      </c>
      <c r="P31" s="415">
        <f t="shared" si="0"/>
        <v>31794</v>
      </c>
      <c r="Q31" s="415">
        <f t="shared" si="1"/>
        <v>0</v>
      </c>
      <c r="R31" s="415">
        <f>C31-'[1]5.3'!C31</f>
        <v>0</v>
      </c>
    </row>
    <row r="32" spans="1:18">
      <c r="A32" s="205" t="s">
        <v>495</v>
      </c>
      <c r="B32" s="205"/>
      <c r="C32" s="191">
        <v>0</v>
      </c>
      <c r="D32" s="191">
        <v>0</v>
      </c>
      <c r="E32" s="191"/>
      <c r="F32" s="191"/>
      <c r="G32" s="191"/>
      <c r="H32" s="191">
        <v>0</v>
      </c>
      <c r="I32" s="191"/>
      <c r="J32" s="191"/>
      <c r="K32" s="191"/>
      <c r="L32" s="191"/>
      <c r="M32" s="191"/>
      <c r="N32" s="191">
        <v>0</v>
      </c>
      <c r="O32" s="191">
        <v>0</v>
      </c>
      <c r="P32" s="415">
        <f t="shared" si="0"/>
        <v>0</v>
      </c>
      <c r="Q32" s="415">
        <f t="shared" si="1"/>
        <v>0</v>
      </c>
      <c r="R32" s="415">
        <f>C32-'[1]5.3'!C32</f>
        <v>0</v>
      </c>
    </row>
    <row r="33" spans="1:18">
      <c r="A33" s="196" t="s">
        <v>430</v>
      </c>
      <c r="B33" s="196"/>
      <c r="C33" s="192">
        <f>C31+C32</f>
        <v>31794</v>
      </c>
      <c r="D33" s="192">
        <f t="shared" ref="D33:O33" si="7">D31+D32</f>
        <v>30324</v>
      </c>
      <c r="E33" s="192"/>
      <c r="F33" s="192"/>
      <c r="G33" s="192"/>
      <c r="H33" s="192">
        <f t="shared" si="7"/>
        <v>700</v>
      </c>
      <c r="I33" s="192"/>
      <c r="J33" s="192"/>
      <c r="K33" s="192"/>
      <c r="L33" s="192"/>
      <c r="M33" s="192"/>
      <c r="N33" s="192">
        <f t="shared" si="7"/>
        <v>0</v>
      </c>
      <c r="O33" s="192">
        <f t="shared" si="7"/>
        <v>770</v>
      </c>
      <c r="P33" s="415">
        <f t="shared" si="0"/>
        <v>31794</v>
      </c>
      <c r="Q33" s="415">
        <f t="shared" si="1"/>
        <v>0</v>
      </c>
      <c r="R33" s="415">
        <f>C33-'[1]5.3'!C33</f>
        <v>0</v>
      </c>
    </row>
    <row r="34" spans="1:18">
      <c r="A34" s="226" t="s">
        <v>228</v>
      </c>
      <c r="B34" s="293" t="s">
        <v>338</v>
      </c>
      <c r="C34" s="191"/>
      <c r="D34" s="191"/>
      <c r="E34" s="191"/>
      <c r="F34" s="193"/>
      <c r="G34" s="191"/>
      <c r="H34" s="193"/>
      <c r="I34" s="191"/>
      <c r="J34" s="193"/>
      <c r="K34" s="191"/>
      <c r="L34" s="193"/>
      <c r="M34" s="191"/>
      <c r="N34" s="191"/>
      <c r="O34" s="190"/>
      <c r="P34" s="415">
        <f t="shared" si="0"/>
        <v>0</v>
      </c>
      <c r="Q34" s="415">
        <f t="shared" si="1"/>
        <v>0</v>
      </c>
      <c r="R34" s="415">
        <f>C34-'[1]5.3'!C34</f>
        <v>0</v>
      </c>
    </row>
    <row r="35" spans="1:18" s="416" customFormat="1">
      <c r="A35" s="205" t="s">
        <v>47</v>
      </c>
      <c r="B35" s="293"/>
      <c r="C35" s="191">
        <f>SUM(C40,C46)</f>
        <v>174336</v>
      </c>
      <c r="D35" s="191">
        <f t="shared" ref="D35:O36" si="8">SUM(D40,D46)</f>
        <v>81628</v>
      </c>
      <c r="E35" s="191">
        <f t="shared" si="8"/>
        <v>0</v>
      </c>
      <c r="F35" s="191">
        <f t="shared" si="8"/>
        <v>0</v>
      </c>
      <c r="G35" s="191">
        <f t="shared" si="8"/>
        <v>0</v>
      </c>
      <c r="H35" s="191">
        <f t="shared" si="8"/>
        <v>92708</v>
      </c>
      <c r="I35" s="191">
        <f t="shared" si="8"/>
        <v>0</v>
      </c>
      <c r="J35" s="191">
        <f t="shared" si="8"/>
        <v>0</v>
      </c>
      <c r="K35" s="191">
        <f t="shared" si="8"/>
        <v>0</v>
      </c>
      <c r="L35" s="191">
        <f t="shared" si="8"/>
        <v>0</v>
      </c>
      <c r="M35" s="191">
        <f t="shared" si="8"/>
        <v>0</v>
      </c>
      <c r="N35" s="191">
        <f t="shared" si="8"/>
        <v>0</v>
      </c>
      <c r="O35" s="191">
        <f t="shared" si="8"/>
        <v>0</v>
      </c>
      <c r="P35" s="415">
        <f t="shared" si="0"/>
        <v>174336</v>
      </c>
      <c r="Q35" s="415">
        <f t="shared" si="1"/>
        <v>0</v>
      </c>
      <c r="R35" s="415">
        <f>C35-'[1]5.3'!C35</f>
        <v>0</v>
      </c>
    </row>
    <row r="36" spans="1:18" s="416" customFormat="1">
      <c r="A36" s="205" t="s">
        <v>430</v>
      </c>
      <c r="B36" s="293"/>
      <c r="C36" s="191">
        <f>SUM(C41,C47)</f>
        <v>184463</v>
      </c>
      <c r="D36" s="191">
        <f t="shared" si="8"/>
        <v>81628</v>
      </c>
      <c r="E36" s="191">
        <f t="shared" si="8"/>
        <v>0</v>
      </c>
      <c r="F36" s="191">
        <f t="shared" si="8"/>
        <v>0</v>
      </c>
      <c r="G36" s="191">
        <f t="shared" si="8"/>
        <v>0</v>
      </c>
      <c r="H36" s="191">
        <f t="shared" si="8"/>
        <v>93708</v>
      </c>
      <c r="I36" s="191">
        <f t="shared" si="8"/>
        <v>0</v>
      </c>
      <c r="J36" s="191">
        <f t="shared" si="8"/>
        <v>0</v>
      </c>
      <c r="K36" s="191">
        <f t="shared" si="8"/>
        <v>0</v>
      </c>
      <c r="L36" s="191">
        <f t="shared" si="8"/>
        <v>0</v>
      </c>
      <c r="M36" s="191">
        <f t="shared" si="8"/>
        <v>0</v>
      </c>
      <c r="N36" s="191">
        <f t="shared" si="8"/>
        <v>0</v>
      </c>
      <c r="O36" s="191">
        <f t="shared" si="8"/>
        <v>9127</v>
      </c>
      <c r="P36" s="415">
        <f t="shared" si="0"/>
        <v>184463</v>
      </c>
      <c r="Q36" s="415">
        <f t="shared" si="1"/>
        <v>0</v>
      </c>
      <c r="R36" s="415">
        <f>C36-'[1]5.3'!C36</f>
        <v>0</v>
      </c>
    </row>
    <row r="37" spans="1:18" s="416" customFormat="1">
      <c r="A37" s="205" t="s">
        <v>495</v>
      </c>
      <c r="B37" s="293"/>
      <c r="C37" s="191">
        <f>C43+C49</f>
        <v>2000</v>
      </c>
      <c r="D37" s="191">
        <f t="shared" ref="D37:O38" si="9">D43+D49</f>
        <v>0</v>
      </c>
      <c r="E37" s="191">
        <f t="shared" si="9"/>
        <v>0</v>
      </c>
      <c r="F37" s="191">
        <f t="shared" si="9"/>
        <v>0</v>
      </c>
      <c r="G37" s="191">
        <f t="shared" si="9"/>
        <v>0</v>
      </c>
      <c r="H37" s="191">
        <f t="shared" si="9"/>
        <v>2000</v>
      </c>
      <c r="I37" s="191">
        <f t="shared" si="9"/>
        <v>0</v>
      </c>
      <c r="J37" s="191">
        <f t="shared" si="9"/>
        <v>0</v>
      </c>
      <c r="K37" s="191">
        <f t="shared" si="9"/>
        <v>0</v>
      </c>
      <c r="L37" s="191">
        <f t="shared" si="9"/>
        <v>0</v>
      </c>
      <c r="M37" s="191">
        <f t="shared" si="9"/>
        <v>0</v>
      </c>
      <c r="N37" s="191">
        <f t="shared" si="9"/>
        <v>0</v>
      </c>
      <c r="O37" s="191">
        <f t="shared" si="9"/>
        <v>0</v>
      </c>
      <c r="P37" s="415">
        <f t="shared" si="0"/>
        <v>2000</v>
      </c>
      <c r="Q37" s="415">
        <f t="shared" si="1"/>
        <v>0</v>
      </c>
      <c r="R37" s="415">
        <f>C37-'[1]5.3'!C37</f>
        <v>0</v>
      </c>
    </row>
    <row r="38" spans="1:18" s="416" customFormat="1">
      <c r="A38" s="196" t="s">
        <v>430</v>
      </c>
      <c r="B38" s="292"/>
      <c r="C38" s="192">
        <f>C44+C50</f>
        <v>186463</v>
      </c>
      <c r="D38" s="192">
        <f t="shared" si="9"/>
        <v>81628</v>
      </c>
      <c r="E38" s="192">
        <f t="shared" si="9"/>
        <v>0</v>
      </c>
      <c r="F38" s="192">
        <f t="shared" si="9"/>
        <v>0</v>
      </c>
      <c r="G38" s="192">
        <f t="shared" si="9"/>
        <v>0</v>
      </c>
      <c r="H38" s="192">
        <f t="shared" si="9"/>
        <v>95708</v>
      </c>
      <c r="I38" s="192">
        <f t="shared" si="9"/>
        <v>0</v>
      </c>
      <c r="J38" s="192">
        <f t="shared" si="9"/>
        <v>0</v>
      </c>
      <c r="K38" s="192">
        <f t="shared" si="9"/>
        <v>0</v>
      </c>
      <c r="L38" s="192">
        <f t="shared" si="9"/>
        <v>0</v>
      </c>
      <c r="M38" s="192">
        <f t="shared" si="9"/>
        <v>0</v>
      </c>
      <c r="N38" s="192">
        <f t="shared" si="9"/>
        <v>0</v>
      </c>
      <c r="O38" s="192">
        <f t="shared" si="9"/>
        <v>9127</v>
      </c>
      <c r="P38" s="415">
        <f t="shared" si="0"/>
        <v>186463</v>
      </c>
      <c r="Q38" s="415">
        <f t="shared" si="1"/>
        <v>0</v>
      </c>
      <c r="R38" s="415">
        <f>C38-'[1]5.3'!C38</f>
        <v>0</v>
      </c>
    </row>
    <row r="39" spans="1:18">
      <c r="A39" s="291" t="s">
        <v>146</v>
      </c>
      <c r="B39" s="200"/>
      <c r="C39" s="191"/>
      <c r="D39" s="191"/>
      <c r="E39" s="191"/>
      <c r="F39" s="193"/>
      <c r="G39" s="191"/>
      <c r="H39" s="193"/>
      <c r="I39" s="191"/>
      <c r="J39" s="191"/>
      <c r="K39" s="191"/>
      <c r="L39" s="191"/>
      <c r="M39" s="191"/>
      <c r="N39" s="191"/>
      <c r="O39" s="191"/>
      <c r="P39" s="415">
        <f t="shared" si="0"/>
        <v>0</v>
      </c>
      <c r="Q39" s="415">
        <f t="shared" si="1"/>
        <v>0</v>
      </c>
      <c r="R39" s="415">
        <f>C39-'[1]5.3'!C39</f>
        <v>0</v>
      </c>
    </row>
    <row r="40" spans="1:18" s="416" customFormat="1">
      <c r="A40" s="205" t="s">
        <v>47</v>
      </c>
      <c r="B40" s="205"/>
      <c r="C40" s="191">
        <f>SUM(D40:O40)</f>
        <v>103702</v>
      </c>
      <c r="D40" s="191">
        <v>44136</v>
      </c>
      <c r="E40" s="191"/>
      <c r="F40" s="193"/>
      <c r="G40" s="191"/>
      <c r="H40" s="193">
        <v>59566</v>
      </c>
      <c r="I40" s="191"/>
      <c r="J40" s="191"/>
      <c r="K40" s="191"/>
      <c r="L40" s="191"/>
      <c r="M40" s="191"/>
      <c r="N40" s="191"/>
      <c r="O40" s="191"/>
      <c r="P40" s="415">
        <f t="shared" si="0"/>
        <v>103702</v>
      </c>
      <c r="Q40" s="415">
        <f t="shared" si="1"/>
        <v>0</v>
      </c>
      <c r="R40" s="415">
        <f>C40-'[1]5.3'!C40</f>
        <v>0</v>
      </c>
    </row>
    <row r="41" spans="1:18" s="416" customFormat="1">
      <c r="A41" s="205" t="s">
        <v>430</v>
      </c>
      <c r="B41" s="205"/>
      <c r="C41" s="191">
        <v>109301</v>
      </c>
      <c r="D41" s="191">
        <v>44136</v>
      </c>
      <c r="E41" s="191">
        <v>0</v>
      </c>
      <c r="F41" s="193">
        <v>0</v>
      </c>
      <c r="G41" s="191">
        <v>0</v>
      </c>
      <c r="H41" s="193">
        <v>60466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4699</v>
      </c>
      <c r="P41" s="415">
        <f t="shared" si="0"/>
        <v>109301</v>
      </c>
      <c r="Q41" s="415">
        <f t="shared" si="1"/>
        <v>0</v>
      </c>
      <c r="R41" s="415">
        <f>C41-'[1]5.3'!C41</f>
        <v>0</v>
      </c>
    </row>
    <row r="42" spans="1:18" s="416" customFormat="1">
      <c r="A42" s="205" t="s">
        <v>496</v>
      </c>
      <c r="B42" s="205"/>
      <c r="C42" s="191">
        <v>1400</v>
      </c>
      <c r="D42" s="191"/>
      <c r="E42" s="191"/>
      <c r="F42" s="193"/>
      <c r="G42" s="191"/>
      <c r="H42" s="193">
        <v>1400</v>
      </c>
      <c r="I42" s="191"/>
      <c r="J42" s="191"/>
      <c r="K42" s="191"/>
      <c r="L42" s="191"/>
      <c r="M42" s="191"/>
      <c r="N42" s="191"/>
      <c r="O42" s="191"/>
      <c r="P42" s="415">
        <f t="shared" si="0"/>
        <v>1400</v>
      </c>
      <c r="Q42" s="415">
        <f t="shared" si="1"/>
        <v>0</v>
      </c>
      <c r="R42" s="415">
        <f>C42-'[1]5.3'!C42</f>
        <v>0</v>
      </c>
    </row>
    <row r="43" spans="1:18">
      <c r="A43" s="205" t="s">
        <v>495</v>
      </c>
      <c r="B43" s="205"/>
      <c r="C43" s="191">
        <f>SUM(C42)</f>
        <v>1400</v>
      </c>
      <c r="D43" s="191">
        <f t="shared" ref="D43:O43" si="10">SUM(D42)</f>
        <v>0</v>
      </c>
      <c r="E43" s="191">
        <f t="shared" si="10"/>
        <v>0</v>
      </c>
      <c r="F43" s="191">
        <f t="shared" si="10"/>
        <v>0</v>
      </c>
      <c r="G43" s="191">
        <f t="shared" si="10"/>
        <v>0</v>
      </c>
      <c r="H43" s="191">
        <f t="shared" si="10"/>
        <v>1400</v>
      </c>
      <c r="I43" s="191">
        <f t="shared" si="10"/>
        <v>0</v>
      </c>
      <c r="J43" s="191">
        <f t="shared" si="10"/>
        <v>0</v>
      </c>
      <c r="K43" s="191">
        <f t="shared" si="10"/>
        <v>0</v>
      </c>
      <c r="L43" s="191">
        <f t="shared" si="10"/>
        <v>0</v>
      </c>
      <c r="M43" s="191">
        <f t="shared" si="10"/>
        <v>0</v>
      </c>
      <c r="N43" s="191">
        <f t="shared" si="10"/>
        <v>0</v>
      </c>
      <c r="O43" s="191">
        <f t="shared" si="10"/>
        <v>0</v>
      </c>
      <c r="P43" s="415">
        <f t="shared" si="0"/>
        <v>1400</v>
      </c>
      <c r="Q43" s="415">
        <f t="shared" si="1"/>
        <v>0</v>
      </c>
      <c r="R43" s="415">
        <f>C43-'[1]5.3'!C43</f>
        <v>0</v>
      </c>
    </row>
    <row r="44" spans="1:18">
      <c r="A44" s="196" t="s">
        <v>430</v>
      </c>
      <c r="B44" s="196"/>
      <c r="C44" s="192">
        <f>C41+C43</f>
        <v>110701</v>
      </c>
      <c r="D44" s="192">
        <f t="shared" ref="D44:O44" si="11">D41+D43</f>
        <v>44136</v>
      </c>
      <c r="E44" s="192">
        <f t="shared" si="11"/>
        <v>0</v>
      </c>
      <c r="F44" s="192">
        <f t="shared" si="11"/>
        <v>0</v>
      </c>
      <c r="G44" s="192">
        <f t="shared" si="11"/>
        <v>0</v>
      </c>
      <c r="H44" s="192">
        <f t="shared" si="11"/>
        <v>61866</v>
      </c>
      <c r="I44" s="192">
        <f t="shared" si="11"/>
        <v>0</v>
      </c>
      <c r="J44" s="192">
        <f t="shared" si="11"/>
        <v>0</v>
      </c>
      <c r="K44" s="192">
        <f t="shared" si="11"/>
        <v>0</v>
      </c>
      <c r="L44" s="192">
        <f t="shared" si="11"/>
        <v>0</v>
      </c>
      <c r="M44" s="192">
        <f t="shared" si="11"/>
        <v>0</v>
      </c>
      <c r="N44" s="192">
        <f t="shared" si="11"/>
        <v>0</v>
      </c>
      <c r="O44" s="192">
        <f t="shared" si="11"/>
        <v>4699</v>
      </c>
      <c r="P44" s="415">
        <f t="shared" si="0"/>
        <v>110701</v>
      </c>
      <c r="Q44" s="415">
        <f t="shared" si="1"/>
        <v>0</v>
      </c>
      <c r="R44" s="415">
        <f>C44-'[1]5.3'!C44</f>
        <v>0</v>
      </c>
    </row>
    <row r="45" spans="1:18">
      <c r="A45" s="291" t="s">
        <v>147</v>
      </c>
      <c r="B45" s="200"/>
      <c r="C45" s="191"/>
      <c r="D45" s="191"/>
      <c r="E45" s="191"/>
      <c r="F45" s="193"/>
      <c r="G45" s="191"/>
      <c r="H45" s="193"/>
      <c r="I45" s="191"/>
      <c r="J45" s="191"/>
      <c r="K45" s="191"/>
      <c r="L45" s="191"/>
      <c r="M45" s="191"/>
      <c r="N45" s="191"/>
      <c r="O45" s="191"/>
      <c r="P45" s="415">
        <f t="shared" si="0"/>
        <v>0</v>
      </c>
      <c r="Q45" s="415">
        <f t="shared" si="1"/>
        <v>0</v>
      </c>
      <c r="R45" s="415">
        <f>C45-'[1]5.3'!C45</f>
        <v>0</v>
      </c>
    </row>
    <row r="46" spans="1:18" s="416" customFormat="1">
      <c r="A46" s="205" t="s">
        <v>47</v>
      </c>
      <c r="B46" s="205"/>
      <c r="C46" s="191">
        <f>SUM(D46:O46)</f>
        <v>70634</v>
      </c>
      <c r="D46" s="191">
        <v>37492</v>
      </c>
      <c r="E46" s="191"/>
      <c r="F46" s="193"/>
      <c r="G46" s="191"/>
      <c r="H46" s="193">
        <v>33142</v>
      </c>
      <c r="I46" s="191"/>
      <c r="J46" s="191"/>
      <c r="K46" s="191"/>
      <c r="L46" s="191"/>
      <c r="M46" s="191"/>
      <c r="N46" s="191"/>
      <c r="O46" s="191"/>
      <c r="P46" s="415">
        <f t="shared" si="0"/>
        <v>70634</v>
      </c>
      <c r="Q46" s="415">
        <f t="shared" si="1"/>
        <v>0</v>
      </c>
      <c r="R46" s="415">
        <f>C46-'[1]5.3'!C46</f>
        <v>0</v>
      </c>
    </row>
    <row r="47" spans="1:18" s="416" customFormat="1">
      <c r="A47" s="205" t="s">
        <v>430</v>
      </c>
      <c r="B47" s="205"/>
      <c r="C47" s="191">
        <v>75162</v>
      </c>
      <c r="D47" s="191">
        <v>37492</v>
      </c>
      <c r="E47" s="191">
        <v>0</v>
      </c>
      <c r="F47" s="193">
        <v>0</v>
      </c>
      <c r="G47" s="191">
        <v>0</v>
      </c>
      <c r="H47" s="193">
        <v>33242</v>
      </c>
      <c r="I47" s="191">
        <v>0</v>
      </c>
      <c r="J47" s="191">
        <v>0</v>
      </c>
      <c r="K47" s="191">
        <v>0</v>
      </c>
      <c r="L47" s="191">
        <v>0</v>
      </c>
      <c r="M47" s="191">
        <v>0</v>
      </c>
      <c r="N47" s="191">
        <v>0</v>
      </c>
      <c r="O47" s="191">
        <v>4428</v>
      </c>
      <c r="P47" s="415">
        <f t="shared" si="0"/>
        <v>75162</v>
      </c>
      <c r="Q47" s="415">
        <f t="shared" si="1"/>
        <v>0</v>
      </c>
      <c r="R47" s="415">
        <f>C47-'[1]5.3'!C47</f>
        <v>0</v>
      </c>
    </row>
    <row r="48" spans="1:18" s="416" customFormat="1">
      <c r="A48" s="205" t="s">
        <v>496</v>
      </c>
      <c r="B48" s="205"/>
      <c r="C48" s="191">
        <v>600</v>
      </c>
      <c r="D48" s="191"/>
      <c r="E48" s="191"/>
      <c r="F48" s="193"/>
      <c r="G48" s="191"/>
      <c r="H48" s="193">
        <v>600</v>
      </c>
      <c r="I48" s="191"/>
      <c r="J48" s="191"/>
      <c r="K48" s="191"/>
      <c r="L48" s="191"/>
      <c r="M48" s="191"/>
      <c r="N48" s="191"/>
      <c r="O48" s="191"/>
      <c r="P48" s="415">
        <f t="shared" si="0"/>
        <v>600</v>
      </c>
      <c r="Q48" s="415">
        <f t="shared" si="1"/>
        <v>0</v>
      </c>
      <c r="R48" s="415">
        <f>C48-'[1]5.3'!C48</f>
        <v>0</v>
      </c>
    </row>
    <row r="49" spans="1:18">
      <c r="A49" s="205" t="s">
        <v>495</v>
      </c>
      <c r="B49" s="205"/>
      <c r="C49" s="191">
        <f>SUM(C48)</f>
        <v>600</v>
      </c>
      <c r="D49" s="191">
        <f t="shared" ref="D49:O49" si="12">SUM(D48)</f>
        <v>0</v>
      </c>
      <c r="E49" s="191">
        <f t="shared" si="12"/>
        <v>0</v>
      </c>
      <c r="F49" s="191">
        <f t="shared" si="12"/>
        <v>0</v>
      </c>
      <c r="G49" s="191">
        <f t="shared" si="12"/>
        <v>0</v>
      </c>
      <c r="H49" s="191">
        <f t="shared" si="12"/>
        <v>600</v>
      </c>
      <c r="I49" s="191">
        <f t="shared" si="12"/>
        <v>0</v>
      </c>
      <c r="J49" s="191">
        <f t="shared" si="12"/>
        <v>0</v>
      </c>
      <c r="K49" s="191">
        <f t="shared" si="12"/>
        <v>0</v>
      </c>
      <c r="L49" s="191">
        <f t="shared" si="12"/>
        <v>0</v>
      </c>
      <c r="M49" s="191">
        <f t="shared" si="12"/>
        <v>0</v>
      </c>
      <c r="N49" s="191">
        <f t="shared" si="12"/>
        <v>0</v>
      </c>
      <c r="O49" s="191">
        <f t="shared" si="12"/>
        <v>0</v>
      </c>
      <c r="P49" s="415">
        <f t="shared" si="0"/>
        <v>600</v>
      </c>
      <c r="Q49" s="415">
        <f t="shared" si="1"/>
        <v>0</v>
      </c>
      <c r="R49" s="415">
        <f>C49-'[1]5.3'!C49</f>
        <v>0</v>
      </c>
    </row>
    <row r="50" spans="1:18">
      <c r="A50" s="196" t="s">
        <v>430</v>
      </c>
      <c r="B50" s="196"/>
      <c r="C50" s="192">
        <f>C47+C49</f>
        <v>75762</v>
      </c>
      <c r="D50" s="192">
        <f t="shared" ref="D50:O50" si="13">D47+D49</f>
        <v>37492</v>
      </c>
      <c r="E50" s="192">
        <f t="shared" si="13"/>
        <v>0</v>
      </c>
      <c r="F50" s="192">
        <f t="shared" si="13"/>
        <v>0</v>
      </c>
      <c r="G50" s="192">
        <f t="shared" si="13"/>
        <v>0</v>
      </c>
      <c r="H50" s="192">
        <f t="shared" si="13"/>
        <v>33842</v>
      </c>
      <c r="I50" s="192">
        <f t="shared" si="13"/>
        <v>0</v>
      </c>
      <c r="J50" s="192">
        <f t="shared" si="13"/>
        <v>0</v>
      </c>
      <c r="K50" s="192">
        <f t="shared" si="13"/>
        <v>0</v>
      </c>
      <c r="L50" s="192">
        <f t="shared" si="13"/>
        <v>0</v>
      </c>
      <c r="M50" s="192">
        <f t="shared" si="13"/>
        <v>0</v>
      </c>
      <c r="N50" s="192">
        <f t="shared" si="13"/>
        <v>0</v>
      </c>
      <c r="O50" s="192">
        <f t="shared" si="13"/>
        <v>4428</v>
      </c>
      <c r="P50" s="415">
        <f t="shared" si="0"/>
        <v>75762</v>
      </c>
      <c r="Q50" s="415">
        <f t="shared" si="1"/>
        <v>0</v>
      </c>
      <c r="R50" s="415">
        <f>C50-'[1]5.3'!C50</f>
        <v>0</v>
      </c>
    </row>
    <row r="51" spans="1:18">
      <c r="A51" s="226" t="s">
        <v>229</v>
      </c>
      <c r="B51" s="293" t="s">
        <v>337</v>
      </c>
      <c r="C51" s="191"/>
      <c r="D51" s="191"/>
      <c r="E51" s="191"/>
      <c r="F51" s="193"/>
      <c r="G51" s="191"/>
      <c r="H51" s="193"/>
      <c r="I51" s="191"/>
      <c r="J51" s="191"/>
      <c r="K51" s="191"/>
      <c r="L51" s="191"/>
      <c r="M51" s="191"/>
      <c r="N51" s="191"/>
      <c r="O51" s="191"/>
      <c r="P51" s="415">
        <f t="shared" si="0"/>
        <v>0</v>
      </c>
      <c r="Q51" s="415">
        <f t="shared" si="1"/>
        <v>0</v>
      </c>
      <c r="R51" s="415">
        <f>C51-'[1]5.3'!C51</f>
        <v>0</v>
      </c>
    </row>
    <row r="52" spans="1:18" s="416" customFormat="1">
      <c r="A52" s="205" t="s">
        <v>47</v>
      </c>
      <c r="B52" s="351"/>
      <c r="C52" s="191">
        <f>SUM(D52:O52)</f>
        <v>49392</v>
      </c>
      <c r="D52" s="191">
        <v>45879</v>
      </c>
      <c r="E52" s="191"/>
      <c r="F52" s="193"/>
      <c r="G52" s="191"/>
      <c r="H52" s="193">
        <v>3513</v>
      </c>
      <c r="I52" s="191"/>
      <c r="J52" s="191"/>
      <c r="K52" s="191"/>
      <c r="L52" s="191"/>
      <c r="M52" s="191"/>
      <c r="N52" s="191"/>
      <c r="O52" s="191"/>
      <c r="P52" s="415">
        <f t="shared" si="0"/>
        <v>49392</v>
      </c>
      <c r="Q52" s="415">
        <f t="shared" si="1"/>
        <v>0</v>
      </c>
      <c r="R52" s="415">
        <f>C52-'[1]5.3'!C52</f>
        <v>0</v>
      </c>
    </row>
    <row r="53" spans="1:18">
      <c r="A53" s="205" t="s">
        <v>430</v>
      </c>
      <c r="B53" s="351"/>
      <c r="C53" s="191">
        <v>50399</v>
      </c>
      <c r="D53" s="191">
        <v>45879</v>
      </c>
      <c r="E53" s="191"/>
      <c r="F53" s="193"/>
      <c r="G53" s="191"/>
      <c r="H53" s="193">
        <v>3513</v>
      </c>
      <c r="I53" s="191"/>
      <c r="J53" s="191">
        <v>140</v>
      </c>
      <c r="K53" s="191"/>
      <c r="L53" s="191"/>
      <c r="M53" s="191"/>
      <c r="N53" s="191">
        <v>0</v>
      </c>
      <c r="O53" s="191">
        <v>867</v>
      </c>
      <c r="P53" s="415">
        <f t="shared" si="0"/>
        <v>50399</v>
      </c>
      <c r="Q53" s="415">
        <f t="shared" si="1"/>
        <v>0</v>
      </c>
      <c r="R53" s="415">
        <f>C53-'[1]5.3'!C53</f>
        <v>0</v>
      </c>
    </row>
    <row r="54" spans="1:18">
      <c r="A54" s="205" t="s">
        <v>496</v>
      </c>
      <c r="B54" s="351"/>
      <c r="C54" s="191">
        <v>645</v>
      </c>
      <c r="D54" s="191"/>
      <c r="E54" s="191"/>
      <c r="F54" s="193"/>
      <c r="G54" s="191"/>
      <c r="H54" s="193">
        <v>645</v>
      </c>
      <c r="I54" s="191"/>
      <c r="J54" s="191"/>
      <c r="K54" s="191"/>
      <c r="L54" s="191"/>
      <c r="M54" s="191"/>
      <c r="N54" s="191"/>
      <c r="O54" s="191"/>
      <c r="P54" s="415">
        <f t="shared" si="0"/>
        <v>645</v>
      </c>
      <c r="Q54" s="415">
        <f t="shared" si="1"/>
        <v>0</v>
      </c>
      <c r="R54" s="415">
        <f>C54-'[1]5.3'!C54</f>
        <v>0</v>
      </c>
    </row>
    <row r="55" spans="1:18">
      <c r="A55" s="205" t="s">
        <v>495</v>
      </c>
      <c r="B55" s="205"/>
      <c r="C55" s="191">
        <f>SUM(C54)</f>
        <v>645</v>
      </c>
      <c r="D55" s="191">
        <f t="shared" ref="D55:O55" si="14">SUM(D54)</f>
        <v>0</v>
      </c>
      <c r="E55" s="191">
        <f t="shared" si="14"/>
        <v>0</v>
      </c>
      <c r="F55" s="191">
        <f t="shared" si="14"/>
        <v>0</v>
      </c>
      <c r="G55" s="191">
        <f t="shared" si="14"/>
        <v>0</v>
      </c>
      <c r="H55" s="191">
        <f t="shared" si="14"/>
        <v>645</v>
      </c>
      <c r="I55" s="191">
        <f t="shared" si="14"/>
        <v>0</v>
      </c>
      <c r="J55" s="191">
        <f t="shared" si="14"/>
        <v>0</v>
      </c>
      <c r="K55" s="191">
        <f t="shared" si="14"/>
        <v>0</v>
      </c>
      <c r="L55" s="191">
        <f t="shared" si="14"/>
        <v>0</v>
      </c>
      <c r="M55" s="191">
        <f t="shared" si="14"/>
        <v>0</v>
      </c>
      <c r="N55" s="191">
        <f t="shared" si="14"/>
        <v>0</v>
      </c>
      <c r="O55" s="191">
        <f t="shared" si="14"/>
        <v>0</v>
      </c>
      <c r="P55" s="415">
        <f t="shared" si="0"/>
        <v>645</v>
      </c>
      <c r="Q55" s="415">
        <f t="shared" si="1"/>
        <v>0</v>
      </c>
      <c r="R55" s="415">
        <f>C55-'[1]5.3'!C55</f>
        <v>0</v>
      </c>
    </row>
    <row r="56" spans="1:18">
      <c r="A56" s="196" t="s">
        <v>430</v>
      </c>
      <c r="B56" s="196"/>
      <c r="C56" s="192">
        <f>C53+C55</f>
        <v>51044</v>
      </c>
      <c r="D56" s="192">
        <f t="shared" ref="D56:O56" si="15">D53+D55</f>
        <v>45879</v>
      </c>
      <c r="E56" s="192">
        <f t="shared" si="15"/>
        <v>0</v>
      </c>
      <c r="F56" s="192">
        <f t="shared" si="15"/>
        <v>0</v>
      </c>
      <c r="G56" s="192">
        <f t="shared" si="15"/>
        <v>0</v>
      </c>
      <c r="H56" s="192">
        <f t="shared" si="15"/>
        <v>4158</v>
      </c>
      <c r="I56" s="192">
        <f t="shared" si="15"/>
        <v>0</v>
      </c>
      <c r="J56" s="192">
        <f t="shared" si="15"/>
        <v>140</v>
      </c>
      <c r="K56" s="192">
        <f t="shared" si="15"/>
        <v>0</v>
      </c>
      <c r="L56" s="192">
        <f t="shared" si="15"/>
        <v>0</v>
      </c>
      <c r="M56" s="192">
        <f t="shared" si="15"/>
        <v>0</v>
      </c>
      <c r="N56" s="192">
        <f t="shared" si="15"/>
        <v>0</v>
      </c>
      <c r="O56" s="192">
        <f t="shared" si="15"/>
        <v>867</v>
      </c>
      <c r="P56" s="415">
        <f t="shared" si="0"/>
        <v>51044</v>
      </c>
      <c r="Q56" s="415">
        <f t="shared" si="1"/>
        <v>0</v>
      </c>
      <c r="R56" s="415">
        <f>C56-'[1]5.3'!C56</f>
        <v>0</v>
      </c>
    </row>
    <row r="57" spans="1:18">
      <c r="A57" s="417" t="s">
        <v>230</v>
      </c>
      <c r="B57" s="417"/>
      <c r="C57" s="191"/>
      <c r="D57" s="191"/>
      <c r="E57" s="191"/>
      <c r="F57" s="418"/>
      <c r="G57" s="419"/>
      <c r="H57" s="418"/>
      <c r="I57" s="419"/>
      <c r="J57" s="419"/>
      <c r="K57" s="419"/>
      <c r="L57" s="419"/>
      <c r="M57" s="420"/>
      <c r="N57" s="420"/>
      <c r="O57" s="419"/>
      <c r="P57" s="415">
        <f t="shared" si="0"/>
        <v>0</v>
      </c>
      <c r="Q57" s="415">
        <f t="shared" si="1"/>
        <v>0</v>
      </c>
      <c r="R57" s="415">
        <f>C57-'[1]5.3'!C57</f>
        <v>0</v>
      </c>
    </row>
    <row r="58" spans="1:18">
      <c r="A58" s="205" t="s">
        <v>47</v>
      </c>
      <c r="B58" s="421"/>
      <c r="C58" s="422">
        <f>SUM(C63,C68,C73,C78)</f>
        <v>149893</v>
      </c>
      <c r="D58" s="422">
        <f>SUM(D63,D68,D73,D78)</f>
        <v>87162</v>
      </c>
      <c r="E58" s="422"/>
      <c r="F58" s="422"/>
      <c r="G58" s="422"/>
      <c r="H58" s="422">
        <f>SUM(H63,H68,H73,H78)</f>
        <v>57531</v>
      </c>
      <c r="I58" s="422"/>
      <c r="J58" s="422">
        <f>SUM(J63,J68,J73,J78)</f>
        <v>5200</v>
      </c>
      <c r="K58" s="422"/>
      <c r="L58" s="422"/>
      <c r="M58" s="422"/>
      <c r="N58" s="422">
        <f>SUM(N63,N68,N73,N78)</f>
        <v>0</v>
      </c>
      <c r="O58" s="422">
        <f>SUM(O63,O68,O73,O78)</f>
        <v>0</v>
      </c>
      <c r="P58" s="415">
        <f t="shared" si="0"/>
        <v>149893</v>
      </c>
      <c r="Q58" s="415">
        <f t="shared" si="1"/>
        <v>0</v>
      </c>
      <c r="R58" s="415">
        <f>C58-'[1]5.3'!C58</f>
        <v>0</v>
      </c>
    </row>
    <row r="59" spans="1:18">
      <c r="A59" s="205" t="s">
        <v>430</v>
      </c>
      <c r="B59" s="421"/>
      <c r="C59" s="422">
        <f>SUM(C64,C69,C74,C79)</f>
        <v>155636</v>
      </c>
      <c r="D59" s="422">
        <f t="shared" ref="D59:O59" si="16">SUM(D64,D69,D74,D79)</f>
        <v>90162</v>
      </c>
      <c r="E59" s="422">
        <f t="shared" si="16"/>
        <v>0</v>
      </c>
      <c r="F59" s="422">
        <f t="shared" si="16"/>
        <v>0</v>
      </c>
      <c r="G59" s="422">
        <f t="shared" si="16"/>
        <v>0</v>
      </c>
      <c r="H59" s="422">
        <f t="shared" si="16"/>
        <v>57531</v>
      </c>
      <c r="I59" s="422">
        <f t="shared" si="16"/>
        <v>0</v>
      </c>
      <c r="J59" s="422">
        <f t="shared" si="16"/>
        <v>5200</v>
      </c>
      <c r="K59" s="422">
        <f t="shared" si="16"/>
        <v>0</v>
      </c>
      <c r="L59" s="422">
        <f t="shared" si="16"/>
        <v>0</v>
      </c>
      <c r="M59" s="422">
        <f t="shared" si="16"/>
        <v>0</v>
      </c>
      <c r="N59" s="422">
        <f t="shared" si="16"/>
        <v>0</v>
      </c>
      <c r="O59" s="422">
        <f t="shared" si="16"/>
        <v>2743</v>
      </c>
      <c r="P59" s="415">
        <f t="shared" si="0"/>
        <v>155636</v>
      </c>
      <c r="Q59" s="415">
        <f t="shared" si="1"/>
        <v>0</v>
      </c>
      <c r="R59" s="415">
        <f>C59-'[1]5.3'!C59</f>
        <v>0</v>
      </c>
    </row>
    <row r="60" spans="1:18">
      <c r="A60" s="205" t="s">
        <v>495</v>
      </c>
      <c r="B60" s="421"/>
      <c r="C60" s="422">
        <f>C65+C70+C75+C82</f>
        <v>2800</v>
      </c>
      <c r="D60" s="422">
        <f t="shared" ref="D60:O61" si="17">D65+D70+D75+D82</f>
        <v>900</v>
      </c>
      <c r="E60" s="422">
        <f t="shared" si="17"/>
        <v>0</v>
      </c>
      <c r="F60" s="422">
        <f t="shared" si="17"/>
        <v>0</v>
      </c>
      <c r="G60" s="422">
        <f t="shared" si="17"/>
        <v>0</v>
      </c>
      <c r="H60" s="422">
        <f t="shared" si="17"/>
        <v>0</v>
      </c>
      <c r="I60" s="422">
        <f t="shared" si="17"/>
        <v>0</v>
      </c>
      <c r="J60" s="422">
        <f t="shared" si="17"/>
        <v>1900</v>
      </c>
      <c r="K60" s="422">
        <f t="shared" si="17"/>
        <v>0</v>
      </c>
      <c r="L60" s="422">
        <f t="shared" si="17"/>
        <v>0</v>
      </c>
      <c r="M60" s="422">
        <f t="shared" si="17"/>
        <v>0</v>
      </c>
      <c r="N60" s="422">
        <f t="shared" si="17"/>
        <v>0</v>
      </c>
      <c r="O60" s="422">
        <f t="shared" si="17"/>
        <v>0</v>
      </c>
      <c r="P60" s="415">
        <f t="shared" si="0"/>
        <v>2800</v>
      </c>
      <c r="Q60" s="415">
        <f t="shared" si="1"/>
        <v>0</v>
      </c>
      <c r="R60" s="415">
        <f>C60-'[1]5.3'!C60</f>
        <v>0</v>
      </c>
    </row>
    <row r="61" spans="1:18">
      <c r="A61" s="196" t="s">
        <v>430</v>
      </c>
      <c r="B61" s="423"/>
      <c r="C61" s="424">
        <f>C66+C71+C76+C83</f>
        <v>158436</v>
      </c>
      <c r="D61" s="424">
        <f t="shared" si="17"/>
        <v>91062</v>
      </c>
      <c r="E61" s="424">
        <f t="shared" si="17"/>
        <v>0</v>
      </c>
      <c r="F61" s="424">
        <f t="shared" si="17"/>
        <v>0</v>
      </c>
      <c r="G61" s="424">
        <f t="shared" si="17"/>
        <v>0</v>
      </c>
      <c r="H61" s="424">
        <f t="shared" si="17"/>
        <v>57531</v>
      </c>
      <c r="I61" s="424">
        <f t="shared" si="17"/>
        <v>0</v>
      </c>
      <c r="J61" s="424">
        <f t="shared" si="17"/>
        <v>7100</v>
      </c>
      <c r="K61" s="424">
        <f t="shared" si="17"/>
        <v>0</v>
      </c>
      <c r="L61" s="424">
        <f t="shared" si="17"/>
        <v>0</v>
      </c>
      <c r="M61" s="424">
        <f t="shared" si="17"/>
        <v>0</v>
      </c>
      <c r="N61" s="424">
        <f t="shared" si="17"/>
        <v>0</v>
      </c>
      <c r="O61" s="424">
        <f t="shared" si="17"/>
        <v>2743</v>
      </c>
      <c r="P61" s="415">
        <f t="shared" si="0"/>
        <v>158436</v>
      </c>
      <c r="Q61" s="415">
        <f t="shared" si="1"/>
        <v>0</v>
      </c>
      <c r="R61" s="415">
        <f>C61-'[1]5.3'!C61</f>
        <v>0</v>
      </c>
    </row>
    <row r="62" spans="1:18">
      <c r="A62" s="425" t="s">
        <v>127</v>
      </c>
      <c r="B62" s="293" t="s">
        <v>338</v>
      </c>
      <c r="C62" s="191"/>
      <c r="D62" s="191"/>
      <c r="E62" s="191"/>
      <c r="F62" s="418"/>
      <c r="G62" s="419"/>
      <c r="H62" s="418"/>
      <c r="I62" s="419"/>
      <c r="J62" s="419"/>
      <c r="K62" s="419"/>
      <c r="L62" s="419"/>
      <c r="M62" s="420"/>
      <c r="N62" s="420"/>
      <c r="O62" s="419"/>
      <c r="P62" s="415">
        <f t="shared" si="0"/>
        <v>0</v>
      </c>
      <c r="Q62" s="415">
        <f t="shared" si="1"/>
        <v>0</v>
      </c>
      <c r="R62" s="415">
        <f>C62-'[1]5.3'!C62</f>
        <v>0</v>
      </c>
    </row>
    <row r="63" spans="1:18">
      <c r="A63" s="205" t="s">
        <v>47</v>
      </c>
      <c r="B63" s="426"/>
      <c r="C63" s="191">
        <f>SUM(D63:O63)</f>
        <v>70498</v>
      </c>
      <c r="D63" s="191">
        <f>[2]kiad!C31-'4.3'!H63</f>
        <v>19698</v>
      </c>
      <c r="E63" s="191"/>
      <c r="F63" s="418"/>
      <c r="G63" s="419"/>
      <c r="H63" s="418">
        <v>50800</v>
      </c>
      <c r="I63" s="419"/>
      <c r="J63" s="419"/>
      <c r="K63" s="419"/>
      <c r="L63" s="419"/>
      <c r="M63" s="420"/>
      <c r="N63" s="420"/>
      <c r="O63" s="419"/>
      <c r="P63" s="415">
        <f t="shared" si="0"/>
        <v>70498</v>
      </c>
      <c r="Q63" s="415">
        <f t="shared" si="1"/>
        <v>0</v>
      </c>
      <c r="R63" s="415">
        <f>C63-'[1]5.3'!C63</f>
        <v>0</v>
      </c>
    </row>
    <row r="64" spans="1:18">
      <c r="A64" s="205" t="s">
        <v>430</v>
      </c>
      <c r="B64" s="426"/>
      <c r="C64" s="191">
        <v>73241</v>
      </c>
      <c r="D64" s="191">
        <v>19698</v>
      </c>
      <c r="E64" s="191"/>
      <c r="F64" s="418"/>
      <c r="G64" s="419"/>
      <c r="H64" s="418">
        <v>50800</v>
      </c>
      <c r="I64" s="419"/>
      <c r="J64" s="419"/>
      <c r="K64" s="419"/>
      <c r="L64" s="419"/>
      <c r="M64" s="420"/>
      <c r="N64" s="420">
        <v>0</v>
      </c>
      <c r="O64" s="419">
        <v>2743</v>
      </c>
      <c r="P64" s="415">
        <f t="shared" si="0"/>
        <v>73241</v>
      </c>
      <c r="Q64" s="415">
        <f t="shared" si="1"/>
        <v>0</v>
      </c>
      <c r="R64" s="415">
        <f>C64-'[1]5.3'!C64</f>
        <v>0</v>
      </c>
    </row>
    <row r="65" spans="1:18">
      <c r="A65" s="205" t="s">
        <v>495</v>
      </c>
      <c r="B65" s="205"/>
      <c r="C65" s="191">
        <v>0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1">
        <v>0</v>
      </c>
      <c r="J65" s="191">
        <v>0</v>
      </c>
      <c r="K65" s="191">
        <v>0</v>
      </c>
      <c r="L65" s="191">
        <v>0</v>
      </c>
      <c r="M65" s="191">
        <v>0</v>
      </c>
      <c r="N65" s="191">
        <v>0</v>
      </c>
      <c r="O65" s="191">
        <v>0</v>
      </c>
      <c r="P65" s="415">
        <f t="shared" si="0"/>
        <v>0</v>
      </c>
      <c r="Q65" s="415">
        <f t="shared" si="1"/>
        <v>0</v>
      </c>
      <c r="R65" s="415">
        <f>C65-'[1]5.3'!C65</f>
        <v>0</v>
      </c>
    </row>
    <row r="66" spans="1:18">
      <c r="A66" s="196" t="s">
        <v>430</v>
      </c>
      <c r="B66" s="196"/>
      <c r="C66" s="192">
        <f>C64+C65</f>
        <v>73241</v>
      </c>
      <c r="D66" s="192">
        <f t="shared" ref="D66:O66" si="18">D64+D65</f>
        <v>19698</v>
      </c>
      <c r="E66" s="192">
        <f t="shared" si="18"/>
        <v>0</v>
      </c>
      <c r="F66" s="192">
        <f t="shared" si="18"/>
        <v>0</v>
      </c>
      <c r="G66" s="192">
        <f t="shared" si="18"/>
        <v>0</v>
      </c>
      <c r="H66" s="192">
        <f t="shared" si="18"/>
        <v>50800</v>
      </c>
      <c r="I66" s="192">
        <f t="shared" si="18"/>
        <v>0</v>
      </c>
      <c r="J66" s="192">
        <f t="shared" si="18"/>
        <v>0</v>
      </c>
      <c r="K66" s="192">
        <f t="shared" si="18"/>
        <v>0</v>
      </c>
      <c r="L66" s="192">
        <f t="shared" si="18"/>
        <v>0</v>
      </c>
      <c r="M66" s="192">
        <f t="shared" si="18"/>
        <v>0</v>
      </c>
      <c r="N66" s="192">
        <f t="shared" si="18"/>
        <v>0</v>
      </c>
      <c r="O66" s="192">
        <f t="shared" si="18"/>
        <v>2743</v>
      </c>
      <c r="P66" s="415">
        <f t="shared" si="0"/>
        <v>73241</v>
      </c>
      <c r="Q66" s="415">
        <f t="shared" si="1"/>
        <v>0</v>
      </c>
      <c r="R66" s="415">
        <f>C66-'[1]5.3'!C66</f>
        <v>0</v>
      </c>
    </row>
    <row r="67" spans="1:18">
      <c r="A67" s="425" t="s">
        <v>128</v>
      </c>
      <c r="B67" s="293" t="s">
        <v>337</v>
      </c>
      <c r="C67" s="191"/>
      <c r="D67" s="191"/>
      <c r="E67" s="191"/>
      <c r="F67" s="418"/>
      <c r="G67" s="419"/>
      <c r="H67" s="418"/>
      <c r="I67" s="419"/>
      <c r="J67" s="419"/>
      <c r="K67" s="419"/>
      <c r="L67" s="419"/>
      <c r="M67" s="420"/>
      <c r="N67" s="420"/>
      <c r="O67" s="419"/>
      <c r="P67" s="415">
        <f t="shared" si="0"/>
        <v>0</v>
      </c>
      <c r="Q67" s="415">
        <f t="shared" si="1"/>
        <v>0</v>
      </c>
      <c r="R67" s="415">
        <f>C67-'[1]5.3'!C67</f>
        <v>0</v>
      </c>
    </row>
    <row r="68" spans="1:18">
      <c r="A68" s="205" t="s">
        <v>47</v>
      </c>
      <c r="B68" s="426"/>
      <c r="C68" s="191">
        <f>SUM(D68:O68)</f>
        <v>10806</v>
      </c>
      <c r="D68" s="191">
        <f>[2]kiad!C33-'4.3'!H68</f>
        <v>5345</v>
      </c>
      <c r="E68" s="191"/>
      <c r="F68" s="418"/>
      <c r="G68" s="419"/>
      <c r="H68" s="418">
        <v>5461</v>
      </c>
      <c r="I68" s="419"/>
      <c r="J68" s="419"/>
      <c r="K68" s="419"/>
      <c r="L68" s="419"/>
      <c r="M68" s="420"/>
      <c r="N68" s="420"/>
      <c r="O68" s="419"/>
      <c r="P68" s="415">
        <f t="shared" si="0"/>
        <v>10806</v>
      </c>
      <c r="Q68" s="415">
        <f t="shared" si="1"/>
        <v>0</v>
      </c>
      <c r="R68" s="415">
        <f>C68-'[1]5.3'!C68</f>
        <v>0</v>
      </c>
    </row>
    <row r="69" spans="1:18">
      <c r="A69" s="205" t="s">
        <v>430</v>
      </c>
      <c r="B69" s="426"/>
      <c r="C69" s="191">
        <v>10806</v>
      </c>
      <c r="D69" s="191">
        <v>5345</v>
      </c>
      <c r="E69" s="191">
        <v>0</v>
      </c>
      <c r="F69" s="418">
        <v>0</v>
      </c>
      <c r="G69" s="419">
        <v>0</v>
      </c>
      <c r="H69" s="418">
        <v>5461</v>
      </c>
      <c r="I69" s="419">
        <v>0</v>
      </c>
      <c r="J69" s="419">
        <v>0</v>
      </c>
      <c r="K69" s="419">
        <v>0</v>
      </c>
      <c r="L69" s="419">
        <v>0</v>
      </c>
      <c r="M69" s="420">
        <v>0</v>
      </c>
      <c r="N69" s="420">
        <v>0</v>
      </c>
      <c r="O69" s="419">
        <v>0</v>
      </c>
      <c r="P69" s="415">
        <f t="shared" si="0"/>
        <v>10806</v>
      </c>
      <c r="Q69" s="415">
        <f t="shared" si="1"/>
        <v>0</v>
      </c>
      <c r="R69" s="415">
        <f>C69-'[1]5.3'!C69</f>
        <v>0</v>
      </c>
    </row>
    <row r="70" spans="1:18">
      <c r="A70" s="205" t="s">
        <v>495</v>
      </c>
      <c r="B70" s="426"/>
      <c r="C70" s="191">
        <v>0</v>
      </c>
      <c r="D70" s="191"/>
      <c r="E70" s="191"/>
      <c r="F70" s="418"/>
      <c r="G70" s="419"/>
      <c r="H70" s="418"/>
      <c r="I70" s="419"/>
      <c r="J70" s="419"/>
      <c r="K70" s="419"/>
      <c r="L70" s="419"/>
      <c r="M70" s="420"/>
      <c r="N70" s="420"/>
      <c r="O70" s="419"/>
      <c r="P70" s="415">
        <f t="shared" si="0"/>
        <v>0</v>
      </c>
      <c r="Q70" s="415">
        <f t="shared" si="1"/>
        <v>0</v>
      </c>
      <c r="R70" s="415">
        <f>C70-'[1]5.3'!C70</f>
        <v>0</v>
      </c>
    </row>
    <row r="71" spans="1:18">
      <c r="A71" s="196" t="s">
        <v>430</v>
      </c>
      <c r="B71" s="427"/>
      <c r="C71" s="192">
        <f>C68+C70</f>
        <v>10806</v>
      </c>
      <c r="D71" s="192">
        <f t="shared" ref="D71:O71" si="19">D68+D70</f>
        <v>5345</v>
      </c>
      <c r="E71" s="192">
        <f t="shared" si="19"/>
        <v>0</v>
      </c>
      <c r="F71" s="192">
        <f t="shared" si="19"/>
        <v>0</v>
      </c>
      <c r="G71" s="192">
        <f t="shared" si="19"/>
        <v>0</v>
      </c>
      <c r="H71" s="192">
        <f t="shared" si="19"/>
        <v>5461</v>
      </c>
      <c r="I71" s="192">
        <f t="shared" si="19"/>
        <v>0</v>
      </c>
      <c r="J71" s="192">
        <f t="shared" si="19"/>
        <v>0</v>
      </c>
      <c r="K71" s="192">
        <f t="shared" si="19"/>
        <v>0</v>
      </c>
      <c r="L71" s="192">
        <f t="shared" si="19"/>
        <v>0</v>
      </c>
      <c r="M71" s="192">
        <f t="shared" si="19"/>
        <v>0</v>
      </c>
      <c r="N71" s="192">
        <f t="shared" si="19"/>
        <v>0</v>
      </c>
      <c r="O71" s="192">
        <f t="shared" si="19"/>
        <v>0</v>
      </c>
      <c r="P71" s="415">
        <f t="shared" si="0"/>
        <v>10806</v>
      </c>
      <c r="Q71" s="415">
        <f t="shared" si="1"/>
        <v>0</v>
      </c>
      <c r="R71" s="415">
        <f>C71-'[1]5.3'!C71</f>
        <v>0</v>
      </c>
    </row>
    <row r="72" spans="1:18">
      <c r="A72" s="425" t="s">
        <v>130</v>
      </c>
      <c r="B72" s="293" t="s">
        <v>337</v>
      </c>
      <c r="C72" s="191"/>
      <c r="D72" s="191"/>
      <c r="E72" s="191"/>
      <c r="F72" s="418"/>
      <c r="G72" s="419"/>
      <c r="H72" s="418"/>
      <c r="I72" s="419"/>
      <c r="J72" s="419"/>
      <c r="K72" s="419"/>
      <c r="L72" s="419"/>
      <c r="M72" s="420"/>
      <c r="N72" s="420"/>
      <c r="O72" s="419"/>
      <c r="P72" s="415">
        <f t="shared" si="0"/>
        <v>0</v>
      </c>
      <c r="Q72" s="415">
        <f t="shared" si="1"/>
        <v>0</v>
      </c>
      <c r="R72" s="415">
        <f>C72-'[1]5.3'!C72</f>
        <v>0</v>
      </c>
    </row>
    <row r="73" spans="1:18">
      <c r="A73" s="205" t="s">
        <v>47</v>
      </c>
      <c r="B73" s="426"/>
      <c r="C73" s="191">
        <f>SUM(D73:O73)</f>
        <v>11418</v>
      </c>
      <c r="D73" s="191">
        <f>[2]kiad!C35-'4.3'!H73-J73</f>
        <v>5583</v>
      </c>
      <c r="E73" s="191"/>
      <c r="F73" s="418"/>
      <c r="G73" s="419"/>
      <c r="H73" s="418">
        <v>635</v>
      </c>
      <c r="I73" s="419"/>
      <c r="J73" s="419">
        <v>5200</v>
      </c>
      <c r="K73" s="419"/>
      <c r="L73" s="419"/>
      <c r="M73" s="420"/>
      <c r="N73" s="420"/>
      <c r="O73" s="419"/>
      <c r="P73" s="415">
        <f t="shared" si="0"/>
        <v>11418</v>
      </c>
      <c r="Q73" s="415">
        <f t="shared" si="1"/>
        <v>0</v>
      </c>
      <c r="R73" s="415">
        <f>C73-'[1]5.3'!C73</f>
        <v>0</v>
      </c>
    </row>
    <row r="74" spans="1:18">
      <c r="A74" s="205" t="s">
        <v>430</v>
      </c>
      <c r="B74" s="426"/>
      <c r="C74" s="191">
        <v>11418</v>
      </c>
      <c r="D74" s="191">
        <v>5583</v>
      </c>
      <c r="E74" s="191"/>
      <c r="F74" s="418"/>
      <c r="G74" s="419"/>
      <c r="H74" s="418">
        <v>635</v>
      </c>
      <c r="I74" s="419"/>
      <c r="J74" s="419">
        <v>5200</v>
      </c>
      <c r="K74" s="419"/>
      <c r="L74" s="419"/>
      <c r="M74" s="420"/>
      <c r="N74" s="420"/>
      <c r="O74" s="419"/>
      <c r="P74" s="415">
        <f t="shared" si="0"/>
        <v>11418</v>
      </c>
      <c r="Q74" s="415">
        <f t="shared" si="1"/>
        <v>0</v>
      </c>
      <c r="R74" s="415">
        <f>C74-'[1]5.3'!C74</f>
        <v>0</v>
      </c>
    </row>
    <row r="75" spans="1:18">
      <c r="A75" s="205" t="s">
        <v>495</v>
      </c>
      <c r="B75" s="426"/>
      <c r="C75" s="191">
        <v>0</v>
      </c>
      <c r="D75" s="191"/>
      <c r="E75" s="191"/>
      <c r="F75" s="418"/>
      <c r="G75" s="419"/>
      <c r="H75" s="418"/>
      <c r="I75" s="419"/>
      <c r="J75" s="419"/>
      <c r="K75" s="419"/>
      <c r="L75" s="419"/>
      <c r="M75" s="420"/>
      <c r="N75" s="420"/>
      <c r="O75" s="419"/>
      <c r="P75" s="415">
        <f t="shared" si="0"/>
        <v>0</v>
      </c>
      <c r="Q75" s="415">
        <f t="shared" si="1"/>
        <v>0</v>
      </c>
      <c r="R75" s="415">
        <f>C75-'[1]5.3'!C75</f>
        <v>0</v>
      </c>
    </row>
    <row r="76" spans="1:18">
      <c r="A76" s="196" t="s">
        <v>430</v>
      </c>
      <c r="B76" s="427"/>
      <c r="C76" s="192">
        <f>C73+C75</f>
        <v>11418</v>
      </c>
      <c r="D76" s="192">
        <f t="shared" ref="D76:J76" si="20">D73+D75</f>
        <v>5583</v>
      </c>
      <c r="E76" s="192"/>
      <c r="F76" s="192"/>
      <c r="G76" s="192"/>
      <c r="H76" s="192">
        <f t="shared" si="20"/>
        <v>635</v>
      </c>
      <c r="I76" s="192"/>
      <c r="J76" s="192">
        <f t="shared" si="20"/>
        <v>5200</v>
      </c>
      <c r="K76" s="192"/>
      <c r="L76" s="192"/>
      <c r="M76" s="192"/>
      <c r="N76" s="192"/>
      <c r="O76" s="192"/>
      <c r="P76" s="415">
        <f t="shared" si="0"/>
        <v>11418</v>
      </c>
      <c r="Q76" s="415">
        <f t="shared" si="1"/>
        <v>0</v>
      </c>
      <c r="R76" s="415">
        <f>C76-'[1]5.3'!C76</f>
        <v>0</v>
      </c>
    </row>
    <row r="77" spans="1:18">
      <c r="A77" s="425" t="s">
        <v>129</v>
      </c>
      <c r="B77" s="293" t="s">
        <v>337</v>
      </c>
      <c r="C77" s="191"/>
      <c r="D77" s="191"/>
      <c r="E77" s="191"/>
      <c r="F77" s="418"/>
      <c r="G77" s="419"/>
      <c r="H77" s="418"/>
      <c r="I77" s="419"/>
      <c r="J77" s="419"/>
      <c r="K77" s="419"/>
      <c r="L77" s="419"/>
      <c r="M77" s="420"/>
      <c r="N77" s="420"/>
      <c r="O77" s="419"/>
      <c r="P77" s="415">
        <f t="shared" si="0"/>
        <v>0</v>
      </c>
      <c r="Q77" s="415">
        <f t="shared" si="1"/>
        <v>0</v>
      </c>
      <c r="R77" s="415">
        <f>C77-'[1]5.3'!C77</f>
        <v>0</v>
      </c>
    </row>
    <row r="78" spans="1:18" s="416" customFormat="1">
      <c r="A78" s="205" t="s">
        <v>47</v>
      </c>
      <c r="B78" s="426"/>
      <c r="C78" s="191">
        <f>SUM(D78:O78)</f>
        <v>57171</v>
      </c>
      <c r="D78" s="191">
        <v>56536</v>
      </c>
      <c r="E78" s="191"/>
      <c r="F78" s="418"/>
      <c r="G78" s="419"/>
      <c r="H78" s="418">
        <v>635</v>
      </c>
      <c r="I78" s="419"/>
      <c r="J78" s="419"/>
      <c r="K78" s="419"/>
      <c r="L78" s="419"/>
      <c r="M78" s="420"/>
      <c r="N78" s="420"/>
      <c r="O78" s="419"/>
      <c r="P78" s="415">
        <f t="shared" ref="P78:P142" si="21">SUM(D78:O78)</f>
        <v>57171</v>
      </c>
      <c r="Q78" s="415">
        <f t="shared" ref="Q78:Q142" si="22">P78-C78</f>
        <v>0</v>
      </c>
      <c r="R78" s="415">
        <f>C78-'[1]5.3'!C78</f>
        <v>0</v>
      </c>
    </row>
    <row r="79" spans="1:18" s="416" customFormat="1">
      <c r="A79" s="205" t="s">
        <v>430</v>
      </c>
      <c r="B79" s="426"/>
      <c r="C79" s="191">
        <v>60171</v>
      </c>
      <c r="D79" s="191">
        <v>59536</v>
      </c>
      <c r="E79" s="191"/>
      <c r="F79" s="418"/>
      <c r="G79" s="419"/>
      <c r="H79" s="418">
        <v>635</v>
      </c>
      <c r="I79" s="419"/>
      <c r="J79" s="419"/>
      <c r="K79" s="419"/>
      <c r="L79" s="419"/>
      <c r="M79" s="420"/>
      <c r="N79" s="420"/>
      <c r="O79" s="419"/>
      <c r="P79" s="415">
        <f t="shared" si="21"/>
        <v>60171</v>
      </c>
      <c r="Q79" s="415">
        <f t="shared" si="22"/>
        <v>0</v>
      </c>
      <c r="R79" s="415">
        <f>C79-'[1]5.3'!C79</f>
        <v>0</v>
      </c>
    </row>
    <row r="80" spans="1:18" s="416" customFormat="1" ht="26.25">
      <c r="A80" s="428" t="s">
        <v>703</v>
      </c>
      <c r="B80" s="426"/>
      <c r="C80" s="191">
        <v>900</v>
      </c>
      <c r="D80" s="191">
        <v>900</v>
      </c>
      <c r="E80" s="191"/>
      <c r="F80" s="418"/>
      <c r="G80" s="419"/>
      <c r="H80" s="418"/>
      <c r="I80" s="419"/>
      <c r="J80" s="419"/>
      <c r="K80" s="419"/>
      <c r="L80" s="419"/>
      <c r="M80" s="420"/>
      <c r="N80" s="420"/>
      <c r="O80" s="419"/>
      <c r="P80" s="415">
        <f t="shared" si="21"/>
        <v>900</v>
      </c>
      <c r="Q80" s="415">
        <f t="shared" si="22"/>
        <v>0</v>
      </c>
      <c r="R80" s="415">
        <f>C80-'[1]5.3'!C80</f>
        <v>300</v>
      </c>
    </row>
    <row r="81" spans="1:18" s="416" customFormat="1" ht="28.5" customHeight="1">
      <c r="A81" s="428" t="s">
        <v>704</v>
      </c>
      <c r="B81" s="426"/>
      <c r="C81" s="191">
        <v>1900</v>
      </c>
      <c r="D81" s="191"/>
      <c r="E81" s="191"/>
      <c r="F81" s="418"/>
      <c r="G81" s="419"/>
      <c r="H81" s="418"/>
      <c r="I81" s="419"/>
      <c r="J81" s="419">
        <v>1900</v>
      </c>
      <c r="K81" s="419"/>
      <c r="L81" s="419"/>
      <c r="M81" s="420"/>
      <c r="N81" s="420"/>
      <c r="O81" s="419"/>
      <c r="P81" s="415">
        <f t="shared" si="21"/>
        <v>1900</v>
      </c>
      <c r="Q81" s="415">
        <f t="shared" si="22"/>
        <v>0</v>
      </c>
      <c r="R81" s="415">
        <f>C81-'[1]5.3'!C81</f>
        <v>-300</v>
      </c>
    </row>
    <row r="82" spans="1:18" s="416" customFormat="1">
      <c r="A82" s="205" t="s">
        <v>495</v>
      </c>
      <c r="B82" s="426"/>
      <c r="C82" s="191">
        <f>SUM(C80:C81)</f>
        <v>2800</v>
      </c>
      <c r="D82" s="191">
        <f t="shared" ref="D82:O82" si="23">SUM(D80:D81)</f>
        <v>900</v>
      </c>
      <c r="E82" s="191">
        <f t="shared" si="23"/>
        <v>0</v>
      </c>
      <c r="F82" s="191">
        <f t="shared" si="23"/>
        <v>0</v>
      </c>
      <c r="G82" s="191">
        <f t="shared" si="23"/>
        <v>0</v>
      </c>
      <c r="H82" s="191">
        <f t="shared" si="23"/>
        <v>0</v>
      </c>
      <c r="I82" s="191">
        <f t="shared" si="23"/>
        <v>0</v>
      </c>
      <c r="J82" s="191">
        <f t="shared" si="23"/>
        <v>1900</v>
      </c>
      <c r="K82" s="191">
        <f t="shared" si="23"/>
        <v>0</v>
      </c>
      <c r="L82" s="191">
        <f t="shared" si="23"/>
        <v>0</v>
      </c>
      <c r="M82" s="191">
        <f t="shared" si="23"/>
        <v>0</v>
      </c>
      <c r="N82" s="191">
        <f t="shared" si="23"/>
        <v>0</v>
      </c>
      <c r="O82" s="191">
        <f t="shared" si="23"/>
        <v>0</v>
      </c>
      <c r="P82" s="415">
        <f t="shared" si="21"/>
        <v>2800</v>
      </c>
      <c r="Q82" s="415">
        <f t="shared" si="22"/>
        <v>0</v>
      </c>
      <c r="R82" s="415">
        <f>C82-'[1]5.3'!C82</f>
        <v>0</v>
      </c>
    </row>
    <row r="83" spans="1:18" s="416" customFormat="1">
      <c r="A83" s="196" t="s">
        <v>430</v>
      </c>
      <c r="B83" s="427"/>
      <c r="C83" s="192">
        <f>C79+C82</f>
        <v>62971</v>
      </c>
      <c r="D83" s="192">
        <f t="shared" ref="D83:O83" si="24">D79+D82</f>
        <v>60436</v>
      </c>
      <c r="E83" s="192">
        <f t="shared" si="24"/>
        <v>0</v>
      </c>
      <c r="F83" s="192">
        <f t="shared" si="24"/>
        <v>0</v>
      </c>
      <c r="G83" s="192">
        <f t="shared" si="24"/>
        <v>0</v>
      </c>
      <c r="H83" s="192">
        <f t="shared" si="24"/>
        <v>635</v>
      </c>
      <c r="I83" s="192">
        <f t="shared" si="24"/>
        <v>0</v>
      </c>
      <c r="J83" s="192">
        <f t="shared" si="24"/>
        <v>1900</v>
      </c>
      <c r="K83" s="192">
        <f t="shared" si="24"/>
        <v>0</v>
      </c>
      <c r="L83" s="192">
        <f t="shared" si="24"/>
        <v>0</v>
      </c>
      <c r="M83" s="192">
        <f t="shared" si="24"/>
        <v>0</v>
      </c>
      <c r="N83" s="192">
        <f t="shared" si="24"/>
        <v>0</v>
      </c>
      <c r="O83" s="192">
        <f t="shared" si="24"/>
        <v>0</v>
      </c>
      <c r="P83" s="415">
        <f t="shared" si="21"/>
        <v>62971</v>
      </c>
      <c r="Q83" s="415">
        <f t="shared" si="22"/>
        <v>0</v>
      </c>
      <c r="R83" s="415">
        <f>C83-'[1]5.3'!C83</f>
        <v>0</v>
      </c>
    </row>
    <row r="84" spans="1:18">
      <c r="A84" s="429" t="s">
        <v>231</v>
      </c>
      <c r="B84" s="293" t="s">
        <v>337</v>
      </c>
      <c r="C84" s="191"/>
      <c r="D84" s="191"/>
      <c r="E84" s="191"/>
      <c r="F84" s="418"/>
      <c r="G84" s="419"/>
      <c r="H84" s="418"/>
      <c r="I84" s="419"/>
      <c r="J84" s="419"/>
      <c r="K84" s="419"/>
      <c r="L84" s="419"/>
      <c r="M84" s="420"/>
      <c r="N84" s="420"/>
      <c r="O84" s="419"/>
      <c r="P84" s="415">
        <f t="shared" si="21"/>
        <v>0</v>
      </c>
      <c r="Q84" s="415">
        <f t="shared" si="22"/>
        <v>0</v>
      </c>
      <c r="R84" s="415">
        <f>C84-'[1]5.3'!C84</f>
        <v>0</v>
      </c>
    </row>
    <row r="85" spans="1:18" s="434" customFormat="1">
      <c r="A85" s="205" t="s">
        <v>47</v>
      </c>
      <c r="B85" s="430"/>
      <c r="C85" s="352">
        <f>SUM(D85:O85)</f>
        <v>49624</v>
      </c>
      <c r="D85" s="191">
        <v>44624</v>
      </c>
      <c r="E85" s="352"/>
      <c r="F85" s="431"/>
      <c r="G85" s="432"/>
      <c r="H85" s="431">
        <v>5000</v>
      </c>
      <c r="I85" s="432"/>
      <c r="J85" s="432"/>
      <c r="K85" s="432"/>
      <c r="L85" s="432"/>
      <c r="M85" s="433"/>
      <c r="N85" s="433"/>
      <c r="O85" s="432"/>
      <c r="P85" s="415">
        <f t="shared" si="21"/>
        <v>49624</v>
      </c>
      <c r="Q85" s="415">
        <f t="shared" si="22"/>
        <v>0</v>
      </c>
      <c r="R85" s="415">
        <f>C85-'[1]5.3'!C85</f>
        <v>0</v>
      </c>
    </row>
    <row r="86" spans="1:18" s="434" customFormat="1">
      <c r="A86" s="205" t="s">
        <v>430</v>
      </c>
      <c r="B86" s="430"/>
      <c r="C86" s="352">
        <v>51080</v>
      </c>
      <c r="D86" s="191">
        <v>44624</v>
      </c>
      <c r="E86" s="352"/>
      <c r="F86" s="431"/>
      <c r="G86" s="432"/>
      <c r="H86" s="431">
        <v>5000</v>
      </c>
      <c r="I86" s="432"/>
      <c r="J86" s="432"/>
      <c r="K86" s="432"/>
      <c r="L86" s="432"/>
      <c r="M86" s="433"/>
      <c r="N86" s="433">
        <v>0</v>
      </c>
      <c r="O86" s="432">
        <v>1456</v>
      </c>
      <c r="P86" s="415">
        <f t="shared" si="21"/>
        <v>51080</v>
      </c>
      <c r="Q86" s="415">
        <f t="shared" si="22"/>
        <v>0</v>
      </c>
      <c r="R86" s="415">
        <f>C86-'[1]5.3'!C86</f>
        <v>0</v>
      </c>
    </row>
    <row r="87" spans="1:18" s="434" customFormat="1">
      <c r="A87" s="205" t="s">
        <v>705</v>
      </c>
      <c r="B87" s="430"/>
      <c r="C87" s="352">
        <v>1515</v>
      </c>
      <c r="D87" s="191"/>
      <c r="E87" s="352"/>
      <c r="F87" s="431"/>
      <c r="G87" s="432"/>
      <c r="H87" s="431">
        <v>1515</v>
      </c>
      <c r="I87" s="432"/>
      <c r="J87" s="432"/>
      <c r="K87" s="432"/>
      <c r="L87" s="432"/>
      <c r="M87" s="433"/>
      <c r="N87" s="433"/>
      <c r="O87" s="432"/>
      <c r="P87" s="415"/>
      <c r="Q87" s="415"/>
      <c r="R87" s="415"/>
    </row>
    <row r="88" spans="1:18" s="434" customFormat="1">
      <c r="A88" s="205" t="s">
        <v>495</v>
      </c>
      <c r="B88" s="430"/>
      <c r="C88" s="352">
        <f>SUM(C87)</f>
        <v>1515</v>
      </c>
      <c r="D88" s="352">
        <f t="shared" ref="D88:O88" si="25">SUM(D87)</f>
        <v>0</v>
      </c>
      <c r="E88" s="352">
        <f t="shared" si="25"/>
        <v>0</v>
      </c>
      <c r="F88" s="352">
        <f t="shared" si="25"/>
        <v>0</v>
      </c>
      <c r="G88" s="352">
        <f t="shared" si="25"/>
        <v>0</v>
      </c>
      <c r="H88" s="352">
        <f t="shared" si="25"/>
        <v>1515</v>
      </c>
      <c r="I88" s="352">
        <f t="shared" si="25"/>
        <v>0</v>
      </c>
      <c r="J88" s="352">
        <f t="shared" si="25"/>
        <v>0</v>
      </c>
      <c r="K88" s="352">
        <f t="shared" si="25"/>
        <v>0</v>
      </c>
      <c r="L88" s="352">
        <f t="shared" si="25"/>
        <v>0</v>
      </c>
      <c r="M88" s="352">
        <f t="shared" si="25"/>
        <v>0</v>
      </c>
      <c r="N88" s="352">
        <f t="shared" si="25"/>
        <v>0</v>
      </c>
      <c r="O88" s="352">
        <f t="shared" si="25"/>
        <v>0</v>
      </c>
      <c r="P88" s="415">
        <f t="shared" si="21"/>
        <v>1515</v>
      </c>
      <c r="Q88" s="415">
        <f t="shared" si="22"/>
        <v>0</v>
      </c>
      <c r="R88" s="415">
        <f>C88-'[1]5.3'!C88</f>
        <v>0</v>
      </c>
    </row>
    <row r="89" spans="1:18" s="434" customFormat="1">
      <c r="A89" s="196" t="s">
        <v>430</v>
      </c>
      <c r="B89" s="435"/>
      <c r="C89" s="285">
        <f>C86+C88</f>
        <v>52595</v>
      </c>
      <c r="D89" s="285">
        <f t="shared" ref="D89:O89" si="26">D86+D88</f>
        <v>44624</v>
      </c>
      <c r="E89" s="285">
        <f t="shared" si="26"/>
        <v>0</v>
      </c>
      <c r="F89" s="285">
        <f t="shared" si="26"/>
        <v>0</v>
      </c>
      <c r="G89" s="285">
        <f t="shared" si="26"/>
        <v>0</v>
      </c>
      <c r="H89" s="285">
        <f t="shared" si="26"/>
        <v>6515</v>
      </c>
      <c r="I89" s="285">
        <f t="shared" si="26"/>
        <v>0</v>
      </c>
      <c r="J89" s="285">
        <f t="shared" si="26"/>
        <v>0</v>
      </c>
      <c r="K89" s="285">
        <f t="shared" si="26"/>
        <v>0</v>
      </c>
      <c r="L89" s="285">
        <f t="shared" si="26"/>
        <v>0</v>
      </c>
      <c r="M89" s="285">
        <f t="shared" si="26"/>
        <v>0</v>
      </c>
      <c r="N89" s="285">
        <f t="shared" si="26"/>
        <v>0</v>
      </c>
      <c r="O89" s="285">
        <f t="shared" si="26"/>
        <v>1456</v>
      </c>
      <c r="P89" s="415">
        <f t="shared" si="21"/>
        <v>52595</v>
      </c>
      <c r="Q89" s="415">
        <f t="shared" si="22"/>
        <v>0</v>
      </c>
      <c r="R89" s="415">
        <f>C89-'[1]5.3'!C89</f>
        <v>0</v>
      </c>
    </row>
    <row r="90" spans="1:18">
      <c r="A90" s="226" t="s">
        <v>237</v>
      </c>
      <c r="B90" s="294"/>
      <c r="C90" s="191"/>
      <c r="D90" s="191"/>
      <c r="E90" s="191"/>
      <c r="F90" s="193"/>
      <c r="G90" s="191"/>
      <c r="H90" s="193"/>
      <c r="I90" s="191"/>
      <c r="J90" s="191"/>
      <c r="K90" s="191"/>
      <c r="L90" s="191"/>
      <c r="M90" s="191"/>
      <c r="N90" s="191"/>
      <c r="O90" s="191"/>
      <c r="P90" s="415">
        <f t="shared" si="21"/>
        <v>0</v>
      </c>
      <c r="Q90" s="415">
        <f t="shared" si="22"/>
        <v>0</v>
      </c>
      <c r="R90" s="415">
        <f>C90-'[1]5.3'!C90</f>
        <v>0</v>
      </c>
    </row>
    <row r="91" spans="1:18" s="416" customFormat="1">
      <c r="A91" s="205" t="s">
        <v>47</v>
      </c>
      <c r="B91" s="205"/>
      <c r="C91" s="353">
        <f t="shared" ref="C91:O92" si="27">C96+C102+C107</f>
        <v>391261</v>
      </c>
      <c r="D91" s="353">
        <f t="shared" si="27"/>
        <v>320164</v>
      </c>
      <c r="E91" s="353">
        <f t="shared" si="27"/>
        <v>0</v>
      </c>
      <c r="F91" s="353">
        <f t="shared" si="27"/>
        <v>0</v>
      </c>
      <c r="G91" s="353">
        <f t="shared" si="27"/>
        <v>0</v>
      </c>
      <c r="H91" s="353">
        <f t="shared" si="27"/>
        <v>42211</v>
      </c>
      <c r="I91" s="353">
        <f t="shared" si="27"/>
        <v>0</v>
      </c>
      <c r="J91" s="353">
        <f t="shared" si="27"/>
        <v>28886</v>
      </c>
      <c r="K91" s="353">
        <f t="shared" si="27"/>
        <v>0</v>
      </c>
      <c r="L91" s="353">
        <f t="shared" si="27"/>
        <v>0</v>
      </c>
      <c r="M91" s="353">
        <f t="shared" si="27"/>
        <v>0</v>
      </c>
      <c r="N91" s="353">
        <f t="shared" si="27"/>
        <v>0</v>
      </c>
      <c r="O91" s="353">
        <f t="shared" si="27"/>
        <v>0</v>
      </c>
      <c r="P91" s="415">
        <f t="shared" si="21"/>
        <v>391261</v>
      </c>
      <c r="Q91" s="415">
        <f t="shared" si="22"/>
        <v>0</v>
      </c>
      <c r="R91" s="415">
        <f>C91-'[1]5.3'!C91</f>
        <v>0</v>
      </c>
    </row>
    <row r="92" spans="1:18" s="416" customFormat="1">
      <c r="A92" s="205" t="s">
        <v>430</v>
      </c>
      <c r="B92" s="205"/>
      <c r="C92" s="353">
        <f t="shared" si="27"/>
        <v>405188</v>
      </c>
      <c r="D92" s="353">
        <f t="shared" si="27"/>
        <v>322370</v>
      </c>
      <c r="E92" s="353">
        <f t="shared" si="27"/>
        <v>0</v>
      </c>
      <c r="F92" s="353">
        <f t="shared" si="27"/>
        <v>0</v>
      </c>
      <c r="G92" s="353">
        <f t="shared" si="27"/>
        <v>0</v>
      </c>
      <c r="H92" s="353">
        <f t="shared" si="27"/>
        <v>43265</v>
      </c>
      <c r="I92" s="353">
        <f t="shared" si="27"/>
        <v>0</v>
      </c>
      <c r="J92" s="353">
        <f t="shared" si="27"/>
        <v>28886</v>
      </c>
      <c r="K92" s="353">
        <f t="shared" si="27"/>
        <v>0</v>
      </c>
      <c r="L92" s="353">
        <f t="shared" si="27"/>
        <v>0</v>
      </c>
      <c r="M92" s="353">
        <f t="shared" si="27"/>
        <v>0</v>
      </c>
      <c r="N92" s="353">
        <f t="shared" si="27"/>
        <v>0</v>
      </c>
      <c r="O92" s="353">
        <f t="shared" si="27"/>
        <v>10667</v>
      </c>
      <c r="P92" s="415">
        <f t="shared" si="21"/>
        <v>405188</v>
      </c>
      <c r="Q92" s="415">
        <f t="shared" si="22"/>
        <v>0</v>
      </c>
      <c r="R92" s="415">
        <f>C92-'[1]5.3'!C92</f>
        <v>0</v>
      </c>
    </row>
    <row r="93" spans="1:18">
      <c r="A93" s="205" t="s">
        <v>495</v>
      </c>
      <c r="B93" s="205"/>
      <c r="C93" s="353">
        <f>C99+C104+C109</f>
        <v>28775</v>
      </c>
      <c r="D93" s="353">
        <f t="shared" ref="D93:O94" si="28">D99+D104+D109</f>
        <v>15000</v>
      </c>
      <c r="E93" s="353">
        <f t="shared" si="28"/>
        <v>3300</v>
      </c>
      <c r="F93" s="353">
        <f t="shared" si="28"/>
        <v>0</v>
      </c>
      <c r="G93" s="353">
        <f t="shared" si="28"/>
        <v>0</v>
      </c>
      <c r="H93" s="353">
        <f t="shared" si="28"/>
        <v>10475</v>
      </c>
      <c r="I93" s="353">
        <f t="shared" si="28"/>
        <v>0</v>
      </c>
      <c r="J93" s="353">
        <f t="shared" si="28"/>
        <v>0</v>
      </c>
      <c r="K93" s="353">
        <f t="shared" si="28"/>
        <v>0</v>
      </c>
      <c r="L93" s="353">
        <f t="shared" si="28"/>
        <v>0</v>
      </c>
      <c r="M93" s="353">
        <f t="shared" si="28"/>
        <v>0</v>
      </c>
      <c r="N93" s="353">
        <f t="shared" si="28"/>
        <v>0</v>
      </c>
      <c r="O93" s="353">
        <f t="shared" si="28"/>
        <v>0</v>
      </c>
      <c r="P93" s="415">
        <f t="shared" si="21"/>
        <v>28775</v>
      </c>
      <c r="Q93" s="415">
        <f t="shared" si="22"/>
        <v>0</v>
      </c>
      <c r="R93" s="415">
        <f>C93-'[1]5.3'!C93</f>
        <v>0</v>
      </c>
    </row>
    <row r="94" spans="1:18">
      <c r="A94" s="196" t="s">
        <v>430</v>
      </c>
      <c r="B94" s="196"/>
      <c r="C94" s="195">
        <f>C100+C105+C110</f>
        <v>433963</v>
      </c>
      <c r="D94" s="195">
        <f t="shared" si="28"/>
        <v>337370</v>
      </c>
      <c r="E94" s="195">
        <f t="shared" si="28"/>
        <v>3300</v>
      </c>
      <c r="F94" s="195">
        <f t="shared" si="28"/>
        <v>0</v>
      </c>
      <c r="G94" s="195">
        <f t="shared" si="28"/>
        <v>0</v>
      </c>
      <c r="H94" s="195">
        <f t="shared" si="28"/>
        <v>53740</v>
      </c>
      <c r="I94" s="195">
        <f t="shared" si="28"/>
        <v>0</v>
      </c>
      <c r="J94" s="195">
        <f t="shared" si="28"/>
        <v>28886</v>
      </c>
      <c r="K94" s="195">
        <f t="shared" si="28"/>
        <v>0</v>
      </c>
      <c r="L94" s="195">
        <f t="shared" si="28"/>
        <v>0</v>
      </c>
      <c r="M94" s="195">
        <f t="shared" si="28"/>
        <v>0</v>
      </c>
      <c r="N94" s="195">
        <f t="shared" si="28"/>
        <v>0</v>
      </c>
      <c r="O94" s="195">
        <f t="shared" si="28"/>
        <v>10667</v>
      </c>
      <c r="P94" s="415">
        <f t="shared" si="21"/>
        <v>433963</v>
      </c>
      <c r="Q94" s="415">
        <f t="shared" si="22"/>
        <v>0</v>
      </c>
      <c r="R94" s="415">
        <f>C94-'[1]5.3'!C94</f>
        <v>0</v>
      </c>
    </row>
    <row r="95" spans="1:18">
      <c r="A95" s="291" t="s">
        <v>242</v>
      </c>
      <c r="B95" s="293" t="s">
        <v>337</v>
      </c>
      <c r="C95" s="191"/>
      <c r="D95" s="191"/>
      <c r="E95" s="191"/>
      <c r="F95" s="193"/>
      <c r="G95" s="191"/>
      <c r="H95" s="193"/>
      <c r="I95" s="191"/>
      <c r="J95" s="191"/>
      <c r="K95" s="191"/>
      <c r="L95" s="191"/>
      <c r="M95" s="191"/>
      <c r="N95" s="191"/>
      <c r="O95" s="191"/>
      <c r="P95" s="415">
        <f t="shared" si="21"/>
        <v>0</v>
      </c>
      <c r="Q95" s="415">
        <f t="shared" si="22"/>
        <v>0</v>
      </c>
      <c r="R95" s="415">
        <f>C95-'[1]5.3'!C95</f>
        <v>0</v>
      </c>
    </row>
    <row r="96" spans="1:18">
      <c r="A96" s="205" t="s">
        <v>47</v>
      </c>
      <c r="B96" s="205"/>
      <c r="C96" s="191">
        <f>SUM(D96:O96)</f>
        <v>38362</v>
      </c>
      <c r="D96" s="191">
        <v>36411</v>
      </c>
      <c r="E96" s="191"/>
      <c r="F96" s="193"/>
      <c r="G96" s="191"/>
      <c r="H96" s="193"/>
      <c r="I96" s="191"/>
      <c r="J96" s="191">
        <v>1951</v>
      </c>
      <c r="K96" s="191"/>
      <c r="L96" s="191"/>
      <c r="M96" s="191"/>
      <c r="N96" s="191"/>
      <c r="O96" s="191"/>
      <c r="P96" s="415">
        <f t="shared" si="21"/>
        <v>38362</v>
      </c>
      <c r="Q96" s="415">
        <f t="shared" si="22"/>
        <v>0</v>
      </c>
      <c r="R96" s="415">
        <f>C96-'[1]5.3'!C96</f>
        <v>0</v>
      </c>
    </row>
    <row r="97" spans="1:117">
      <c r="A97" s="205" t="s">
        <v>430</v>
      </c>
      <c r="B97" s="205"/>
      <c r="C97" s="191">
        <v>46865</v>
      </c>
      <c r="D97" s="191">
        <v>36411</v>
      </c>
      <c r="E97" s="191">
        <v>0</v>
      </c>
      <c r="F97" s="193">
        <v>0</v>
      </c>
      <c r="G97" s="191">
        <v>0</v>
      </c>
      <c r="H97" s="193">
        <v>0</v>
      </c>
      <c r="I97" s="191">
        <v>0</v>
      </c>
      <c r="J97" s="191">
        <v>1951</v>
      </c>
      <c r="K97" s="191">
        <v>0</v>
      </c>
      <c r="L97" s="191">
        <v>0</v>
      </c>
      <c r="M97" s="191">
        <v>0</v>
      </c>
      <c r="N97" s="191">
        <v>0</v>
      </c>
      <c r="O97" s="191">
        <v>8503</v>
      </c>
      <c r="P97" s="415">
        <f t="shared" si="21"/>
        <v>46865</v>
      </c>
      <c r="Q97" s="415">
        <f t="shared" si="22"/>
        <v>0</v>
      </c>
      <c r="R97" s="415">
        <f>C97-'[1]5.3'!C97</f>
        <v>0</v>
      </c>
    </row>
    <row r="98" spans="1:117">
      <c r="A98" s="205" t="s">
        <v>706</v>
      </c>
      <c r="B98" s="205"/>
      <c r="C98" s="191">
        <v>2140</v>
      </c>
      <c r="D98" s="191"/>
      <c r="E98" s="191">
        <v>2140</v>
      </c>
      <c r="F98" s="193"/>
      <c r="G98" s="191"/>
      <c r="H98" s="193"/>
      <c r="I98" s="191"/>
      <c r="J98" s="191"/>
      <c r="K98" s="191"/>
      <c r="L98" s="191"/>
      <c r="M98" s="191"/>
      <c r="N98" s="191"/>
      <c r="O98" s="191"/>
      <c r="P98" s="415">
        <f t="shared" si="21"/>
        <v>2140</v>
      </c>
      <c r="Q98" s="415">
        <f t="shared" si="22"/>
        <v>0</v>
      </c>
      <c r="R98" s="415">
        <f>C98-'[1]5.3'!C98</f>
        <v>0</v>
      </c>
    </row>
    <row r="99" spans="1:117">
      <c r="A99" s="205" t="s">
        <v>495</v>
      </c>
      <c r="B99" s="205"/>
      <c r="C99" s="191">
        <f t="shared" ref="C99:N99" si="29">SUM(C98)</f>
        <v>2140</v>
      </c>
      <c r="D99" s="191">
        <f t="shared" si="29"/>
        <v>0</v>
      </c>
      <c r="E99" s="191">
        <f t="shared" si="29"/>
        <v>2140</v>
      </c>
      <c r="F99" s="191">
        <f t="shared" si="29"/>
        <v>0</v>
      </c>
      <c r="G99" s="191">
        <f t="shared" si="29"/>
        <v>0</v>
      </c>
      <c r="H99" s="191">
        <f t="shared" si="29"/>
        <v>0</v>
      </c>
      <c r="I99" s="191">
        <f t="shared" si="29"/>
        <v>0</v>
      </c>
      <c r="J99" s="191">
        <f t="shared" si="29"/>
        <v>0</v>
      </c>
      <c r="K99" s="191">
        <f t="shared" si="29"/>
        <v>0</v>
      </c>
      <c r="L99" s="191">
        <f t="shared" si="29"/>
        <v>0</v>
      </c>
      <c r="M99" s="191">
        <f t="shared" si="29"/>
        <v>0</v>
      </c>
      <c r="N99" s="191">
        <f t="shared" si="29"/>
        <v>0</v>
      </c>
      <c r="O99" s="191"/>
      <c r="P99" s="415">
        <f t="shared" si="21"/>
        <v>2140</v>
      </c>
      <c r="Q99" s="415">
        <f t="shared" si="22"/>
        <v>0</v>
      </c>
      <c r="R99" s="415">
        <f>C99-'[1]5.3'!C99</f>
        <v>0</v>
      </c>
    </row>
    <row r="100" spans="1:117">
      <c r="A100" s="196" t="s">
        <v>430</v>
      </c>
      <c r="B100" s="196"/>
      <c r="C100" s="192">
        <f t="shared" ref="C100:O100" si="30">C97+C99</f>
        <v>49005</v>
      </c>
      <c r="D100" s="192">
        <f t="shared" si="30"/>
        <v>36411</v>
      </c>
      <c r="E100" s="192">
        <f t="shared" si="30"/>
        <v>2140</v>
      </c>
      <c r="F100" s="192">
        <f t="shared" si="30"/>
        <v>0</v>
      </c>
      <c r="G100" s="192">
        <f t="shared" si="30"/>
        <v>0</v>
      </c>
      <c r="H100" s="192">
        <f t="shared" si="30"/>
        <v>0</v>
      </c>
      <c r="I100" s="192">
        <f t="shared" si="30"/>
        <v>0</v>
      </c>
      <c r="J100" s="192">
        <f t="shared" si="30"/>
        <v>1951</v>
      </c>
      <c r="K100" s="192">
        <f t="shared" si="30"/>
        <v>0</v>
      </c>
      <c r="L100" s="192">
        <f t="shared" si="30"/>
        <v>0</v>
      </c>
      <c r="M100" s="192">
        <f t="shared" si="30"/>
        <v>0</v>
      </c>
      <c r="N100" s="192">
        <f t="shared" si="30"/>
        <v>0</v>
      </c>
      <c r="O100" s="192">
        <f t="shared" si="30"/>
        <v>8503</v>
      </c>
      <c r="P100" s="415">
        <f t="shared" si="21"/>
        <v>49005</v>
      </c>
      <c r="Q100" s="415">
        <f t="shared" si="22"/>
        <v>0</v>
      </c>
      <c r="R100" s="415">
        <f>C100-'[1]5.3'!C100</f>
        <v>0</v>
      </c>
    </row>
    <row r="101" spans="1:117">
      <c r="A101" s="291" t="s">
        <v>243</v>
      </c>
      <c r="B101" s="200" t="s">
        <v>337</v>
      </c>
      <c r="C101" s="191"/>
      <c r="D101" s="191"/>
      <c r="E101" s="191"/>
      <c r="F101" s="193"/>
      <c r="G101" s="191"/>
      <c r="H101" s="193"/>
      <c r="I101" s="191"/>
      <c r="J101" s="191"/>
      <c r="K101" s="191"/>
      <c r="L101" s="191"/>
      <c r="M101" s="191"/>
      <c r="N101" s="191"/>
      <c r="O101" s="191"/>
      <c r="P101" s="415">
        <f t="shared" si="21"/>
        <v>0</v>
      </c>
      <c r="Q101" s="415">
        <f t="shared" si="22"/>
        <v>0</v>
      </c>
      <c r="R101" s="415">
        <f>C101-'[1]5.3'!C101</f>
        <v>0</v>
      </c>
    </row>
    <row r="102" spans="1:117" s="416" customFormat="1">
      <c r="A102" s="205" t="s">
        <v>47</v>
      </c>
      <c r="B102" s="205"/>
      <c r="C102" s="191">
        <f>SUM(D102:O102)</f>
        <v>26935</v>
      </c>
      <c r="D102" s="191"/>
      <c r="E102" s="191"/>
      <c r="F102" s="193"/>
      <c r="G102" s="191"/>
      <c r="H102" s="193"/>
      <c r="I102" s="191"/>
      <c r="J102" s="191">
        <v>26935</v>
      </c>
      <c r="K102" s="191"/>
      <c r="L102" s="191"/>
      <c r="M102" s="191"/>
      <c r="N102" s="191"/>
      <c r="O102" s="191"/>
      <c r="P102" s="415">
        <f t="shared" si="21"/>
        <v>26935</v>
      </c>
      <c r="Q102" s="415">
        <f t="shared" si="22"/>
        <v>0</v>
      </c>
      <c r="R102" s="415">
        <f>C102-'[1]5.3'!C102</f>
        <v>0</v>
      </c>
    </row>
    <row r="103" spans="1:117" s="416" customFormat="1">
      <c r="A103" s="205" t="s">
        <v>430</v>
      </c>
      <c r="B103" s="205"/>
      <c r="C103" s="191">
        <v>29099</v>
      </c>
      <c r="D103" s="191">
        <v>0</v>
      </c>
      <c r="E103" s="191">
        <v>0</v>
      </c>
      <c r="F103" s="193">
        <v>0</v>
      </c>
      <c r="G103" s="191">
        <v>0</v>
      </c>
      <c r="H103" s="193">
        <v>0</v>
      </c>
      <c r="I103" s="191">
        <v>0</v>
      </c>
      <c r="J103" s="191">
        <v>26935</v>
      </c>
      <c r="K103" s="191">
        <v>0</v>
      </c>
      <c r="L103" s="191">
        <v>0</v>
      </c>
      <c r="M103" s="191">
        <v>0</v>
      </c>
      <c r="N103" s="191">
        <v>0</v>
      </c>
      <c r="O103" s="191">
        <v>2164</v>
      </c>
      <c r="P103" s="415">
        <f t="shared" si="21"/>
        <v>29099</v>
      </c>
      <c r="Q103" s="415">
        <f t="shared" si="22"/>
        <v>0</v>
      </c>
      <c r="R103" s="415">
        <f>C103-'[1]5.3'!C103</f>
        <v>0</v>
      </c>
    </row>
    <row r="104" spans="1:117" s="416" customFormat="1">
      <c r="A104" s="205" t="s">
        <v>495</v>
      </c>
      <c r="B104" s="205"/>
      <c r="C104" s="191">
        <v>0</v>
      </c>
      <c r="D104" s="191">
        <f t="shared" ref="D104:N104" si="31">SUM(D103)</f>
        <v>0</v>
      </c>
      <c r="E104" s="191">
        <f t="shared" si="31"/>
        <v>0</v>
      </c>
      <c r="F104" s="191">
        <f t="shared" si="31"/>
        <v>0</v>
      </c>
      <c r="G104" s="191">
        <f t="shared" si="31"/>
        <v>0</v>
      </c>
      <c r="H104" s="191">
        <f t="shared" si="31"/>
        <v>0</v>
      </c>
      <c r="I104" s="191">
        <f t="shared" si="31"/>
        <v>0</v>
      </c>
      <c r="J104" s="191">
        <v>0</v>
      </c>
      <c r="K104" s="191">
        <f t="shared" si="31"/>
        <v>0</v>
      </c>
      <c r="L104" s="191">
        <f t="shared" si="31"/>
        <v>0</v>
      </c>
      <c r="M104" s="191">
        <f t="shared" si="31"/>
        <v>0</v>
      </c>
      <c r="N104" s="191">
        <f t="shared" si="31"/>
        <v>0</v>
      </c>
      <c r="O104" s="191">
        <v>0</v>
      </c>
      <c r="P104" s="415">
        <f t="shared" si="21"/>
        <v>0</v>
      </c>
      <c r="Q104" s="415">
        <f t="shared" si="22"/>
        <v>0</v>
      </c>
      <c r="R104" s="415">
        <f>C104-'[1]5.3'!C104</f>
        <v>0</v>
      </c>
    </row>
    <row r="105" spans="1:117" s="416" customFormat="1">
      <c r="A105" s="196" t="s">
        <v>430</v>
      </c>
      <c r="B105" s="196"/>
      <c r="C105" s="192">
        <f>C103+C104</f>
        <v>29099</v>
      </c>
      <c r="D105" s="192">
        <f t="shared" ref="D105:O105" si="32">D103+D104</f>
        <v>0</v>
      </c>
      <c r="E105" s="192">
        <f t="shared" si="32"/>
        <v>0</v>
      </c>
      <c r="F105" s="192">
        <f t="shared" si="32"/>
        <v>0</v>
      </c>
      <c r="G105" s="192">
        <f t="shared" si="32"/>
        <v>0</v>
      </c>
      <c r="H105" s="192">
        <f t="shared" si="32"/>
        <v>0</v>
      </c>
      <c r="I105" s="192">
        <f t="shared" si="32"/>
        <v>0</v>
      </c>
      <c r="J105" s="192">
        <f t="shared" si="32"/>
        <v>26935</v>
      </c>
      <c r="K105" s="192">
        <f t="shared" si="32"/>
        <v>0</v>
      </c>
      <c r="L105" s="192">
        <f t="shared" si="32"/>
        <v>0</v>
      </c>
      <c r="M105" s="192">
        <f t="shared" si="32"/>
        <v>0</v>
      </c>
      <c r="N105" s="192">
        <f t="shared" si="32"/>
        <v>0</v>
      </c>
      <c r="O105" s="192">
        <f t="shared" si="32"/>
        <v>2164</v>
      </c>
      <c r="P105" s="415">
        <f t="shared" si="21"/>
        <v>29099</v>
      </c>
      <c r="Q105" s="415">
        <f t="shared" si="22"/>
        <v>0</v>
      </c>
      <c r="R105" s="415">
        <f>C105-'[1]5.3'!C105</f>
        <v>0</v>
      </c>
    </row>
    <row r="106" spans="1:117" s="416" customFormat="1">
      <c r="A106" s="294" t="s">
        <v>244</v>
      </c>
      <c r="B106" s="295"/>
      <c r="C106" s="191"/>
      <c r="D106" s="191"/>
      <c r="E106" s="191"/>
      <c r="F106" s="198"/>
      <c r="G106" s="199"/>
      <c r="H106" s="198"/>
      <c r="I106" s="199"/>
      <c r="J106" s="199"/>
      <c r="K106" s="199"/>
      <c r="L106" s="199"/>
      <c r="M106" s="199"/>
      <c r="N106" s="199"/>
      <c r="O106" s="199"/>
      <c r="P106" s="415">
        <f t="shared" si="21"/>
        <v>0</v>
      </c>
      <c r="Q106" s="415">
        <f t="shared" si="22"/>
        <v>0</v>
      </c>
      <c r="R106" s="415">
        <f>C106-'[1]5.3'!C106</f>
        <v>0</v>
      </c>
    </row>
    <row r="107" spans="1:117" s="416" customFormat="1">
      <c r="A107" s="205" t="s">
        <v>47</v>
      </c>
      <c r="B107" s="205"/>
      <c r="C107" s="191">
        <f>C112+C118+C123+C128+C133+C138+C144+C150+C156+C161+C166+C171+C177+C183+C188+C193+C198+C204+C210+C215+C220+C225+C230</f>
        <v>325964</v>
      </c>
      <c r="D107" s="191">
        <f t="shared" ref="D107:O108" si="33">D112+D118+D123+D128+D133+D138+D144+D150+D156+D161+D166+D171+D177+D183+D188+D193+D198+D204+D210+D215+D220+D225+D230</f>
        <v>283753</v>
      </c>
      <c r="E107" s="191">
        <f t="shared" si="33"/>
        <v>0</v>
      </c>
      <c r="F107" s="191">
        <f t="shared" si="33"/>
        <v>0</v>
      </c>
      <c r="G107" s="191">
        <f t="shared" si="33"/>
        <v>0</v>
      </c>
      <c r="H107" s="191">
        <f t="shared" si="33"/>
        <v>42211</v>
      </c>
      <c r="I107" s="191">
        <f t="shared" si="33"/>
        <v>0</v>
      </c>
      <c r="J107" s="191">
        <f t="shared" si="33"/>
        <v>0</v>
      </c>
      <c r="K107" s="191">
        <f t="shared" si="33"/>
        <v>0</v>
      </c>
      <c r="L107" s="191">
        <f t="shared" si="33"/>
        <v>0</v>
      </c>
      <c r="M107" s="191">
        <f t="shared" si="33"/>
        <v>0</v>
      </c>
      <c r="N107" s="191">
        <f t="shared" si="33"/>
        <v>0</v>
      </c>
      <c r="O107" s="191">
        <f t="shared" si="33"/>
        <v>0</v>
      </c>
      <c r="P107" s="415">
        <f t="shared" si="21"/>
        <v>325964</v>
      </c>
      <c r="Q107" s="415">
        <f t="shared" si="22"/>
        <v>0</v>
      </c>
      <c r="R107" s="415">
        <f>C107-'[1]5.3'!C107</f>
        <v>0</v>
      </c>
    </row>
    <row r="108" spans="1:117" s="416" customFormat="1">
      <c r="A108" s="205" t="s">
        <v>430</v>
      </c>
      <c r="B108" s="205"/>
      <c r="C108" s="191">
        <f>C113+C119+C124+C129+C134+C139+C145+C151+C157+C162+C167+C172+C178+C184+C189+C194+C199+C205+C211+C216+C221+C226+C231</f>
        <v>329224</v>
      </c>
      <c r="D108" s="191">
        <f t="shared" si="33"/>
        <v>285959</v>
      </c>
      <c r="E108" s="191">
        <f t="shared" si="33"/>
        <v>0</v>
      </c>
      <c r="F108" s="191">
        <f t="shared" si="33"/>
        <v>0</v>
      </c>
      <c r="G108" s="191">
        <f t="shared" si="33"/>
        <v>0</v>
      </c>
      <c r="H108" s="191">
        <f t="shared" si="33"/>
        <v>43265</v>
      </c>
      <c r="I108" s="191">
        <f t="shared" si="33"/>
        <v>0</v>
      </c>
      <c r="J108" s="191">
        <f t="shared" si="33"/>
        <v>0</v>
      </c>
      <c r="K108" s="191">
        <f t="shared" si="33"/>
        <v>0</v>
      </c>
      <c r="L108" s="191">
        <f t="shared" si="33"/>
        <v>0</v>
      </c>
      <c r="M108" s="191">
        <f t="shared" si="33"/>
        <v>0</v>
      </c>
      <c r="N108" s="191">
        <f t="shared" si="33"/>
        <v>0</v>
      </c>
      <c r="O108" s="191">
        <f t="shared" si="33"/>
        <v>0</v>
      </c>
      <c r="P108" s="415">
        <f t="shared" si="21"/>
        <v>329224</v>
      </c>
      <c r="Q108" s="415">
        <f t="shared" si="22"/>
        <v>0</v>
      </c>
      <c r="R108" s="415">
        <f>C108-'[1]5.3'!C108</f>
        <v>0</v>
      </c>
    </row>
    <row r="109" spans="1:117" s="416" customFormat="1">
      <c r="A109" s="205" t="s">
        <v>495</v>
      </c>
      <c r="B109" s="205"/>
      <c r="C109" s="191">
        <f t="shared" ref="C109:O110" si="34">C115+C120+C125+C130+C135+C141+C147+C153+C158+C163+C168+C174+C180+C185+C190+C195+C201+C207+C212+C217+C222+C227+C232</f>
        <v>26635</v>
      </c>
      <c r="D109" s="191">
        <f t="shared" si="34"/>
        <v>15000</v>
      </c>
      <c r="E109" s="191">
        <f t="shared" si="34"/>
        <v>1160</v>
      </c>
      <c r="F109" s="191">
        <f t="shared" si="34"/>
        <v>0</v>
      </c>
      <c r="G109" s="191">
        <f t="shared" si="34"/>
        <v>0</v>
      </c>
      <c r="H109" s="191">
        <f t="shared" si="34"/>
        <v>10475</v>
      </c>
      <c r="I109" s="191">
        <f t="shared" si="34"/>
        <v>0</v>
      </c>
      <c r="J109" s="191">
        <f t="shared" si="34"/>
        <v>0</v>
      </c>
      <c r="K109" s="191">
        <f t="shared" si="34"/>
        <v>0</v>
      </c>
      <c r="L109" s="191">
        <f t="shared" si="34"/>
        <v>0</v>
      </c>
      <c r="M109" s="191">
        <f t="shared" si="34"/>
        <v>0</v>
      </c>
      <c r="N109" s="191">
        <f t="shared" si="34"/>
        <v>0</v>
      </c>
      <c r="O109" s="191">
        <f t="shared" si="34"/>
        <v>0</v>
      </c>
      <c r="P109" s="415">
        <f t="shared" si="21"/>
        <v>26635</v>
      </c>
      <c r="Q109" s="415">
        <f t="shared" si="22"/>
        <v>0</v>
      </c>
      <c r="R109" s="415">
        <f>C109-'[1]5.3'!C109</f>
        <v>0</v>
      </c>
    </row>
    <row r="110" spans="1:117" s="416" customFormat="1">
      <c r="A110" s="196" t="s">
        <v>430</v>
      </c>
      <c r="B110" s="196"/>
      <c r="C110" s="192">
        <f>C116+C121+C126+C131+C136+C142+C148+C154+C159+C164+C169+C175+C181+C186+C191+C196+C202+C208+C213+C218+C223+C228+C233</f>
        <v>355859</v>
      </c>
      <c r="D110" s="192">
        <f t="shared" si="34"/>
        <v>300959</v>
      </c>
      <c r="E110" s="192">
        <f t="shared" si="34"/>
        <v>1160</v>
      </c>
      <c r="F110" s="192">
        <f t="shared" si="34"/>
        <v>0</v>
      </c>
      <c r="G110" s="192">
        <f t="shared" si="34"/>
        <v>0</v>
      </c>
      <c r="H110" s="192">
        <f t="shared" si="34"/>
        <v>53740</v>
      </c>
      <c r="I110" s="192">
        <f t="shared" si="34"/>
        <v>0</v>
      </c>
      <c r="J110" s="192">
        <f t="shared" si="34"/>
        <v>0</v>
      </c>
      <c r="K110" s="192">
        <f t="shared" si="34"/>
        <v>0</v>
      </c>
      <c r="L110" s="192">
        <f t="shared" si="34"/>
        <v>0</v>
      </c>
      <c r="M110" s="192">
        <f t="shared" si="34"/>
        <v>0</v>
      </c>
      <c r="N110" s="192">
        <f t="shared" si="34"/>
        <v>0</v>
      </c>
      <c r="O110" s="192">
        <f t="shared" si="34"/>
        <v>0</v>
      </c>
      <c r="P110" s="415">
        <f t="shared" si="21"/>
        <v>355859</v>
      </c>
      <c r="Q110" s="415">
        <f t="shared" si="22"/>
        <v>0</v>
      </c>
      <c r="R110" s="415">
        <f>C110-'[1]5.3'!C110</f>
        <v>0</v>
      </c>
    </row>
    <row r="111" spans="1:117">
      <c r="A111" s="197" t="s">
        <v>148</v>
      </c>
      <c r="B111" s="197" t="s">
        <v>337</v>
      </c>
      <c r="C111" s="191"/>
      <c r="D111" s="191"/>
      <c r="E111" s="199"/>
      <c r="F111" s="198"/>
      <c r="G111" s="199"/>
      <c r="H111" s="198"/>
      <c r="I111" s="199"/>
      <c r="J111" s="199"/>
      <c r="K111" s="199"/>
      <c r="L111" s="199"/>
      <c r="M111" s="199"/>
      <c r="N111" s="199"/>
      <c r="O111" s="199"/>
      <c r="P111" s="415">
        <f t="shared" si="21"/>
        <v>0</v>
      </c>
      <c r="Q111" s="415">
        <f t="shared" si="22"/>
        <v>0</v>
      </c>
      <c r="R111" s="415">
        <f>C111-'[1]5.3'!C111</f>
        <v>0</v>
      </c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6"/>
      <c r="AL111" s="416"/>
      <c r="AM111" s="416"/>
      <c r="AN111" s="416"/>
      <c r="AO111" s="416"/>
      <c r="AP111" s="416"/>
      <c r="AQ111" s="416"/>
      <c r="AR111" s="416"/>
      <c r="AS111" s="416"/>
      <c r="AT111" s="416"/>
      <c r="AU111" s="416"/>
      <c r="AV111" s="416"/>
      <c r="AW111" s="416"/>
      <c r="AX111" s="416"/>
      <c r="AY111" s="416"/>
      <c r="AZ111" s="416"/>
      <c r="BA111" s="416"/>
      <c r="BB111" s="416"/>
      <c r="BC111" s="416"/>
      <c r="BD111" s="416"/>
      <c r="BE111" s="416"/>
      <c r="BF111" s="416"/>
      <c r="BG111" s="416"/>
      <c r="BH111" s="416"/>
      <c r="BI111" s="416"/>
      <c r="BJ111" s="416"/>
      <c r="BK111" s="416"/>
      <c r="BL111" s="416"/>
      <c r="BM111" s="416"/>
      <c r="BN111" s="416"/>
      <c r="BO111" s="416"/>
      <c r="BP111" s="416"/>
      <c r="BQ111" s="416"/>
      <c r="BR111" s="416"/>
      <c r="BS111" s="416"/>
      <c r="BT111" s="416"/>
      <c r="BU111" s="416"/>
      <c r="BV111" s="416"/>
      <c r="BW111" s="416"/>
      <c r="BX111" s="416"/>
      <c r="BY111" s="416"/>
      <c r="BZ111" s="416"/>
      <c r="CA111" s="416"/>
      <c r="CB111" s="416"/>
      <c r="CC111" s="416"/>
      <c r="CD111" s="416"/>
      <c r="CE111" s="416"/>
      <c r="CF111" s="416"/>
      <c r="CG111" s="416"/>
      <c r="CH111" s="416"/>
      <c r="CI111" s="416"/>
      <c r="CJ111" s="416"/>
      <c r="CK111" s="416"/>
      <c r="CL111" s="416"/>
      <c r="CM111" s="416"/>
      <c r="CN111" s="416"/>
      <c r="CO111" s="416"/>
      <c r="CP111" s="416"/>
      <c r="CQ111" s="416"/>
      <c r="CR111" s="416"/>
      <c r="CS111" s="416"/>
      <c r="CT111" s="416"/>
      <c r="CU111" s="416"/>
      <c r="CV111" s="416"/>
      <c r="CW111" s="416"/>
      <c r="CX111" s="416"/>
      <c r="CY111" s="416"/>
      <c r="CZ111" s="416"/>
      <c r="DA111" s="416"/>
      <c r="DB111" s="416"/>
      <c r="DC111" s="416"/>
      <c r="DD111" s="416"/>
      <c r="DE111" s="416"/>
      <c r="DF111" s="416"/>
      <c r="DG111" s="416"/>
      <c r="DH111" s="416"/>
      <c r="DI111" s="416"/>
      <c r="DJ111" s="416"/>
      <c r="DK111" s="416"/>
      <c r="DL111" s="416"/>
      <c r="DM111" s="416"/>
    </row>
    <row r="112" spans="1:117" s="416" customFormat="1">
      <c r="A112" s="205" t="s">
        <v>47</v>
      </c>
      <c r="B112" s="205"/>
      <c r="C112" s="191">
        <f>SUM(D112:O112)</f>
        <v>27731</v>
      </c>
      <c r="D112" s="191">
        <f>[2]kiad!C49</f>
        <v>27731</v>
      </c>
      <c r="E112" s="191"/>
      <c r="F112" s="198"/>
      <c r="G112" s="199"/>
      <c r="H112" s="198"/>
      <c r="I112" s="199"/>
      <c r="J112" s="199"/>
      <c r="K112" s="199"/>
      <c r="L112" s="199"/>
      <c r="M112" s="199"/>
      <c r="N112" s="199"/>
      <c r="O112" s="199"/>
      <c r="P112" s="415">
        <f t="shared" si="21"/>
        <v>27731</v>
      </c>
      <c r="Q112" s="415">
        <f t="shared" si="22"/>
        <v>0</v>
      </c>
      <c r="R112" s="415">
        <f>C112-'[1]5.3'!C112</f>
        <v>0</v>
      </c>
    </row>
    <row r="113" spans="1:18" s="416" customFormat="1">
      <c r="A113" s="205" t="s">
        <v>430</v>
      </c>
      <c r="B113" s="205"/>
      <c r="C113" s="191">
        <v>27731</v>
      </c>
      <c r="D113" s="191">
        <v>27731</v>
      </c>
      <c r="E113" s="191">
        <v>0</v>
      </c>
      <c r="F113" s="198">
        <v>0</v>
      </c>
      <c r="G113" s="199">
        <v>0</v>
      </c>
      <c r="H113" s="198">
        <v>0</v>
      </c>
      <c r="I113" s="199">
        <v>0</v>
      </c>
      <c r="J113" s="199">
        <v>0</v>
      </c>
      <c r="K113" s="199">
        <v>0</v>
      </c>
      <c r="L113" s="199">
        <v>0</v>
      </c>
      <c r="M113" s="199">
        <v>0</v>
      </c>
      <c r="N113" s="199">
        <v>0</v>
      </c>
      <c r="O113" s="199">
        <v>0</v>
      </c>
      <c r="P113" s="415">
        <f t="shared" si="21"/>
        <v>27731</v>
      </c>
      <c r="Q113" s="415">
        <f t="shared" si="22"/>
        <v>0</v>
      </c>
      <c r="R113" s="415">
        <f>C113-'[1]5.3'!C113</f>
        <v>0</v>
      </c>
    </row>
    <row r="114" spans="1:18" s="416" customFormat="1">
      <c r="A114" s="205" t="s">
        <v>707</v>
      </c>
      <c r="B114" s="205"/>
      <c r="C114" s="191">
        <v>1160</v>
      </c>
      <c r="D114" s="191"/>
      <c r="E114" s="191">
        <v>1160</v>
      </c>
      <c r="F114" s="198"/>
      <c r="G114" s="199"/>
      <c r="H114" s="198"/>
      <c r="I114" s="199"/>
      <c r="J114" s="199"/>
      <c r="K114" s="199"/>
      <c r="L114" s="199"/>
      <c r="M114" s="199"/>
      <c r="N114" s="199"/>
      <c r="O114" s="199"/>
      <c r="P114" s="415">
        <f t="shared" si="21"/>
        <v>1160</v>
      </c>
      <c r="Q114" s="415">
        <f t="shared" si="22"/>
        <v>0</v>
      </c>
      <c r="R114" s="415">
        <f>C114-'[1]5.3'!C114</f>
        <v>0</v>
      </c>
    </row>
    <row r="115" spans="1:18" s="416" customFormat="1">
      <c r="A115" s="205" t="s">
        <v>495</v>
      </c>
      <c r="B115" s="205"/>
      <c r="C115" s="191">
        <f>SUM(C114)</f>
        <v>1160</v>
      </c>
      <c r="D115" s="191">
        <f t="shared" ref="D115:O115" si="35">SUM(D114)</f>
        <v>0</v>
      </c>
      <c r="E115" s="191">
        <f t="shared" si="35"/>
        <v>1160</v>
      </c>
      <c r="F115" s="191">
        <f t="shared" si="35"/>
        <v>0</v>
      </c>
      <c r="G115" s="191">
        <f t="shared" si="35"/>
        <v>0</v>
      </c>
      <c r="H115" s="191">
        <f t="shared" si="35"/>
        <v>0</v>
      </c>
      <c r="I115" s="191">
        <f t="shared" si="35"/>
        <v>0</v>
      </c>
      <c r="J115" s="191">
        <f t="shared" si="35"/>
        <v>0</v>
      </c>
      <c r="K115" s="191">
        <f t="shared" si="35"/>
        <v>0</v>
      </c>
      <c r="L115" s="191">
        <f t="shared" si="35"/>
        <v>0</v>
      </c>
      <c r="M115" s="191">
        <f t="shared" si="35"/>
        <v>0</v>
      </c>
      <c r="N115" s="191">
        <f t="shared" si="35"/>
        <v>0</v>
      </c>
      <c r="O115" s="191">
        <f t="shared" si="35"/>
        <v>0</v>
      </c>
      <c r="P115" s="415">
        <f t="shared" si="21"/>
        <v>1160</v>
      </c>
      <c r="Q115" s="415">
        <f t="shared" si="22"/>
        <v>0</v>
      </c>
      <c r="R115" s="415">
        <f>C115-'[1]5.3'!C115</f>
        <v>0</v>
      </c>
    </row>
    <row r="116" spans="1:18" s="416" customFormat="1">
      <c r="A116" s="205" t="s">
        <v>430</v>
      </c>
      <c r="B116" s="205"/>
      <c r="C116" s="191">
        <f t="shared" ref="C116:O116" si="36">C112+C115</f>
        <v>28891</v>
      </c>
      <c r="D116" s="191">
        <f t="shared" si="36"/>
        <v>27731</v>
      </c>
      <c r="E116" s="191">
        <f t="shared" si="36"/>
        <v>1160</v>
      </c>
      <c r="F116" s="191">
        <f t="shared" si="36"/>
        <v>0</v>
      </c>
      <c r="G116" s="191">
        <f t="shared" si="36"/>
        <v>0</v>
      </c>
      <c r="H116" s="191">
        <f t="shared" si="36"/>
        <v>0</v>
      </c>
      <c r="I116" s="191">
        <f t="shared" si="36"/>
        <v>0</v>
      </c>
      <c r="J116" s="191">
        <f t="shared" si="36"/>
        <v>0</v>
      </c>
      <c r="K116" s="191">
        <f t="shared" si="36"/>
        <v>0</v>
      </c>
      <c r="L116" s="191">
        <f t="shared" si="36"/>
        <v>0</v>
      </c>
      <c r="M116" s="191">
        <f t="shared" si="36"/>
        <v>0</v>
      </c>
      <c r="N116" s="191">
        <f t="shared" si="36"/>
        <v>0</v>
      </c>
      <c r="O116" s="191">
        <f t="shared" si="36"/>
        <v>0</v>
      </c>
      <c r="P116" s="415">
        <f t="shared" si="21"/>
        <v>28891</v>
      </c>
      <c r="Q116" s="415">
        <f t="shared" si="22"/>
        <v>0</v>
      </c>
      <c r="R116" s="415">
        <f>C116-'[1]5.3'!C116</f>
        <v>0</v>
      </c>
    </row>
    <row r="117" spans="1:18" s="416" customFormat="1">
      <c r="A117" s="200" t="s">
        <v>149</v>
      </c>
      <c r="B117" s="293" t="s">
        <v>337</v>
      </c>
      <c r="C117" s="191"/>
      <c r="D117" s="191"/>
      <c r="E117" s="199"/>
      <c r="F117" s="198"/>
      <c r="G117" s="199"/>
      <c r="H117" s="198"/>
      <c r="I117" s="199"/>
      <c r="J117" s="199"/>
      <c r="K117" s="199"/>
      <c r="L117" s="199"/>
      <c r="M117" s="199"/>
      <c r="N117" s="199"/>
      <c r="O117" s="199"/>
      <c r="P117" s="415">
        <f t="shared" si="21"/>
        <v>0</v>
      </c>
      <c r="Q117" s="415">
        <f t="shared" si="22"/>
        <v>0</v>
      </c>
      <c r="R117" s="415">
        <f>C117-'[1]5.3'!C117</f>
        <v>0</v>
      </c>
    </row>
    <row r="118" spans="1:18" s="416" customFormat="1">
      <c r="A118" s="205" t="s">
        <v>47</v>
      </c>
      <c r="B118" s="205"/>
      <c r="C118" s="191">
        <f>SUM(D118:O118)</f>
        <v>6065</v>
      </c>
      <c r="D118" s="191">
        <f>[2]kiad!C51</f>
        <v>6065</v>
      </c>
      <c r="E118" s="191"/>
      <c r="F118" s="198"/>
      <c r="G118" s="199"/>
      <c r="H118" s="198"/>
      <c r="I118" s="199"/>
      <c r="J118" s="199"/>
      <c r="K118" s="199"/>
      <c r="L118" s="199"/>
      <c r="M118" s="199"/>
      <c r="N118" s="199"/>
      <c r="O118" s="199"/>
      <c r="P118" s="415">
        <f t="shared" si="21"/>
        <v>6065</v>
      </c>
      <c r="Q118" s="415">
        <f t="shared" si="22"/>
        <v>0</v>
      </c>
      <c r="R118" s="415">
        <f>C118-'[1]5.3'!C118</f>
        <v>0</v>
      </c>
    </row>
    <row r="119" spans="1:18" s="416" customFormat="1">
      <c r="A119" s="205" t="s">
        <v>430</v>
      </c>
      <c r="B119" s="205"/>
      <c r="C119" s="191">
        <v>6065</v>
      </c>
      <c r="D119" s="191">
        <v>6065</v>
      </c>
      <c r="E119" s="191">
        <v>0</v>
      </c>
      <c r="F119" s="198">
        <v>0</v>
      </c>
      <c r="G119" s="199">
        <v>0</v>
      </c>
      <c r="H119" s="198">
        <v>0</v>
      </c>
      <c r="I119" s="199">
        <v>0</v>
      </c>
      <c r="J119" s="199">
        <v>0</v>
      </c>
      <c r="K119" s="199">
        <v>0</v>
      </c>
      <c r="L119" s="199">
        <v>0</v>
      </c>
      <c r="M119" s="199">
        <v>0</v>
      </c>
      <c r="N119" s="199">
        <v>0</v>
      </c>
      <c r="O119" s="199">
        <v>0</v>
      </c>
      <c r="P119" s="415">
        <f t="shared" si="21"/>
        <v>6065</v>
      </c>
      <c r="Q119" s="415">
        <f t="shared" si="22"/>
        <v>0</v>
      </c>
      <c r="R119" s="415">
        <f>C119-'[1]5.3'!C119</f>
        <v>0</v>
      </c>
    </row>
    <row r="120" spans="1:18" s="416" customFormat="1">
      <c r="A120" s="205" t="s">
        <v>495</v>
      </c>
      <c r="B120" s="205"/>
      <c r="C120" s="191">
        <v>0</v>
      </c>
      <c r="D120" s="191">
        <v>0</v>
      </c>
      <c r="E120" s="191">
        <v>0</v>
      </c>
      <c r="F120" s="191">
        <v>0</v>
      </c>
      <c r="G120" s="191">
        <v>0</v>
      </c>
      <c r="H120" s="191">
        <v>0</v>
      </c>
      <c r="I120" s="191">
        <v>0</v>
      </c>
      <c r="J120" s="191">
        <v>0</v>
      </c>
      <c r="K120" s="191">
        <v>0</v>
      </c>
      <c r="L120" s="191">
        <v>0</v>
      </c>
      <c r="M120" s="191">
        <v>0</v>
      </c>
      <c r="N120" s="191">
        <v>0</v>
      </c>
      <c r="O120" s="191">
        <v>0</v>
      </c>
      <c r="P120" s="415">
        <f t="shared" si="21"/>
        <v>0</v>
      </c>
      <c r="Q120" s="415">
        <f t="shared" si="22"/>
        <v>0</v>
      </c>
      <c r="R120" s="415">
        <f>C120-'[1]5.3'!C120</f>
        <v>0</v>
      </c>
    </row>
    <row r="121" spans="1:18" s="416" customFormat="1">
      <c r="A121" s="205" t="s">
        <v>430</v>
      </c>
      <c r="B121" s="205"/>
      <c r="C121" s="191">
        <f>C118+C120</f>
        <v>6065</v>
      </c>
      <c r="D121" s="191">
        <f t="shared" ref="D121:O121" si="37">D118+D120</f>
        <v>6065</v>
      </c>
      <c r="E121" s="191">
        <f t="shared" si="37"/>
        <v>0</v>
      </c>
      <c r="F121" s="191">
        <f t="shared" si="37"/>
        <v>0</v>
      </c>
      <c r="G121" s="191">
        <f t="shared" si="37"/>
        <v>0</v>
      </c>
      <c r="H121" s="191">
        <f t="shared" si="37"/>
        <v>0</v>
      </c>
      <c r="I121" s="191">
        <f t="shared" si="37"/>
        <v>0</v>
      </c>
      <c r="J121" s="191">
        <f t="shared" si="37"/>
        <v>0</v>
      </c>
      <c r="K121" s="191">
        <f t="shared" si="37"/>
        <v>0</v>
      </c>
      <c r="L121" s="191">
        <f t="shared" si="37"/>
        <v>0</v>
      </c>
      <c r="M121" s="191">
        <f t="shared" si="37"/>
        <v>0</v>
      </c>
      <c r="N121" s="191">
        <f t="shared" si="37"/>
        <v>0</v>
      </c>
      <c r="O121" s="191">
        <f t="shared" si="37"/>
        <v>0</v>
      </c>
      <c r="P121" s="415">
        <f t="shared" si="21"/>
        <v>6065</v>
      </c>
      <c r="Q121" s="415">
        <f t="shared" si="22"/>
        <v>0</v>
      </c>
      <c r="R121" s="415">
        <f>C121-'[1]5.3'!C121</f>
        <v>0</v>
      </c>
    </row>
    <row r="122" spans="1:18" s="416" customFormat="1">
      <c r="A122" s="200" t="s">
        <v>150</v>
      </c>
      <c r="B122" s="293" t="s">
        <v>337</v>
      </c>
      <c r="C122" s="191"/>
      <c r="D122" s="191"/>
      <c r="E122" s="199"/>
      <c r="F122" s="198"/>
      <c r="G122" s="199"/>
      <c r="H122" s="198"/>
      <c r="I122" s="199"/>
      <c r="J122" s="199"/>
      <c r="K122" s="199"/>
      <c r="L122" s="199"/>
      <c r="M122" s="199"/>
      <c r="N122" s="199"/>
      <c r="O122" s="199"/>
      <c r="P122" s="415">
        <f t="shared" si="21"/>
        <v>0</v>
      </c>
      <c r="Q122" s="415">
        <f t="shared" si="22"/>
        <v>0</v>
      </c>
      <c r="R122" s="415">
        <f>C122-'[1]5.3'!C122</f>
        <v>0</v>
      </c>
    </row>
    <row r="123" spans="1:18" s="416" customFormat="1">
      <c r="A123" s="205" t="s">
        <v>47</v>
      </c>
      <c r="B123" s="205"/>
      <c r="C123" s="191">
        <v>8906</v>
      </c>
      <c r="D123" s="191">
        <v>8906</v>
      </c>
      <c r="E123" s="191"/>
      <c r="F123" s="198"/>
      <c r="G123" s="199"/>
      <c r="H123" s="198"/>
      <c r="I123" s="199"/>
      <c r="J123" s="199"/>
      <c r="K123" s="199"/>
      <c r="L123" s="199"/>
      <c r="M123" s="199"/>
      <c r="N123" s="199"/>
      <c r="O123" s="199"/>
      <c r="P123" s="415">
        <f t="shared" si="21"/>
        <v>8906</v>
      </c>
      <c r="Q123" s="415">
        <f t="shared" si="22"/>
        <v>0</v>
      </c>
      <c r="R123" s="415">
        <f>C123-'[1]5.3'!C123</f>
        <v>0</v>
      </c>
    </row>
    <row r="124" spans="1:18" s="416" customFormat="1">
      <c r="A124" s="205" t="s">
        <v>430</v>
      </c>
      <c r="B124" s="205"/>
      <c r="C124" s="191">
        <v>8906</v>
      </c>
      <c r="D124" s="191">
        <v>8906</v>
      </c>
      <c r="E124" s="191">
        <v>0</v>
      </c>
      <c r="F124" s="198">
        <v>0</v>
      </c>
      <c r="G124" s="199">
        <v>0</v>
      </c>
      <c r="H124" s="198">
        <v>0</v>
      </c>
      <c r="I124" s="199">
        <v>0</v>
      </c>
      <c r="J124" s="199">
        <v>0</v>
      </c>
      <c r="K124" s="199">
        <v>0</v>
      </c>
      <c r="L124" s="199">
        <v>0</v>
      </c>
      <c r="M124" s="199">
        <v>0</v>
      </c>
      <c r="N124" s="199">
        <v>0</v>
      </c>
      <c r="O124" s="199">
        <v>0</v>
      </c>
      <c r="P124" s="415">
        <f t="shared" si="21"/>
        <v>8906</v>
      </c>
      <c r="Q124" s="415">
        <f t="shared" si="22"/>
        <v>0</v>
      </c>
      <c r="R124" s="415">
        <f>C124-'[1]5.3'!C124</f>
        <v>0</v>
      </c>
    </row>
    <row r="125" spans="1:18" s="416" customFormat="1">
      <c r="A125" s="205" t="s">
        <v>495</v>
      </c>
      <c r="B125" s="205"/>
      <c r="C125" s="191">
        <v>0</v>
      </c>
      <c r="D125" s="191">
        <v>0</v>
      </c>
      <c r="E125" s="191">
        <v>0</v>
      </c>
      <c r="F125" s="191">
        <v>0</v>
      </c>
      <c r="G125" s="191">
        <v>0</v>
      </c>
      <c r="H125" s="191">
        <v>0</v>
      </c>
      <c r="I125" s="191">
        <v>0</v>
      </c>
      <c r="J125" s="191">
        <v>0</v>
      </c>
      <c r="K125" s="191">
        <v>0</v>
      </c>
      <c r="L125" s="191">
        <v>0</v>
      </c>
      <c r="M125" s="191">
        <v>0</v>
      </c>
      <c r="N125" s="191">
        <v>0</v>
      </c>
      <c r="O125" s="191">
        <v>0</v>
      </c>
      <c r="P125" s="415">
        <f t="shared" si="21"/>
        <v>0</v>
      </c>
      <c r="Q125" s="415">
        <f t="shared" si="22"/>
        <v>0</v>
      </c>
      <c r="R125" s="415">
        <f>C125-'[1]5.3'!C125</f>
        <v>0</v>
      </c>
    </row>
    <row r="126" spans="1:18" s="416" customFormat="1">
      <c r="A126" s="205" t="s">
        <v>430</v>
      </c>
      <c r="B126" s="205"/>
      <c r="C126" s="191">
        <f>C123+C125</f>
        <v>8906</v>
      </c>
      <c r="D126" s="191">
        <f t="shared" ref="D126:O126" si="38">D123+D125</f>
        <v>8906</v>
      </c>
      <c r="E126" s="191">
        <f t="shared" si="38"/>
        <v>0</v>
      </c>
      <c r="F126" s="191">
        <f t="shared" si="38"/>
        <v>0</v>
      </c>
      <c r="G126" s="191">
        <f t="shared" si="38"/>
        <v>0</v>
      </c>
      <c r="H126" s="191">
        <f t="shared" si="38"/>
        <v>0</v>
      </c>
      <c r="I126" s="191">
        <f t="shared" si="38"/>
        <v>0</v>
      </c>
      <c r="J126" s="191">
        <f t="shared" si="38"/>
        <v>0</v>
      </c>
      <c r="K126" s="191">
        <f t="shared" si="38"/>
        <v>0</v>
      </c>
      <c r="L126" s="191">
        <f t="shared" si="38"/>
        <v>0</v>
      </c>
      <c r="M126" s="191">
        <f t="shared" si="38"/>
        <v>0</v>
      </c>
      <c r="N126" s="191">
        <f t="shared" si="38"/>
        <v>0</v>
      </c>
      <c r="O126" s="191">
        <f t="shared" si="38"/>
        <v>0</v>
      </c>
      <c r="P126" s="415">
        <f t="shared" si="21"/>
        <v>8906</v>
      </c>
      <c r="Q126" s="415">
        <f t="shared" si="22"/>
        <v>0</v>
      </c>
      <c r="R126" s="415">
        <f>C126-'[1]5.3'!C126</f>
        <v>0</v>
      </c>
    </row>
    <row r="127" spans="1:18" s="416" customFormat="1">
      <c r="A127" s="200" t="s">
        <v>151</v>
      </c>
      <c r="B127" s="293" t="s">
        <v>337</v>
      </c>
      <c r="C127" s="191"/>
      <c r="D127" s="191"/>
      <c r="E127" s="199"/>
      <c r="F127" s="198"/>
      <c r="G127" s="199"/>
      <c r="H127" s="198"/>
      <c r="I127" s="199"/>
      <c r="J127" s="199"/>
      <c r="K127" s="199"/>
      <c r="L127" s="199"/>
      <c r="M127" s="199"/>
      <c r="N127" s="199"/>
      <c r="O127" s="199"/>
      <c r="P127" s="415">
        <f t="shared" si="21"/>
        <v>0</v>
      </c>
      <c r="Q127" s="415">
        <f t="shared" si="22"/>
        <v>0</v>
      </c>
      <c r="R127" s="415">
        <f>C127-'[1]5.3'!C127</f>
        <v>0</v>
      </c>
    </row>
    <row r="128" spans="1:18" s="416" customFormat="1">
      <c r="A128" s="205" t="s">
        <v>47</v>
      </c>
      <c r="B128" s="205"/>
      <c r="C128" s="191">
        <v>8015</v>
      </c>
      <c r="D128" s="191">
        <v>8015</v>
      </c>
      <c r="E128" s="191"/>
      <c r="F128" s="198"/>
      <c r="G128" s="199"/>
      <c r="H128" s="198"/>
      <c r="I128" s="199"/>
      <c r="J128" s="199"/>
      <c r="K128" s="199"/>
      <c r="L128" s="199"/>
      <c r="M128" s="199"/>
      <c r="N128" s="199"/>
      <c r="O128" s="199"/>
      <c r="P128" s="415">
        <f t="shared" si="21"/>
        <v>8015</v>
      </c>
      <c r="Q128" s="415">
        <f t="shared" si="22"/>
        <v>0</v>
      </c>
      <c r="R128" s="415">
        <f>C128-'[1]5.3'!C128</f>
        <v>0</v>
      </c>
    </row>
    <row r="129" spans="1:18" s="416" customFormat="1">
      <c r="A129" s="205" t="s">
        <v>430</v>
      </c>
      <c r="B129" s="205"/>
      <c r="C129" s="191">
        <v>8015</v>
      </c>
      <c r="D129" s="191">
        <v>8015</v>
      </c>
      <c r="E129" s="191">
        <v>0</v>
      </c>
      <c r="F129" s="198">
        <v>0</v>
      </c>
      <c r="G129" s="199">
        <v>0</v>
      </c>
      <c r="H129" s="198">
        <v>0</v>
      </c>
      <c r="I129" s="199">
        <v>0</v>
      </c>
      <c r="J129" s="199">
        <v>0</v>
      </c>
      <c r="K129" s="199">
        <v>0</v>
      </c>
      <c r="L129" s="199">
        <v>0</v>
      </c>
      <c r="M129" s="199">
        <v>0</v>
      </c>
      <c r="N129" s="199">
        <v>0</v>
      </c>
      <c r="O129" s="199">
        <v>0</v>
      </c>
      <c r="P129" s="415">
        <f t="shared" si="21"/>
        <v>8015</v>
      </c>
      <c r="Q129" s="415">
        <f t="shared" si="22"/>
        <v>0</v>
      </c>
      <c r="R129" s="415">
        <f>C129-'[1]5.3'!C129</f>
        <v>0</v>
      </c>
    </row>
    <row r="130" spans="1:18" s="416" customFormat="1">
      <c r="A130" s="205" t="s">
        <v>495</v>
      </c>
      <c r="B130" s="205"/>
      <c r="C130" s="191">
        <v>0</v>
      </c>
      <c r="D130" s="191">
        <v>0</v>
      </c>
      <c r="E130" s="191">
        <v>0</v>
      </c>
      <c r="F130" s="191">
        <v>0</v>
      </c>
      <c r="G130" s="191">
        <v>0</v>
      </c>
      <c r="H130" s="191">
        <v>0</v>
      </c>
      <c r="I130" s="191">
        <v>0</v>
      </c>
      <c r="J130" s="191">
        <v>0</v>
      </c>
      <c r="K130" s="191">
        <v>0</v>
      </c>
      <c r="L130" s="191">
        <v>0</v>
      </c>
      <c r="M130" s="191">
        <v>0</v>
      </c>
      <c r="N130" s="191">
        <v>0</v>
      </c>
      <c r="O130" s="191">
        <v>0</v>
      </c>
      <c r="P130" s="415">
        <f t="shared" si="21"/>
        <v>0</v>
      </c>
      <c r="Q130" s="415">
        <f t="shared" si="22"/>
        <v>0</v>
      </c>
      <c r="R130" s="415">
        <f>C130-'[1]5.3'!C130</f>
        <v>0</v>
      </c>
    </row>
    <row r="131" spans="1:18" s="416" customFormat="1">
      <c r="A131" s="205" t="s">
        <v>430</v>
      </c>
      <c r="B131" s="205"/>
      <c r="C131" s="191">
        <f>C128+C130</f>
        <v>8015</v>
      </c>
      <c r="D131" s="191">
        <f t="shared" ref="D131:O131" si="39">D128+D130</f>
        <v>8015</v>
      </c>
      <c r="E131" s="191">
        <f t="shared" si="39"/>
        <v>0</v>
      </c>
      <c r="F131" s="191">
        <f t="shared" si="39"/>
        <v>0</v>
      </c>
      <c r="G131" s="191">
        <f t="shared" si="39"/>
        <v>0</v>
      </c>
      <c r="H131" s="191">
        <f t="shared" si="39"/>
        <v>0</v>
      </c>
      <c r="I131" s="191">
        <f t="shared" si="39"/>
        <v>0</v>
      </c>
      <c r="J131" s="191">
        <f t="shared" si="39"/>
        <v>0</v>
      </c>
      <c r="K131" s="191">
        <f t="shared" si="39"/>
        <v>0</v>
      </c>
      <c r="L131" s="191">
        <f t="shared" si="39"/>
        <v>0</v>
      </c>
      <c r="M131" s="191">
        <f t="shared" si="39"/>
        <v>0</v>
      </c>
      <c r="N131" s="191">
        <f t="shared" si="39"/>
        <v>0</v>
      </c>
      <c r="O131" s="191">
        <f t="shared" si="39"/>
        <v>0</v>
      </c>
      <c r="P131" s="415">
        <f t="shared" si="21"/>
        <v>8015</v>
      </c>
      <c r="Q131" s="415">
        <f t="shared" si="22"/>
        <v>0</v>
      </c>
      <c r="R131" s="415">
        <f>C131-'[1]5.3'!C131</f>
        <v>0</v>
      </c>
    </row>
    <row r="132" spans="1:18" s="416" customFormat="1">
      <c r="A132" s="200" t="s">
        <v>152</v>
      </c>
      <c r="B132" s="293" t="s">
        <v>337</v>
      </c>
      <c r="C132" s="191"/>
      <c r="D132" s="191"/>
      <c r="E132" s="199"/>
      <c r="F132" s="198"/>
      <c r="G132" s="199"/>
      <c r="H132" s="198"/>
      <c r="I132" s="199"/>
      <c r="J132" s="199"/>
      <c r="K132" s="199"/>
      <c r="L132" s="199"/>
      <c r="M132" s="199"/>
      <c r="N132" s="199"/>
      <c r="O132" s="199"/>
      <c r="P132" s="415">
        <f t="shared" si="21"/>
        <v>0</v>
      </c>
      <c r="Q132" s="415">
        <f t="shared" si="22"/>
        <v>0</v>
      </c>
      <c r="R132" s="415">
        <f>C132-'[1]5.3'!C132</f>
        <v>0</v>
      </c>
    </row>
    <row r="133" spans="1:18" s="416" customFormat="1">
      <c r="A133" s="205" t="s">
        <v>47</v>
      </c>
      <c r="B133" s="205"/>
      <c r="C133" s="191">
        <v>11450</v>
      </c>
      <c r="D133" s="191">
        <v>11450</v>
      </c>
      <c r="E133" s="191"/>
      <c r="F133" s="198"/>
      <c r="G133" s="199"/>
      <c r="H133" s="198"/>
      <c r="I133" s="199"/>
      <c r="J133" s="199"/>
      <c r="K133" s="199"/>
      <c r="L133" s="199"/>
      <c r="M133" s="199"/>
      <c r="N133" s="199"/>
      <c r="O133" s="199"/>
      <c r="P133" s="415">
        <f t="shared" si="21"/>
        <v>11450</v>
      </c>
      <c r="Q133" s="415">
        <f t="shared" si="22"/>
        <v>0</v>
      </c>
      <c r="R133" s="415">
        <f>C133-'[1]5.3'!C133</f>
        <v>0</v>
      </c>
    </row>
    <row r="134" spans="1:18" s="416" customFormat="1">
      <c r="A134" s="205" t="s">
        <v>430</v>
      </c>
      <c r="B134" s="205"/>
      <c r="C134" s="191">
        <v>11450</v>
      </c>
      <c r="D134" s="191">
        <v>11450</v>
      </c>
      <c r="E134" s="191">
        <v>0</v>
      </c>
      <c r="F134" s="198">
        <v>0</v>
      </c>
      <c r="G134" s="199">
        <v>0</v>
      </c>
      <c r="H134" s="198">
        <v>0</v>
      </c>
      <c r="I134" s="199">
        <v>0</v>
      </c>
      <c r="J134" s="199">
        <v>0</v>
      </c>
      <c r="K134" s="199">
        <v>0</v>
      </c>
      <c r="L134" s="199">
        <v>0</v>
      </c>
      <c r="M134" s="199">
        <v>0</v>
      </c>
      <c r="N134" s="199">
        <v>0</v>
      </c>
      <c r="O134" s="199">
        <v>0</v>
      </c>
      <c r="P134" s="415">
        <f t="shared" si="21"/>
        <v>11450</v>
      </c>
      <c r="Q134" s="415">
        <f t="shared" si="22"/>
        <v>0</v>
      </c>
      <c r="R134" s="415">
        <f>C134-'[1]5.3'!C134</f>
        <v>0</v>
      </c>
    </row>
    <row r="135" spans="1:18" s="416" customFormat="1">
      <c r="A135" s="205" t="s">
        <v>495</v>
      </c>
      <c r="B135" s="205"/>
      <c r="C135" s="191">
        <v>0</v>
      </c>
      <c r="D135" s="191">
        <v>0</v>
      </c>
      <c r="E135" s="191">
        <v>0</v>
      </c>
      <c r="F135" s="191">
        <v>0</v>
      </c>
      <c r="G135" s="191">
        <v>0</v>
      </c>
      <c r="H135" s="191">
        <v>0</v>
      </c>
      <c r="I135" s="191">
        <v>0</v>
      </c>
      <c r="J135" s="191">
        <v>0</v>
      </c>
      <c r="K135" s="191">
        <v>0</v>
      </c>
      <c r="L135" s="191">
        <v>0</v>
      </c>
      <c r="M135" s="191">
        <v>0</v>
      </c>
      <c r="N135" s="191">
        <v>0</v>
      </c>
      <c r="O135" s="191">
        <v>0</v>
      </c>
      <c r="P135" s="415">
        <f t="shared" si="21"/>
        <v>0</v>
      </c>
      <c r="Q135" s="415">
        <f t="shared" si="22"/>
        <v>0</v>
      </c>
      <c r="R135" s="415">
        <f>C135-'[1]5.3'!C135</f>
        <v>0</v>
      </c>
    </row>
    <row r="136" spans="1:18" s="416" customFormat="1">
      <c r="A136" s="205" t="s">
        <v>430</v>
      </c>
      <c r="B136" s="205"/>
      <c r="C136" s="191">
        <f>C133+C135</f>
        <v>11450</v>
      </c>
      <c r="D136" s="191">
        <f t="shared" ref="D136:O136" si="40">D133+D135</f>
        <v>11450</v>
      </c>
      <c r="E136" s="191">
        <f t="shared" si="40"/>
        <v>0</v>
      </c>
      <c r="F136" s="191">
        <f t="shared" si="40"/>
        <v>0</v>
      </c>
      <c r="G136" s="191">
        <f t="shared" si="40"/>
        <v>0</v>
      </c>
      <c r="H136" s="191">
        <f t="shared" si="40"/>
        <v>0</v>
      </c>
      <c r="I136" s="191">
        <f t="shared" si="40"/>
        <v>0</v>
      </c>
      <c r="J136" s="191">
        <f t="shared" si="40"/>
        <v>0</v>
      </c>
      <c r="K136" s="191">
        <f t="shared" si="40"/>
        <v>0</v>
      </c>
      <c r="L136" s="191">
        <f t="shared" si="40"/>
        <v>0</v>
      </c>
      <c r="M136" s="191">
        <f t="shared" si="40"/>
        <v>0</v>
      </c>
      <c r="N136" s="191">
        <f t="shared" si="40"/>
        <v>0</v>
      </c>
      <c r="O136" s="191">
        <f t="shared" si="40"/>
        <v>0</v>
      </c>
      <c r="P136" s="415">
        <f t="shared" si="21"/>
        <v>11450</v>
      </c>
      <c r="Q136" s="415">
        <f t="shared" si="22"/>
        <v>0</v>
      </c>
      <c r="R136" s="415">
        <f>C136-'[1]5.3'!C136</f>
        <v>0</v>
      </c>
    </row>
    <row r="137" spans="1:18" s="416" customFormat="1">
      <c r="A137" s="200" t="s">
        <v>153</v>
      </c>
      <c r="B137" s="293" t="s">
        <v>337</v>
      </c>
      <c r="C137" s="191"/>
      <c r="D137" s="191"/>
      <c r="E137" s="199"/>
      <c r="F137" s="198"/>
      <c r="G137" s="199"/>
      <c r="H137" s="198"/>
      <c r="I137" s="199"/>
      <c r="J137" s="199"/>
      <c r="K137" s="199"/>
      <c r="L137" s="199"/>
      <c r="M137" s="199"/>
      <c r="N137" s="199"/>
      <c r="O137" s="199"/>
      <c r="P137" s="415">
        <f t="shared" si="21"/>
        <v>0</v>
      </c>
      <c r="Q137" s="415">
        <f t="shared" si="22"/>
        <v>0</v>
      </c>
      <c r="R137" s="415">
        <f>C137-'[1]5.3'!C137</f>
        <v>0</v>
      </c>
    </row>
    <row r="138" spans="1:18" s="416" customFormat="1">
      <c r="A138" s="205" t="s">
        <v>47</v>
      </c>
      <c r="B138" s="205"/>
      <c r="C138" s="191">
        <f>SUM(D138:O138)</f>
        <v>24907</v>
      </c>
      <c r="D138" s="191">
        <f>[2]kiad!C59-'4.3'!H138</f>
        <v>17411</v>
      </c>
      <c r="E138" s="191"/>
      <c r="F138" s="198"/>
      <c r="G138" s="199"/>
      <c r="H138" s="198">
        <v>7496</v>
      </c>
      <c r="I138" s="199"/>
      <c r="J138" s="199"/>
      <c r="K138" s="199"/>
      <c r="L138" s="199"/>
      <c r="M138" s="199"/>
      <c r="N138" s="199"/>
      <c r="O138" s="199"/>
      <c r="P138" s="415">
        <f t="shared" si="21"/>
        <v>24907</v>
      </c>
      <c r="Q138" s="415">
        <f t="shared" si="22"/>
        <v>0</v>
      </c>
      <c r="R138" s="415">
        <f>C138-'[1]5.3'!C138</f>
        <v>0</v>
      </c>
    </row>
    <row r="139" spans="1:18" s="416" customFormat="1">
      <c r="A139" s="205" t="s">
        <v>430</v>
      </c>
      <c r="B139" s="205"/>
      <c r="C139" s="191">
        <v>24907</v>
      </c>
      <c r="D139" s="191">
        <v>17411</v>
      </c>
      <c r="E139" s="191">
        <v>0</v>
      </c>
      <c r="F139" s="198">
        <v>0</v>
      </c>
      <c r="G139" s="199">
        <v>0</v>
      </c>
      <c r="H139" s="198">
        <v>7496</v>
      </c>
      <c r="I139" s="199">
        <v>0</v>
      </c>
      <c r="J139" s="199">
        <v>0</v>
      </c>
      <c r="K139" s="199">
        <v>0</v>
      </c>
      <c r="L139" s="199">
        <v>0</v>
      </c>
      <c r="M139" s="199">
        <v>0</v>
      </c>
      <c r="N139" s="199">
        <v>0</v>
      </c>
      <c r="O139" s="199">
        <v>0</v>
      </c>
      <c r="P139" s="415">
        <f t="shared" si="21"/>
        <v>24907</v>
      </c>
      <c r="Q139" s="415">
        <f t="shared" si="22"/>
        <v>0</v>
      </c>
      <c r="R139" s="415">
        <f>C139-'[1]5.3'!C139</f>
        <v>0</v>
      </c>
    </row>
    <row r="140" spans="1:18" s="416" customFormat="1">
      <c r="A140" s="205" t="s">
        <v>705</v>
      </c>
      <c r="B140" s="205"/>
      <c r="C140" s="191">
        <v>9309</v>
      </c>
      <c r="D140" s="191"/>
      <c r="E140" s="191"/>
      <c r="F140" s="198"/>
      <c r="G140" s="199"/>
      <c r="H140" s="198">
        <v>9309</v>
      </c>
      <c r="I140" s="199"/>
      <c r="J140" s="199"/>
      <c r="K140" s="199"/>
      <c r="L140" s="199"/>
      <c r="M140" s="199"/>
      <c r="N140" s="199"/>
      <c r="O140" s="199"/>
      <c r="P140" s="415">
        <f t="shared" si="21"/>
        <v>9309</v>
      </c>
      <c r="Q140" s="415">
        <f t="shared" si="22"/>
        <v>0</v>
      </c>
      <c r="R140" s="415">
        <f>C140-'[1]5.3'!C140</f>
        <v>0</v>
      </c>
    </row>
    <row r="141" spans="1:18" s="416" customFormat="1">
      <c r="A141" s="205" t="s">
        <v>495</v>
      </c>
      <c r="B141" s="205"/>
      <c r="C141" s="191">
        <f>SUM(C140)</f>
        <v>9309</v>
      </c>
      <c r="D141" s="191">
        <f t="shared" ref="D141:O141" si="41">SUM(D140)</f>
        <v>0</v>
      </c>
      <c r="E141" s="191">
        <f t="shared" si="41"/>
        <v>0</v>
      </c>
      <c r="F141" s="191">
        <f t="shared" si="41"/>
        <v>0</v>
      </c>
      <c r="G141" s="191">
        <f t="shared" si="41"/>
        <v>0</v>
      </c>
      <c r="H141" s="191">
        <f t="shared" si="41"/>
        <v>9309</v>
      </c>
      <c r="I141" s="191">
        <f t="shared" si="41"/>
        <v>0</v>
      </c>
      <c r="J141" s="191">
        <f t="shared" si="41"/>
        <v>0</v>
      </c>
      <c r="K141" s="191">
        <f t="shared" si="41"/>
        <v>0</v>
      </c>
      <c r="L141" s="191">
        <f t="shared" si="41"/>
        <v>0</v>
      </c>
      <c r="M141" s="191">
        <f t="shared" si="41"/>
        <v>0</v>
      </c>
      <c r="N141" s="191">
        <f t="shared" si="41"/>
        <v>0</v>
      </c>
      <c r="O141" s="191">
        <f t="shared" si="41"/>
        <v>0</v>
      </c>
      <c r="P141" s="415">
        <f t="shared" si="21"/>
        <v>9309</v>
      </c>
      <c r="Q141" s="415">
        <f t="shared" si="22"/>
        <v>0</v>
      </c>
      <c r="R141" s="415">
        <f>C141-'[1]5.3'!C141</f>
        <v>0</v>
      </c>
    </row>
    <row r="142" spans="1:18" s="416" customFormat="1">
      <c r="A142" s="205" t="s">
        <v>430</v>
      </c>
      <c r="B142" s="205"/>
      <c r="C142" s="191">
        <f>C139+C141</f>
        <v>34216</v>
      </c>
      <c r="D142" s="191">
        <f t="shared" ref="D142:O142" si="42">D139+D141</f>
        <v>17411</v>
      </c>
      <c r="E142" s="191">
        <f t="shared" si="42"/>
        <v>0</v>
      </c>
      <c r="F142" s="191">
        <f t="shared" si="42"/>
        <v>0</v>
      </c>
      <c r="G142" s="191">
        <f t="shared" si="42"/>
        <v>0</v>
      </c>
      <c r="H142" s="191">
        <f t="shared" si="42"/>
        <v>16805</v>
      </c>
      <c r="I142" s="191">
        <f t="shared" si="42"/>
        <v>0</v>
      </c>
      <c r="J142" s="191">
        <f t="shared" si="42"/>
        <v>0</v>
      </c>
      <c r="K142" s="191">
        <f t="shared" si="42"/>
        <v>0</v>
      </c>
      <c r="L142" s="191">
        <f t="shared" si="42"/>
        <v>0</v>
      </c>
      <c r="M142" s="191">
        <f t="shared" si="42"/>
        <v>0</v>
      </c>
      <c r="N142" s="191">
        <f t="shared" si="42"/>
        <v>0</v>
      </c>
      <c r="O142" s="191">
        <f t="shared" si="42"/>
        <v>0</v>
      </c>
      <c r="P142" s="415">
        <f t="shared" si="21"/>
        <v>34216</v>
      </c>
      <c r="Q142" s="415">
        <f t="shared" si="22"/>
        <v>0</v>
      </c>
      <c r="R142" s="415">
        <f>C142-'[1]5.3'!C142</f>
        <v>0</v>
      </c>
    </row>
    <row r="143" spans="1:18" s="416" customFormat="1">
      <c r="A143" s="200" t="s">
        <v>154</v>
      </c>
      <c r="B143" s="293" t="s">
        <v>337</v>
      </c>
      <c r="C143" s="191"/>
      <c r="D143" s="191"/>
      <c r="E143" s="199"/>
      <c r="F143" s="198"/>
      <c r="G143" s="199"/>
      <c r="H143" s="198"/>
      <c r="I143" s="199"/>
      <c r="J143" s="199"/>
      <c r="K143" s="199"/>
      <c r="L143" s="199"/>
      <c r="M143" s="199"/>
      <c r="N143" s="199"/>
      <c r="O143" s="199"/>
      <c r="P143" s="415">
        <f t="shared" ref="P143:P206" si="43">SUM(D143:O143)</f>
        <v>0</v>
      </c>
      <c r="Q143" s="415">
        <f t="shared" ref="Q143:Q206" si="44">P143-C143</f>
        <v>0</v>
      </c>
      <c r="R143" s="415">
        <f>C143-'[1]5.3'!C143</f>
        <v>0</v>
      </c>
    </row>
    <row r="144" spans="1:18" s="416" customFormat="1">
      <c r="A144" s="205" t="s">
        <v>47</v>
      </c>
      <c r="B144" s="205"/>
      <c r="C144" s="191">
        <f>SUM(D144:O144)</f>
        <v>29694</v>
      </c>
      <c r="D144" s="191">
        <v>16839</v>
      </c>
      <c r="E144" s="191"/>
      <c r="F144" s="198"/>
      <c r="G144" s="199"/>
      <c r="H144" s="198">
        <v>12855</v>
      </c>
      <c r="I144" s="199"/>
      <c r="J144" s="199"/>
      <c r="K144" s="199"/>
      <c r="L144" s="199"/>
      <c r="M144" s="199"/>
      <c r="N144" s="199"/>
      <c r="O144" s="199"/>
      <c r="P144" s="415">
        <f t="shared" si="43"/>
        <v>29694</v>
      </c>
      <c r="Q144" s="415">
        <f t="shared" si="44"/>
        <v>0</v>
      </c>
      <c r="R144" s="415">
        <f>C144-'[1]5.3'!C144</f>
        <v>0</v>
      </c>
    </row>
    <row r="145" spans="1:18" s="416" customFormat="1">
      <c r="A145" s="205" t="s">
        <v>430</v>
      </c>
      <c r="B145" s="205"/>
      <c r="C145" s="191">
        <v>29694</v>
      </c>
      <c r="D145" s="191">
        <v>16839</v>
      </c>
      <c r="E145" s="191">
        <v>0</v>
      </c>
      <c r="F145" s="198">
        <v>0</v>
      </c>
      <c r="G145" s="199">
        <v>0</v>
      </c>
      <c r="H145" s="198">
        <v>12855</v>
      </c>
      <c r="I145" s="199">
        <v>0</v>
      </c>
      <c r="J145" s="199">
        <v>0</v>
      </c>
      <c r="K145" s="199">
        <v>0</v>
      </c>
      <c r="L145" s="199">
        <v>0</v>
      </c>
      <c r="M145" s="199">
        <v>0</v>
      </c>
      <c r="N145" s="199">
        <v>0</v>
      </c>
      <c r="O145" s="199">
        <v>0</v>
      </c>
      <c r="P145" s="415">
        <f t="shared" si="43"/>
        <v>29694</v>
      </c>
      <c r="Q145" s="415">
        <f t="shared" si="44"/>
        <v>0</v>
      </c>
      <c r="R145" s="415">
        <f>C145-'[1]5.3'!C145</f>
        <v>0</v>
      </c>
    </row>
    <row r="146" spans="1:18" s="416" customFormat="1">
      <c r="A146" s="205" t="s">
        <v>705</v>
      </c>
      <c r="B146" s="205"/>
      <c r="C146" s="191">
        <v>733</v>
      </c>
      <c r="D146" s="191"/>
      <c r="E146" s="191"/>
      <c r="F146" s="198"/>
      <c r="G146" s="199"/>
      <c r="H146" s="198">
        <v>733</v>
      </c>
      <c r="I146" s="199"/>
      <c r="J146" s="199"/>
      <c r="K146" s="199"/>
      <c r="L146" s="199"/>
      <c r="M146" s="199"/>
      <c r="N146" s="199"/>
      <c r="O146" s="199"/>
      <c r="P146" s="415">
        <f t="shared" si="43"/>
        <v>733</v>
      </c>
      <c r="Q146" s="415">
        <f t="shared" si="44"/>
        <v>0</v>
      </c>
      <c r="R146" s="415">
        <f>C146-'[1]5.3'!C146</f>
        <v>0</v>
      </c>
    </row>
    <row r="147" spans="1:18" s="416" customFormat="1">
      <c r="A147" s="205" t="s">
        <v>495</v>
      </c>
      <c r="B147" s="205"/>
      <c r="C147" s="191">
        <f>SUM(C146)</f>
        <v>733</v>
      </c>
      <c r="D147" s="191">
        <f t="shared" ref="D147:O147" si="45">SUM(D146)</f>
        <v>0</v>
      </c>
      <c r="E147" s="191">
        <f t="shared" si="45"/>
        <v>0</v>
      </c>
      <c r="F147" s="191">
        <f t="shared" si="45"/>
        <v>0</v>
      </c>
      <c r="G147" s="191">
        <f t="shared" si="45"/>
        <v>0</v>
      </c>
      <c r="H147" s="191">
        <f t="shared" si="45"/>
        <v>733</v>
      </c>
      <c r="I147" s="191">
        <f t="shared" si="45"/>
        <v>0</v>
      </c>
      <c r="J147" s="191">
        <f t="shared" si="45"/>
        <v>0</v>
      </c>
      <c r="K147" s="191">
        <f t="shared" si="45"/>
        <v>0</v>
      </c>
      <c r="L147" s="191">
        <f t="shared" si="45"/>
        <v>0</v>
      </c>
      <c r="M147" s="191">
        <f t="shared" si="45"/>
        <v>0</v>
      </c>
      <c r="N147" s="191">
        <f t="shared" si="45"/>
        <v>0</v>
      </c>
      <c r="O147" s="191">
        <f t="shared" si="45"/>
        <v>0</v>
      </c>
      <c r="P147" s="415">
        <f t="shared" si="43"/>
        <v>733</v>
      </c>
      <c r="Q147" s="415">
        <f t="shared" si="44"/>
        <v>0</v>
      </c>
      <c r="R147" s="415">
        <f>C147-'[1]5.3'!C147</f>
        <v>0</v>
      </c>
    </row>
    <row r="148" spans="1:18" s="416" customFormat="1">
      <c r="A148" s="205" t="s">
        <v>430</v>
      </c>
      <c r="B148" s="205"/>
      <c r="C148" s="191">
        <f>C145+C147</f>
        <v>30427</v>
      </c>
      <c r="D148" s="191">
        <f t="shared" ref="D148:O148" si="46">D145+D147</f>
        <v>16839</v>
      </c>
      <c r="E148" s="191">
        <f t="shared" si="46"/>
        <v>0</v>
      </c>
      <c r="F148" s="191">
        <f t="shared" si="46"/>
        <v>0</v>
      </c>
      <c r="G148" s="191">
        <f t="shared" si="46"/>
        <v>0</v>
      </c>
      <c r="H148" s="191">
        <f t="shared" si="46"/>
        <v>13588</v>
      </c>
      <c r="I148" s="191">
        <f t="shared" si="46"/>
        <v>0</v>
      </c>
      <c r="J148" s="191">
        <f t="shared" si="46"/>
        <v>0</v>
      </c>
      <c r="K148" s="191">
        <f t="shared" si="46"/>
        <v>0</v>
      </c>
      <c r="L148" s="191">
        <f t="shared" si="46"/>
        <v>0</v>
      </c>
      <c r="M148" s="191">
        <f t="shared" si="46"/>
        <v>0</v>
      </c>
      <c r="N148" s="191">
        <f t="shared" si="46"/>
        <v>0</v>
      </c>
      <c r="O148" s="191">
        <f t="shared" si="46"/>
        <v>0</v>
      </c>
      <c r="P148" s="415">
        <f t="shared" si="43"/>
        <v>30427</v>
      </c>
      <c r="Q148" s="415">
        <f t="shared" si="44"/>
        <v>0</v>
      </c>
      <c r="R148" s="415">
        <f>C148-'[1]5.3'!C148</f>
        <v>0</v>
      </c>
    </row>
    <row r="149" spans="1:18" s="416" customFormat="1">
      <c r="A149" s="200" t="s">
        <v>155</v>
      </c>
      <c r="B149" s="293" t="s">
        <v>337</v>
      </c>
      <c r="C149" s="191"/>
      <c r="D149" s="191"/>
      <c r="E149" s="199"/>
      <c r="F149" s="198"/>
      <c r="G149" s="199"/>
      <c r="H149" s="198"/>
      <c r="I149" s="199"/>
      <c r="J149" s="199"/>
      <c r="K149" s="199"/>
      <c r="L149" s="199"/>
      <c r="M149" s="199"/>
      <c r="N149" s="199"/>
      <c r="O149" s="199"/>
      <c r="P149" s="415">
        <f t="shared" si="43"/>
        <v>0</v>
      </c>
      <c r="Q149" s="415">
        <f t="shared" si="44"/>
        <v>0</v>
      </c>
      <c r="R149" s="415">
        <f>C149-'[1]5.3'!C149</f>
        <v>0</v>
      </c>
    </row>
    <row r="150" spans="1:18" s="416" customFormat="1">
      <c r="A150" s="205" t="s">
        <v>47</v>
      </c>
      <c r="B150" s="205"/>
      <c r="C150" s="191">
        <f>SUM(D150:O150)</f>
        <v>42880</v>
      </c>
      <c r="D150" s="191">
        <f>[2]kiad!C63-'4.3'!H150</f>
        <v>24746</v>
      </c>
      <c r="E150" s="191"/>
      <c r="F150" s="198"/>
      <c r="G150" s="199"/>
      <c r="H150" s="198">
        <v>18134</v>
      </c>
      <c r="I150" s="199"/>
      <c r="J150" s="199"/>
      <c r="K150" s="199"/>
      <c r="L150" s="199"/>
      <c r="M150" s="199"/>
      <c r="N150" s="199"/>
      <c r="O150" s="199"/>
      <c r="P150" s="415">
        <f t="shared" si="43"/>
        <v>42880</v>
      </c>
      <c r="Q150" s="415">
        <f t="shared" si="44"/>
        <v>0</v>
      </c>
      <c r="R150" s="415">
        <f>C150-'[1]5.3'!C150</f>
        <v>0</v>
      </c>
    </row>
    <row r="151" spans="1:18" s="416" customFormat="1">
      <c r="A151" s="205" t="s">
        <v>430</v>
      </c>
      <c r="B151" s="205"/>
      <c r="C151" s="191">
        <v>46140</v>
      </c>
      <c r="D151" s="191">
        <v>26952</v>
      </c>
      <c r="E151" s="191">
        <v>0</v>
      </c>
      <c r="F151" s="198">
        <v>0</v>
      </c>
      <c r="G151" s="199">
        <v>0</v>
      </c>
      <c r="H151" s="198">
        <v>19188</v>
      </c>
      <c r="I151" s="199">
        <v>0</v>
      </c>
      <c r="J151" s="199">
        <v>0</v>
      </c>
      <c r="K151" s="199">
        <v>0</v>
      </c>
      <c r="L151" s="199">
        <v>0</v>
      </c>
      <c r="M151" s="199">
        <v>0</v>
      </c>
      <c r="N151" s="199">
        <v>0</v>
      </c>
      <c r="O151" s="199">
        <v>0</v>
      </c>
      <c r="P151" s="415">
        <f t="shared" si="43"/>
        <v>46140</v>
      </c>
      <c r="Q151" s="415">
        <f t="shared" si="44"/>
        <v>0</v>
      </c>
      <c r="R151" s="415">
        <f>C151-'[1]5.3'!C151</f>
        <v>0</v>
      </c>
    </row>
    <row r="152" spans="1:18" s="416" customFormat="1">
      <c r="A152" s="205" t="s">
        <v>705</v>
      </c>
      <c r="B152" s="205"/>
      <c r="C152" s="191">
        <v>433</v>
      </c>
      <c r="D152" s="191"/>
      <c r="E152" s="191"/>
      <c r="F152" s="198"/>
      <c r="G152" s="199"/>
      <c r="H152" s="198">
        <v>433</v>
      </c>
      <c r="I152" s="199"/>
      <c r="J152" s="199"/>
      <c r="K152" s="199"/>
      <c r="L152" s="199"/>
      <c r="M152" s="199"/>
      <c r="N152" s="199"/>
      <c r="O152" s="199"/>
      <c r="P152" s="415">
        <f t="shared" si="43"/>
        <v>433</v>
      </c>
      <c r="Q152" s="415">
        <f t="shared" si="44"/>
        <v>0</v>
      </c>
      <c r="R152" s="415">
        <f>C152-'[1]5.3'!C152</f>
        <v>0</v>
      </c>
    </row>
    <row r="153" spans="1:18" s="416" customFormat="1">
      <c r="A153" s="205" t="s">
        <v>495</v>
      </c>
      <c r="B153" s="205"/>
      <c r="C153" s="191">
        <f>SUM(C152)</f>
        <v>433</v>
      </c>
      <c r="D153" s="191">
        <f t="shared" ref="D153:O153" si="47">SUM(D152)</f>
        <v>0</v>
      </c>
      <c r="E153" s="191">
        <f t="shared" si="47"/>
        <v>0</v>
      </c>
      <c r="F153" s="191">
        <f t="shared" si="47"/>
        <v>0</v>
      </c>
      <c r="G153" s="191">
        <f t="shared" si="47"/>
        <v>0</v>
      </c>
      <c r="H153" s="191">
        <f t="shared" si="47"/>
        <v>433</v>
      </c>
      <c r="I153" s="191">
        <f t="shared" si="47"/>
        <v>0</v>
      </c>
      <c r="J153" s="191">
        <f t="shared" si="47"/>
        <v>0</v>
      </c>
      <c r="K153" s="191">
        <f t="shared" si="47"/>
        <v>0</v>
      </c>
      <c r="L153" s="191">
        <f t="shared" si="47"/>
        <v>0</v>
      </c>
      <c r="M153" s="191">
        <f t="shared" si="47"/>
        <v>0</v>
      </c>
      <c r="N153" s="191">
        <f t="shared" si="47"/>
        <v>0</v>
      </c>
      <c r="O153" s="191">
        <f t="shared" si="47"/>
        <v>0</v>
      </c>
      <c r="P153" s="415">
        <f t="shared" si="43"/>
        <v>433</v>
      </c>
      <c r="Q153" s="415">
        <f t="shared" si="44"/>
        <v>0</v>
      </c>
      <c r="R153" s="415">
        <f>C153-'[1]5.3'!C153</f>
        <v>0</v>
      </c>
    </row>
    <row r="154" spans="1:18" s="416" customFormat="1">
      <c r="A154" s="205" t="s">
        <v>430</v>
      </c>
      <c r="B154" s="205"/>
      <c r="C154" s="191">
        <f>C151+C153</f>
        <v>46573</v>
      </c>
      <c r="D154" s="191">
        <f t="shared" ref="D154:O154" si="48">D151+D153</f>
        <v>26952</v>
      </c>
      <c r="E154" s="191">
        <f t="shared" si="48"/>
        <v>0</v>
      </c>
      <c r="F154" s="191">
        <f t="shared" si="48"/>
        <v>0</v>
      </c>
      <c r="G154" s="191">
        <f t="shared" si="48"/>
        <v>0</v>
      </c>
      <c r="H154" s="191">
        <f t="shared" si="48"/>
        <v>19621</v>
      </c>
      <c r="I154" s="191">
        <f t="shared" si="48"/>
        <v>0</v>
      </c>
      <c r="J154" s="191">
        <f t="shared" si="48"/>
        <v>0</v>
      </c>
      <c r="K154" s="191">
        <f t="shared" si="48"/>
        <v>0</v>
      </c>
      <c r="L154" s="191">
        <f t="shared" si="48"/>
        <v>0</v>
      </c>
      <c r="M154" s="191">
        <f t="shared" si="48"/>
        <v>0</v>
      </c>
      <c r="N154" s="191">
        <f t="shared" si="48"/>
        <v>0</v>
      </c>
      <c r="O154" s="191">
        <f t="shared" si="48"/>
        <v>0</v>
      </c>
      <c r="P154" s="415">
        <f t="shared" si="43"/>
        <v>46573</v>
      </c>
      <c r="Q154" s="415">
        <f t="shared" si="44"/>
        <v>0</v>
      </c>
      <c r="R154" s="415">
        <f>C154-'[1]5.3'!C154</f>
        <v>0</v>
      </c>
    </row>
    <row r="155" spans="1:18" s="416" customFormat="1">
      <c r="A155" s="200" t="s">
        <v>156</v>
      </c>
      <c r="B155" s="293" t="s">
        <v>337</v>
      </c>
      <c r="C155" s="191"/>
      <c r="D155" s="191"/>
      <c r="E155" s="199"/>
      <c r="F155" s="198"/>
      <c r="G155" s="199"/>
      <c r="H155" s="198"/>
      <c r="I155" s="199"/>
      <c r="J155" s="199"/>
      <c r="K155" s="199"/>
      <c r="L155" s="199"/>
      <c r="M155" s="199"/>
      <c r="N155" s="199"/>
      <c r="O155" s="199"/>
      <c r="P155" s="415">
        <f t="shared" si="43"/>
        <v>0</v>
      </c>
      <c r="Q155" s="415">
        <f t="shared" si="44"/>
        <v>0</v>
      </c>
      <c r="R155" s="415">
        <f>C155-'[1]5.3'!C155</f>
        <v>0</v>
      </c>
    </row>
    <row r="156" spans="1:18" s="416" customFormat="1">
      <c r="A156" s="205" t="s">
        <v>47</v>
      </c>
      <c r="B156" s="205"/>
      <c r="C156" s="191">
        <v>432</v>
      </c>
      <c r="D156" s="191">
        <v>432</v>
      </c>
      <c r="E156" s="191"/>
      <c r="F156" s="198"/>
      <c r="G156" s="199"/>
      <c r="H156" s="198"/>
      <c r="I156" s="199"/>
      <c r="J156" s="199"/>
      <c r="K156" s="199"/>
      <c r="L156" s="199"/>
      <c r="M156" s="199"/>
      <c r="N156" s="199"/>
      <c r="O156" s="199"/>
      <c r="P156" s="415">
        <f t="shared" si="43"/>
        <v>432</v>
      </c>
      <c r="Q156" s="415">
        <f t="shared" si="44"/>
        <v>0</v>
      </c>
      <c r="R156" s="415">
        <f>C156-'[1]5.3'!C156</f>
        <v>0</v>
      </c>
    </row>
    <row r="157" spans="1:18" s="416" customFormat="1">
      <c r="A157" s="205" t="s">
        <v>430</v>
      </c>
      <c r="B157" s="205"/>
      <c r="C157" s="191">
        <v>432</v>
      </c>
      <c r="D157" s="191">
        <v>432</v>
      </c>
      <c r="E157" s="191">
        <v>0</v>
      </c>
      <c r="F157" s="198">
        <v>0</v>
      </c>
      <c r="G157" s="199">
        <v>0</v>
      </c>
      <c r="H157" s="198">
        <v>0</v>
      </c>
      <c r="I157" s="199">
        <v>0</v>
      </c>
      <c r="J157" s="199">
        <v>0</v>
      </c>
      <c r="K157" s="199">
        <v>0</v>
      </c>
      <c r="L157" s="199">
        <v>0</v>
      </c>
      <c r="M157" s="199">
        <v>0</v>
      </c>
      <c r="N157" s="199">
        <v>0</v>
      </c>
      <c r="O157" s="199">
        <v>0</v>
      </c>
      <c r="P157" s="415">
        <f t="shared" si="43"/>
        <v>432</v>
      </c>
      <c r="Q157" s="415">
        <f t="shared" si="44"/>
        <v>0</v>
      </c>
      <c r="R157" s="415">
        <f>C157-'[1]5.3'!C157</f>
        <v>0</v>
      </c>
    </row>
    <row r="158" spans="1:18" s="416" customFormat="1">
      <c r="A158" s="205" t="s">
        <v>495</v>
      </c>
      <c r="B158" s="205"/>
      <c r="C158" s="191">
        <v>0</v>
      </c>
      <c r="D158" s="191">
        <v>0</v>
      </c>
      <c r="E158" s="191">
        <v>0</v>
      </c>
      <c r="F158" s="191">
        <v>0</v>
      </c>
      <c r="G158" s="191">
        <v>0</v>
      </c>
      <c r="H158" s="191">
        <v>0</v>
      </c>
      <c r="I158" s="191">
        <v>0</v>
      </c>
      <c r="J158" s="191">
        <v>0</v>
      </c>
      <c r="K158" s="191">
        <v>0</v>
      </c>
      <c r="L158" s="191">
        <v>0</v>
      </c>
      <c r="M158" s="191">
        <v>0</v>
      </c>
      <c r="N158" s="191">
        <v>0</v>
      </c>
      <c r="O158" s="191">
        <v>0</v>
      </c>
      <c r="P158" s="415">
        <f t="shared" si="43"/>
        <v>0</v>
      </c>
      <c r="Q158" s="415">
        <f t="shared" si="44"/>
        <v>0</v>
      </c>
      <c r="R158" s="415">
        <f>C158-'[1]5.3'!C158</f>
        <v>0</v>
      </c>
    </row>
    <row r="159" spans="1:18" s="416" customFormat="1">
      <c r="A159" s="205" t="s">
        <v>430</v>
      </c>
      <c r="B159" s="205"/>
      <c r="C159" s="191">
        <f>C156+C158</f>
        <v>432</v>
      </c>
      <c r="D159" s="191">
        <f t="shared" ref="D159:O159" si="49">D156+D158</f>
        <v>432</v>
      </c>
      <c r="E159" s="191">
        <f t="shared" si="49"/>
        <v>0</v>
      </c>
      <c r="F159" s="191">
        <f t="shared" si="49"/>
        <v>0</v>
      </c>
      <c r="G159" s="191">
        <f t="shared" si="49"/>
        <v>0</v>
      </c>
      <c r="H159" s="191">
        <f t="shared" si="49"/>
        <v>0</v>
      </c>
      <c r="I159" s="191">
        <f t="shared" si="49"/>
        <v>0</v>
      </c>
      <c r="J159" s="191">
        <f t="shared" si="49"/>
        <v>0</v>
      </c>
      <c r="K159" s="191">
        <f t="shared" si="49"/>
        <v>0</v>
      </c>
      <c r="L159" s="191">
        <f t="shared" si="49"/>
        <v>0</v>
      </c>
      <c r="M159" s="191">
        <f t="shared" si="49"/>
        <v>0</v>
      </c>
      <c r="N159" s="191">
        <f t="shared" si="49"/>
        <v>0</v>
      </c>
      <c r="O159" s="191">
        <f t="shared" si="49"/>
        <v>0</v>
      </c>
      <c r="P159" s="415">
        <f t="shared" si="43"/>
        <v>432</v>
      </c>
      <c r="Q159" s="415">
        <f t="shared" si="44"/>
        <v>0</v>
      </c>
      <c r="R159" s="415">
        <f>C159-'[1]5.3'!C159</f>
        <v>0</v>
      </c>
    </row>
    <row r="160" spans="1:18" s="416" customFormat="1">
      <c r="A160" s="200" t="s">
        <v>245</v>
      </c>
      <c r="B160" s="200"/>
      <c r="C160" s="191"/>
      <c r="D160" s="191"/>
      <c r="E160" s="199"/>
      <c r="F160" s="198"/>
      <c r="G160" s="199"/>
      <c r="H160" s="198"/>
      <c r="I160" s="199"/>
      <c r="J160" s="199"/>
      <c r="K160" s="199"/>
      <c r="L160" s="199"/>
      <c r="M160" s="199"/>
      <c r="N160" s="199"/>
      <c r="O160" s="199"/>
      <c r="P160" s="415">
        <f t="shared" si="43"/>
        <v>0</v>
      </c>
      <c r="Q160" s="415">
        <f t="shared" si="44"/>
        <v>0</v>
      </c>
      <c r="R160" s="415">
        <f>C160-'[1]5.3'!C160</f>
        <v>0</v>
      </c>
    </row>
    <row r="161" spans="1:18" s="416" customFormat="1">
      <c r="A161" s="205" t="s">
        <v>47</v>
      </c>
      <c r="B161" s="293" t="s">
        <v>337</v>
      </c>
      <c r="C161" s="191">
        <f>SUM(D161:K161)</f>
        <v>7053</v>
      </c>
      <c r="D161" s="191">
        <v>7053</v>
      </c>
      <c r="E161" s="191"/>
      <c r="F161" s="198"/>
      <c r="G161" s="199"/>
      <c r="H161" s="198"/>
      <c r="I161" s="199"/>
      <c r="J161" s="199"/>
      <c r="K161" s="199"/>
      <c r="L161" s="199"/>
      <c r="M161" s="199"/>
      <c r="N161" s="199"/>
      <c r="O161" s="199"/>
      <c r="P161" s="415">
        <f t="shared" si="43"/>
        <v>7053</v>
      </c>
      <c r="Q161" s="415">
        <f t="shared" si="44"/>
        <v>0</v>
      </c>
      <c r="R161" s="415">
        <f>C161-'[1]5.3'!C161</f>
        <v>0</v>
      </c>
    </row>
    <row r="162" spans="1:18" s="416" customFormat="1">
      <c r="A162" s="205" t="s">
        <v>430</v>
      </c>
      <c r="B162" s="293"/>
      <c r="C162" s="191">
        <v>7053</v>
      </c>
      <c r="D162" s="191">
        <v>7053</v>
      </c>
      <c r="E162" s="191">
        <v>0</v>
      </c>
      <c r="F162" s="198">
        <v>0</v>
      </c>
      <c r="G162" s="199">
        <v>0</v>
      </c>
      <c r="H162" s="198">
        <v>0</v>
      </c>
      <c r="I162" s="199">
        <v>0</v>
      </c>
      <c r="J162" s="199">
        <v>0</v>
      </c>
      <c r="K162" s="199">
        <v>0</v>
      </c>
      <c r="L162" s="199">
        <v>0</v>
      </c>
      <c r="M162" s="199">
        <v>0</v>
      </c>
      <c r="N162" s="199">
        <v>0</v>
      </c>
      <c r="O162" s="199">
        <v>0</v>
      </c>
      <c r="P162" s="415">
        <f t="shared" si="43"/>
        <v>7053</v>
      </c>
      <c r="Q162" s="415">
        <f t="shared" si="44"/>
        <v>0</v>
      </c>
      <c r="R162" s="415">
        <f>C162-'[1]5.3'!C162</f>
        <v>0</v>
      </c>
    </row>
    <row r="163" spans="1:18" s="416" customFormat="1">
      <c r="A163" s="205" t="s">
        <v>495</v>
      </c>
      <c r="B163" s="205"/>
      <c r="C163" s="191">
        <v>0</v>
      </c>
      <c r="D163" s="191">
        <v>0</v>
      </c>
      <c r="E163" s="191">
        <v>0</v>
      </c>
      <c r="F163" s="191">
        <v>0</v>
      </c>
      <c r="G163" s="191">
        <v>0</v>
      </c>
      <c r="H163" s="191">
        <v>0</v>
      </c>
      <c r="I163" s="191">
        <v>0</v>
      </c>
      <c r="J163" s="191">
        <v>0</v>
      </c>
      <c r="K163" s="191">
        <v>0</v>
      </c>
      <c r="L163" s="191">
        <v>0</v>
      </c>
      <c r="M163" s="191">
        <v>0</v>
      </c>
      <c r="N163" s="191">
        <v>0</v>
      </c>
      <c r="O163" s="191">
        <v>0</v>
      </c>
      <c r="P163" s="415">
        <f t="shared" si="43"/>
        <v>0</v>
      </c>
      <c r="Q163" s="415">
        <f t="shared" si="44"/>
        <v>0</v>
      </c>
      <c r="R163" s="415">
        <f>C163-'[1]5.3'!C163</f>
        <v>0</v>
      </c>
    </row>
    <row r="164" spans="1:18" s="416" customFormat="1">
      <c r="A164" s="205" t="s">
        <v>430</v>
      </c>
      <c r="B164" s="205"/>
      <c r="C164" s="191">
        <f>C161+C163</f>
        <v>7053</v>
      </c>
      <c r="D164" s="191">
        <f t="shared" ref="D164:O164" si="50">D161+D163</f>
        <v>7053</v>
      </c>
      <c r="E164" s="191">
        <f t="shared" si="50"/>
        <v>0</v>
      </c>
      <c r="F164" s="191">
        <f t="shared" si="50"/>
        <v>0</v>
      </c>
      <c r="G164" s="191">
        <f t="shared" si="50"/>
        <v>0</v>
      </c>
      <c r="H164" s="191">
        <f t="shared" si="50"/>
        <v>0</v>
      </c>
      <c r="I164" s="191">
        <f t="shared" si="50"/>
        <v>0</v>
      </c>
      <c r="J164" s="191">
        <f t="shared" si="50"/>
        <v>0</v>
      </c>
      <c r="K164" s="191">
        <f t="shared" si="50"/>
        <v>0</v>
      </c>
      <c r="L164" s="191">
        <f t="shared" si="50"/>
        <v>0</v>
      </c>
      <c r="M164" s="191">
        <f t="shared" si="50"/>
        <v>0</v>
      </c>
      <c r="N164" s="191">
        <f t="shared" si="50"/>
        <v>0</v>
      </c>
      <c r="O164" s="191">
        <f t="shared" si="50"/>
        <v>0</v>
      </c>
      <c r="P164" s="415">
        <f t="shared" si="43"/>
        <v>7053</v>
      </c>
      <c r="Q164" s="415">
        <f t="shared" si="44"/>
        <v>0</v>
      </c>
      <c r="R164" s="415">
        <f>C164-'[1]5.3'!C164</f>
        <v>0</v>
      </c>
    </row>
    <row r="165" spans="1:18" s="416" customFormat="1">
      <c r="A165" s="200" t="s">
        <v>157</v>
      </c>
      <c r="B165" s="293" t="s">
        <v>337</v>
      </c>
      <c r="C165" s="191"/>
      <c r="D165" s="191"/>
      <c r="E165" s="199"/>
      <c r="F165" s="198"/>
      <c r="G165" s="199"/>
      <c r="H165" s="198"/>
      <c r="I165" s="199"/>
      <c r="J165" s="199"/>
      <c r="K165" s="199"/>
      <c r="L165" s="199"/>
      <c r="M165" s="199"/>
      <c r="N165" s="199"/>
      <c r="O165" s="199"/>
      <c r="P165" s="415">
        <f t="shared" si="43"/>
        <v>0</v>
      </c>
      <c r="Q165" s="415">
        <f t="shared" si="44"/>
        <v>0</v>
      </c>
      <c r="R165" s="415">
        <f>C165-'[1]5.3'!C165</f>
        <v>0</v>
      </c>
    </row>
    <row r="166" spans="1:18" s="416" customFormat="1">
      <c r="A166" s="205" t="s">
        <v>47</v>
      </c>
      <c r="B166" s="205"/>
      <c r="C166" s="191">
        <v>14416</v>
      </c>
      <c r="D166" s="191">
        <v>14416</v>
      </c>
      <c r="E166" s="191"/>
      <c r="F166" s="198"/>
      <c r="G166" s="199"/>
      <c r="H166" s="198"/>
      <c r="I166" s="199"/>
      <c r="J166" s="199"/>
      <c r="K166" s="199"/>
      <c r="L166" s="199"/>
      <c r="M166" s="199"/>
      <c r="N166" s="199"/>
      <c r="O166" s="199"/>
      <c r="P166" s="415">
        <f t="shared" si="43"/>
        <v>14416</v>
      </c>
      <c r="Q166" s="415">
        <f t="shared" si="44"/>
        <v>0</v>
      </c>
      <c r="R166" s="415">
        <f>C166-'[1]5.3'!C166</f>
        <v>0</v>
      </c>
    </row>
    <row r="167" spans="1:18" s="416" customFormat="1">
      <c r="A167" s="205" t="s">
        <v>430</v>
      </c>
      <c r="B167" s="205"/>
      <c r="C167" s="191">
        <v>14416</v>
      </c>
      <c r="D167" s="191">
        <v>14416</v>
      </c>
      <c r="E167" s="191">
        <v>0</v>
      </c>
      <c r="F167" s="198">
        <v>0</v>
      </c>
      <c r="G167" s="199">
        <v>0</v>
      </c>
      <c r="H167" s="198">
        <v>0</v>
      </c>
      <c r="I167" s="199">
        <v>0</v>
      </c>
      <c r="J167" s="199">
        <v>0</v>
      </c>
      <c r="K167" s="199">
        <v>0</v>
      </c>
      <c r="L167" s="199">
        <v>0</v>
      </c>
      <c r="M167" s="199">
        <v>0</v>
      </c>
      <c r="N167" s="199">
        <v>0</v>
      </c>
      <c r="O167" s="199">
        <v>0</v>
      </c>
      <c r="P167" s="415">
        <f t="shared" si="43"/>
        <v>14416</v>
      </c>
      <c r="Q167" s="415">
        <f t="shared" si="44"/>
        <v>0</v>
      </c>
      <c r="R167" s="415">
        <f>C167-'[1]5.3'!C167</f>
        <v>0</v>
      </c>
    </row>
    <row r="168" spans="1:18" s="416" customFormat="1">
      <c r="A168" s="205" t="s">
        <v>495</v>
      </c>
      <c r="B168" s="205"/>
      <c r="C168" s="191">
        <v>0</v>
      </c>
      <c r="D168" s="191">
        <v>0</v>
      </c>
      <c r="E168" s="191">
        <v>0</v>
      </c>
      <c r="F168" s="191">
        <v>0</v>
      </c>
      <c r="G168" s="191">
        <v>0</v>
      </c>
      <c r="H168" s="191">
        <v>0</v>
      </c>
      <c r="I168" s="191">
        <v>0</v>
      </c>
      <c r="J168" s="191">
        <v>0</v>
      </c>
      <c r="K168" s="191">
        <v>0</v>
      </c>
      <c r="L168" s="191">
        <v>0</v>
      </c>
      <c r="M168" s="191">
        <v>0</v>
      </c>
      <c r="N168" s="191">
        <v>0</v>
      </c>
      <c r="O168" s="191">
        <v>0</v>
      </c>
      <c r="P168" s="415">
        <f t="shared" si="43"/>
        <v>0</v>
      </c>
      <c r="Q168" s="415">
        <f t="shared" si="44"/>
        <v>0</v>
      </c>
      <c r="R168" s="415">
        <f>C168-'[1]5.3'!C168</f>
        <v>0</v>
      </c>
    </row>
    <row r="169" spans="1:18" s="416" customFormat="1">
      <c r="A169" s="205" t="s">
        <v>430</v>
      </c>
      <c r="B169" s="205"/>
      <c r="C169" s="191">
        <f>C166+C168</f>
        <v>14416</v>
      </c>
      <c r="D169" s="191">
        <f t="shared" ref="D169:O169" si="51">D166+D168</f>
        <v>14416</v>
      </c>
      <c r="E169" s="191">
        <f t="shared" si="51"/>
        <v>0</v>
      </c>
      <c r="F169" s="191">
        <f t="shared" si="51"/>
        <v>0</v>
      </c>
      <c r="G169" s="191">
        <f t="shared" si="51"/>
        <v>0</v>
      </c>
      <c r="H169" s="191">
        <f t="shared" si="51"/>
        <v>0</v>
      </c>
      <c r="I169" s="191">
        <f t="shared" si="51"/>
        <v>0</v>
      </c>
      <c r="J169" s="191">
        <f t="shared" si="51"/>
        <v>0</v>
      </c>
      <c r="K169" s="191">
        <f t="shared" si="51"/>
        <v>0</v>
      </c>
      <c r="L169" s="191">
        <f t="shared" si="51"/>
        <v>0</v>
      </c>
      <c r="M169" s="191">
        <f t="shared" si="51"/>
        <v>0</v>
      </c>
      <c r="N169" s="191">
        <f t="shared" si="51"/>
        <v>0</v>
      </c>
      <c r="O169" s="191">
        <f t="shared" si="51"/>
        <v>0</v>
      </c>
      <c r="P169" s="415">
        <f t="shared" si="43"/>
        <v>14416</v>
      </c>
      <c r="Q169" s="415">
        <f t="shared" si="44"/>
        <v>0</v>
      </c>
      <c r="R169" s="415">
        <f>C169-'[1]5.3'!C169</f>
        <v>0</v>
      </c>
    </row>
    <row r="170" spans="1:18" s="416" customFormat="1">
      <c r="A170" s="200" t="s">
        <v>158</v>
      </c>
      <c r="B170" s="293" t="s">
        <v>338</v>
      </c>
      <c r="C170" s="191"/>
      <c r="D170" s="191"/>
      <c r="E170" s="199"/>
      <c r="F170" s="198"/>
      <c r="G170" s="199"/>
      <c r="H170" s="198"/>
      <c r="I170" s="199"/>
      <c r="J170" s="199"/>
      <c r="K170" s="199"/>
      <c r="L170" s="199"/>
      <c r="M170" s="199"/>
      <c r="N170" s="199"/>
      <c r="O170" s="199"/>
      <c r="P170" s="415">
        <f t="shared" si="43"/>
        <v>0</v>
      </c>
      <c r="Q170" s="415">
        <f t="shared" si="44"/>
        <v>0</v>
      </c>
      <c r="R170" s="415">
        <f>C170-'[1]5.3'!C170</f>
        <v>0</v>
      </c>
    </row>
    <row r="171" spans="1:18" s="416" customFormat="1">
      <c r="A171" s="205" t="s">
        <v>47</v>
      </c>
      <c r="B171" s="205"/>
      <c r="C171" s="191">
        <f>SUM(D171:O171)</f>
        <v>32126</v>
      </c>
      <c r="D171" s="191">
        <f>[2]kiad!C71</f>
        <v>32126</v>
      </c>
      <c r="E171" s="191"/>
      <c r="F171" s="198"/>
      <c r="G171" s="199"/>
      <c r="H171" s="198"/>
      <c r="I171" s="199"/>
      <c r="J171" s="199"/>
      <c r="K171" s="199"/>
      <c r="L171" s="199"/>
      <c r="M171" s="199"/>
      <c r="N171" s="199"/>
      <c r="O171" s="199"/>
      <c r="P171" s="415">
        <f t="shared" si="43"/>
        <v>32126</v>
      </c>
      <c r="Q171" s="415">
        <f t="shared" si="44"/>
        <v>0</v>
      </c>
      <c r="R171" s="415">
        <f>C171-'[1]5.3'!C171</f>
        <v>0</v>
      </c>
    </row>
    <row r="172" spans="1:18" s="416" customFormat="1">
      <c r="A172" s="205" t="s">
        <v>430</v>
      </c>
      <c r="B172" s="205"/>
      <c r="C172" s="191">
        <v>32126</v>
      </c>
      <c r="D172" s="191">
        <v>32126</v>
      </c>
      <c r="E172" s="191">
        <v>0</v>
      </c>
      <c r="F172" s="198">
        <v>0</v>
      </c>
      <c r="G172" s="199">
        <v>0</v>
      </c>
      <c r="H172" s="198">
        <v>0</v>
      </c>
      <c r="I172" s="199">
        <v>0</v>
      </c>
      <c r="J172" s="199">
        <v>0</v>
      </c>
      <c r="K172" s="199">
        <v>0</v>
      </c>
      <c r="L172" s="199">
        <v>0</v>
      </c>
      <c r="M172" s="199">
        <v>0</v>
      </c>
      <c r="N172" s="199">
        <v>0</v>
      </c>
      <c r="O172" s="199">
        <v>0</v>
      </c>
      <c r="P172" s="415">
        <f t="shared" si="43"/>
        <v>32126</v>
      </c>
      <c r="Q172" s="415">
        <f t="shared" si="44"/>
        <v>0</v>
      </c>
      <c r="R172" s="415">
        <f>C172-'[1]5.3'!C172</f>
        <v>0</v>
      </c>
    </row>
    <row r="173" spans="1:18" s="416" customFormat="1">
      <c r="A173" s="205" t="s">
        <v>701</v>
      </c>
      <c r="B173" s="205"/>
      <c r="C173" s="191">
        <v>1000</v>
      </c>
      <c r="D173" s="191">
        <v>1000</v>
      </c>
      <c r="E173" s="191"/>
      <c r="F173" s="198"/>
      <c r="G173" s="199"/>
      <c r="H173" s="198"/>
      <c r="I173" s="199"/>
      <c r="J173" s="199"/>
      <c r="K173" s="199"/>
      <c r="L173" s="199"/>
      <c r="M173" s="199"/>
      <c r="N173" s="199"/>
      <c r="O173" s="199"/>
      <c r="P173" s="415">
        <f t="shared" si="43"/>
        <v>1000</v>
      </c>
      <c r="Q173" s="415">
        <f t="shared" si="44"/>
        <v>0</v>
      </c>
      <c r="R173" s="415">
        <f>C173-'[1]5.3'!C173</f>
        <v>0</v>
      </c>
    </row>
    <row r="174" spans="1:18" s="416" customFormat="1">
      <c r="A174" s="205" t="s">
        <v>495</v>
      </c>
      <c r="B174" s="205"/>
      <c r="C174" s="191">
        <f>SUM(C173)</f>
        <v>1000</v>
      </c>
      <c r="D174" s="191">
        <f t="shared" ref="D174:O174" si="52">SUM(D173)</f>
        <v>1000</v>
      </c>
      <c r="E174" s="191">
        <f t="shared" si="52"/>
        <v>0</v>
      </c>
      <c r="F174" s="191">
        <f t="shared" si="52"/>
        <v>0</v>
      </c>
      <c r="G174" s="191">
        <f t="shared" si="52"/>
        <v>0</v>
      </c>
      <c r="H174" s="191">
        <f t="shared" si="52"/>
        <v>0</v>
      </c>
      <c r="I174" s="191">
        <f t="shared" si="52"/>
        <v>0</v>
      </c>
      <c r="J174" s="191">
        <f t="shared" si="52"/>
        <v>0</v>
      </c>
      <c r="K174" s="191">
        <f t="shared" si="52"/>
        <v>0</v>
      </c>
      <c r="L174" s="191">
        <f t="shared" si="52"/>
        <v>0</v>
      </c>
      <c r="M174" s="191">
        <f t="shared" si="52"/>
        <v>0</v>
      </c>
      <c r="N174" s="191">
        <f t="shared" si="52"/>
        <v>0</v>
      </c>
      <c r="O174" s="191">
        <f t="shared" si="52"/>
        <v>0</v>
      </c>
      <c r="P174" s="415">
        <f t="shared" si="43"/>
        <v>1000</v>
      </c>
      <c r="Q174" s="415">
        <f t="shared" si="44"/>
        <v>0</v>
      </c>
      <c r="R174" s="415">
        <f>C174-'[1]5.3'!C174</f>
        <v>0</v>
      </c>
    </row>
    <row r="175" spans="1:18" s="416" customFormat="1">
      <c r="A175" s="205" t="s">
        <v>430</v>
      </c>
      <c r="B175" s="205"/>
      <c r="C175" s="191">
        <f>C172+C174</f>
        <v>33126</v>
      </c>
      <c r="D175" s="191">
        <f t="shared" ref="D175:O175" si="53">D172+D174</f>
        <v>33126</v>
      </c>
      <c r="E175" s="191">
        <f t="shared" si="53"/>
        <v>0</v>
      </c>
      <c r="F175" s="191">
        <f t="shared" si="53"/>
        <v>0</v>
      </c>
      <c r="G175" s="191">
        <f t="shared" si="53"/>
        <v>0</v>
      </c>
      <c r="H175" s="191">
        <f t="shared" si="53"/>
        <v>0</v>
      </c>
      <c r="I175" s="191">
        <f t="shared" si="53"/>
        <v>0</v>
      </c>
      <c r="J175" s="191">
        <f t="shared" si="53"/>
        <v>0</v>
      </c>
      <c r="K175" s="191">
        <f t="shared" si="53"/>
        <v>0</v>
      </c>
      <c r="L175" s="191">
        <f t="shared" si="53"/>
        <v>0</v>
      </c>
      <c r="M175" s="191">
        <f t="shared" si="53"/>
        <v>0</v>
      </c>
      <c r="N175" s="191">
        <f t="shared" si="53"/>
        <v>0</v>
      </c>
      <c r="O175" s="191">
        <f t="shared" si="53"/>
        <v>0</v>
      </c>
      <c r="P175" s="415">
        <f t="shared" si="43"/>
        <v>33126</v>
      </c>
      <c r="Q175" s="415">
        <f t="shared" si="44"/>
        <v>0</v>
      </c>
      <c r="R175" s="415">
        <f>C175-'[1]5.3'!C175</f>
        <v>0</v>
      </c>
    </row>
    <row r="176" spans="1:18" s="416" customFormat="1">
      <c r="A176" s="200" t="s">
        <v>159</v>
      </c>
      <c r="B176" s="293" t="s">
        <v>338</v>
      </c>
      <c r="C176" s="191"/>
      <c r="D176" s="191"/>
      <c r="E176" s="199"/>
      <c r="F176" s="198"/>
      <c r="G176" s="199"/>
      <c r="H176" s="198"/>
      <c r="I176" s="199"/>
      <c r="J176" s="199"/>
      <c r="K176" s="199"/>
      <c r="L176" s="199"/>
      <c r="M176" s="199"/>
      <c r="N176" s="199"/>
      <c r="O176" s="199"/>
      <c r="P176" s="415">
        <f t="shared" si="43"/>
        <v>0</v>
      </c>
      <c r="Q176" s="415">
        <f t="shared" si="44"/>
        <v>0</v>
      </c>
      <c r="R176" s="415">
        <f>C176-'[1]5.3'!C176</f>
        <v>0</v>
      </c>
    </row>
    <row r="177" spans="1:18" s="416" customFormat="1">
      <c r="A177" s="205" t="s">
        <v>47</v>
      </c>
      <c r="B177" s="205"/>
      <c r="C177" s="191">
        <f>SUM(D177:O177)</f>
        <v>12121</v>
      </c>
      <c r="D177" s="191">
        <f>[2]kiad!C73</f>
        <v>12121</v>
      </c>
      <c r="E177" s="191"/>
      <c r="F177" s="198"/>
      <c r="G177" s="199"/>
      <c r="H177" s="198"/>
      <c r="I177" s="199"/>
      <c r="J177" s="199"/>
      <c r="K177" s="199"/>
      <c r="L177" s="199"/>
      <c r="M177" s="199"/>
      <c r="N177" s="199"/>
      <c r="O177" s="199"/>
      <c r="P177" s="415">
        <f t="shared" si="43"/>
        <v>12121</v>
      </c>
      <c r="Q177" s="415">
        <f t="shared" si="44"/>
        <v>0</v>
      </c>
      <c r="R177" s="415">
        <f>C177-'[1]5.3'!C177</f>
        <v>0</v>
      </c>
    </row>
    <row r="178" spans="1:18" s="416" customFormat="1">
      <c r="A178" s="205" t="s">
        <v>430</v>
      </c>
      <c r="B178" s="205"/>
      <c r="C178" s="191">
        <v>12121</v>
      </c>
      <c r="D178" s="191">
        <v>12121</v>
      </c>
      <c r="E178" s="191">
        <v>0</v>
      </c>
      <c r="F178" s="198">
        <v>0</v>
      </c>
      <c r="G178" s="199">
        <v>0</v>
      </c>
      <c r="H178" s="198">
        <v>0</v>
      </c>
      <c r="I178" s="199">
        <v>0</v>
      </c>
      <c r="J178" s="199">
        <v>0</v>
      </c>
      <c r="K178" s="199">
        <v>0</v>
      </c>
      <c r="L178" s="199">
        <v>0</v>
      </c>
      <c r="M178" s="199">
        <v>0</v>
      </c>
      <c r="N178" s="199">
        <v>0</v>
      </c>
      <c r="O178" s="199">
        <v>0</v>
      </c>
      <c r="P178" s="415">
        <f t="shared" si="43"/>
        <v>12121</v>
      </c>
      <c r="Q178" s="415">
        <f t="shared" si="44"/>
        <v>0</v>
      </c>
      <c r="R178" s="415">
        <f>C178-'[1]5.3'!C178</f>
        <v>0</v>
      </c>
    </row>
    <row r="179" spans="1:18" s="416" customFormat="1">
      <c r="A179" s="205" t="s">
        <v>701</v>
      </c>
      <c r="B179" s="205"/>
      <c r="C179" s="191">
        <v>200</v>
      </c>
      <c r="D179" s="191">
        <v>200</v>
      </c>
      <c r="E179" s="191"/>
      <c r="F179" s="198"/>
      <c r="G179" s="199"/>
      <c r="H179" s="198"/>
      <c r="I179" s="199"/>
      <c r="J179" s="199"/>
      <c r="K179" s="199"/>
      <c r="L179" s="199"/>
      <c r="M179" s="199"/>
      <c r="N179" s="199"/>
      <c r="O179" s="199"/>
      <c r="P179" s="415">
        <f t="shared" si="43"/>
        <v>200</v>
      </c>
      <c r="Q179" s="415">
        <f t="shared" si="44"/>
        <v>0</v>
      </c>
      <c r="R179" s="415">
        <f>C179-'[1]5.3'!C179</f>
        <v>0</v>
      </c>
    </row>
    <row r="180" spans="1:18" s="416" customFormat="1">
      <c r="A180" s="205" t="s">
        <v>495</v>
      </c>
      <c r="B180" s="205"/>
      <c r="C180" s="191">
        <f>SUM(C179)</f>
        <v>200</v>
      </c>
      <c r="D180" s="191">
        <f t="shared" ref="D180:O180" si="54">SUM(D179)</f>
        <v>200</v>
      </c>
      <c r="E180" s="191">
        <f t="shared" si="54"/>
        <v>0</v>
      </c>
      <c r="F180" s="191">
        <f t="shared" si="54"/>
        <v>0</v>
      </c>
      <c r="G180" s="191">
        <f t="shared" si="54"/>
        <v>0</v>
      </c>
      <c r="H180" s="191">
        <f t="shared" si="54"/>
        <v>0</v>
      </c>
      <c r="I180" s="191">
        <f t="shared" si="54"/>
        <v>0</v>
      </c>
      <c r="J180" s="191">
        <f t="shared" si="54"/>
        <v>0</v>
      </c>
      <c r="K180" s="191">
        <f t="shared" si="54"/>
        <v>0</v>
      </c>
      <c r="L180" s="191">
        <f t="shared" si="54"/>
        <v>0</v>
      </c>
      <c r="M180" s="191">
        <f t="shared" si="54"/>
        <v>0</v>
      </c>
      <c r="N180" s="191">
        <f t="shared" si="54"/>
        <v>0</v>
      </c>
      <c r="O180" s="191">
        <f t="shared" si="54"/>
        <v>0</v>
      </c>
      <c r="P180" s="415">
        <f t="shared" si="43"/>
        <v>200</v>
      </c>
      <c r="Q180" s="415">
        <f t="shared" si="44"/>
        <v>0</v>
      </c>
      <c r="R180" s="415">
        <f>C180-'[1]5.3'!C180</f>
        <v>0</v>
      </c>
    </row>
    <row r="181" spans="1:18" s="416" customFormat="1">
      <c r="A181" s="205" t="s">
        <v>430</v>
      </c>
      <c r="B181" s="205"/>
      <c r="C181" s="191">
        <f>C178+C180</f>
        <v>12321</v>
      </c>
      <c r="D181" s="191">
        <f t="shared" ref="D181:O181" si="55">D178+D180</f>
        <v>12321</v>
      </c>
      <c r="E181" s="191">
        <f t="shared" si="55"/>
        <v>0</v>
      </c>
      <c r="F181" s="191">
        <f t="shared" si="55"/>
        <v>0</v>
      </c>
      <c r="G181" s="191">
        <f t="shared" si="55"/>
        <v>0</v>
      </c>
      <c r="H181" s="191">
        <f t="shared" si="55"/>
        <v>0</v>
      </c>
      <c r="I181" s="191">
        <f t="shared" si="55"/>
        <v>0</v>
      </c>
      <c r="J181" s="191">
        <f t="shared" si="55"/>
        <v>0</v>
      </c>
      <c r="K181" s="191">
        <f t="shared" si="55"/>
        <v>0</v>
      </c>
      <c r="L181" s="191">
        <f t="shared" si="55"/>
        <v>0</v>
      </c>
      <c r="M181" s="191">
        <f t="shared" si="55"/>
        <v>0</v>
      </c>
      <c r="N181" s="191">
        <f t="shared" si="55"/>
        <v>0</v>
      </c>
      <c r="O181" s="191">
        <f t="shared" si="55"/>
        <v>0</v>
      </c>
      <c r="P181" s="415">
        <f t="shared" si="43"/>
        <v>12321</v>
      </c>
      <c r="Q181" s="415">
        <f t="shared" si="44"/>
        <v>0</v>
      </c>
      <c r="R181" s="415">
        <f>C181-'[1]5.3'!C181</f>
        <v>0</v>
      </c>
    </row>
    <row r="182" spans="1:18" s="416" customFormat="1">
      <c r="A182" s="200" t="s">
        <v>160</v>
      </c>
      <c r="B182" s="293" t="s">
        <v>337</v>
      </c>
      <c r="C182" s="191"/>
      <c r="D182" s="191"/>
      <c r="E182" s="199"/>
      <c r="F182" s="198"/>
      <c r="G182" s="199"/>
      <c r="H182" s="198"/>
      <c r="I182" s="199"/>
      <c r="J182" s="199"/>
      <c r="K182" s="199"/>
      <c r="L182" s="199"/>
      <c r="M182" s="199"/>
      <c r="N182" s="199"/>
      <c r="O182" s="199"/>
      <c r="P182" s="415">
        <f t="shared" si="43"/>
        <v>0</v>
      </c>
      <c r="Q182" s="415">
        <f t="shared" si="44"/>
        <v>0</v>
      </c>
      <c r="R182" s="415">
        <f>C182-'[1]5.3'!C182</f>
        <v>0</v>
      </c>
    </row>
    <row r="183" spans="1:18" s="416" customFormat="1">
      <c r="A183" s="205" t="s">
        <v>47</v>
      </c>
      <c r="B183" s="205"/>
      <c r="C183" s="191">
        <v>630</v>
      </c>
      <c r="D183" s="191">
        <v>630</v>
      </c>
      <c r="E183" s="191"/>
      <c r="F183" s="198"/>
      <c r="G183" s="199"/>
      <c r="H183" s="198"/>
      <c r="I183" s="199"/>
      <c r="J183" s="199"/>
      <c r="K183" s="199"/>
      <c r="L183" s="199"/>
      <c r="M183" s="199"/>
      <c r="N183" s="199"/>
      <c r="O183" s="199"/>
      <c r="P183" s="415">
        <f t="shared" si="43"/>
        <v>630</v>
      </c>
      <c r="Q183" s="415">
        <f t="shared" si="44"/>
        <v>0</v>
      </c>
      <c r="R183" s="415">
        <f>C183-'[1]5.3'!C183</f>
        <v>0</v>
      </c>
    </row>
    <row r="184" spans="1:18" s="416" customFormat="1">
      <c r="A184" s="205" t="s">
        <v>430</v>
      </c>
      <c r="B184" s="205"/>
      <c r="C184" s="191">
        <v>630</v>
      </c>
      <c r="D184" s="191">
        <v>630</v>
      </c>
      <c r="E184" s="191">
        <v>0</v>
      </c>
      <c r="F184" s="198">
        <v>0</v>
      </c>
      <c r="G184" s="199">
        <v>0</v>
      </c>
      <c r="H184" s="198">
        <v>0</v>
      </c>
      <c r="I184" s="199">
        <v>0</v>
      </c>
      <c r="J184" s="199">
        <v>0</v>
      </c>
      <c r="K184" s="199">
        <v>0</v>
      </c>
      <c r="L184" s="199">
        <v>0</v>
      </c>
      <c r="M184" s="199">
        <v>0</v>
      </c>
      <c r="N184" s="199">
        <v>0</v>
      </c>
      <c r="O184" s="199">
        <v>0</v>
      </c>
      <c r="P184" s="415">
        <f t="shared" si="43"/>
        <v>630</v>
      </c>
      <c r="Q184" s="415">
        <f t="shared" si="44"/>
        <v>0</v>
      </c>
      <c r="R184" s="415">
        <f>C184-'[1]5.3'!C184</f>
        <v>0</v>
      </c>
    </row>
    <row r="185" spans="1:18" s="416" customFormat="1">
      <c r="A185" s="205" t="s">
        <v>495</v>
      </c>
      <c r="B185" s="205"/>
      <c r="C185" s="191">
        <v>0</v>
      </c>
      <c r="D185" s="191">
        <v>0</v>
      </c>
      <c r="E185" s="191">
        <v>0</v>
      </c>
      <c r="F185" s="191">
        <v>0</v>
      </c>
      <c r="G185" s="191">
        <v>0</v>
      </c>
      <c r="H185" s="191">
        <v>0</v>
      </c>
      <c r="I185" s="191">
        <v>0</v>
      </c>
      <c r="J185" s="191">
        <v>0</v>
      </c>
      <c r="K185" s="191">
        <v>0</v>
      </c>
      <c r="L185" s="191">
        <v>0</v>
      </c>
      <c r="M185" s="191">
        <v>0</v>
      </c>
      <c r="N185" s="191">
        <v>0</v>
      </c>
      <c r="O185" s="191">
        <v>0</v>
      </c>
      <c r="P185" s="415">
        <f t="shared" si="43"/>
        <v>0</v>
      </c>
      <c r="Q185" s="415">
        <f t="shared" si="44"/>
        <v>0</v>
      </c>
      <c r="R185" s="415">
        <f>C185-'[1]5.3'!C185</f>
        <v>0</v>
      </c>
    </row>
    <row r="186" spans="1:18" s="416" customFormat="1">
      <c r="A186" s="205" t="s">
        <v>430</v>
      </c>
      <c r="B186" s="205"/>
      <c r="C186" s="191">
        <f>C183+C185</f>
        <v>630</v>
      </c>
      <c r="D186" s="191">
        <f t="shared" ref="D186:O186" si="56">D183+D185</f>
        <v>630</v>
      </c>
      <c r="E186" s="191">
        <f t="shared" si="56"/>
        <v>0</v>
      </c>
      <c r="F186" s="191">
        <f t="shared" si="56"/>
        <v>0</v>
      </c>
      <c r="G186" s="191">
        <f t="shared" si="56"/>
        <v>0</v>
      </c>
      <c r="H186" s="191">
        <f t="shared" si="56"/>
        <v>0</v>
      </c>
      <c r="I186" s="191">
        <f t="shared" si="56"/>
        <v>0</v>
      </c>
      <c r="J186" s="191">
        <f t="shared" si="56"/>
        <v>0</v>
      </c>
      <c r="K186" s="191">
        <f t="shared" si="56"/>
        <v>0</v>
      </c>
      <c r="L186" s="191">
        <f t="shared" si="56"/>
        <v>0</v>
      </c>
      <c r="M186" s="191">
        <f t="shared" si="56"/>
        <v>0</v>
      </c>
      <c r="N186" s="191">
        <f t="shared" si="56"/>
        <v>0</v>
      </c>
      <c r="O186" s="191">
        <f t="shared" si="56"/>
        <v>0</v>
      </c>
      <c r="P186" s="415">
        <f t="shared" si="43"/>
        <v>630</v>
      </c>
      <c r="Q186" s="415">
        <f t="shared" si="44"/>
        <v>0</v>
      </c>
      <c r="R186" s="415">
        <f>C186-'[1]5.3'!C186</f>
        <v>0</v>
      </c>
    </row>
    <row r="187" spans="1:18" s="416" customFormat="1">
      <c r="A187" s="200" t="s">
        <v>246</v>
      </c>
      <c r="B187" s="293" t="s">
        <v>337</v>
      </c>
      <c r="C187" s="191"/>
      <c r="D187" s="191"/>
      <c r="E187" s="191"/>
      <c r="F187" s="198"/>
      <c r="G187" s="199"/>
      <c r="H187" s="198"/>
      <c r="I187" s="199"/>
      <c r="J187" s="199"/>
      <c r="K187" s="199"/>
      <c r="L187" s="199"/>
      <c r="M187" s="199"/>
      <c r="N187" s="199"/>
      <c r="O187" s="199"/>
      <c r="P187" s="415">
        <f t="shared" si="43"/>
        <v>0</v>
      </c>
      <c r="Q187" s="415">
        <f t="shared" si="44"/>
        <v>0</v>
      </c>
      <c r="R187" s="415">
        <f>C187-'[1]5.3'!C187</f>
        <v>0</v>
      </c>
    </row>
    <row r="188" spans="1:18" s="416" customFormat="1">
      <c r="A188" s="205" t="s">
        <v>47</v>
      </c>
      <c r="B188" s="205"/>
      <c r="C188" s="191">
        <v>15508</v>
      </c>
      <c r="D188" s="191">
        <v>15508</v>
      </c>
      <c r="E188" s="191"/>
      <c r="F188" s="198"/>
      <c r="G188" s="199"/>
      <c r="H188" s="198"/>
      <c r="I188" s="199"/>
      <c r="J188" s="199"/>
      <c r="K188" s="199"/>
      <c r="L188" s="199"/>
      <c r="M188" s="199"/>
      <c r="N188" s="199"/>
      <c r="O188" s="199"/>
      <c r="P188" s="415">
        <f t="shared" si="43"/>
        <v>15508</v>
      </c>
      <c r="Q188" s="415">
        <f t="shared" si="44"/>
        <v>0</v>
      </c>
      <c r="R188" s="415">
        <f>C188-'[1]5.3'!C188</f>
        <v>0</v>
      </c>
    </row>
    <row r="189" spans="1:18" s="416" customFormat="1">
      <c r="A189" s="205" t="s">
        <v>430</v>
      </c>
      <c r="B189" s="205"/>
      <c r="C189" s="191">
        <v>15508</v>
      </c>
      <c r="D189" s="191">
        <v>15508</v>
      </c>
      <c r="E189" s="191">
        <v>0</v>
      </c>
      <c r="F189" s="198">
        <v>0</v>
      </c>
      <c r="G189" s="199">
        <v>0</v>
      </c>
      <c r="H189" s="198">
        <v>0</v>
      </c>
      <c r="I189" s="199">
        <v>0</v>
      </c>
      <c r="J189" s="199">
        <v>0</v>
      </c>
      <c r="K189" s="199">
        <v>0</v>
      </c>
      <c r="L189" s="199">
        <v>0</v>
      </c>
      <c r="M189" s="199">
        <v>0</v>
      </c>
      <c r="N189" s="199">
        <v>0</v>
      </c>
      <c r="O189" s="199">
        <v>0</v>
      </c>
      <c r="P189" s="415">
        <f t="shared" si="43"/>
        <v>15508</v>
      </c>
      <c r="Q189" s="415">
        <f t="shared" si="44"/>
        <v>0</v>
      </c>
      <c r="R189" s="415">
        <f>C189-'[1]5.3'!C189</f>
        <v>0</v>
      </c>
    </row>
    <row r="190" spans="1:18" s="416" customFormat="1">
      <c r="A190" s="205" t="s">
        <v>495</v>
      </c>
      <c r="B190" s="205"/>
      <c r="C190" s="191">
        <v>0</v>
      </c>
      <c r="D190" s="191">
        <v>0</v>
      </c>
      <c r="E190" s="191">
        <v>0</v>
      </c>
      <c r="F190" s="191">
        <v>0</v>
      </c>
      <c r="G190" s="191">
        <v>0</v>
      </c>
      <c r="H190" s="191">
        <v>0</v>
      </c>
      <c r="I190" s="191">
        <v>0</v>
      </c>
      <c r="J190" s="191">
        <v>0</v>
      </c>
      <c r="K190" s="191">
        <v>0</v>
      </c>
      <c r="L190" s="191">
        <v>0</v>
      </c>
      <c r="M190" s="191">
        <v>0</v>
      </c>
      <c r="N190" s="191">
        <v>0</v>
      </c>
      <c r="O190" s="191">
        <v>0</v>
      </c>
      <c r="P190" s="415">
        <f t="shared" si="43"/>
        <v>0</v>
      </c>
      <c r="Q190" s="415">
        <f t="shared" si="44"/>
        <v>0</v>
      </c>
      <c r="R190" s="415">
        <f>C190-'[1]5.3'!C190</f>
        <v>0</v>
      </c>
    </row>
    <row r="191" spans="1:18" s="416" customFormat="1">
      <c r="A191" s="205" t="s">
        <v>430</v>
      </c>
      <c r="B191" s="205"/>
      <c r="C191" s="191">
        <f>C188+C190</f>
        <v>15508</v>
      </c>
      <c r="D191" s="191">
        <f t="shared" ref="D191:O191" si="57">D188+D190</f>
        <v>15508</v>
      </c>
      <c r="E191" s="191">
        <f t="shared" si="57"/>
        <v>0</v>
      </c>
      <c r="F191" s="191">
        <f t="shared" si="57"/>
        <v>0</v>
      </c>
      <c r="G191" s="191">
        <f t="shared" si="57"/>
        <v>0</v>
      </c>
      <c r="H191" s="191">
        <f t="shared" si="57"/>
        <v>0</v>
      </c>
      <c r="I191" s="191">
        <f t="shared" si="57"/>
        <v>0</v>
      </c>
      <c r="J191" s="191">
        <f t="shared" si="57"/>
        <v>0</v>
      </c>
      <c r="K191" s="191">
        <f t="shared" si="57"/>
        <v>0</v>
      </c>
      <c r="L191" s="191">
        <f t="shared" si="57"/>
        <v>0</v>
      </c>
      <c r="M191" s="191">
        <f t="shared" si="57"/>
        <v>0</v>
      </c>
      <c r="N191" s="191">
        <f t="shared" si="57"/>
        <v>0</v>
      </c>
      <c r="O191" s="191">
        <f t="shared" si="57"/>
        <v>0</v>
      </c>
      <c r="P191" s="415">
        <f t="shared" si="43"/>
        <v>15508</v>
      </c>
      <c r="Q191" s="415">
        <f t="shared" si="44"/>
        <v>0</v>
      </c>
      <c r="R191" s="415">
        <f>C191-'[1]5.3'!C191</f>
        <v>0</v>
      </c>
    </row>
    <row r="192" spans="1:18" s="416" customFormat="1">
      <c r="A192" s="200" t="s">
        <v>161</v>
      </c>
      <c r="B192" s="293" t="s">
        <v>337</v>
      </c>
      <c r="C192" s="191"/>
      <c r="D192" s="191"/>
      <c r="E192" s="199"/>
      <c r="F192" s="198"/>
      <c r="G192" s="199"/>
      <c r="H192" s="198"/>
      <c r="I192" s="199"/>
      <c r="J192" s="199"/>
      <c r="K192" s="199"/>
      <c r="L192" s="199"/>
      <c r="M192" s="199"/>
      <c r="N192" s="199"/>
      <c r="O192" s="199"/>
      <c r="P192" s="415">
        <f t="shared" si="43"/>
        <v>0</v>
      </c>
      <c r="Q192" s="415">
        <f t="shared" si="44"/>
        <v>0</v>
      </c>
      <c r="R192" s="415">
        <f>C192-'[1]5.3'!C192</f>
        <v>0</v>
      </c>
    </row>
    <row r="193" spans="1:18" s="416" customFormat="1">
      <c r="A193" s="205" t="s">
        <v>47</v>
      </c>
      <c r="B193" s="205"/>
      <c r="C193" s="191">
        <f>SUM(D193:O193)</f>
        <v>7307</v>
      </c>
      <c r="D193" s="191">
        <f>[2]kiad!C79-'4.3'!H193</f>
        <v>5170</v>
      </c>
      <c r="E193" s="191"/>
      <c r="F193" s="198"/>
      <c r="G193" s="199"/>
      <c r="H193" s="198">
        <v>2137</v>
      </c>
      <c r="I193" s="199"/>
      <c r="J193" s="199"/>
      <c r="K193" s="199"/>
      <c r="L193" s="199"/>
      <c r="M193" s="199"/>
      <c r="N193" s="199"/>
      <c r="O193" s="199"/>
      <c r="P193" s="415">
        <f t="shared" si="43"/>
        <v>7307</v>
      </c>
      <c r="Q193" s="415">
        <f t="shared" si="44"/>
        <v>0</v>
      </c>
      <c r="R193" s="415">
        <f>C193-'[1]5.3'!C193</f>
        <v>0</v>
      </c>
    </row>
    <row r="194" spans="1:18" s="416" customFormat="1">
      <c r="A194" s="205" t="s">
        <v>430</v>
      </c>
      <c r="B194" s="205"/>
      <c r="C194" s="191">
        <v>7307</v>
      </c>
      <c r="D194" s="191">
        <v>5170</v>
      </c>
      <c r="E194" s="191">
        <v>0</v>
      </c>
      <c r="F194" s="198">
        <v>0</v>
      </c>
      <c r="G194" s="199">
        <v>0</v>
      </c>
      <c r="H194" s="198">
        <v>2137</v>
      </c>
      <c r="I194" s="199">
        <v>0</v>
      </c>
      <c r="J194" s="199">
        <v>0</v>
      </c>
      <c r="K194" s="199">
        <v>0</v>
      </c>
      <c r="L194" s="199">
        <v>0</v>
      </c>
      <c r="M194" s="199">
        <v>0</v>
      </c>
      <c r="N194" s="199">
        <v>0</v>
      </c>
      <c r="O194" s="199">
        <v>0</v>
      </c>
      <c r="P194" s="415">
        <f t="shared" si="43"/>
        <v>7307</v>
      </c>
      <c r="Q194" s="415">
        <f t="shared" si="44"/>
        <v>0</v>
      </c>
      <c r="R194" s="415">
        <f>C194-'[1]5.3'!C194</f>
        <v>0</v>
      </c>
    </row>
    <row r="195" spans="1:18" s="416" customFormat="1">
      <c r="A195" s="205" t="s">
        <v>495</v>
      </c>
      <c r="B195" s="205"/>
      <c r="C195" s="191">
        <v>0</v>
      </c>
      <c r="D195" s="191">
        <v>0</v>
      </c>
      <c r="E195" s="191">
        <v>0</v>
      </c>
      <c r="F195" s="191">
        <v>0</v>
      </c>
      <c r="G195" s="191">
        <v>0</v>
      </c>
      <c r="H195" s="191">
        <v>0</v>
      </c>
      <c r="I195" s="191">
        <v>0</v>
      </c>
      <c r="J195" s="191">
        <v>0</v>
      </c>
      <c r="K195" s="191">
        <v>0</v>
      </c>
      <c r="L195" s="191">
        <v>0</v>
      </c>
      <c r="M195" s="191">
        <v>0</v>
      </c>
      <c r="N195" s="191">
        <v>0</v>
      </c>
      <c r="O195" s="191">
        <v>0</v>
      </c>
      <c r="P195" s="415">
        <f t="shared" si="43"/>
        <v>0</v>
      </c>
      <c r="Q195" s="415">
        <f t="shared" si="44"/>
        <v>0</v>
      </c>
      <c r="R195" s="415">
        <f>C195-'[1]5.3'!C195</f>
        <v>0</v>
      </c>
    </row>
    <row r="196" spans="1:18" s="416" customFormat="1">
      <c r="A196" s="205" t="s">
        <v>430</v>
      </c>
      <c r="B196" s="205"/>
      <c r="C196" s="191">
        <f>C193+C195</f>
        <v>7307</v>
      </c>
      <c r="D196" s="191">
        <f t="shared" ref="D196:O196" si="58">D193+D195</f>
        <v>5170</v>
      </c>
      <c r="E196" s="191">
        <f t="shared" si="58"/>
        <v>0</v>
      </c>
      <c r="F196" s="191">
        <f t="shared" si="58"/>
        <v>0</v>
      </c>
      <c r="G196" s="191">
        <f t="shared" si="58"/>
        <v>0</v>
      </c>
      <c r="H196" s="191">
        <f t="shared" si="58"/>
        <v>2137</v>
      </c>
      <c r="I196" s="191">
        <f t="shared" si="58"/>
        <v>0</v>
      </c>
      <c r="J196" s="191">
        <f t="shared" si="58"/>
        <v>0</v>
      </c>
      <c r="K196" s="191">
        <f t="shared" si="58"/>
        <v>0</v>
      </c>
      <c r="L196" s="191">
        <f t="shared" si="58"/>
        <v>0</v>
      </c>
      <c r="M196" s="191">
        <f t="shared" si="58"/>
        <v>0</v>
      </c>
      <c r="N196" s="191">
        <f t="shared" si="58"/>
        <v>0</v>
      </c>
      <c r="O196" s="191">
        <f t="shared" si="58"/>
        <v>0</v>
      </c>
      <c r="P196" s="415">
        <f t="shared" si="43"/>
        <v>7307</v>
      </c>
      <c r="Q196" s="415">
        <f t="shared" si="44"/>
        <v>0</v>
      </c>
      <c r="R196" s="415">
        <f>C196-'[1]5.3'!C196</f>
        <v>0</v>
      </c>
    </row>
    <row r="197" spans="1:18" s="416" customFormat="1">
      <c r="A197" s="200" t="s">
        <v>247</v>
      </c>
      <c r="B197" s="293" t="s">
        <v>338</v>
      </c>
      <c r="C197" s="191"/>
      <c r="D197" s="191"/>
      <c r="E197" s="199"/>
      <c r="F197" s="198"/>
      <c r="G197" s="199"/>
      <c r="H197" s="198"/>
      <c r="I197" s="199"/>
      <c r="J197" s="199"/>
      <c r="K197" s="199"/>
      <c r="L197" s="199"/>
      <c r="M197" s="199"/>
      <c r="N197" s="199"/>
      <c r="O197" s="199"/>
      <c r="P197" s="415">
        <f t="shared" si="43"/>
        <v>0</v>
      </c>
      <c r="Q197" s="415">
        <f t="shared" si="44"/>
        <v>0</v>
      </c>
      <c r="R197" s="415">
        <f>C197-'[1]5.3'!C197</f>
        <v>0</v>
      </c>
    </row>
    <row r="198" spans="1:18" s="416" customFormat="1">
      <c r="A198" s="205" t="s">
        <v>47</v>
      </c>
      <c r="B198" s="205"/>
      <c r="C198" s="191">
        <f>SUM(D198:O198)</f>
        <v>49508</v>
      </c>
      <c r="D198" s="191">
        <f>[2]kiad!C81</f>
        <v>49508</v>
      </c>
      <c r="E198" s="191"/>
      <c r="F198" s="198"/>
      <c r="G198" s="199"/>
      <c r="H198" s="198"/>
      <c r="I198" s="199"/>
      <c r="J198" s="199"/>
      <c r="K198" s="199"/>
      <c r="L198" s="199"/>
      <c r="M198" s="199"/>
      <c r="N198" s="199"/>
      <c r="O198" s="199"/>
      <c r="P198" s="415">
        <f t="shared" si="43"/>
        <v>49508</v>
      </c>
      <c r="Q198" s="415">
        <f t="shared" si="44"/>
        <v>0</v>
      </c>
      <c r="R198" s="415">
        <f>C198-'[1]5.3'!C198</f>
        <v>0</v>
      </c>
    </row>
    <row r="199" spans="1:18" s="416" customFormat="1">
      <c r="A199" s="205" t="s">
        <v>430</v>
      </c>
      <c r="B199" s="205"/>
      <c r="C199" s="191">
        <v>49508</v>
      </c>
      <c r="D199" s="191">
        <v>49508</v>
      </c>
      <c r="E199" s="191">
        <v>0</v>
      </c>
      <c r="F199" s="198">
        <v>0</v>
      </c>
      <c r="G199" s="199">
        <v>0</v>
      </c>
      <c r="H199" s="198">
        <v>0</v>
      </c>
      <c r="I199" s="199">
        <v>0</v>
      </c>
      <c r="J199" s="199">
        <v>0</v>
      </c>
      <c r="K199" s="199">
        <v>0</v>
      </c>
      <c r="L199" s="199">
        <v>0</v>
      </c>
      <c r="M199" s="199">
        <v>0</v>
      </c>
      <c r="N199" s="199">
        <v>0</v>
      </c>
      <c r="O199" s="199">
        <v>0</v>
      </c>
      <c r="P199" s="415">
        <f t="shared" si="43"/>
        <v>49508</v>
      </c>
      <c r="Q199" s="415">
        <f t="shared" si="44"/>
        <v>0</v>
      </c>
      <c r="R199" s="415">
        <f>C199-'[1]5.3'!C199</f>
        <v>0</v>
      </c>
    </row>
    <row r="200" spans="1:18" s="416" customFormat="1">
      <c r="A200" s="205" t="s">
        <v>701</v>
      </c>
      <c r="B200" s="205"/>
      <c r="C200" s="191">
        <v>2500</v>
      </c>
      <c r="D200" s="191">
        <v>2500</v>
      </c>
      <c r="E200" s="191"/>
      <c r="F200" s="198"/>
      <c r="G200" s="199"/>
      <c r="H200" s="198"/>
      <c r="I200" s="199"/>
      <c r="J200" s="199"/>
      <c r="K200" s="199"/>
      <c r="L200" s="199"/>
      <c r="M200" s="199"/>
      <c r="N200" s="199"/>
      <c r="O200" s="199"/>
      <c r="P200" s="415">
        <f t="shared" si="43"/>
        <v>2500</v>
      </c>
      <c r="Q200" s="415">
        <f t="shared" si="44"/>
        <v>0</v>
      </c>
      <c r="R200" s="415">
        <f>C200-'[1]5.3'!C200</f>
        <v>0</v>
      </c>
    </row>
    <row r="201" spans="1:18" s="416" customFormat="1">
      <c r="A201" s="205" t="s">
        <v>495</v>
      </c>
      <c r="B201" s="205"/>
      <c r="C201" s="191">
        <f>SUM(C200)</f>
        <v>2500</v>
      </c>
      <c r="D201" s="191">
        <f t="shared" ref="D201:O201" si="59">SUM(D200)</f>
        <v>2500</v>
      </c>
      <c r="E201" s="191">
        <f t="shared" si="59"/>
        <v>0</v>
      </c>
      <c r="F201" s="191">
        <f t="shared" si="59"/>
        <v>0</v>
      </c>
      <c r="G201" s="191">
        <f t="shared" si="59"/>
        <v>0</v>
      </c>
      <c r="H201" s="191">
        <f t="shared" si="59"/>
        <v>0</v>
      </c>
      <c r="I201" s="191">
        <f t="shared" si="59"/>
        <v>0</v>
      </c>
      <c r="J201" s="191">
        <f t="shared" si="59"/>
        <v>0</v>
      </c>
      <c r="K201" s="191">
        <f t="shared" si="59"/>
        <v>0</v>
      </c>
      <c r="L201" s="191">
        <f t="shared" si="59"/>
        <v>0</v>
      </c>
      <c r="M201" s="191">
        <f t="shared" si="59"/>
        <v>0</v>
      </c>
      <c r="N201" s="191">
        <f t="shared" si="59"/>
        <v>0</v>
      </c>
      <c r="O201" s="191">
        <f t="shared" si="59"/>
        <v>0</v>
      </c>
      <c r="P201" s="415">
        <f t="shared" si="43"/>
        <v>2500</v>
      </c>
      <c r="Q201" s="415">
        <f t="shared" si="44"/>
        <v>0</v>
      </c>
      <c r="R201" s="415">
        <f>C201-'[1]5.3'!C201</f>
        <v>0</v>
      </c>
    </row>
    <row r="202" spans="1:18" s="416" customFormat="1">
      <c r="A202" s="205" t="s">
        <v>430</v>
      </c>
      <c r="B202" s="205"/>
      <c r="C202" s="191">
        <f>C199+C201</f>
        <v>52008</v>
      </c>
      <c r="D202" s="191">
        <f t="shared" ref="D202:O202" si="60">D199+D201</f>
        <v>52008</v>
      </c>
      <c r="E202" s="191">
        <f t="shared" si="60"/>
        <v>0</v>
      </c>
      <c r="F202" s="191">
        <f t="shared" si="60"/>
        <v>0</v>
      </c>
      <c r="G202" s="191">
        <f t="shared" si="60"/>
        <v>0</v>
      </c>
      <c r="H202" s="191">
        <f t="shared" si="60"/>
        <v>0</v>
      </c>
      <c r="I202" s="191">
        <f t="shared" si="60"/>
        <v>0</v>
      </c>
      <c r="J202" s="191">
        <f t="shared" si="60"/>
        <v>0</v>
      </c>
      <c r="K202" s="191">
        <f t="shared" si="60"/>
        <v>0</v>
      </c>
      <c r="L202" s="191">
        <f t="shared" si="60"/>
        <v>0</v>
      </c>
      <c r="M202" s="191">
        <f t="shared" si="60"/>
        <v>0</v>
      </c>
      <c r="N202" s="191">
        <f t="shared" si="60"/>
        <v>0</v>
      </c>
      <c r="O202" s="191">
        <f t="shared" si="60"/>
        <v>0</v>
      </c>
      <c r="P202" s="415">
        <f t="shared" si="43"/>
        <v>52008</v>
      </c>
      <c r="Q202" s="415">
        <f t="shared" si="44"/>
        <v>0</v>
      </c>
      <c r="R202" s="415">
        <f>C202-'[1]5.3'!C202</f>
        <v>0</v>
      </c>
    </row>
    <row r="203" spans="1:18" s="416" customFormat="1">
      <c r="A203" s="200" t="s">
        <v>162</v>
      </c>
      <c r="B203" s="293" t="s">
        <v>337</v>
      </c>
      <c r="C203" s="191"/>
      <c r="D203" s="191"/>
      <c r="E203" s="199"/>
      <c r="F203" s="198"/>
      <c r="G203" s="199"/>
      <c r="H203" s="198"/>
      <c r="I203" s="199"/>
      <c r="J203" s="199"/>
      <c r="K203" s="199"/>
      <c r="L203" s="199"/>
      <c r="M203" s="199"/>
      <c r="N203" s="199"/>
      <c r="O203" s="199"/>
      <c r="P203" s="415">
        <f t="shared" si="43"/>
        <v>0</v>
      </c>
      <c r="Q203" s="415">
        <f t="shared" si="44"/>
        <v>0</v>
      </c>
      <c r="R203" s="415">
        <f>C203-'[1]5.3'!C203</f>
        <v>0</v>
      </c>
    </row>
    <row r="204" spans="1:18" s="416" customFormat="1">
      <c r="A204" s="205" t="s">
        <v>47</v>
      </c>
      <c r="B204" s="205"/>
      <c r="C204" s="191">
        <f>SUM(D204:O204)</f>
        <v>14218</v>
      </c>
      <c r="D204" s="191">
        <v>14218</v>
      </c>
      <c r="E204" s="191"/>
      <c r="F204" s="198"/>
      <c r="G204" s="199"/>
      <c r="H204" s="198"/>
      <c r="I204" s="199"/>
      <c r="J204" s="199"/>
      <c r="K204" s="199"/>
      <c r="L204" s="199"/>
      <c r="M204" s="199"/>
      <c r="N204" s="199"/>
      <c r="O204" s="199"/>
      <c r="P204" s="415">
        <f t="shared" si="43"/>
        <v>14218</v>
      </c>
      <c r="Q204" s="415">
        <f t="shared" si="44"/>
        <v>0</v>
      </c>
      <c r="R204" s="415">
        <f>C204-'[1]5.3'!C204</f>
        <v>0</v>
      </c>
    </row>
    <row r="205" spans="1:18" s="416" customFormat="1">
      <c r="A205" s="205" t="s">
        <v>430</v>
      </c>
      <c r="B205" s="205"/>
      <c r="C205" s="191">
        <v>14218</v>
      </c>
      <c r="D205" s="191">
        <v>14218</v>
      </c>
      <c r="E205" s="191">
        <v>0</v>
      </c>
      <c r="F205" s="198">
        <v>0</v>
      </c>
      <c r="G205" s="199">
        <v>0</v>
      </c>
      <c r="H205" s="198">
        <v>0</v>
      </c>
      <c r="I205" s="199">
        <v>0</v>
      </c>
      <c r="J205" s="199">
        <v>0</v>
      </c>
      <c r="K205" s="199">
        <v>0</v>
      </c>
      <c r="L205" s="199">
        <v>0</v>
      </c>
      <c r="M205" s="199">
        <v>0</v>
      </c>
      <c r="N205" s="199">
        <v>0</v>
      </c>
      <c r="O205" s="199">
        <v>0</v>
      </c>
      <c r="P205" s="415">
        <f t="shared" si="43"/>
        <v>14218</v>
      </c>
      <c r="Q205" s="415">
        <f t="shared" si="44"/>
        <v>0</v>
      </c>
      <c r="R205" s="415">
        <f>C205-'[1]5.3'!C205</f>
        <v>0</v>
      </c>
    </row>
    <row r="206" spans="1:18" s="416" customFormat="1">
      <c r="A206" s="205" t="s">
        <v>701</v>
      </c>
      <c r="B206" s="205"/>
      <c r="C206" s="191">
        <v>11300</v>
      </c>
      <c r="D206" s="191">
        <v>11300</v>
      </c>
      <c r="E206" s="191"/>
      <c r="F206" s="198"/>
      <c r="G206" s="199"/>
      <c r="H206" s="198"/>
      <c r="I206" s="199"/>
      <c r="J206" s="199"/>
      <c r="K206" s="199"/>
      <c r="L206" s="199"/>
      <c r="M206" s="199"/>
      <c r="N206" s="199"/>
      <c r="O206" s="199"/>
      <c r="P206" s="415">
        <f t="shared" si="43"/>
        <v>11300</v>
      </c>
      <c r="Q206" s="415">
        <f t="shared" si="44"/>
        <v>0</v>
      </c>
      <c r="R206" s="415">
        <f>C206-'[1]5.3'!C206</f>
        <v>0</v>
      </c>
    </row>
    <row r="207" spans="1:18" s="416" customFormat="1">
      <c r="A207" s="205" t="s">
        <v>495</v>
      </c>
      <c r="B207" s="205"/>
      <c r="C207" s="191">
        <f>SUM(C206)</f>
        <v>11300</v>
      </c>
      <c r="D207" s="191">
        <f t="shared" ref="D207:O207" si="61">SUM(D206)</f>
        <v>11300</v>
      </c>
      <c r="E207" s="191">
        <f t="shared" si="61"/>
        <v>0</v>
      </c>
      <c r="F207" s="191">
        <f t="shared" si="61"/>
        <v>0</v>
      </c>
      <c r="G207" s="191">
        <f t="shared" si="61"/>
        <v>0</v>
      </c>
      <c r="H207" s="191">
        <f t="shared" si="61"/>
        <v>0</v>
      </c>
      <c r="I207" s="191">
        <f t="shared" si="61"/>
        <v>0</v>
      </c>
      <c r="J207" s="191">
        <f t="shared" si="61"/>
        <v>0</v>
      </c>
      <c r="K207" s="191">
        <f t="shared" si="61"/>
        <v>0</v>
      </c>
      <c r="L207" s="191">
        <f t="shared" si="61"/>
        <v>0</v>
      </c>
      <c r="M207" s="191">
        <f t="shared" si="61"/>
        <v>0</v>
      </c>
      <c r="N207" s="191">
        <f t="shared" si="61"/>
        <v>0</v>
      </c>
      <c r="O207" s="191">
        <f t="shared" si="61"/>
        <v>0</v>
      </c>
      <c r="P207" s="415">
        <f t="shared" ref="P207:P250" si="62">SUM(D207:O207)</f>
        <v>11300</v>
      </c>
      <c r="Q207" s="415">
        <f t="shared" ref="Q207:Q253" si="63">P207-C207</f>
        <v>0</v>
      </c>
      <c r="R207" s="415">
        <f>C207-'[1]5.3'!C207</f>
        <v>0</v>
      </c>
    </row>
    <row r="208" spans="1:18" s="416" customFormat="1">
      <c r="A208" s="205" t="s">
        <v>430</v>
      </c>
      <c r="B208" s="205"/>
      <c r="C208" s="191">
        <f>C205+C207</f>
        <v>25518</v>
      </c>
      <c r="D208" s="191">
        <f t="shared" ref="D208:O208" si="64">D205+D207</f>
        <v>25518</v>
      </c>
      <c r="E208" s="191">
        <f t="shared" si="64"/>
        <v>0</v>
      </c>
      <c r="F208" s="191">
        <f t="shared" si="64"/>
        <v>0</v>
      </c>
      <c r="G208" s="191">
        <f t="shared" si="64"/>
        <v>0</v>
      </c>
      <c r="H208" s="191">
        <f t="shared" si="64"/>
        <v>0</v>
      </c>
      <c r="I208" s="191">
        <f t="shared" si="64"/>
        <v>0</v>
      </c>
      <c r="J208" s="191">
        <f t="shared" si="64"/>
        <v>0</v>
      </c>
      <c r="K208" s="191">
        <f t="shared" si="64"/>
        <v>0</v>
      </c>
      <c r="L208" s="191">
        <f t="shared" si="64"/>
        <v>0</v>
      </c>
      <c r="M208" s="191">
        <f t="shared" si="64"/>
        <v>0</v>
      </c>
      <c r="N208" s="191">
        <f t="shared" si="64"/>
        <v>0</v>
      </c>
      <c r="O208" s="191">
        <f t="shared" si="64"/>
        <v>0</v>
      </c>
      <c r="P208" s="415">
        <f t="shared" si="62"/>
        <v>25518</v>
      </c>
      <c r="Q208" s="415">
        <f t="shared" si="63"/>
        <v>0</v>
      </c>
      <c r="R208" s="415">
        <f>C208-'[1]5.3'!C208</f>
        <v>0</v>
      </c>
    </row>
    <row r="209" spans="1:18" s="416" customFormat="1">
      <c r="A209" s="200" t="s">
        <v>164</v>
      </c>
      <c r="B209" s="293" t="s">
        <v>337</v>
      </c>
      <c r="C209" s="191"/>
      <c r="D209" s="191"/>
      <c r="E209" s="199"/>
      <c r="F209" s="198"/>
      <c r="G209" s="199"/>
      <c r="H209" s="198"/>
      <c r="I209" s="199"/>
      <c r="J209" s="199"/>
      <c r="K209" s="199"/>
      <c r="L209" s="199"/>
      <c r="M209" s="199"/>
      <c r="N209" s="199"/>
      <c r="O209" s="199"/>
      <c r="P209" s="415">
        <f t="shared" si="62"/>
        <v>0</v>
      </c>
      <c r="Q209" s="415">
        <f t="shared" si="63"/>
        <v>0</v>
      </c>
      <c r="R209" s="415">
        <f>C209-'[1]5.3'!C209</f>
        <v>0</v>
      </c>
    </row>
    <row r="210" spans="1:18" s="416" customFormat="1">
      <c r="A210" s="205" t="s">
        <v>47</v>
      </c>
      <c r="B210" s="205"/>
      <c r="C210" s="191">
        <f>SUM(D210:O210)</f>
        <v>4513</v>
      </c>
      <c r="D210" s="191">
        <v>4513</v>
      </c>
      <c r="E210" s="191"/>
      <c r="F210" s="198"/>
      <c r="G210" s="199"/>
      <c r="H210" s="198"/>
      <c r="I210" s="199"/>
      <c r="J210" s="199"/>
      <c r="K210" s="199"/>
      <c r="L210" s="199"/>
      <c r="M210" s="199"/>
      <c r="N210" s="199"/>
      <c r="O210" s="199"/>
      <c r="P210" s="415">
        <f t="shared" si="62"/>
        <v>4513</v>
      </c>
      <c r="Q210" s="415">
        <f t="shared" si="63"/>
        <v>0</v>
      </c>
      <c r="R210" s="415">
        <f>C210-'[1]5.3'!C210</f>
        <v>0</v>
      </c>
    </row>
    <row r="211" spans="1:18" s="416" customFormat="1">
      <c r="A211" s="205" t="s">
        <v>430</v>
      </c>
      <c r="B211" s="205"/>
      <c r="C211" s="191">
        <v>4513</v>
      </c>
      <c r="D211" s="191">
        <v>4513</v>
      </c>
      <c r="E211" s="191">
        <v>0</v>
      </c>
      <c r="F211" s="198">
        <v>0</v>
      </c>
      <c r="G211" s="199">
        <v>0</v>
      </c>
      <c r="H211" s="198">
        <v>0</v>
      </c>
      <c r="I211" s="199">
        <v>0</v>
      </c>
      <c r="J211" s="199">
        <v>0</v>
      </c>
      <c r="K211" s="199">
        <v>0</v>
      </c>
      <c r="L211" s="199">
        <v>0</v>
      </c>
      <c r="M211" s="199">
        <v>0</v>
      </c>
      <c r="N211" s="199">
        <v>0</v>
      </c>
      <c r="O211" s="199">
        <v>0</v>
      </c>
      <c r="P211" s="415">
        <f t="shared" si="62"/>
        <v>4513</v>
      </c>
      <c r="Q211" s="415">
        <f t="shared" si="63"/>
        <v>0</v>
      </c>
      <c r="R211" s="415">
        <f>C211-'[1]5.3'!C211</f>
        <v>0</v>
      </c>
    </row>
    <row r="212" spans="1:18" s="416" customFormat="1">
      <c r="A212" s="205" t="s">
        <v>495</v>
      </c>
      <c r="B212" s="205"/>
      <c r="C212" s="191">
        <v>0</v>
      </c>
      <c r="D212" s="191">
        <v>0</v>
      </c>
      <c r="E212" s="191">
        <v>0</v>
      </c>
      <c r="F212" s="191">
        <v>0</v>
      </c>
      <c r="G212" s="191">
        <v>0</v>
      </c>
      <c r="H212" s="191">
        <v>0</v>
      </c>
      <c r="I212" s="191">
        <v>0</v>
      </c>
      <c r="J212" s="191">
        <v>0</v>
      </c>
      <c r="K212" s="191">
        <v>0</v>
      </c>
      <c r="L212" s="191">
        <v>0</v>
      </c>
      <c r="M212" s="191">
        <v>0</v>
      </c>
      <c r="N212" s="191">
        <v>0</v>
      </c>
      <c r="O212" s="191">
        <v>0</v>
      </c>
      <c r="P212" s="415">
        <f t="shared" si="62"/>
        <v>0</v>
      </c>
      <c r="Q212" s="415">
        <f t="shared" si="63"/>
        <v>0</v>
      </c>
      <c r="R212" s="415">
        <f>C212-'[1]5.3'!C212</f>
        <v>0</v>
      </c>
    </row>
    <row r="213" spans="1:18" s="416" customFormat="1">
      <c r="A213" s="205" t="s">
        <v>430</v>
      </c>
      <c r="B213" s="205"/>
      <c r="C213" s="191">
        <f>C210+C212</f>
        <v>4513</v>
      </c>
      <c r="D213" s="191">
        <f t="shared" ref="D213:O213" si="65">D210+D212</f>
        <v>4513</v>
      </c>
      <c r="E213" s="191">
        <f t="shared" si="65"/>
        <v>0</v>
      </c>
      <c r="F213" s="191">
        <f t="shared" si="65"/>
        <v>0</v>
      </c>
      <c r="G213" s="191">
        <f t="shared" si="65"/>
        <v>0</v>
      </c>
      <c r="H213" s="191">
        <f t="shared" si="65"/>
        <v>0</v>
      </c>
      <c r="I213" s="191">
        <f t="shared" si="65"/>
        <v>0</v>
      </c>
      <c r="J213" s="191">
        <f t="shared" si="65"/>
        <v>0</v>
      </c>
      <c r="K213" s="191">
        <f t="shared" si="65"/>
        <v>0</v>
      </c>
      <c r="L213" s="191">
        <f t="shared" si="65"/>
        <v>0</v>
      </c>
      <c r="M213" s="191">
        <f t="shared" si="65"/>
        <v>0</v>
      </c>
      <c r="N213" s="191">
        <f t="shared" si="65"/>
        <v>0</v>
      </c>
      <c r="O213" s="191">
        <f t="shared" si="65"/>
        <v>0</v>
      </c>
      <c r="P213" s="415">
        <f t="shared" si="62"/>
        <v>4513</v>
      </c>
      <c r="Q213" s="415">
        <f t="shared" si="63"/>
        <v>0</v>
      </c>
      <c r="R213" s="415">
        <f>C213-'[1]5.3'!C213</f>
        <v>0</v>
      </c>
    </row>
    <row r="214" spans="1:18" s="416" customFormat="1">
      <c r="A214" s="200" t="s">
        <v>248</v>
      </c>
      <c r="B214" s="293" t="s">
        <v>337</v>
      </c>
      <c r="C214" s="191"/>
      <c r="D214" s="191"/>
      <c r="E214" s="199"/>
      <c r="F214" s="198"/>
      <c r="G214" s="199"/>
      <c r="H214" s="198"/>
      <c r="I214" s="199"/>
      <c r="J214" s="199"/>
      <c r="K214" s="199"/>
      <c r="L214" s="199"/>
      <c r="M214" s="199"/>
      <c r="N214" s="199"/>
      <c r="O214" s="199"/>
      <c r="P214" s="415">
        <f t="shared" si="62"/>
        <v>0</v>
      </c>
      <c r="Q214" s="415">
        <f t="shared" si="63"/>
        <v>0</v>
      </c>
      <c r="R214" s="415">
        <f>C214-'[1]5.3'!C214</f>
        <v>0</v>
      </c>
    </row>
    <row r="215" spans="1:18" s="416" customFormat="1">
      <c r="A215" s="205" t="s">
        <v>47</v>
      </c>
      <c r="B215" s="205"/>
      <c r="C215" s="191">
        <f>SUM(D215:O215)</f>
        <v>62</v>
      </c>
      <c r="D215" s="191">
        <f>[2]kiad!C87</f>
        <v>62</v>
      </c>
      <c r="E215" s="191"/>
      <c r="F215" s="198"/>
      <c r="G215" s="199"/>
      <c r="H215" s="198"/>
      <c r="I215" s="199"/>
      <c r="J215" s="199"/>
      <c r="K215" s="199"/>
      <c r="L215" s="199"/>
      <c r="M215" s="199"/>
      <c r="N215" s="199"/>
      <c r="O215" s="199"/>
      <c r="P215" s="415">
        <f t="shared" si="62"/>
        <v>62</v>
      </c>
      <c r="Q215" s="415">
        <f t="shared" si="63"/>
        <v>0</v>
      </c>
      <c r="R215" s="415">
        <f>C215-'[1]5.3'!C215</f>
        <v>0</v>
      </c>
    </row>
    <row r="216" spans="1:18" s="416" customFormat="1">
      <c r="A216" s="205" t="s">
        <v>430</v>
      </c>
      <c r="B216" s="205"/>
      <c r="C216" s="191">
        <v>62</v>
      </c>
      <c r="D216" s="191">
        <v>62</v>
      </c>
      <c r="E216" s="191">
        <v>0</v>
      </c>
      <c r="F216" s="198">
        <v>0</v>
      </c>
      <c r="G216" s="199">
        <v>0</v>
      </c>
      <c r="H216" s="198">
        <v>0</v>
      </c>
      <c r="I216" s="199">
        <v>0</v>
      </c>
      <c r="J216" s="199">
        <v>0</v>
      </c>
      <c r="K216" s="199">
        <v>0</v>
      </c>
      <c r="L216" s="199">
        <v>0</v>
      </c>
      <c r="M216" s="199">
        <v>0</v>
      </c>
      <c r="N216" s="199">
        <v>0</v>
      </c>
      <c r="O216" s="199">
        <v>0</v>
      </c>
      <c r="P216" s="415">
        <f t="shared" si="62"/>
        <v>62</v>
      </c>
      <c r="Q216" s="415">
        <f t="shared" si="63"/>
        <v>0</v>
      </c>
      <c r="R216" s="415">
        <f>C216-'[1]5.3'!C216</f>
        <v>0</v>
      </c>
    </row>
    <row r="217" spans="1:18" s="416" customFormat="1">
      <c r="A217" s="205" t="s">
        <v>495</v>
      </c>
      <c r="B217" s="205"/>
      <c r="C217" s="191">
        <v>0</v>
      </c>
      <c r="D217" s="191">
        <v>0</v>
      </c>
      <c r="E217" s="191">
        <v>0</v>
      </c>
      <c r="F217" s="191">
        <v>0</v>
      </c>
      <c r="G217" s="191">
        <v>0</v>
      </c>
      <c r="H217" s="191">
        <v>0</v>
      </c>
      <c r="I217" s="191">
        <v>0</v>
      </c>
      <c r="J217" s="191">
        <v>0</v>
      </c>
      <c r="K217" s="191">
        <v>0</v>
      </c>
      <c r="L217" s="191">
        <v>0</v>
      </c>
      <c r="M217" s="191">
        <v>0</v>
      </c>
      <c r="N217" s="191">
        <v>0</v>
      </c>
      <c r="O217" s="191">
        <v>0</v>
      </c>
      <c r="P217" s="415">
        <f t="shared" si="62"/>
        <v>0</v>
      </c>
      <c r="Q217" s="415">
        <f t="shared" si="63"/>
        <v>0</v>
      </c>
      <c r="R217" s="415">
        <f>C217-'[1]5.3'!C217</f>
        <v>0</v>
      </c>
    </row>
    <row r="218" spans="1:18" s="416" customFormat="1">
      <c r="A218" s="205" t="s">
        <v>430</v>
      </c>
      <c r="B218" s="205"/>
      <c r="C218" s="191">
        <f>C215+C217</f>
        <v>62</v>
      </c>
      <c r="D218" s="191">
        <f t="shared" ref="D218:O218" si="66">D215+D217</f>
        <v>62</v>
      </c>
      <c r="E218" s="191">
        <f t="shared" si="66"/>
        <v>0</v>
      </c>
      <c r="F218" s="191">
        <f t="shared" si="66"/>
        <v>0</v>
      </c>
      <c r="G218" s="191">
        <f t="shared" si="66"/>
        <v>0</v>
      </c>
      <c r="H218" s="191">
        <f t="shared" si="66"/>
        <v>0</v>
      </c>
      <c r="I218" s="191">
        <f t="shared" si="66"/>
        <v>0</v>
      </c>
      <c r="J218" s="191">
        <f t="shared" si="66"/>
        <v>0</v>
      </c>
      <c r="K218" s="191">
        <f t="shared" si="66"/>
        <v>0</v>
      </c>
      <c r="L218" s="191">
        <f t="shared" si="66"/>
        <v>0</v>
      </c>
      <c r="M218" s="191">
        <f t="shared" si="66"/>
        <v>0</v>
      </c>
      <c r="N218" s="191">
        <f t="shared" si="66"/>
        <v>0</v>
      </c>
      <c r="O218" s="191">
        <f t="shared" si="66"/>
        <v>0</v>
      </c>
      <c r="P218" s="415">
        <f t="shared" si="62"/>
        <v>62</v>
      </c>
      <c r="Q218" s="415">
        <f t="shared" si="63"/>
        <v>0</v>
      </c>
      <c r="R218" s="415">
        <f>C218-'[1]5.3'!C218</f>
        <v>0</v>
      </c>
    </row>
    <row r="219" spans="1:18" s="416" customFormat="1">
      <c r="A219" s="200" t="s">
        <v>249</v>
      </c>
      <c r="B219" s="293" t="s">
        <v>337</v>
      </c>
      <c r="C219" s="191"/>
      <c r="D219" s="191"/>
      <c r="E219" s="199"/>
      <c r="F219" s="198"/>
      <c r="G219" s="199"/>
      <c r="H219" s="198"/>
      <c r="I219" s="199"/>
      <c r="J219" s="199"/>
      <c r="K219" s="199"/>
      <c r="L219" s="199"/>
      <c r="M219" s="199"/>
      <c r="N219" s="199"/>
      <c r="O219" s="199"/>
      <c r="P219" s="415">
        <f t="shared" si="62"/>
        <v>0</v>
      </c>
      <c r="Q219" s="415">
        <f t="shared" si="63"/>
        <v>0</v>
      </c>
      <c r="R219" s="415">
        <f>C219-'[1]5.3'!C219</f>
        <v>0</v>
      </c>
    </row>
    <row r="220" spans="1:18" s="416" customFormat="1">
      <c r="A220" s="205" t="s">
        <v>47</v>
      </c>
      <c r="B220" s="205"/>
      <c r="C220" s="191">
        <f>SUM(D220:O220)</f>
        <v>76</v>
      </c>
      <c r="D220" s="191">
        <v>76</v>
      </c>
      <c r="E220" s="191"/>
      <c r="F220" s="198"/>
      <c r="G220" s="199"/>
      <c r="H220" s="198"/>
      <c r="I220" s="199"/>
      <c r="J220" s="199"/>
      <c r="K220" s="199"/>
      <c r="L220" s="199"/>
      <c r="M220" s="199"/>
      <c r="N220" s="199"/>
      <c r="O220" s="199"/>
      <c r="P220" s="415">
        <f t="shared" si="62"/>
        <v>76</v>
      </c>
      <c r="Q220" s="415">
        <f t="shared" si="63"/>
        <v>0</v>
      </c>
      <c r="R220" s="415">
        <f>C220-'[1]5.3'!C220</f>
        <v>0</v>
      </c>
    </row>
    <row r="221" spans="1:18" s="416" customFormat="1">
      <c r="A221" s="205" t="s">
        <v>430</v>
      </c>
      <c r="B221" s="205"/>
      <c r="C221" s="191">
        <v>76</v>
      </c>
      <c r="D221" s="191">
        <v>76</v>
      </c>
      <c r="E221" s="191">
        <v>0</v>
      </c>
      <c r="F221" s="198">
        <v>0</v>
      </c>
      <c r="G221" s="199">
        <v>0</v>
      </c>
      <c r="H221" s="198">
        <v>0</v>
      </c>
      <c r="I221" s="199">
        <v>0</v>
      </c>
      <c r="J221" s="199">
        <v>0</v>
      </c>
      <c r="K221" s="199">
        <v>0</v>
      </c>
      <c r="L221" s="199">
        <v>0</v>
      </c>
      <c r="M221" s="199">
        <v>0</v>
      </c>
      <c r="N221" s="199">
        <v>0</v>
      </c>
      <c r="O221" s="199">
        <v>0</v>
      </c>
      <c r="P221" s="415">
        <f t="shared" si="62"/>
        <v>76</v>
      </c>
      <c r="Q221" s="415">
        <f t="shared" si="63"/>
        <v>0</v>
      </c>
      <c r="R221" s="415">
        <f>C221-'[1]5.3'!C221</f>
        <v>0</v>
      </c>
    </row>
    <row r="222" spans="1:18" s="416" customFormat="1">
      <c r="A222" s="205" t="s">
        <v>495</v>
      </c>
      <c r="B222" s="205"/>
      <c r="C222" s="191">
        <v>0</v>
      </c>
      <c r="D222" s="191">
        <v>0</v>
      </c>
      <c r="E222" s="191">
        <v>0</v>
      </c>
      <c r="F222" s="191">
        <v>0</v>
      </c>
      <c r="G222" s="191">
        <v>0</v>
      </c>
      <c r="H222" s="191">
        <v>0</v>
      </c>
      <c r="I222" s="191">
        <v>0</v>
      </c>
      <c r="J222" s="191">
        <v>0</v>
      </c>
      <c r="K222" s="191">
        <v>0</v>
      </c>
      <c r="L222" s="191">
        <v>0</v>
      </c>
      <c r="M222" s="191">
        <v>0</v>
      </c>
      <c r="N222" s="191">
        <v>0</v>
      </c>
      <c r="O222" s="191">
        <v>0</v>
      </c>
      <c r="P222" s="415">
        <f t="shared" si="62"/>
        <v>0</v>
      </c>
      <c r="Q222" s="415">
        <f t="shared" si="63"/>
        <v>0</v>
      </c>
      <c r="R222" s="415">
        <f>C222-'[1]5.3'!C222</f>
        <v>0</v>
      </c>
    </row>
    <row r="223" spans="1:18" s="416" customFormat="1">
      <c r="A223" s="205" t="s">
        <v>430</v>
      </c>
      <c r="B223" s="205"/>
      <c r="C223" s="191">
        <f>C220+C222</f>
        <v>76</v>
      </c>
      <c r="D223" s="191">
        <f t="shared" ref="D223:O223" si="67">D220+D222</f>
        <v>76</v>
      </c>
      <c r="E223" s="191">
        <f t="shared" si="67"/>
        <v>0</v>
      </c>
      <c r="F223" s="191">
        <f t="shared" si="67"/>
        <v>0</v>
      </c>
      <c r="G223" s="191">
        <f t="shared" si="67"/>
        <v>0</v>
      </c>
      <c r="H223" s="191">
        <f t="shared" si="67"/>
        <v>0</v>
      </c>
      <c r="I223" s="191">
        <f t="shared" si="67"/>
        <v>0</v>
      </c>
      <c r="J223" s="191">
        <f t="shared" si="67"/>
        <v>0</v>
      </c>
      <c r="K223" s="191">
        <f t="shared" si="67"/>
        <v>0</v>
      </c>
      <c r="L223" s="191">
        <f t="shared" si="67"/>
        <v>0</v>
      </c>
      <c r="M223" s="191">
        <f t="shared" si="67"/>
        <v>0</v>
      </c>
      <c r="N223" s="191">
        <f t="shared" si="67"/>
        <v>0</v>
      </c>
      <c r="O223" s="191">
        <f t="shared" si="67"/>
        <v>0</v>
      </c>
      <c r="P223" s="415">
        <f t="shared" si="62"/>
        <v>76</v>
      </c>
      <c r="Q223" s="415">
        <f t="shared" si="63"/>
        <v>0</v>
      </c>
      <c r="R223" s="415">
        <f>C223-'[1]5.3'!C223</f>
        <v>0</v>
      </c>
    </row>
    <row r="224" spans="1:18" s="416" customFormat="1">
      <c r="A224" s="200" t="s">
        <v>250</v>
      </c>
      <c r="B224" s="293" t="s">
        <v>337</v>
      </c>
      <c r="C224" s="191"/>
      <c r="D224" s="191"/>
      <c r="E224" s="199"/>
      <c r="F224" s="198"/>
      <c r="G224" s="199"/>
      <c r="H224" s="198"/>
      <c r="I224" s="199"/>
      <c r="J224" s="199"/>
      <c r="K224" s="199"/>
      <c r="L224" s="199"/>
      <c r="M224" s="199"/>
      <c r="N224" s="199"/>
      <c r="O224" s="199"/>
      <c r="P224" s="415">
        <f t="shared" si="62"/>
        <v>0</v>
      </c>
      <c r="Q224" s="415">
        <f t="shared" si="63"/>
        <v>0</v>
      </c>
      <c r="R224" s="415">
        <f>C224-'[1]5.3'!C224</f>
        <v>0</v>
      </c>
    </row>
    <row r="225" spans="1:18" s="416" customFormat="1">
      <c r="A225" s="205" t="s">
        <v>47</v>
      </c>
      <c r="B225" s="205"/>
      <c r="C225" s="191">
        <f>SUM(D225:O225)</f>
        <v>6706</v>
      </c>
      <c r="D225" s="191">
        <v>6706</v>
      </c>
      <c r="E225" s="191"/>
      <c r="F225" s="198"/>
      <c r="G225" s="199"/>
      <c r="H225" s="198"/>
      <c r="I225" s="199"/>
      <c r="J225" s="199"/>
      <c r="K225" s="199"/>
      <c r="L225" s="199"/>
      <c r="M225" s="199"/>
      <c r="N225" s="199"/>
      <c r="O225" s="199"/>
      <c r="P225" s="415">
        <f t="shared" si="62"/>
        <v>6706</v>
      </c>
      <c r="Q225" s="415">
        <f t="shared" si="63"/>
        <v>0</v>
      </c>
      <c r="R225" s="415">
        <f>C225-'[1]5.3'!C225</f>
        <v>0</v>
      </c>
    </row>
    <row r="226" spans="1:18" s="416" customFormat="1">
      <c r="A226" s="205" t="s">
        <v>430</v>
      </c>
      <c r="B226" s="205"/>
      <c r="C226" s="191">
        <v>6706</v>
      </c>
      <c r="D226" s="191">
        <v>6706</v>
      </c>
      <c r="E226" s="191">
        <v>0</v>
      </c>
      <c r="F226" s="198">
        <v>0</v>
      </c>
      <c r="G226" s="199">
        <v>0</v>
      </c>
      <c r="H226" s="198">
        <v>0</v>
      </c>
      <c r="I226" s="199">
        <v>0</v>
      </c>
      <c r="J226" s="199">
        <v>0</v>
      </c>
      <c r="K226" s="199">
        <v>0</v>
      </c>
      <c r="L226" s="199">
        <v>0</v>
      </c>
      <c r="M226" s="199">
        <v>0</v>
      </c>
      <c r="N226" s="199">
        <v>0</v>
      </c>
      <c r="O226" s="199">
        <v>0</v>
      </c>
      <c r="P226" s="415">
        <f t="shared" si="62"/>
        <v>6706</v>
      </c>
      <c r="Q226" s="415">
        <f t="shared" si="63"/>
        <v>0</v>
      </c>
      <c r="R226" s="415">
        <f>C226-'[1]5.3'!C226</f>
        <v>0</v>
      </c>
    </row>
    <row r="227" spans="1:18" s="416" customFormat="1">
      <c r="A227" s="205" t="s">
        <v>495</v>
      </c>
      <c r="B227" s="205"/>
      <c r="C227" s="191">
        <v>0</v>
      </c>
      <c r="D227" s="191">
        <v>0</v>
      </c>
      <c r="E227" s="191">
        <v>0</v>
      </c>
      <c r="F227" s="191">
        <v>0</v>
      </c>
      <c r="G227" s="191">
        <v>0</v>
      </c>
      <c r="H227" s="191">
        <v>0</v>
      </c>
      <c r="I227" s="191">
        <v>0</v>
      </c>
      <c r="J227" s="191">
        <v>0</v>
      </c>
      <c r="K227" s="191">
        <v>0</v>
      </c>
      <c r="L227" s="191">
        <v>0</v>
      </c>
      <c r="M227" s="191">
        <v>0</v>
      </c>
      <c r="N227" s="191">
        <v>0</v>
      </c>
      <c r="O227" s="191">
        <v>0</v>
      </c>
      <c r="P227" s="415">
        <f t="shared" si="62"/>
        <v>0</v>
      </c>
      <c r="Q227" s="415">
        <f t="shared" si="63"/>
        <v>0</v>
      </c>
      <c r="R227" s="415">
        <f>C227-'[1]5.3'!C227</f>
        <v>0</v>
      </c>
    </row>
    <row r="228" spans="1:18" s="416" customFormat="1">
      <c r="A228" s="205" t="s">
        <v>430</v>
      </c>
      <c r="B228" s="205"/>
      <c r="C228" s="191">
        <f>C225+C227</f>
        <v>6706</v>
      </c>
      <c r="D228" s="191">
        <f t="shared" ref="D228:O228" si="68">D225+D227</f>
        <v>6706</v>
      </c>
      <c r="E228" s="191">
        <f t="shared" si="68"/>
        <v>0</v>
      </c>
      <c r="F228" s="191">
        <f t="shared" si="68"/>
        <v>0</v>
      </c>
      <c r="G228" s="191">
        <f t="shared" si="68"/>
        <v>0</v>
      </c>
      <c r="H228" s="191">
        <f t="shared" si="68"/>
        <v>0</v>
      </c>
      <c r="I228" s="191">
        <f t="shared" si="68"/>
        <v>0</v>
      </c>
      <c r="J228" s="191">
        <f t="shared" si="68"/>
        <v>0</v>
      </c>
      <c r="K228" s="191">
        <f t="shared" si="68"/>
        <v>0</v>
      </c>
      <c r="L228" s="191">
        <f t="shared" si="68"/>
        <v>0</v>
      </c>
      <c r="M228" s="191">
        <f t="shared" si="68"/>
        <v>0</v>
      </c>
      <c r="N228" s="191">
        <f t="shared" si="68"/>
        <v>0</v>
      </c>
      <c r="O228" s="191">
        <f t="shared" si="68"/>
        <v>0</v>
      </c>
      <c r="P228" s="415">
        <f t="shared" si="62"/>
        <v>6706</v>
      </c>
      <c r="Q228" s="415">
        <f t="shared" si="63"/>
        <v>0</v>
      </c>
      <c r="R228" s="415">
        <f>C228-'[1]5.3'!C228</f>
        <v>0</v>
      </c>
    </row>
    <row r="229" spans="1:18" s="416" customFormat="1">
      <c r="A229" s="200" t="s">
        <v>165</v>
      </c>
      <c r="B229" s="293" t="s">
        <v>337</v>
      </c>
      <c r="C229" s="191"/>
      <c r="D229" s="191"/>
      <c r="E229" s="199"/>
      <c r="F229" s="198"/>
      <c r="G229" s="199"/>
      <c r="H229" s="198"/>
      <c r="I229" s="199"/>
      <c r="J229" s="199"/>
      <c r="K229" s="199"/>
      <c r="L229" s="199"/>
      <c r="M229" s="199"/>
      <c r="N229" s="199"/>
      <c r="O229" s="199"/>
      <c r="P229" s="415">
        <f t="shared" si="62"/>
        <v>0</v>
      </c>
      <c r="Q229" s="415">
        <f t="shared" si="63"/>
        <v>0</v>
      </c>
      <c r="R229" s="415">
        <f>C229-'[1]5.3'!C229</f>
        <v>0</v>
      </c>
    </row>
    <row r="230" spans="1:18" s="416" customFormat="1">
      <c r="A230" s="205" t="s">
        <v>47</v>
      </c>
      <c r="B230" s="205"/>
      <c r="C230" s="191">
        <f>SUM(D230:O230)</f>
        <v>1640</v>
      </c>
      <c r="D230" s="191">
        <f>[2]kiad!C93-'4.3'!H230</f>
        <v>51</v>
      </c>
      <c r="E230" s="191"/>
      <c r="F230" s="198"/>
      <c r="G230" s="199"/>
      <c r="H230" s="198">
        <v>1589</v>
      </c>
      <c r="I230" s="199"/>
      <c r="J230" s="199"/>
      <c r="K230" s="199"/>
      <c r="L230" s="199"/>
      <c r="M230" s="199"/>
      <c r="N230" s="199"/>
      <c r="O230" s="199"/>
      <c r="P230" s="415">
        <f t="shared" si="62"/>
        <v>1640</v>
      </c>
      <c r="Q230" s="415">
        <f t="shared" si="63"/>
        <v>0</v>
      </c>
      <c r="R230" s="415">
        <f>C230-'[1]5.3'!C230</f>
        <v>0</v>
      </c>
    </row>
    <row r="231" spans="1:18" s="416" customFormat="1">
      <c r="A231" s="205" t="s">
        <v>430</v>
      </c>
      <c r="B231" s="205"/>
      <c r="C231" s="191">
        <v>1640</v>
      </c>
      <c r="D231" s="191">
        <v>51</v>
      </c>
      <c r="E231" s="191">
        <v>0</v>
      </c>
      <c r="F231" s="198">
        <v>0</v>
      </c>
      <c r="G231" s="199">
        <v>0</v>
      </c>
      <c r="H231" s="198">
        <v>1589</v>
      </c>
      <c r="I231" s="199">
        <v>0</v>
      </c>
      <c r="J231" s="199">
        <v>0</v>
      </c>
      <c r="K231" s="199">
        <v>0</v>
      </c>
      <c r="L231" s="199">
        <v>0</v>
      </c>
      <c r="M231" s="199">
        <v>0</v>
      </c>
      <c r="N231" s="199">
        <v>0</v>
      </c>
      <c r="O231" s="199">
        <v>0</v>
      </c>
      <c r="P231" s="415">
        <f t="shared" si="62"/>
        <v>1640</v>
      </c>
      <c r="Q231" s="415">
        <f t="shared" si="63"/>
        <v>0</v>
      </c>
      <c r="R231" s="415">
        <f>C231-'[1]5.3'!C231</f>
        <v>0</v>
      </c>
    </row>
    <row r="232" spans="1:18" s="416" customFormat="1">
      <c r="A232" s="205" t="s">
        <v>495</v>
      </c>
      <c r="B232" s="205"/>
      <c r="C232" s="191">
        <v>0</v>
      </c>
      <c r="D232" s="191">
        <v>0</v>
      </c>
      <c r="E232" s="191">
        <v>0</v>
      </c>
      <c r="F232" s="191">
        <v>0</v>
      </c>
      <c r="G232" s="191">
        <v>0</v>
      </c>
      <c r="H232" s="191">
        <v>0</v>
      </c>
      <c r="I232" s="191">
        <v>0</v>
      </c>
      <c r="J232" s="191">
        <v>0</v>
      </c>
      <c r="K232" s="191">
        <v>0</v>
      </c>
      <c r="L232" s="191">
        <v>0</v>
      </c>
      <c r="M232" s="191">
        <v>0</v>
      </c>
      <c r="N232" s="191">
        <v>0</v>
      </c>
      <c r="O232" s="191">
        <v>0</v>
      </c>
      <c r="P232" s="415">
        <f t="shared" si="62"/>
        <v>0</v>
      </c>
      <c r="Q232" s="415">
        <f t="shared" si="63"/>
        <v>0</v>
      </c>
      <c r="R232" s="415">
        <f>C232-'[1]5.3'!C232</f>
        <v>0</v>
      </c>
    </row>
    <row r="233" spans="1:18" s="416" customFormat="1">
      <c r="A233" s="196" t="s">
        <v>430</v>
      </c>
      <c r="B233" s="196"/>
      <c r="C233" s="192">
        <f>C230+C232</f>
        <v>1640</v>
      </c>
      <c r="D233" s="192">
        <f t="shared" ref="D233:O233" si="69">D230+D232</f>
        <v>51</v>
      </c>
      <c r="E233" s="192">
        <f t="shared" si="69"/>
        <v>0</v>
      </c>
      <c r="F233" s="192">
        <f t="shared" si="69"/>
        <v>0</v>
      </c>
      <c r="G233" s="192">
        <f t="shared" si="69"/>
        <v>0</v>
      </c>
      <c r="H233" s="192">
        <f t="shared" si="69"/>
        <v>1589</v>
      </c>
      <c r="I233" s="192">
        <f t="shared" si="69"/>
        <v>0</v>
      </c>
      <c r="J233" s="192">
        <f t="shared" si="69"/>
        <v>0</v>
      </c>
      <c r="K233" s="192">
        <f t="shared" si="69"/>
        <v>0</v>
      </c>
      <c r="L233" s="192">
        <f t="shared" si="69"/>
        <v>0</v>
      </c>
      <c r="M233" s="192">
        <f t="shared" si="69"/>
        <v>0</v>
      </c>
      <c r="N233" s="192">
        <f t="shared" si="69"/>
        <v>0</v>
      </c>
      <c r="O233" s="192">
        <f t="shared" si="69"/>
        <v>0</v>
      </c>
      <c r="P233" s="415">
        <f t="shared" si="62"/>
        <v>1640</v>
      </c>
      <c r="Q233" s="415">
        <f t="shared" si="63"/>
        <v>0</v>
      </c>
      <c r="R233" s="415">
        <f>C233-'[1]5.3'!C233</f>
        <v>0</v>
      </c>
    </row>
    <row r="234" spans="1:18" s="416" customFormat="1">
      <c r="A234" s="291" t="s">
        <v>330</v>
      </c>
      <c r="B234" s="200"/>
      <c r="C234" s="297"/>
      <c r="D234" s="354"/>
      <c r="E234" s="286"/>
      <c r="F234" s="354"/>
      <c r="G234" s="286"/>
      <c r="H234" s="354"/>
      <c r="I234" s="286"/>
      <c r="J234" s="286"/>
      <c r="K234" s="286"/>
      <c r="L234" s="286"/>
      <c r="M234" s="286"/>
      <c r="N234" s="286"/>
      <c r="O234" s="286"/>
      <c r="P234" s="415">
        <f t="shared" si="62"/>
        <v>0</v>
      </c>
      <c r="Q234" s="415">
        <f t="shared" si="63"/>
        <v>0</v>
      </c>
      <c r="R234" s="415">
        <f>C234-'[1]5.3'!C234</f>
        <v>0</v>
      </c>
    </row>
    <row r="235" spans="1:18" s="436" customFormat="1">
      <c r="A235" s="205" t="s">
        <v>47</v>
      </c>
      <c r="B235" s="296"/>
      <c r="C235" s="355">
        <f t="shared" ref="C235:O236" si="70">C13+C19+C24+C30+C35+C52+C58+C85+C91</f>
        <v>1166491</v>
      </c>
      <c r="D235" s="355">
        <f t="shared" si="70"/>
        <v>925524</v>
      </c>
      <c r="E235" s="355">
        <f t="shared" si="70"/>
        <v>0</v>
      </c>
      <c r="F235" s="355">
        <f t="shared" si="70"/>
        <v>0</v>
      </c>
      <c r="G235" s="355">
        <f t="shared" si="70"/>
        <v>0</v>
      </c>
      <c r="H235" s="355">
        <f t="shared" si="70"/>
        <v>206881</v>
      </c>
      <c r="I235" s="355">
        <f t="shared" si="70"/>
        <v>0</v>
      </c>
      <c r="J235" s="355">
        <f t="shared" si="70"/>
        <v>34086</v>
      </c>
      <c r="K235" s="355">
        <f t="shared" si="70"/>
        <v>0</v>
      </c>
      <c r="L235" s="355">
        <f t="shared" si="70"/>
        <v>0</v>
      </c>
      <c r="M235" s="355">
        <f t="shared" si="70"/>
        <v>0</v>
      </c>
      <c r="N235" s="355">
        <f t="shared" si="70"/>
        <v>0</v>
      </c>
      <c r="O235" s="355">
        <f t="shared" si="70"/>
        <v>0</v>
      </c>
      <c r="P235" s="415">
        <f t="shared" si="62"/>
        <v>1166491</v>
      </c>
      <c r="Q235" s="415">
        <f t="shared" si="63"/>
        <v>0</v>
      </c>
      <c r="R235" s="415">
        <f>C235-'[1]5.3'!C235</f>
        <v>0</v>
      </c>
    </row>
    <row r="236" spans="1:18" s="436" customFormat="1">
      <c r="A236" s="205" t="s">
        <v>430</v>
      </c>
      <c r="B236" s="296"/>
      <c r="C236" s="355">
        <f t="shared" si="70"/>
        <v>1211286</v>
      </c>
      <c r="D236" s="355">
        <f t="shared" si="70"/>
        <v>930730</v>
      </c>
      <c r="E236" s="355">
        <f t="shared" si="70"/>
        <v>0</v>
      </c>
      <c r="F236" s="355">
        <f t="shared" si="70"/>
        <v>0</v>
      </c>
      <c r="G236" s="355">
        <f t="shared" si="70"/>
        <v>0</v>
      </c>
      <c r="H236" s="355">
        <f t="shared" si="70"/>
        <v>216879</v>
      </c>
      <c r="I236" s="355">
        <f t="shared" si="70"/>
        <v>0</v>
      </c>
      <c r="J236" s="355">
        <f t="shared" si="70"/>
        <v>34226</v>
      </c>
      <c r="K236" s="355">
        <f t="shared" si="70"/>
        <v>0</v>
      </c>
      <c r="L236" s="355">
        <f t="shared" si="70"/>
        <v>0</v>
      </c>
      <c r="M236" s="355">
        <f t="shared" si="70"/>
        <v>0</v>
      </c>
      <c r="N236" s="355">
        <f t="shared" si="70"/>
        <v>0</v>
      </c>
      <c r="O236" s="355">
        <f t="shared" si="70"/>
        <v>29451</v>
      </c>
      <c r="P236" s="415">
        <f t="shared" si="62"/>
        <v>1211286</v>
      </c>
      <c r="Q236" s="415">
        <f t="shared" si="63"/>
        <v>0</v>
      </c>
      <c r="R236" s="415">
        <f>C236-'[1]5.3'!C236</f>
        <v>0</v>
      </c>
    </row>
    <row r="237" spans="1:18" s="416" customFormat="1">
      <c r="A237" s="205" t="s">
        <v>495</v>
      </c>
      <c r="B237" s="205"/>
      <c r="C237" s="191">
        <f t="shared" ref="C237:O238" si="71">C16+C21+C27+C32+C37+C55+C60+C88+C93</f>
        <v>40335</v>
      </c>
      <c r="D237" s="191">
        <f t="shared" si="71"/>
        <v>19900</v>
      </c>
      <c r="E237" s="191">
        <f t="shared" si="71"/>
        <v>3300</v>
      </c>
      <c r="F237" s="191">
        <f t="shared" si="71"/>
        <v>0</v>
      </c>
      <c r="G237" s="191">
        <f t="shared" si="71"/>
        <v>0</v>
      </c>
      <c r="H237" s="191">
        <f t="shared" si="71"/>
        <v>14635</v>
      </c>
      <c r="I237" s="191">
        <f t="shared" si="71"/>
        <v>0</v>
      </c>
      <c r="J237" s="191">
        <f t="shared" si="71"/>
        <v>2320</v>
      </c>
      <c r="K237" s="191">
        <f t="shared" si="71"/>
        <v>0</v>
      </c>
      <c r="L237" s="191">
        <f t="shared" si="71"/>
        <v>180</v>
      </c>
      <c r="M237" s="191">
        <f t="shared" si="71"/>
        <v>0</v>
      </c>
      <c r="N237" s="191">
        <f t="shared" si="71"/>
        <v>0</v>
      </c>
      <c r="O237" s="191">
        <f t="shared" si="71"/>
        <v>0</v>
      </c>
      <c r="P237" s="415">
        <f t="shared" si="62"/>
        <v>40335</v>
      </c>
      <c r="Q237" s="415">
        <f t="shared" si="63"/>
        <v>0</v>
      </c>
      <c r="R237" s="415">
        <f>C237-'[1]5.3'!C237</f>
        <v>0</v>
      </c>
    </row>
    <row r="238" spans="1:18" s="416" customFormat="1">
      <c r="A238" s="196" t="s">
        <v>430</v>
      </c>
      <c r="B238" s="205"/>
      <c r="C238" s="191">
        <f t="shared" si="71"/>
        <v>1251621</v>
      </c>
      <c r="D238" s="191">
        <f t="shared" si="71"/>
        <v>950630</v>
      </c>
      <c r="E238" s="191">
        <f t="shared" si="71"/>
        <v>3300</v>
      </c>
      <c r="F238" s="191">
        <f t="shared" si="71"/>
        <v>0</v>
      </c>
      <c r="G238" s="191">
        <f t="shared" si="71"/>
        <v>0</v>
      </c>
      <c r="H238" s="191">
        <f t="shared" si="71"/>
        <v>231514</v>
      </c>
      <c r="I238" s="191">
        <f t="shared" si="71"/>
        <v>0</v>
      </c>
      <c r="J238" s="191">
        <f t="shared" si="71"/>
        <v>36546</v>
      </c>
      <c r="K238" s="191">
        <f t="shared" si="71"/>
        <v>0</v>
      </c>
      <c r="L238" s="191">
        <f t="shared" si="71"/>
        <v>180</v>
      </c>
      <c r="M238" s="191">
        <f t="shared" si="71"/>
        <v>0</v>
      </c>
      <c r="N238" s="191">
        <f t="shared" si="71"/>
        <v>0</v>
      </c>
      <c r="O238" s="191">
        <f t="shared" si="71"/>
        <v>29451</v>
      </c>
      <c r="P238" s="415">
        <f t="shared" si="62"/>
        <v>1251621</v>
      </c>
      <c r="Q238" s="415">
        <f t="shared" si="63"/>
        <v>0</v>
      </c>
      <c r="R238" s="415">
        <f>C238-'[1]5.3'!C238</f>
        <v>0</v>
      </c>
    </row>
    <row r="239" spans="1:18">
      <c r="A239" s="356" t="s">
        <v>171</v>
      </c>
      <c r="B239" s="437"/>
      <c r="C239" s="438"/>
      <c r="D239" s="438"/>
      <c r="E239" s="438"/>
      <c r="F239" s="438"/>
      <c r="G239" s="438"/>
      <c r="H239" s="438"/>
      <c r="I239" s="438"/>
      <c r="J239" s="438"/>
      <c r="K239" s="438"/>
      <c r="L239" s="438"/>
      <c r="M239" s="438"/>
      <c r="N239" s="438"/>
      <c r="O239" s="438"/>
      <c r="P239" s="415">
        <f t="shared" si="62"/>
        <v>0</v>
      </c>
      <c r="Q239" s="415">
        <f t="shared" si="63"/>
        <v>0</v>
      </c>
      <c r="R239" s="415">
        <f>C239-'[1]5.3'!C239</f>
        <v>0</v>
      </c>
    </row>
    <row r="240" spans="1:18">
      <c r="A240" s="205" t="s">
        <v>47</v>
      </c>
      <c r="B240" s="420"/>
      <c r="C240" s="439">
        <f t="shared" ref="C240:O241" si="72">C13+C19+C24+C30+C52+C68+C73+C78+C85+C96+C102+C112+C118+C123+C128+C133+C138+C144+C150+C156+C161+C166+C183+C188+C193+C204+C210+C215+C220+C225+C230</f>
        <v>827902</v>
      </c>
      <c r="D240" s="439">
        <f t="shared" si="72"/>
        <v>730443</v>
      </c>
      <c r="E240" s="439">
        <f t="shared" si="72"/>
        <v>0</v>
      </c>
      <c r="F240" s="439">
        <f t="shared" si="72"/>
        <v>0</v>
      </c>
      <c r="G240" s="439">
        <f t="shared" si="72"/>
        <v>0</v>
      </c>
      <c r="H240" s="439">
        <f t="shared" si="72"/>
        <v>63373</v>
      </c>
      <c r="I240" s="439">
        <f t="shared" si="72"/>
        <v>0</v>
      </c>
      <c r="J240" s="439">
        <f t="shared" si="72"/>
        <v>34086</v>
      </c>
      <c r="K240" s="439">
        <f t="shared" si="72"/>
        <v>0</v>
      </c>
      <c r="L240" s="439">
        <f t="shared" si="72"/>
        <v>0</v>
      </c>
      <c r="M240" s="439">
        <f t="shared" si="72"/>
        <v>0</v>
      </c>
      <c r="N240" s="439">
        <f t="shared" si="72"/>
        <v>0</v>
      </c>
      <c r="O240" s="439">
        <f t="shared" si="72"/>
        <v>0</v>
      </c>
      <c r="P240" s="415">
        <f t="shared" si="62"/>
        <v>827902</v>
      </c>
      <c r="Q240" s="415">
        <f t="shared" si="63"/>
        <v>0</v>
      </c>
      <c r="R240" s="415">
        <f>C240-'[1]5.3'!C240</f>
        <v>0</v>
      </c>
    </row>
    <row r="241" spans="1:18">
      <c r="A241" s="205" t="s">
        <v>430</v>
      </c>
      <c r="B241" s="420"/>
      <c r="C241" s="439">
        <f t="shared" si="72"/>
        <v>859827</v>
      </c>
      <c r="D241" s="439">
        <f t="shared" si="72"/>
        <v>735649</v>
      </c>
      <c r="E241" s="439">
        <f t="shared" si="72"/>
        <v>0</v>
      </c>
      <c r="F241" s="439">
        <f t="shared" si="72"/>
        <v>0</v>
      </c>
      <c r="G241" s="439">
        <f t="shared" si="72"/>
        <v>0</v>
      </c>
      <c r="H241" s="439">
        <f t="shared" si="72"/>
        <v>72371</v>
      </c>
      <c r="I241" s="439">
        <f t="shared" si="72"/>
        <v>0</v>
      </c>
      <c r="J241" s="439">
        <f t="shared" si="72"/>
        <v>34226</v>
      </c>
      <c r="K241" s="439">
        <f t="shared" si="72"/>
        <v>0</v>
      </c>
      <c r="L241" s="439">
        <f t="shared" si="72"/>
        <v>0</v>
      </c>
      <c r="M241" s="439">
        <f t="shared" si="72"/>
        <v>0</v>
      </c>
      <c r="N241" s="439">
        <f t="shared" si="72"/>
        <v>0</v>
      </c>
      <c r="O241" s="439">
        <f t="shared" si="72"/>
        <v>17581</v>
      </c>
      <c r="P241" s="415">
        <f t="shared" si="62"/>
        <v>859827</v>
      </c>
      <c r="Q241" s="415">
        <f t="shared" si="63"/>
        <v>0</v>
      </c>
      <c r="R241" s="415">
        <f>C241-'[1]5.3'!C241</f>
        <v>0</v>
      </c>
    </row>
    <row r="242" spans="1:18" s="416" customFormat="1">
      <c r="A242" s="205" t="s">
        <v>495</v>
      </c>
      <c r="B242" s="205"/>
      <c r="C242" s="191">
        <f t="shared" ref="C242:O243" si="73">C16+C21+C27+C32+C55+C70+C75+C82+C88+C99+C104+C115+C120+C125+C130+C135+C141+C147+C153+C158+C163+C168+C185+C190+C195+C207+C212+C217+C222+C227+C232</f>
        <v>34635</v>
      </c>
      <c r="D242" s="191">
        <f t="shared" si="73"/>
        <v>16200</v>
      </c>
      <c r="E242" s="191">
        <f t="shared" si="73"/>
        <v>3300</v>
      </c>
      <c r="F242" s="191">
        <f t="shared" si="73"/>
        <v>0</v>
      </c>
      <c r="G242" s="191">
        <f t="shared" si="73"/>
        <v>0</v>
      </c>
      <c r="H242" s="191">
        <f t="shared" si="73"/>
        <v>12635</v>
      </c>
      <c r="I242" s="191">
        <f t="shared" si="73"/>
        <v>0</v>
      </c>
      <c r="J242" s="191">
        <f t="shared" si="73"/>
        <v>2320</v>
      </c>
      <c r="K242" s="191">
        <f t="shared" si="73"/>
        <v>0</v>
      </c>
      <c r="L242" s="191">
        <f t="shared" si="73"/>
        <v>180</v>
      </c>
      <c r="M242" s="191">
        <f t="shared" si="73"/>
        <v>0</v>
      </c>
      <c r="N242" s="191">
        <f t="shared" si="73"/>
        <v>0</v>
      </c>
      <c r="O242" s="191">
        <f t="shared" si="73"/>
        <v>0</v>
      </c>
      <c r="P242" s="415">
        <f t="shared" si="62"/>
        <v>34635</v>
      </c>
      <c r="Q242" s="415">
        <f t="shared" si="63"/>
        <v>0</v>
      </c>
      <c r="R242" s="415">
        <f>C242-'[1]5.3'!C242</f>
        <v>0</v>
      </c>
    </row>
    <row r="243" spans="1:18" s="416" customFormat="1">
      <c r="A243" s="196" t="s">
        <v>430</v>
      </c>
      <c r="B243" s="205"/>
      <c r="C243" s="191">
        <f t="shared" si="73"/>
        <v>894462</v>
      </c>
      <c r="D243" s="191">
        <f t="shared" si="73"/>
        <v>751849</v>
      </c>
      <c r="E243" s="191">
        <f t="shared" si="73"/>
        <v>3300</v>
      </c>
      <c r="F243" s="191">
        <f t="shared" si="73"/>
        <v>0</v>
      </c>
      <c r="G243" s="191">
        <f t="shared" si="73"/>
        <v>0</v>
      </c>
      <c r="H243" s="191">
        <f t="shared" si="73"/>
        <v>85006</v>
      </c>
      <c r="I243" s="191">
        <f t="shared" si="73"/>
        <v>0</v>
      </c>
      <c r="J243" s="191">
        <f t="shared" si="73"/>
        <v>36546</v>
      </c>
      <c r="K243" s="191">
        <f t="shared" si="73"/>
        <v>0</v>
      </c>
      <c r="L243" s="191">
        <f t="shared" si="73"/>
        <v>180</v>
      </c>
      <c r="M243" s="191">
        <f t="shared" si="73"/>
        <v>0</v>
      </c>
      <c r="N243" s="191">
        <f t="shared" si="73"/>
        <v>0</v>
      </c>
      <c r="O243" s="191">
        <f t="shared" si="73"/>
        <v>17581</v>
      </c>
      <c r="P243" s="415">
        <f t="shared" si="62"/>
        <v>894462</v>
      </c>
      <c r="Q243" s="415">
        <f t="shared" si="63"/>
        <v>0</v>
      </c>
      <c r="R243" s="415">
        <f>C243-'[1]5.3'!C243</f>
        <v>0</v>
      </c>
    </row>
    <row r="244" spans="1:18" s="416" customFormat="1">
      <c r="A244" s="356" t="s">
        <v>172</v>
      </c>
      <c r="B244" s="437"/>
      <c r="C244" s="438"/>
      <c r="D244" s="438"/>
      <c r="E244" s="438"/>
      <c r="F244" s="438"/>
      <c r="G244" s="438"/>
      <c r="H244" s="438"/>
      <c r="I244" s="438"/>
      <c r="J244" s="438"/>
      <c r="K244" s="438"/>
      <c r="L244" s="438"/>
      <c r="M244" s="438"/>
      <c r="N244" s="438"/>
      <c r="O244" s="438"/>
      <c r="P244" s="415">
        <f t="shared" si="62"/>
        <v>0</v>
      </c>
      <c r="Q244" s="415">
        <f t="shared" si="63"/>
        <v>0</v>
      </c>
      <c r="R244" s="415">
        <f>C244-'[1]5.3'!C244</f>
        <v>0</v>
      </c>
    </row>
    <row r="245" spans="1:18">
      <c r="A245" s="205" t="s">
        <v>47</v>
      </c>
      <c r="B245" s="420"/>
      <c r="C245" s="439">
        <f t="shared" ref="C245:O246" si="74">C35+C63+C171+C177+C198</f>
        <v>338589</v>
      </c>
      <c r="D245" s="439">
        <f t="shared" si="74"/>
        <v>195081</v>
      </c>
      <c r="E245" s="439">
        <f t="shared" si="74"/>
        <v>0</v>
      </c>
      <c r="F245" s="439">
        <f t="shared" si="74"/>
        <v>0</v>
      </c>
      <c r="G245" s="439">
        <f t="shared" si="74"/>
        <v>0</v>
      </c>
      <c r="H245" s="439">
        <f t="shared" si="74"/>
        <v>143508</v>
      </c>
      <c r="I245" s="439">
        <f t="shared" si="74"/>
        <v>0</v>
      </c>
      <c r="J245" s="439">
        <f t="shared" si="74"/>
        <v>0</v>
      </c>
      <c r="K245" s="439">
        <f t="shared" si="74"/>
        <v>0</v>
      </c>
      <c r="L245" s="439">
        <f t="shared" si="74"/>
        <v>0</v>
      </c>
      <c r="M245" s="439">
        <f t="shared" si="74"/>
        <v>0</v>
      </c>
      <c r="N245" s="439">
        <f t="shared" si="74"/>
        <v>0</v>
      </c>
      <c r="O245" s="439">
        <f t="shared" si="74"/>
        <v>0</v>
      </c>
      <c r="P245" s="415">
        <f t="shared" si="62"/>
        <v>338589</v>
      </c>
      <c r="Q245" s="415">
        <f t="shared" si="63"/>
        <v>0</v>
      </c>
      <c r="R245" s="415">
        <f>C245-'[1]5.3'!C245</f>
        <v>0</v>
      </c>
    </row>
    <row r="246" spans="1:18">
      <c r="A246" s="205" t="s">
        <v>430</v>
      </c>
      <c r="B246" s="420"/>
      <c r="C246" s="439">
        <f t="shared" si="74"/>
        <v>351459</v>
      </c>
      <c r="D246" s="439">
        <f t="shared" si="74"/>
        <v>195081</v>
      </c>
      <c r="E246" s="439">
        <f t="shared" si="74"/>
        <v>0</v>
      </c>
      <c r="F246" s="439">
        <f t="shared" si="74"/>
        <v>0</v>
      </c>
      <c r="G246" s="439">
        <f t="shared" si="74"/>
        <v>0</v>
      </c>
      <c r="H246" s="439">
        <f t="shared" si="74"/>
        <v>144508</v>
      </c>
      <c r="I246" s="439">
        <f t="shared" si="74"/>
        <v>0</v>
      </c>
      <c r="J246" s="439">
        <f t="shared" si="74"/>
        <v>0</v>
      </c>
      <c r="K246" s="439">
        <f t="shared" si="74"/>
        <v>0</v>
      </c>
      <c r="L246" s="439">
        <f t="shared" si="74"/>
        <v>0</v>
      </c>
      <c r="M246" s="439">
        <f t="shared" si="74"/>
        <v>0</v>
      </c>
      <c r="N246" s="439">
        <f t="shared" si="74"/>
        <v>0</v>
      </c>
      <c r="O246" s="439">
        <f t="shared" si="74"/>
        <v>11870</v>
      </c>
      <c r="P246" s="415">
        <f t="shared" si="62"/>
        <v>351459</v>
      </c>
      <c r="Q246" s="415">
        <f t="shared" si="63"/>
        <v>0</v>
      </c>
      <c r="R246" s="415">
        <f>C246-'[1]5.3'!C246</f>
        <v>0</v>
      </c>
    </row>
    <row r="247" spans="1:18" s="416" customFormat="1">
      <c r="A247" s="205" t="s">
        <v>495</v>
      </c>
      <c r="B247" s="205"/>
      <c r="C247" s="191">
        <f t="shared" ref="C247:O248" si="75">C37+C65+C174+C180+C201</f>
        <v>5700</v>
      </c>
      <c r="D247" s="191">
        <f t="shared" si="75"/>
        <v>3700</v>
      </c>
      <c r="E247" s="191">
        <f t="shared" si="75"/>
        <v>0</v>
      </c>
      <c r="F247" s="191">
        <f t="shared" si="75"/>
        <v>0</v>
      </c>
      <c r="G247" s="191">
        <f t="shared" si="75"/>
        <v>0</v>
      </c>
      <c r="H247" s="191">
        <f t="shared" si="75"/>
        <v>2000</v>
      </c>
      <c r="I247" s="191">
        <f t="shared" si="75"/>
        <v>0</v>
      </c>
      <c r="J247" s="191">
        <f t="shared" si="75"/>
        <v>0</v>
      </c>
      <c r="K247" s="191">
        <f t="shared" si="75"/>
        <v>0</v>
      </c>
      <c r="L247" s="191">
        <f t="shared" si="75"/>
        <v>0</v>
      </c>
      <c r="M247" s="191">
        <f t="shared" si="75"/>
        <v>0</v>
      </c>
      <c r="N247" s="191">
        <f t="shared" si="75"/>
        <v>0</v>
      </c>
      <c r="O247" s="191">
        <f t="shared" si="75"/>
        <v>0</v>
      </c>
      <c r="P247" s="415">
        <f t="shared" si="62"/>
        <v>5700</v>
      </c>
      <c r="Q247" s="415">
        <f t="shared" si="63"/>
        <v>0</v>
      </c>
      <c r="R247" s="415">
        <f>C247-'[1]5.3'!C247</f>
        <v>0</v>
      </c>
    </row>
    <row r="248" spans="1:18" s="416" customFormat="1">
      <c r="A248" s="196" t="s">
        <v>430</v>
      </c>
      <c r="B248" s="205"/>
      <c r="C248" s="191">
        <f t="shared" si="75"/>
        <v>357159</v>
      </c>
      <c r="D248" s="191">
        <f t="shared" si="75"/>
        <v>198781</v>
      </c>
      <c r="E248" s="191">
        <f t="shared" si="75"/>
        <v>0</v>
      </c>
      <c r="F248" s="191">
        <f t="shared" si="75"/>
        <v>0</v>
      </c>
      <c r="G248" s="191">
        <f t="shared" si="75"/>
        <v>0</v>
      </c>
      <c r="H248" s="191">
        <f t="shared" si="75"/>
        <v>146508</v>
      </c>
      <c r="I248" s="191">
        <f t="shared" si="75"/>
        <v>0</v>
      </c>
      <c r="J248" s="191">
        <f t="shared" si="75"/>
        <v>0</v>
      </c>
      <c r="K248" s="191">
        <f t="shared" si="75"/>
        <v>0</v>
      </c>
      <c r="L248" s="191">
        <f t="shared" si="75"/>
        <v>0</v>
      </c>
      <c r="M248" s="191">
        <f t="shared" si="75"/>
        <v>0</v>
      </c>
      <c r="N248" s="191">
        <f t="shared" si="75"/>
        <v>0</v>
      </c>
      <c r="O248" s="191">
        <f t="shared" si="75"/>
        <v>11870</v>
      </c>
      <c r="P248" s="415">
        <f t="shared" si="62"/>
        <v>357159</v>
      </c>
      <c r="Q248" s="415">
        <f t="shared" si="63"/>
        <v>0</v>
      </c>
      <c r="R248" s="415">
        <f>C248-'[1]5.3'!C248</f>
        <v>0</v>
      </c>
    </row>
    <row r="249" spans="1:18">
      <c r="A249" s="213" t="s">
        <v>173</v>
      </c>
      <c r="B249" s="440"/>
      <c r="C249" s="441">
        <v>0</v>
      </c>
      <c r="D249" s="441">
        <v>0</v>
      </c>
      <c r="E249" s="441">
        <v>0</v>
      </c>
      <c r="F249" s="441">
        <v>0</v>
      </c>
      <c r="G249" s="441">
        <v>0</v>
      </c>
      <c r="H249" s="441">
        <v>0</v>
      </c>
      <c r="I249" s="441">
        <v>0</v>
      </c>
      <c r="J249" s="441">
        <v>0</v>
      </c>
      <c r="K249" s="441">
        <v>0</v>
      </c>
      <c r="L249" s="441">
        <v>0</v>
      </c>
      <c r="M249" s="441">
        <v>0</v>
      </c>
      <c r="N249" s="441">
        <v>0</v>
      </c>
      <c r="O249" s="441">
        <v>0</v>
      </c>
      <c r="P249" s="415">
        <f t="shared" si="62"/>
        <v>0</v>
      </c>
      <c r="Q249" s="415">
        <f t="shared" si="63"/>
        <v>0</v>
      </c>
      <c r="R249" s="415">
        <f>C249-'[1]5.3'!C249</f>
        <v>0</v>
      </c>
    </row>
    <row r="250" spans="1:18">
      <c r="B250" s="440"/>
      <c r="C250" s="442"/>
      <c r="D250" s="442"/>
      <c r="E250" s="442"/>
      <c r="F250" s="442"/>
      <c r="G250" s="442"/>
      <c r="H250" s="442"/>
      <c r="I250" s="442"/>
      <c r="J250" s="439"/>
      <c r="K250" s="442"/>
      <c r="L250" s="442"/>
      <c r="M250" s="442"/>
      <c r="N250" s="442"/>
      <c r="O250" s="442"/>
      <c r="P250" s="415">
        <f t="shared" si="62"/>
        <v>0</v>
      </c>
      <c r="Q250" s="415">
        <f t="shared" si="63"/>
        <v>0</v>
      </c>
      <c r="R250" s="415">
        <f>C250-'[1]5.3'!C250</f>
        <v>0</v>
      </c>
    </row>
    <row r="251" spans="1:18">
      <c r="B251" s="440"/>
      <c r="C251" s="414">
        <f>C240+C245</f>
        <v>1166491</v>
      </c>
      <c r="D251" s="414">
        <f t="shared" ref="D251:O251" si="76">D240+D245</f>
        <v>925524</v>
      </c>
      <c r="E251" s="414">
        <f t="shared" si="76"/>
        <v>0</v>
      </c>
      <c r="F251" s="414">
        <f t="shared" si="76"/>
        <v>0</v>
      </c>
      <c r="G251" s="414">
        <f t="shared" si="76"/>
        <v>0</v>
      </c>
      <c r="H251" s="414">
        <f t="shared" si="76"/>
        <v>206881</v>
      </c>
      <c r="I251" s="414">
        <f t="shared" si="76"/>
        <v>0</v>
      </c>
      <c r="J251" s="414">
        <f t="shared" si="76"/>
        <v>34086</v>
      </c>
      <c r="K251" s="414">
        <f t="shared" si="76"/>
        <v>0</v>
      </c>
      <c r="L251" s="414">
        <f t="shared" si="76"/>
        <v>0</v>
      </c>
      <c r="M251" s="414">
        <f t="shared" si="76"/>
        <v>0</v>
      </c>
      <c r="N251" s="414">
        <f t="shared" si="76"/>
        <v>0</v>
      </c>
      <c r="O251" s="414">
        <f t="shared" si="76"/>
        <v>0</v>
      </c>
      <c r="P251" s="415">
        <f t="shared" ref="P251:P253" si="77">SUM(D251:O251)</f>
        <v>1166491</v>
      </c>
      <c r="Q251" s="415">
        <f t="shared" si="63"/>
        <v>0</v>
      </c>
    </row>
    <row r="252" spans="1:18">
      <c r="A252" s="287"/>
      <c r="B252" s="416"/>
      <c r="C252" s="414">
        <f t="shared" ref="C252:O253" si="78">C242+C247</f>
        <v>40335</v>
      </c>
      <c r="D252" s="414">
        <f t="shared" si="78"/>
        <v>19900</v>
      </c>
      <c r="E252" s="414">
        <f t="shared" si="78"/>
        <v>3300</v>
      </c>
      <c r="F252" s="414">
        <f t="shared" si="78"/>
        <v>0</v>
      </c>
      <c r="G252" s="414">
        <f t="shared" si="78"/>
        <v>0</v>
      </c>
      <c r="H252" s="414">
        <f t="shared" si="78"/>
        <v>14635</v>
      </c>
      <c r="I252" s="414">
        <f t="shared" si="78"/>
        <v>0</v>
      </c>
      <c r="J252" s="414">
        <f t="shared" si="78"/>
        <v>2320</v>
      </c>
      <c r="K252" s="414">
        <f t="shared" si="78"/>
        <v>0</v>
      </c>
      <c r="L252" s="414">
        <f t="shared" si="78"/>
        <v>180</v>
      </c>
      <c r="M252" s="414">
        <f t="shared" si="78"/>
        <v>0</v>
      </c>
      <c r="N252" s="414">
        <f t="shared" si="78"/>
        <v>0</v>
      </c>
      <c r="O252" s="414">
        <f t="shared" si="78"/>
        <v>0</v>
      </c>
      <c r="P252" s="415">
        <f t="shared" si="77"/>
        <v>40335</v>
      </c>
      <c r="Q252" s="415">
        <f t="shared" si="63"/>
        <v>0</v>
      </c>
    </row>
    <row r="253" spans="1:18">
      <c r="A253" s="287"/>
      <c r="C253" s="414">
        <f t="shared" si="78"/>
        <v>1251621</v>
      </c>
      <c r="D253" s="414">
        <f t="shared" si="78"/>
        <v>950630</v>
      </c>
      <c r="E253" s="414">
        <f t="shared" si="78"/>
        <v>3300</v>
      </c>
      <c r="F253" s="414">
        <f t="shared" si="78"/>
        <v>0</v>
      </c>
      <c r="G253" s="414">
        <f t="shared" si="78"/>
        <v>0</v>
      </c>
      <c r="H253" s="414">
        <f t="shared" si="78"/>
        <v>231514</v>
      </c>
      <c r="I253" s="414">
        <f t="shared" si="78"/>
        <v>0</v>
      </c>
      <c r="J253" s="414">
        <f t="shared" si="78"/>
        <v>36546</v>
      </c>
      <c r="K253" s="414">
        <f t="shared" si="78"/>
        <v>0</v>
      </c>
      <c r="L253" s="414">
        <f t="shared" si="78"/>
        <v>180</v>
      </c>
      <c r="M253" s="414">
        <f t="shared" si="78"/>
        <v>0</v>
      </c>
      <c r="N253" s="414">
        <f t="shared" si="78"/>
        <v>0</v>
      </c>
      <c r="O253" s="414">
        <f t="shared" si="78"/>
        <v>29451</v>
      </c>
      <c r="P253" s="415">
        <f t="shared" si="77"/>
        <v>1251621</v>
      </c>
      <c r="Q253" s="415">
        <f t="shared" si="63"/>
        <v>0</v>
      </c>
    </row>
    <row r="254" spans="1:18">
      <c r="A254" s="287"/>
      <c r="C254" s="414">
        <f>C238-C253</f>
        <v>0</v>
      </c>
      <c r="D254" s="414">
        <f t="shared" ref="D254:Q254" si="79">D238-D253</f>
        <v>0</v>
      </c>
      <c r="E254" s="414">
        <f t="shared" si="79"/>
        <v>0</v>
      </c>
      <c r="F254" s="414">
        <f t="shared" si="79"/>
        <v>0</v>
      </c>
      <c r="G254" s="414">
        <f t="shared" si="79"/>
        <v>0</v>
      </c>
      <c r="H254" s="414">
        <f t="shared" si="79"/>
        <v>0</v>
      </c>
      <c r="I254" s="414">
        <f t="shared" si="79"/>
        <v>0</v>
      </c>
      <c r="J254" s="414">
        <f t="shared" si="79"/>
        <v>0</v>
      </c>
      <c r="K254" s="414">
        <f t="shared" si="79"/>
        <v>0</v>
      </c>
      <c r="L254" s="414">
        <f t="shared" si="79"/>
        <v>0</v>
      </c>
      <c r="M254" s="414">
        <f t="shared" si="79"/>
        <v>0</v>
      </c>
      <c r="N254" s="414">
        <f t="shared" si="79"/>
        <v>0</v>
      </c>
      <c r="O254" s="414">
        <f t="shared" si="79"/>
        <v>0</v>
      </c>
      <c r="P254" s="414">
        <f t="shared" si="79"/>
        <v>0</v>
      </c>
      <c r="Q254" s="414">
        <f t="shared" si="79"/>
        <v>0</v>
      </c>
    </row>
    <row r="255" spans="1:18">
      <c r="A255" s="287"/>
    </row>
  </sheetData>
  <mergeCells count="18"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  <mergeCell ref="J11:K11"/>
    <mergeCell ref="L11:M11"/>
    <mergeCell ref="H8:H10"/>
    <mergeCell ref="I8:I10"/>
    <mergeCell ref="J8:K9"/>
    <mergeCell ref="L8:M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&amp;P. oldal</oddFooter>
  </headerFooter>
  <rowBreaks count="4" manualBreakCount="4">
    <brk id="44" max="14" man="1"/>
    <brk id="89" max="14" man="1"/>
    <brk id="136" max="14" man="1"/>
    <brk id="182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102"/>
  <sheetViews>
    <sheetView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6" t="s">
        <v>721</v>
      </c>
      <c r="B1" s="26"/>
      <c r="C1" s="26"/>
      <c r="D1" s="26"/>
      <c r="E1" s="26"/>
      <c r="F1" s="26"/>
      <c r="G1" s="26"/>
      <c r="H1" s="25"/>
      <c r="I1" s="32"/>
      <c r="J1" s="32"/>
      <c r="K1" s="32"/>
    </row>
    <row r="2" spans="1:11">
      <c r="A2" s="33"/>
      <c r="B2" s="33"/>
      <c r="C2" s="33"/>
      <c r="D2" s="33"/>
      <c r="E2" s="33"/>
      <c r="F2" s="33"/>
      <c r="G2" s="33"/>
      <c r="H2" s="34"/>
      <c r="I2" s="33"/>
      <c r="J2" s="33"/>
      <c r="K2" s="33"/>
    </row>
    <row r="3" spans="1:11">
      <c r="A3" s="33"/>
      <c r="B3" s="33"/>
      <c r="C3" s="33"/>
      <c r="D3" s="33"/>
      <c r="E3" s="33"/>
      <c r="F3" s="33"/>
      <c r="G3" s="33"/>
      <c r="H3" s="34"/>
      <c r="I3" s="33"/>
      <c r="J3" s="33"/>
      <c r="K3" s="33"/>
    </row>
    <row r="4" spans="1:11" ht="15.75">
      <c r="A4" s="33"/>
      <c r="B4" s="33"/>
      <c r="C4" s="33"/>
      <c r="D4" s="33"/>
      <c r="E4" s="35"/>
      <c r="F4" s="35" t="s">
        <v>24</v>
      </c>
      <c r="G4" s="35"/>
      <c r="H4" s="33"/>
      <c r="I4" s="33"/>
      <c r="J4" s="33"/>
      <c r="K4" s="33"/>
    </row>
    <row r="5" spans="1:11" ht="15.75">
      <c r="A5" s="33"/>
      <c r="B5" s="33"/>
      <c r="C5" s="33"/>
      <c r="D5" s="33"/>
      <c r="E5" s="35"/>
      <c r="F5" s="35" t="s">
        <v>532</v>
      </c>
      <c r="G5" s="35"/>
      <c r="H5" s="33"/>
      <c r="I5" s="33"/>
      <c r="J5" s="33"/>
      <c r="K5" s="33"/>
    </row>
    <row r="6" spans="1:11" ht="15.75">
      <c r="A6" s="33"/>
      <c r="B6" s="33"/>
      <c r="C6" s="33"/>
      <c r="D6" s="33"/>
      <c r="E6" s="35"/>
      <c r="F6" s="35" t="s">
        <v>36</v>
      </c>
      <c r="G6" s="35"/>
      <c r="H6" s="33"/>
      <c r="I6" s="33"/>
      <c r="J6" s="33"/>
      <c r="K6" s="33"/>
    </row>
    <row r="7" spans="1:11" ht="15.75">
      <c r="A7" s="33"/>
      <c r="B7" s="33"/>
      <c r="C7" s="33"/>
      <c r="D7" s="33"/>
      <c r="E7" s="35"/>
      <c r="F7" s="35"/>
      <c r="G7" s="35"/>
      <c r="H7" s="33"/>
      <c r="I7" s="33"/>
      <c r="J7" s="33"/>
      <c r="K7" s="33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5">
      <c r="A9" s="36"/>
      <c r="B9" s="36"/>
      <c r="C9" s="36"/>
      <c r="D9" s="36"/>
      <c r="E9" s="36"/>
      <c r="F9" s="36"/>
      <c r="G9" s="36"/>
      <c r="H9" s="5"/>
      <c r="I9" s="36"/>
      <c r="J9" s="5" t="s">
        <v>26</v>
      </c>
      <c r="K9" s="36"/>
    </row>
    <row r="10" spans="1:11">
      <c r="A10" s="7"/>
      <c r="B10" s="633" t="s">
        <v>331</v>
      </c>
      <c r="C10" s="639" t="s">
        <v>38</v>
      </c>
      <c r="D10" s="659"/>
      <c r="E10" s="659"/>
      <c r="F10" s="659"/>
      <c r="G10" s="659"/>
      <c r="H10" s="639" t="s">
        <v>39</v>
      </c>
      <c r="I10" s="660"/>
      <c r="J10" s="661"/>
      <c r="K10" s="633" t="s">
        <v>193</v>
      </c>
    </row>
    <row r="11" spans="1:11" ht="12.75" customHeight="1">
      <c r="A11" s="19" t="s">
        <v>37</v>
      </c>
      <c r="B11" s="638"/>
      <c r="C11" s="633" t="s">
        <v>75</v>
      </c>
      <c r="D11" s="633" t="s">
        <v>76</v>
      </c>
      <c r="E11" s="633" t="s">
        <v>97</v>
      </c>
      <c r="F11" s="662" t="s">
        <v>212</v>
      </c>
      <c r="G11" s="662" t="s">
        <v>188</v>
      </c>
      <c r="H11" s="633" t="s">
        <v>42</v>
      </c>
      <c r="I11" s="633" t="s">
        <v>41</v>
      </c>
      <c r="J11" s="665" t="s">
        <v>220</v>
      </c>
      <c r="K11" s="638"/>
    </row>
    <row r="12" spans="1:11">
      <c r="A12" s="19" t="s">
        <v>40</v>
      </c>
      <c r="B12" s="638"/>
      <c r="C12" s="638"/>
      <c r="D12" s="638"/>
      <c r="E12" s="638"/>
      <c r="F12" s="663"/>
      <c r="G12" s="663"/>
      <c r="H12" s="638"/>
      <c r="I12" s="638"/>
      <c r="J12" s="666"/>
      <c r="K12" s="638"/>
    </row>
    <row r="13" spans="1:11" ht="26.25" customHeight="1">
      <c r="A13" s="8"/>
      <c r="B13" s="634"/>
      <c r="C13" s="634"/>
      <c r="D13" s="634"/>
      <c r="E13" s="634"/>
      <c r="F13" s="664"/>
      <c r="G13" s="664"/>
      <c r="H13" s="634"/>
      <c r="I13" s="634"/>
      <c r="J13" s="667"/>
      <c r="K13" s="634"/>
    </row>
    <row r="14" spans="1:11">
      <c r="A14" s="7" t="s">
        <v>6</v>
      </c>
      <c r="B14" s="18" t="s">
        <v>7</v>
      </c>
      <c r="C14" s="9" t="s">
        <v>8</v>
      </c>
      <c r="D14" s="18" t="s">
        <v>9</v>
      </c>
      <c r="E14" s="9" t="s">
        <v>10</v>
      </c>
      <c r="F14" s="18" t="s">
        <v>11</v>
      </c>
      <c r="G14" s="9" t="s">
        <v>12</v>
      </c>
      <c r="H14" s="17" t="s">
        <v>13</v>
      </c>
      <c r="I14" s="9" t="s">
        <v>14</v>
      </c>
      <c r="J14" s="18" t="s">
        <v>15</v>
      </c>
      <c r="K14" s="9" t="s">
        <v>16</v>
      </c>
    </row>
    <row r="15" spans="1:11">
      <c r="A15" s="13" t="s">
        <v>119</v>
      </c>
      <c r="B15" s="114"/>
      <c r="C15" s="114"/>
      <c r="D15" s="118"/>
      <c r="E15" s="114"/>
      <c r="F15" s="118"/>
      <c r="G15" s="114"/>
      <c r="H15" s="118"/>
      <c r="I15" s="114"/>
      <c r="J15" s="118"/>
      <c r="K15" s="114"/>
    </row>
    <row r="16" spans="1:11">
      <c r="A16" s="11" t="s">
        <v>32</v>
      </c>
      <c r="B16" s="88">
        <f>SUM(C16:K16)</f>
        <v>1789880</v>
      </c>
      <c r="C16" s="88">
        <f>SUM('5.1'!D276)</f>
        <v>133045</v>
      </c>
      <c r="D16" s="88">
        <f>SUM('5.1'!E276)</f>
        <v>20460</v>
      </c>
      <c r="E16" s="88">
        <f>SUM('5.1'!F276)</f>
        <v>340790</v>
      </c>
      <c r="F16" s="88">
        <f>SUM('5.1'!G276)</f>
        <v>14244</v>
      </c>
      <c r="G16" s="88">
        <f>SUM('5.1'!H276)</f>
        <v>350307</v>
      </c>
      <c r="H16" s="88">
        <f>SUM('5.1'!I276)</f>
        <v>368640</v>
      </c>
      <c r="I16" s="88">
        <f>SUM('5.1'!J276)</f>
        <v>127000</v>
      </c>
      <c r="J16" s="88">
        <f>SUM('5.1'!K276)</f>
        <v>17793</v>
      </c>
      <c r="K16" s="88">
        <f>SUM('5.1'!L276)</f>
        <v>417601</v>
      </c>
    </row>
    <row r="17" spans="1:11">
      <c r="A17" s="11" t="s">
        <v>428</v>
      </c>
      <c r="B17" s="88">
        <f>SUM(C17:K17)</f>
        <v>2423726</v>
      </c>
      <c r="C17" s="88">
        <f>SUM('5.1'!D277)</f>
        <v>134122</v>
      </c>
      <c r="D17" s="88">
        <f>SUM('5.1'!E277)</f>
        <v>20957</v>
      </c>
      <c r="E17" s="88">
        <f>SUM('5.1'!F277)</f>
        <v>388465</v>
      </c>
      <c r="F17" s="88">
        <f>SUM('5.1'!G277)</f>
        <v>14244</v>
      </c>
      <c r="G17" s="88">
        <f>SUM('5.1'!H277)</f>
        <v>415872</v>
      </c>
      <c r="H17" s="88">
        <f>SUM('5.1'!I277)</f>
        <v>458502</v>
      </c>
      <c r="I17" s="88">
        <f>SUM('5.1'!J277)</f>
        <v>150335</v>
      </c>
      <c r="J17" s="88">
        <f>SUM('5.1'!K277)</f>
        <v>2793</v>
      </c>
      <c r="K17" s="88">
        <f>SUM('5.1'!L277)</f>
        <v>838436</v>
      </c>
    </row>
    <row r="18" spans="1:11">
      <c r="A18" s="11" t="s">
        <v>533</v>
      </c>
      <c r="B18" s="88">
        <f>SUM(C18:K18)</f>
        <v>2824292</v>
      </c>
      <c r="C18" s="88">
        <f>SUM('5.1'!D279)</f>
        <v>129888</v>
      </c>
      <c r="D18" s="88">
        <f>SUM('5.1'!E279)</f>
        <v>21942</v>
      </c>
      <c r="E18" s="88">
        <f>SUM('5.1'!F279)</f>
        <v>408557</v>
      </c>
      <c r="F18" s="88">
        <f>SUM('5.1'!G279)</f>
        <v>12744</v>
      </c>
      <c r="G18" s="88">
        <f>SUM('5.1'!H279)</f>
        <v>703610</v>
      </c>
      <c r="H18" s="88">
        <f>SUM('5.1'!I279)</f>
        <v>477134</v>
      </c>
      <c r="I18" s="113">
        <f>SUM('5.1'!J279)</f>
        <v>218788</v>
      </c>
      <c r="J18" s="88">
        <f>SUM('5.1'!K279)</f>
        <v>17793</v>
      </c>
      <c r="K18" s="88">
        <f>SUM('5.1'!L279)</f>
        <v>833836</v>
      </c>
    </row>
    <row r="19" spans="1:11">
      <c r="A19" s="13" t="s">
        <v>69</v>
      </c>
      <c r="B19" s="130"/>
      <c r="C19" s="114"/>
      <c r="D19" s="118"/>
      <c r="E19" s="114"/>
      <c r="F19" s="118"/>
      <c r="G19" s="114"/>
      <c r="H19" s="114"/>
      <c r="I19" s="121"/>
      <c r="J19" s="114"/>
      <c r="K19" s="114"/>
    </row>
    <row r="20" spans="1:11">
      <c r="A20" s="11" t="s">
        <v>32</v>
      </c>
      <c r="B20" s="88">
        <f>SUM(C20:K20)</f>
        <v>254931</v>
      </c>
      <c r="C20" s="88">
        <f>SUM('5.2'!D39)</f>
        <v>166498</v>
      </c>
      <c r="D20" s="88">
        <f>SUM('5.2'!E39)</f>
        <v>38156</v>
      </c>
      <c r="E20" s="88">
        <f>SUM('5.2'!F39)</f>
        <v>42784</v>
      </c>
      <c r="F20" s="88">
        <f>SUM('5.2'!G39)</f>
        <v>0</v>
      </c>
      <c r="G20" s="88">
        <f>SUM('5.2'!H39)</f>
        <v>0</v>
      </c>
      <c r="H20" s="88">
        <f>SUM('5.2'!I39)</f>
        <v>7493</v>
      </c>
      <c r="I20" s="88">
        <f>SUM('5.2'!J39)</f>
        <v>0</v>
      </c>
      <c r="J20" s="88">
        <f>SUM('5.2'!K39)</f>
        <v>0</v>
      </c>
      <c r="K20" s="88">
        <f>SUM('5.2'!L39)</f>
        <v>0</v>
      </c>
    </row>
    <row r="21" spans="1:11">
      <c r="A21" s="11" t="s">
        <v>428</v>
      </c>
      <c r="B21" s="88">
        <f>SUM(C21:K21)</f>
        <v>260359</v>
      </c>
      <c r="C21" s="88">
        <f>SUM('5.2'!D40)</f>
        <v>169058</v>
      </c>
      <c r="D21" s="88">
        <f>SUM('5.2'!E40)</f>
        <v>38653</v>
      </c>
      <c r="E21" s="88">
        <f>SUM('5.2'!F40)</f>
        <v>45155</v>
      </c>
      <c r="F21" s="88">
        <f>SUM('5.2'!G40)</f>
        <v>0</v>
      </c>
      <c r="G21" s="88">
        <f>SUM('5.2'!H40)</f>
        <v>0</v>
      </c>
      <c r="H21" s="88">
        <f>SUM('5.2'!I40)</f>
        <v>7493</v>
      </c>
      <c r="I21" s="88">
        <f>SUM('5.2'!J40)</f>
        <v>0</v>
      </c>
      <c r="J21" s="88">
        <f>SUM('5.2'!K40)</f>
        <v>0</v>
      </c>
      <c r="K21" s="88">
        <f>SUM('5.2'!L40)</f>
        <v>0</v>
      </c>
    </row>
    <row r="22" spans="1:11">
      <c r="A22" s="15" t="s">
        <v>533</v>
      </c>
      <c r="B22" s="88">
        <f>SUM(C22:K22)</f>
        <v>263364</v>
      </c>
      <c r="C22" s="88">
        <f>SUM('5.2'!D42)</f>
        <v>170100</v>
      </c>
      <c r="D22" s="88">
        <f>SUM('5.2'!E42)</f>
        <v>38916</v>
      </c>
      <c r="E22" s="88">
        <f>SUM('5.2'!F42)</f>
        <v>46855</v>
      </c>
      <c r="F22" s="88">
        <f>SUM('5.2'!G42)</f>
        <v>0</v>
      </c>
      <c r="G22" s="88">
        <f>SUM('5.2'!H42)</f>
        <v>0</v>
      </c>
      <c r="H22" s="88">
        <f>SUM('5.2'!I42)</f>
        <v>7493</v>
      </c>
      <c r="I22" s="88">
        <f>SUM('5.2'!J42)</f>
        <v>0</v>
      </c>
      <c r="J22" s="88">
        <f>SUM('5.2'!K42)</f>
        <v>0</v>
      </c>
      <c r="K22" s="88">
        <f>SUM('5.2'!L42)</f>
        <v>0</v>
      </c>
    </row>
    <row r="23" spans="1:11">
      <c r="A23" s="13" t="s">
        <v>198</v>
      </c>
      <c r="B23" s="130"/>
      <c r="C23" s="130"/>
      <c r="D23" s="132"/>
      <c r="E23" s="130"/>
      <c r="F23" s="132"/>
      <c r="G23" s="130"/>
      <c r="H23" s="130"/>
      <c r="I23" s="132"/>
      <c r="J23" s="130"/>
      <c r="K23" s="130"/>
    </row>
    <row r="24" spans="1:11">
      <c r="A24" s="11" t="s">
        <v>32</v>
      </c>
      <c r="B24" s="88">
        <f>SUM(C24:K24)</f>
        <v>139027</v>
      </c>
      <c r="C24" s="135">
        <v>90919</v>
      </c>
      <c r="D24" s="135">
        <v>22521</v>
      </c>
      <c r="E24" s="135">
        <v>23301</v>
      </c>
      <c r="F24" s="135"/>
      <c r="G24" s="135"/>
      <c r="H24" s="135">
        <v>2286</v>
      </c>
      <c r="I24" s="135"/>
      <c r="J24" s="135"/>
      <c r="K24" s="135"/>
    </row>
    <row r="25" spans="1:11">
      <c r="A25" s="11" t="s">
        <v>428</v>
      </c>
      <c r="B25" s="88">
        <f>SUM(C25:K25)</f>
        <v>141949</v>
      </c>
      <c r="C25" s="135">
        <v>90919</v>
      </c>
      <c r="D25" s="334">
        <v>22521</v>
      </c>
      <c r="E25" s="135">
        <v>25723</v>
      </c>
      <c r="F25" s="334"/>
      <c r="G25" s="135"/>
      <c r="H25" s="135">
        <v>2786</v>
      </c>
      <c r="I25" s="334"/>
      <c r="J25" s="135"/>
      <c r="K25" s="135"/>
    </row>
    <row r="26" spans="1:11">
      <c r="A26" s="15" t="s">
        <v>533</v>
      </c>
      <c r="B26" s="88">
        <f>SUM(C26:K26)</f>
        <v>145949</v>
      </c>
      <c r="C26" s="135">
        <v>90919</v>
      </c>
      <c r="D26" s="334">
        <v>22521</v>
      </c>
      <c r="E26" s="135">
        <v>29723</v>
      </c>
      <c r="F26" s="334"/>
      <c r="G26" s="135"/>
      <c r="H26" s="135">
        <v>2786</v>
      </c>
      <c r="I26" s="334"/>
      <c r="J26" s="135"/>
      <c r="K26" s="135"/>
    </row>
    <row r="27" spans="1:11">
      <c r="A27" s="13" t="s">
        <v>199</v>
      </c>
      <c r="B27" s="130"/>
      <c r="C27" s="130"/>
      <c r="D27" s="132"/>
      <c r="E27" s="130"/>
      <c r="F27" s="132"/>
      <c r="G27" s="130"/>
      <c r="H27" s="130"/>
      <c r="I27" s="132"/>
      <c r="J27" s="130"/>
      <c r="K27" s="130"/>
    </row>
    <row r="28" spans="1:11">
      <c r="A28" s="11" t="s">
        <v>32</v>
      </c>
      <c r="B28" s="88">
        <f>SUM(C28:K28)</f>
        <v>120943</v>
      </c>
      <c r="C28" s="135">
        <v>76786</v>
      </c>
      <c r="D28" s="135">
        <v>16506</v>
      </c>
      <c r="E28" s="135">
        <v>26000</v>
      </c>
      <c r="F28" s="135"/>
      <c r="G28" s="135"/>
      <c r="H28" s="135">
        <v>1651</v>
      </c>
      <c r="I28" s="135"/>
      <c r="J28" s="135"/>
      <c r="K28" s="135"/>
    </row>
    <row r="29" spans="1:11">
      <c r="A29" s="11" t="s">
        <v>428</v>
      </c>
      <c r="B29" s="88">
        <f>SUM(C29:K29)</f>
        <v>123377</v>
      </c>
      <c r="C29" s="135">
        <v>76786</v>
      </c>
      <c r="D29" s="334">
        <v>16506</v>
      </c>
      <c r="E29" s="135">
        <v>28434</v>
      </c>
      <c r="F29" s="334"/>
      <c r="G29" s="135"/>
      <c r="H29" s="135">
        <v>1651</v>
      </c>
      <c r="I29" s="334"/>
      <c r="J29" s="135"/>
      <c r="K29" s="135"/>
    </row>
    <row r="30" spans="1:11">
      <c r="A30" s="11" t="s">
        <v>533</v>
      </c>
      <c r="B30" s="113">
        <f>SUM(C30:K30)</f>
        <v>123377</v>
      </c>
      <c r="C30" s="135">
        <v>76786</v>
      </c>
      <c r="D30" s="334">
        <v>16506</v>
      </c>
      <c r="E30" s="135">
        <v>28434</v>
      </c>
      <c r="F30" s="334"/>
      <c r="G30" s="135"/>
      <c r="H30" s="135">
        <v>1651</v>
      </c>
      <c r="I30" s="334"/>
      <c r="J30" s="135"/>
      <c r="K30" s="135"/>
    </row>
    <row r="31" spans="1:11">
      <c r="A31" s="13" t="s">
        <v>200</v>
      </c>
      <c r="B31" s="124"/>
      <c r="C31" s="130"/>
      <c r="D31" s="132"/>
      <c r="E31" s="130"/>
      <c r="F31" s="132"/>
      <c r="G31" s="130"/>
      <c r="H31" s="130"/>
      <c r="I31" s="132"/>
      <c r="J31" s="130"/>
      <c r="K31" s="130"/>
    </row>
    <row r="32" spans="1:11">
      <c r="A32" s="11" t="s">
        <v>32</v>
      </c>
      <c r="B32" s="88">
        <f>SUM(C32:K32)</f>
        <v>60991</v>
      </c>
      <c r="C32" s="135">
        <v>38099</v>
      </c>
      <c r="D32" s="135">
        <v>8793</v>
      </c>
      <c r="E32" s="135">
        <v>13591</v>
      </c>
      <c r="F32" s="135"/>
      <c r="G32" s="135"/>
      <c r="H32" s="135">
        <v>508</v>
      </c>
      <c r="I32" s="135"/>
      <c r="J32" s="135"/>
      <c r="K32" s="135"/>
    </row>
    <row r="33" spans="1:11">
      <c r="A33" s="11" t="s">
        <v>428</v>
      </c>
      <c r="B33" s="88">
        <f>SUM(C33:K33)</f>
        <v>67400</v>
      </c>
      <c r="C33" s="135">
        <v>38099</v>
      </c>
      <c r="D33" s="334">
        <v>8793</v>
      </c>
      <c r="E33" s="135">
        <v>18751</v>
      </c>
      <c r="F33" s="334"/>
      <c r="G33" s="135"/>
      <c r="H33" s="135">
        <v>1757</v>
      </c>
      <c r="I33" s="334"/>
      <c r="J33" s="135"/>
      <c r="K33" s="135"/>
    </row>
    <row r="34" spans="1:11">
      <c r="A34" s="11" t="s">
        <v>533</v>
      </c>
      <c r="B34" s="88">
        <f>SUM(C34:K34)</f>
        <v>68000</v>
      </c>
      <c r="C34" s="135">
        <v>38261</v>
      </c>
      <c r="D34" s="334">
        <v>8829</v>
      </c>
      <c r="E34" s="135">
        <v>18973</v>
      </c>
      <c r="F34" s="334"/>
      <c r="G34" s="135"/>
      <c r="H34" s="135">
        <v>1937</v>
      </c>
      <c r="I34" s="334"/>
      <c r="J34" s="135"/>
      <c r="K34" s="135"/>
    </row>
    <row r="35" spans="1:11">
      <c r="A35" s="13" t="s">
        <v>213</v>
      </c>
      <c r="B35" s="114"/>
      <c r="C35" s="114"/>
      <c r="D35" s="118"/>
      <c r="E35" s="114"/>
      <c r="F35" s="118"/>
      <c r="G35" s="114"/>
      <c r="H35" s="114"/>
      <c r="I35" s="118"/>
      <c r="J35" s="114"/>
      <c r="K35" s="114"/>
    </row>
    <row r="36" spans="1:11">
      <c r="A36" s="11" t="s">
        <v>32</v>
      </c>
      <c r="B36" s="88">
        <f>SUM(C36:K36)</f>
        <v>31024</v>
      </c>
      <c r="C36" s="88">
        <v>18462</v>
      </c>
      <c r="D36" s="88">
        <v>4175</v>
      </c>
      <c r="E36" s="88">
        <v>4414</v>
      </c>
      <c r="F36" s="88"/>
      <c r="G36" s="88"/>
      <c r="H36" s="88">
        <v>3973</v>
      </c>
      <c r="I36" s="88"/>
      <c r="J36" s="88"/>
      <c r="K36" s="88"/>
    </row>
    <row r="37" spans="1:11">
      <c r="A37" s="11" t="s">
        <v>428</v>
      </c>
      <c r="B37" s="88">
        <f>SUM(C37:K37)</f>
        <v>31794</v>
      </c>
      <c r="C37" s="88">
        <v>18462</v>
      </c>
      <c r="D37" s="121">
        <v>4175</v>
      </c>
      <c r="E37" s="88">
        <v>5184</v>
      </c>
      <c r="F37" s="121"/>
      <c r="G37" s="88"/>
      <c r="H37" s="88">
        <v>3973</v>
      </c>
      <c r="I37" s="121"/>
      <c r="J37" s="88"/>
      <c r="K37" s="88"/>
    </row>
    <row r="38" spans="1:11">
      <c r="A38" s="15" t="s">
        <v>533</v>
      </c>
      <c r="B38" s="88">
        <f>SUM(C38:K38)</f>
        <v>31794</v>
      </c>
      <c r="C38" s="88">
        <v>18462</v>
      </c>
      <c r="D38" s="121">
        <v>4175</v>
      </c>
      <c r="E38" s="88">
        <v>5184</v>
      </c>
      <c r="F38" s="121"/>
      <c r="G38" s="88"/>
      <c r="H38" s="88">
        <v>3973</v>
      </c>
      <c r="I38" s="121"/>
      <c r="J38" s="88"/>
      <c r="K38" s="88"/>
    </row>
    <row r="39" spans="1:11">
      <c r="A39" s="21" t="s">
        <v>214</v>
      </c>
      <c r="B39" s="130"/>
      <c r="C39" s="114"/>
      <c r="D39" s="118"/>
      <c r="E39" s="114"/>
      <c r="F39" s="118"/>
      <c r="G39" s="114"/>
      <c r="H39" s="114"/>
      <c r="I39" s="118"/>
      <c r="J39" s="114"/>
      <c r="K39" s="114"/>
    </row>
    <row r="40" spans="1:11">
      <c r="A40" s="11" t="s">
        <v>35</v>
      </c>
      <c r="B40" s="88">
        <f>SUM(C40:K40)</f>
        <v>174336</v>
      </c>
      <c r="C40" s="88">
        <v>87795</v>
      </c>
      <c r="D40" s="88">
        <v>20652</v>
      </c>
      <c r="E40" s="88">
        <v>62368</v>
      </c>
      <c r="F40" s="88"/>
      <c r="G40" s="88"/>
      <c r="H40" s="88">
        <v>3521</v>
      </c>
      <c r="I40" s="88"/>
      <c r="J40" s="88"/>
      <c r="K40" s="88"/>
    </row>
    <row r="41" spans="1:11">
      <c r="A41" s="11" t="s">
        <v>428</v>
      </c>
      <c r="B41" s="88">
        <f>SUM(C41:K41)</f>
        <v>184463</v>
      </c>
      <c r="C41" s="88">
        <v>87795</v>
      </c>
      <c r="D41" s="121">
        <v>20652</v>
      </c>
      <c r="E41" s="88">
        <v>69845</v>
      </c>
      <c r="F41" s="121">
        <v>150</v>
      </c>
      <c r="G41" s="88"/>
      <c r="H41" s="88">
        <v>6021</v>
      </c>
      <c r="I41" s="121"/>
      <c r="J41" s="88"/>
      <c r="K41" s="88"/>
    </row>
    <row r="42" spans="1:11">
      <c r="A42" s="11" t="s">
        <v>533</v>
      </c>
      <c r="B42" s="88">
        <f>SUM(C42:K42)</f>
        <v>186463</v>
      </c>
      <c r="C42" s="88">
        <v>87795</v>
      </c>
      <c r="D42" s="121">
        <v>20652</v>
      </c>
      <c r="E42" s="88">
        <v>71845</v>
      </c>
      <c r="F42" s="121">
        <v>150</v>
      </c>
      <c r="G42" s="88"/>
      <c r="H42" s="88">
        <v>6021</v>
      </c>
      <c r="I42" s="121"/>
      <c r="J42" s="88"/>
      <c r="K42" s="88"/>
    </row>
    <row r="43" spans="1:11">
      <c r="A43" s="13" t="s">
        <v>215</v>
      </c>
      <c r="B43" s="130"/>
      <c r="C43" s="114"/>
      <c r="D43" s="118"/>
      <c r="E43" s="114"/>
      <c r="F43" s="118"/>
      <c r="G43" s="114"/>
      <c r="H43" s="114"/>
      <c r="I43" s="118"/>
      <c r="J43" s="114"/>
      <c r="K43" s="114"/>
    </row>
    <row r="44" spans="1:11">
      <c r="A44" s="11" t="s">
        <v>32</v>
      </c>
      <c r="B44" s="88">
        <f>SUM(C44:K44)</f>
        <v>49392</v>
      </c>
      <c r="C44" s="88">
        <v>30858</v>
      </c>
      <c r="D44" s="88">
        <v>6455</v>
      </c>
      <c r="E44" s="88">
        <v>11888</v>
      </c>
      <c r="F44" s="88"/>
      <c r="G44" s="88"/>
      <c r="H44" s="88">
        <v>191</v>
      </c>
      <c r="I44" s="88"/>
      <c r="J44" s="88"/>
      <c r="K44" s="88"/>
    </row>
    <row r="45" spans="1:11">
      <c r="A45" s="11" t="s">
        <v>428</v>
      </c>
      <c r="B45" s="88">
        <f>SUM(C45:K45)</f>
        <v>50399</v>
      </c>
      <c r="C45" s="88">
        <v>30858</v>
      </c>
      <c r="D45" s="121">
        <v>6455</v>
      </c>
      <c r="E45" s="88">
        <v>12528</v>
      </c>
      <c r="F45" s="121"/>
      <c r="G45" s="88"/>
      <c r="H45" s="88">
        <v>558</v>
      </c>
      <c r="I45" s="121"/>
      <c r="J45" s="88"/>
      <c r="K45" s="88"/>
    </row>
    <row r="46" spans="1:11">
      <c r="A46" s="15" t="s">
        <v>533</v>
      </c>
      <c r="B46" s="88">
        <f>SUM(C46:K46)</f>
        <v>51044</v>
      </c>
      <c r="C46" s="88">
        <v>30858</v>
      </c>
      <c r="D46" s="121">
        <v>6455</v>
      </c>
      <c r="E46" s="88">
        <v>13173</v>
      </c>
      <c r="F46" s="121"/>
      <c r="G46" s="88"/>
      <c r="H46" s="88">
        <v>558</v>
      </c>
      <c r="I46" s="121"/>
      <c r="J46" s="88"/>
      <c r="K46" s="88"/>
    </row>
    <row r="47" spans="1:11">
      <c r="A47" s="13" t="s">
        <v>216</v>
      </c>
      <c r="B47" s="130"/>
      <c r="C47" s="114"/>
      <c r="D47" s="118"/>
      <c r="E47" s="114"/>
      <c r="F47" s="118"/>
      <c r="G47" s="114"/>
      <c r="H47" s="114"/>
      <c r="I47" s="118"/>
      <c r="J47" s="114"/>
      <c r="K47" s="114"/>
    </row>
    <row r="48" spans="1:11">
      <c r="A48" s="11" t="s">
        <v>32</v>
      </c>
      <c r="B48" s="88">
        <f>SUM(C48:K48)</f>
        <v>149893</v>
      </c>
      <c r="C48" s="88">
        <v>43180</v>
      </c>
      <c r="D48" s="88">
        <v>9416</v>
      </c>
      <c r="E48" s="88">
        <v>71289</v>
      </c>
      <c r="F48" s="88"/>
      <c r="G48" s="88">
        <v>23500</v>
      </c>
      <c r="H48" s="88">
        <v>2508</v>
      </c>
      <c r="I48" s="88"/>
      <c r="J48" s="88"/>
      <c r="K48" s="88"/>
    </row>
    <row r="49" spans="1:14">
      <c r="A49" s="11" t="s">
        <v>428</v>
      </c>
      <c r="B49" s="88">
        <f>SUM(C49:K49)</f>
        <v>155636</v>
      </c>
      <c r="C49" s="88">
        <v>43180</v>
      </c>
      <c r="D49" s="121">
        <v>9416</v>
      </c>
      <c r="E49" s="88">
        <v>74032</v>
      </c>
      <c r="F49" s="121"/>
      <c r="G49" s="88">
        <v>26500</v>
      </c>
      <c r="H49" s="88">
        <v>2508</v>
      </c>
      <c r="I49" s="121"/>
      <c r="J49" s="88"/>
      <c r="K49" s="88"/>
    </row>
    <row r="50" spans="1:14">
      <c r="A50" s="11" t="s">
        <v>533</v>
      </c>
      <c r="B50" s="113">
        <f>SUM(C50:K50)</f>
        <v>158436</v>
      </c>
      <c r="C50" s="88">
        <v>43180</v>
      </c>
      <c r="D50" s="121">
        <v>9416</v>
      </c>
      <c r="E50" s="88">
        <v>76832</v>
      </c>
      <c r="F50" s="121"/>
      <c r="G50" s="88">
        <v>26500</v>
      </c>
      <c r="H50" s="88">
        <v>2508</v>
      </c>
      <c r="I50" s="121"/>
      <c r="J50" s="88"/>
      <c r="K50" s="88"/>
    </row>
    <row r="51" spans="1:14">
      <c r="A51" s="13" t="s">
        <v>204</v>
      </c>
      <c r="B51" s="124"/>
      <c r="C51" s="114"/>
      <c r="D51" s="118"/>
      <c r="E51" s="114"/>
      <c r="F51" s="118"/>
      <c r="G51" s="114"/>
      <c r="H51" s="114"/>
      <c r="I51" s="118"/>
      <c r="J51" s="114"/>
      <c r="K51" s="114"/>
    </row>
    <row r="52" spans="1:14">
      <c r="A52" s="11" t="s">
        <v>32</v>
      </c>
      <c r="B52" s="88">
        <f>SUM(C52:K52)</f>
        <v>49624</v>
      </c>
      <c r="C52" s="88">
        <v>21050</v>
      </c>
      <c r="D52" s="88">
        <v>3600</v>
      </c>
      <c r="E52" s="88">
        <v>17544</v>
      </c>
      <c r="F52" s="88"/>
      <c r="G52" s="88"/>
      <c r="H52" s="88">
        <v>7430</v>
      </c>
      <c r="I52" s="88"/>
      <c r="J52" s="88"/>
      <c r="K52" s="88"/>
    </row>
    <row r="53" spans="1:14">
      <c r="A53" s="11" t="s">
        <v>428</v>
      </c>
      <c r="B53" s="88">
        <f>SUM(C53:K53)</f>
        <v>51080</v>
      </c>
      <c r="C53" s="88">
        <v>21050</v>
      </c>
      <c r="D53" s="121">
        <v>3600</v>
      </c>
      <c r="E53" s="88">
        <v>19000</v>
      </c>
      <c r="F53" s="121"/>
      <c r="G53" s="88"/>
      <c r="H53" s="88">
        <v>7430</v>
      </c>
      <c r="I53" s="121"/>
      <c r="J53" s="88"/>
      <c r="K53" s="88"/>
    </row>
    <row r="54" spans="1:14">
      <c r="A54" s="15" t="s">
        <v>533</v>
      </c>
      <c r="B54" s="88">
        <f>SUM(C54:K54)</f>
        <v>52595</v>
      </c>
      <c r="C54" s="88">
        <v>21050</v>
      </c>
      <c r="D54" s="121">
        <v>3600</v>
      </c>
      <c r="E54" s="88">
        <v>20515</v>
      </c>
      <c r="F54" s="121"/>
      <c r="G54" s="88"/>
      <c r="H54" s="88">
        <v>7430</v>
      </c>
      <c r="I54" s="121"/>
      <c r="J54" s="88"/>
      <c r="K54" s="88"/>
    </row>
    <row r="55" spans="1:14">
      <c r="A55" s="13" t="s">
        <v>205</v>
      </c>
      <c r="B55" s="133"/>
      <c r="C55" s="114"/>
      <c r="D55" s="118"/>
      <c r="E55" s="114"/>
      <c r="F55" s="118"/>
      <c r="G55" s="114"/>
      <c r="H55" s="114"/>
      <c r="I55" s="118"/>
      <c r="J55" s="114"/>
      <c r="K55" s="114"/>
      <c r="N55" s="373"/>
    </row>
    <row r="56" spans="1:14">
      <c r="A56" s="11" t="s">
        <v>32</v>
      </c>
      <c r="B56" s="131">
        <f>SUM(C56:K56)</f>
        <v>391261</v>
      </c>
      <c r="C56" s="88">
        <v>116743</v>
      </c>
      <c r="D56" s="121">
        <v>26456</v>
      </c>
      <c r="E56" s="88">
        <v>247100</v>
      </c>
      <c r="F56" s="111"/>
      <c r="G56" s="88"/>
      <c r="H56" s="88">
        <v>962</v>
      </c>
      <c r="I56" s="88"/>
      <c r="J56" s="88"/>
      <c r="K56" s="88"/>
    </row>
    <row r="57" spans="1:14">
      <c r="A57" s="11" t="s">
        <v>428</v>
      </c>
      <c r="B57" s="131">
        <f>SUM(C57:K57)</f>
        <v>405188</v>
      </c>
      <c r="C57" s="88">
        <v>119201</v>
      </c>
      <c r="D57" s="121">
        <v>27072</v>
      </c>
      <c r="E57" s="88">
        <v>257300</v>
      </c>
      <c r="F57" s="111"/>
      <c r="G57" s="88"/>
      <c r="H57" s="88">
        <v>1615</v>
      </c>
      <c r="I57" s="88"/>
      <c r="J57" s="88"/>
      <c r="K57" s="88"/>
    </row>
    <row r="58" spans="1:14">
      <c r="A58" s="11" t="s">
        <v>533</v>
      </c>
      <c r="B58" s="131">
        <f>SUM(C58:K58)</f>
        <v>433963</v>
      </c>
      <c r="C58" s="113">
        <v>121801</v>
      </c>
      <c r="D58" s="121">
        <v>27772</v>
      </c>
      <c r="E58" s="88">
        <v>282775</v>
      </c>
      <c r="F58" s="121"/>
      <c r="G58" s="88"/>
      <c r="H58" s="121">
        <v>1615</v>
      </c>
      <c r="I58" s="88"/>
      <c r="J58" s="121"/>
      <c r="K58" s="88"/>
    </row>
    <row r="59" spans="1:14">
      <c r="A59" s="13" t="s">
        <v>100</v>
      </c>
      <c r="B59" s="130"/>
      <c r="C59" s="118"/>
      <c r="D59" s="114"/>
      <c r="E59" s="118"/>
      <c r="F59" s="114"/>
      <c r="G59" s="118"/>
      <c r="H59" s="114"/>
      <c r="I59" s="118"/>
      <c r="J59" s="114"/>
      <c r="K59" s="116"/>
    </row>
    <row r="60" spans="1:14">
      <c r="A60" s="11" t="s">
        <v>32</v>
      </c>
      <c r="B60" s="88">
        <f>SUM(C60:K60)</f>
        <v>3211302</v>
      </c>
      <c r="C60" s="121">
        <f>SUM(C16,C20,C24,C28,C32,C36,C40,C44,C48,C52,C56)</f>
        <v>823435</v>
      </c>
      <c r="D60" s="88">
        <f t="shared" ref="D60:K60" si="0">SUM(D16,D20,D24,D28,D32,D36,D40,D44,D48,D52,D56)</f>
        <v>177190</v>
      </c>
      <c r="E60" s="121">
        <f t="shared" si="0"/>
        <v>861069</v>
      </c>
      <c r="F60" s="88">
        <f t="shared" si="0"/>
        <v>14244</v>
      </c>
      <c r="G60" s="121">
        <f t="shared" si="0"/>
        <v>373807</v>
      </c>
      <c r="H60" s="88">
        <f t="shared" si="0"/>
        <v>399163</v>
      </c>
      <c r="I60" s="121">
        <f t="shared" si="0"/>
        <v>127000</v>
      </c>
      <c r="J60" s="88">
        <f t="shared" si="0"/>
        <v>17793</v>
      </c>
      <c r="K60" s="111">
        <f t="shared" si="0"/>
        <v>417601</v>
      </c>
    </row>
    <row r="61" spans="1:14">
      <c r="A61" s="11" t="s">
        <v>428</v>
      </c>
      <c r="B61" s="88">
        <f>SUM(C61:K61)</f>
        <v>3895371</v>
      </c>
      <c r="C61" s="121">
        <f>SUM(C17,C21,C25,C29,C33,C37,C41,C45,C49,C53,C57)</f>
        <v>829530</v>
      </c>
      <c r="D61" s="88">
        <f t="shared" ref="D61:K61" si="1">SUM(D17,D21,D25,D29,D33,D37,D41,D45,D49,D53,D57)</f>
        <v>178800</v>
      </c>
      <c r="E61" s="121">
        <f t="shared" si="1"/>
        <v>944417</v>
      </c>
      <c r="F61" s="88">
        <f t="shared" si="1"/>
        <v>14394</v>
      </c>
      <c r="G61" s="121">
        <f t="shared" si="1"/>
        <v>442372</v>
      </c>
      <c r="H61" s="88">
        <f t="shared" si="1"/>
        <v>494294</v>
      </c>
      <c r="I61" s="121">
        <f t="shared" si="1"/>
        <v>150335</v>
      </c>
      <c r="J61" s="88">
        <f t="shared" si="1"/>
        <v>2793</v>
      </c>
      <c r="K61" s="111">
        <f t="shared" si="1"/>
        <v>838436</v>
      </c>
    </row>
    <row r="62" spans="1:14">
      <c r="A62" s="15" t="s">
        <v>533</v>
      </c>
      <c r="B62" s="113">
        <f>SUM(C62:K62)</f>
        <v>4339277</v>
      </c>
      <c r="C62" s="374">
        <f>SUM(C18,C22,C26,C30,C34,C38,C42,C46,C50,C54,C58)</f>
        <v>829100</v>
      </c>
      <c r="D62" s="336">
        <f t="shared" ref="D62:K62" si="2">SUM(D18,D22,D26,D30,D34,D38,D42,D46,D50,D54,D58)</f>
        <v>180784</v>
      </c>
      <c r="E62" s="374">
        <f t="shared" si="2"/>
        <v>1002866</v>
      </c>
      <c r="F62" s="336">
        <f t="shared" si="2"/>
        <v>12894</v>
      </c>
      <c r="G62" s="374">
        <f t="shared" si="2"/>
        <v>730110</v>
      </c>
      <c r="H62" s="336">
        <f t="shared" si="2"/>
        <v>513106</v>
      </c>
      <c r="I62" s="374">
        <f t="shared" si="2"/>
        <v>218788</v>
      </c>
      <c r="J62" s="336">
        <f t="shared" si="2"/>
        <v>17793</v>
      </c>
      <c r="K62" s="400">
        <f t="shared" si="2"/>
        <v>833836</v>
      </c>
    </row>
    <row r="63" spans="1:14">
      <c r="A63" s="335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4">
      <c r="A64" s="1" t="s">
        <v>140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 t="s">
        <v>141</v>
      </c>
      <c r="B65" s="156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0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445"/>
  <sheetViews>
    <sheetView view="pageBreakPreview" topLeftCell="A7" zoomScaleNormal="100" workbookViewId="0">
      <pane ySplit="1260" activePane="bottomLeft"/>
      <selection activeCell="G8" sqref="G8:G10"/>
      <selection pane="bottomLeft"/>
    </sheetView>
  </sheetViews>
  <sheetFormatPr defaultRowHeight="12.75"/>
  <cols>
    <col min="1" max="1" width="42.42578125" style="541" customWidth="1"/>
    <col min="2" max="2" width="8.42578125" style="541" customWidth="1"/>
    <col min="3" max="3" width="9.7109375" style="541" customWidth="1"/>
    <col min="4" max="4" width="9.85546875" style="541" bestFit="1" customWidth="1"/>
    <col min="5" max="5" width="10.85546875" style="541" customWidth="1"/>
    <col min="6" max="7" width="9.7109375" style="541" customWidth="1"/>
    <col min="8" max="8" width="10.42578125" style="541" customWidth="1"/>
    <col min="9" max="9" width="10.5703125" style="541" customWidth="1"/>
    <col min="10" max="10" width="9.7109375" style="541" customWidth="1"/>
    <col min="11" max="11" width="11.140625" style="541" customWidth="1"/>
    <col min="12" max="12" width="10.28515625" style="541" customWidth="1"/>
    <col min="13" max="13" width="9.140625" style="541"/>
    <col min="14" max="14" width="9.85546875" style="541" bestFit="1" customWidth="1"/>
    <col min="15" max="16384" width="9.140625" style="541"/>
  </cols>
  <sheetData>
    <row r="1" spans="1:14" ht="15.75">
      <c r="A1" s="4" t="s">
        <v>722</v>
      </c>
      <c r="B1" s="539"/>
      <c r="C1" s="539"/>
      <c r="D1" s="539"/>
      <c r="E1" s="539"/>
      <c r="F1" s="539"/>
      <c r="G1" s="539"/>
      <c r="H1" s="539"/>
      <c r="I1" s="539"/>
      <c r="J1" s="540"/>
      <c r="K1" s="540"/>
      <c r="L1" s="540"/>
    </row>
    <row r="2" spans="1:14" ht="15.75">
      <c r="A2" s="539"/>
      <c r="B2" s="539"/>
      <c r="C2" s="539"/>
      <c r="D2" s="539"/>
      <c r="E2" s="539"/>
      <c r="F2" s="539"/>
      <c r="G2" s="539"/>
      <c r="H2" s="539"/>
      <c r="I2" s="539"/>
      <c r="J2" s="540"/>
      <c r="K2" s="540"/>
      <c r="L2" s="540"/>
    </row>
    <row r="3" spans="1:14" ht="15.75">
      <c r="A3" s="668" t="s">
        <v>117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4" spans="1:14" ht="15.75">
      <c r="A4" s="668" t="s">
        <v>522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</row>
    <row r="5" spans="1:14" ht="15.75">
      <c r="A5" s="668" t="s">
        <v>18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</row>
    <row r="6" spans="1:14">
      <c r="A6" s="540"/>
      <c r="B6" s="540"/>
      <c r="C6" s="540"/>
      <c r="D6" s="540"/>
      <c r="E6" s="540"/>
      <c r="F6" s="540"/>
      <c r="G6" s="540"/>
      <c r="H6" s="540"/>
      <c r="I6" s="540"/>
      <c r="J6" s="540" t="s">
        <v>26</v>
      </c>
      <c r="K6" s="540"/>
      <c r="L6" s="540"/>
    </row>
    <row r="7" spans="1:14">
      <c r="A7" s="542"/>
      <c r="B7" s="542"/>
      <c r="C7" s="670" t="s">
        <v>331</v>
      </c>
      <c r="D7" s="679" t="s">
        <v>38</v>
      </c>
      <c r="E7" s="680"/>
      <c r="F7" s="680"/>
      <c r="G7" s="680"/>
      <c r="H7" s="680"/>
      <c r="I7" s="679" t="s">
        <v>39</v>
      </c>
      <c r="J7" s="681"/>
      <c r="K7" s="682"/>
      <c r="L7" s="670" t="s">
        <v>193</v>
      </c>
    </row>
    <row r="8" spans="1:14" ht="12.75" customHeight="1">
      <c r="A8" s="543" t="s">
        <v>37</v>
      </c>
      <c r="B8" s="543"/>
      <c r="C8" s="671"/>
      <c r="D8" s="670" t="s">
        <v>75</v>
      </c>
      <c r="E8" s="670" t="s">
        <v>76</v>
      </c>
      <c r="F8" s="670" t="s">
        <v>97</v>
      </c>
      <c r="G8" s="673" t="s">
        <v>212</v>
      </c>
      <c r="H8" s="673" t="s">
        <v>188</v>
      </c>
      <c r="I8" s="670" t="s">
        <v>42</v>
      </c>
      <c r="J8" s="670" t="s">
        <v>41</v>
      </c>
      <c r="K8" s="676" t="s">
        <v>220</v>
      </c>
      <c r="L8" s="671"/>
    </row>
    <row r="9" spans="1:14">
      <c r="A9" s="543" t="s">
        <v>40</v>
      </c>
      <c r="B9" s="543"/>
      <c r="C9" s="671"/>
      <c r="D9" s="671"/>
      <c r="E9" s="671"/>
      <c r="F9" s="671"/>
      <c r="G9" s="674"/>
      <c r="H9" s="674"/>
      <c r="I9" s="671"/>
      <c r="J9" s="671"/>
      <c r="K9" s="677"/>
      <c r="L9" s="671"/>
    </row>
    <row r="10" spans="1:14" ht="23.25" customHeight="1">
      <c r="A10" s="544"/>
      <c r="B10" s="544"/>
      <c r="C10" s="672"/>
      <c r="D10" s="672"/>
      <c r="E10" s="672"/>
      <c r="F10" s="672"/>
      <c r="G10" s="675"/>
      <c r="H10" s="675"/>
      <c r="I10" s="672"/>
      <c r="J10" s="672"/>
      <c r="K10" s="678"/>
      <c r="L10" s="672"/>
    </row>
    <row r="11" spans="1:14">
      <c r="A11" s="542" t="s">
        <v>6</v>
      </c>
      <c r="B11" s="545"/>
      <c r="C11" s="546" t="s">
        <v>7</v>
      </c>
      <c r="D11" s="547" t="s">
        <v>8</v>
      </c>
      <c r="E11" s="546" t="s">
        <v>9</v>
      </c>
      <c r="F11" s="547" t="s">
        <v>10</v>
      </c>
      <c r="G11" s="546" t="s">
        <v>11</v>
      </c>
      <c r="H11" s="547" t="s">
        <v>12</v>
      </c>
      <c r="I11" s="548" t="s">
        <v>13</v>
      </c>
      <c r="J11" s="547" t="s">
        <v>14</v>
      </c>
      <c r="K11" s="546" t="s">
        <v>15</v>
      </c>
      <c r="L11" s="547" t="s">
        <v>16</v>
      </c>
    </row>
    <row r="12" spans="1:14">
      <c r="A12" s="549" t="s">
        <v>219</v>
      </c>
      <c r="B12" s="549"/>
      <c r="C12" s="549"/>
      <c r="D12" s="550"/>
      <c r="E12" s="551"/>
      <c r="F12" s="552"/>
      <c r="G12" s="551"/>
      <c r="H12" s="552"/>
      <c r="I12" s="551"/>
      <c r="J12" s="553"/>
      <c r="K12" s="551"/>
      <c r="L12" s="550"/>
      <c r="M12" s="541" t="s">
        <v>349</v>
      </c>
      <c r="N12" s="554"/>
    </row>
    <row r="13" spans="1:14">
      <c r="A13" s="555" t="s">
        <v>45</v>
      </c>
      <c r="B13" s="556" t="s">
        <v>170</v>
      </c>
      <c r="C13" s="557">
        <f>SUM(D13:L13)</f>
        <v>42229</v>
      </c>
      <c r="D13" s="558">
        <v>33538</v>
      </c>
      <c r="E13" s="557">
        <v>7588</v>
      </c>
      <c r="F13" s="559">
        <v>838</v>
      </c>
      <c r="G13" s="557"/>
      <c r="H13" s="559"/>
      <c r="I13" s="560">
        <v>265</v>
      </c>
      <c r="J13" s="561">
        <v>0</v>
      </c>
      <c r="K13" s="557"/>
      <c r="L13" s="558">
        <v>0</v>
      </c>
      <c r="M13" s="562">
        <f>SUM(D13:L13)</f>
        <v>42229</v>
      </c>
    </row>
    <row r="14" spans="1:14">
      <c r="A14" s="555" t="s">
        <v>429</v>
      </c>
      <c r="B14" s="556"/>
      <c r="C14" s="557">
        <f t="shared" ref="C14:C16" si="0">SUM(D14:L14)</f>
        <v>43029</v>
      </c>
      <c r="D14" s="558">
        <v>33238</v>
      </c>
      <c r="E14" s="557">
        <v>7588</v>
      </c>
      <c r="F14" s="559">
        <v>838</v>
      </c>
      <c r="G14" s="557"/>
      <c r="H14" s="559"/>
      <c r="I14" s="560">
        <v>1365</v>
      </c>
      <c r="J14" s="561"/>
      <c r="K14" s="557"/>
      <c r="L14" s="558"/>
      <c r="M14" s="562">
        <f t="shared" ref="M14:M18" si="1">SUM(D14:L14)</f>
        <v>43029</v>
      </c>
    </row>
    <row r="15" spans="1:14">
      <c r="A15" s="555" t="s">
        <v>618</v>
      </c>
      <c r="B15" s="556"/>
      <c r="C15" s="557">
        <f t="shared" si="0"/>
        <v>1000</v>
      </c>
      <c r="D15" s="558"/>
      <c r="E15" s="557"/>
      <c r="F15" s="559">
        <v>1000</v>
      </c>
      <c r="G15" s="557"/>
      <c r="H15" s="559"/>
      <c r="I15" s="560"/>
      <c r="J15" s="561"/>
      <c r="K15" s="557"/>
      <c r="L15" s="558"/>
      <c r="M15" s="562">
        <f t="shared" si="1"/>
        <v>1000</v>
      </c>
    </row>
    <row r="16" spans="1:14">
      <c r="A16" s="555" t="s">
        <v>613</v>
      </c>
      <c r="B16" s="556"/>
      <c r="C16" s="557">
        <f t="shared" si="0"/>
        <v>286</v>
      </c>
      <c r="D16" s="558"/>
      <c r="E16" s="557"/>
      <c r="F16" s="559"/>
      <c r="G16" s="557"/>
      <c r="H16" s="559"/>
      <c r="I16" s="560">
        <v>286</v>
      </c>
      <c r="J16" s="561"/>
      <c r="K16" s="557"/>
      <c r="L16" s="558"/>
      <c r="M16" s="562">
        <f t="shared" si="1"/>
        <v>286</v>
      </c>
    </row>
    <row r="17" spans="1:13">
      <c r="A17" s="555" t="s">
        <v>453</v>
      </c>
      <c r="B17" s="556"/>
      <c r="C17" s="557">
        <f>SUM(C15:C16)</f>
        <v>1286</v>
      </c>
      <c r="D17" s="557">
        <f t="shared" ref="D17:L17" si="2">SUM(D15:D16)</f>
        <v>0</v>
      </c>
      <c r="E17" s="557">
        <f t="shared" si="2"/>
        <v>0</v>
      </c>
      <c r="F17" s="557">
        <f t="shared" si="2"/>
        <v>1000</v>
      </c>
      <c r="G17" s="557">
        <f t="shared" si="2"/>
        <v>0</v>
      </c>
      <c r="H17" s="557">
        <f t="shared" si="2"/>
        <v>0</v>
      </c>
      <c r="I17" s="557">
        <f t="shared" si="2"/>
        <v>286</v>
      </c>
      <c r="J17" s="557">
        <f t="shared" si="2"/>
        <v>0</v>
      </c>
      <c r="K17" s="557">
        <f t="shared" si="2"/>
        <v>0</v>
      </c>
      <c r="L17" s="557">
        <f t="shared" si="2"/>
        <v>0</v>
      </c>
      <c r="M17" s="562">
        <f t="shared" si="1"/>
        <v>1286</v>
      </c>
    </row>
    <row r="18" spans="1:13">
      <c r="A18" s="563" t="s">
        <v>524</v>
      </c>
      <c r="B18" s="564"/>
      <c r="C18" s="557">
        <f>SUM(C14,C17)</f>
        <v>44315</v>
      </c>
      <c r="D18" s="557">
        <f t="shared" ref="D18:L18" si="3">SUM(D14,D17)</f>
        <v>33238</v>
      </c>
      <c r="E18" s="557">
        <f t="shared" si="3"/>
        <v>7588</v>
      </c>
      <c r="F18" s="557">
        <f t="shared" si="3"/>
        <v>1838</v>
      </c>
      <c r="G18" s="557">
        <f t="shared" si="3"/>
        <v>0</v>
      </c>
      <c r="H18" s="557">
        <f t="shared" si="3"/>
        <v>0</v>
      </c>
      <c r="I18" s="557">
        <f t="shared" si="3"/>
        <v>1651</v>
      </c>
      <c r="J18" s="557">
        <f t="shared" si="3"/>
        <v>0</v>
      </c>
      <c r="K18" s="557">
        <f t="shared" si="3"/>
        <v>0</v>
      </c>
      <c r="L18" s="557">
        <f t="shared" si="3"/>
        <v>0</v>
      </c>
      <c r="M18" s="562">
        <f t="shared" si="1"/>
        <v>44315</v>
      </c>
    </row>
    <row r="19" spans="1:13">
      <c r="A19" s="565" t="s">
        <v>344</v>
      </c>
      <c r="B19" s="566"/>
      <c r="C19" s="551"/>
      <c r="D19" s="550"/>
      <c r="E19" s="551"/>
      <c r="F19" s="552"/>
      <c r="G19" s="551"/>
      <c r="H19" s="552"/>
      <c r="I19" s="567"/>
      <c r="J19" s="553"/>
      <c r="K19" s="551"/>
      <c r="L19" s="550"/>
      <c r="M19" s="562"/>
    </row>
    <row r="20" spans="1:13">
      <c r="A20" s="555" t="s">
        <v>45</v>
      </c>
      <c r="B20" s="556" t="s">
        <v>168</v>
      </c>
      <c r="C20" s="557">
        <f>SUM(D20:L20)</f>
        <v>1454</v>
      </c>
      <c r="D20" s="558"/>
      <c r="E20" s="557"/>
      <c r="F20" s="559">
        <v>1454</v>
      </c>
      <c r="G20" s="557"/>
      <c r="H20" s="559"/>
      <c r="I20" s="560"/>
      <c r="J20" s="561"/>
      <c r="K20" s="557"/>
      <c r="L20" s="558"/>
      <c r="M20" s="562">
        <f t="shared" ref="M20:M240" si="4">SUM(D20:L20)</f>
        <v>1454</v>
      </c>
    </row>
    <row r="21" spans="1:13">
      <c r="A21" s="555" t="s">
        <v>429</v>
      </c>
      <c r="B21" s="556"/>
      <c r="C21" s="557">
        <f>SUM(D21:L21)</f>
        <v>1454</v>
      </c>
      <c r="D21" s="558"/>
      <c r="E21" s="557"/>
      <c r="F21" s="559">
        <v>1454</v>
      </c>
      <c r="G21" s="557"/>
      <c r="H21" s="559"/>
      <c r="I21" s="560"/>
      <c r="J21" s="561"/>
      <c r="K21" s="557"/>
      <c r="L21" s="558"/>
      <c r="M21" s="562">
        <f t="shared" si="4"/>
        <v>1454</v>
      </c>
    </row>
    <row r="22" spans="1:13">
      <c r="A22" s="563" t="s">
        <v>524</v>
      </c>
      <c r="B22" s="556"/>
      <c r="C22" s="557">
        <f>SUM(D22:L22)</f>
        <v>1454</v>
      </c>
      <c r="D22" s="558"/>
      <c r="E22" s="557"/>
      <c r="F22" s="559">
        <v>1454</v>
      </c>
      <c r="G22" s="557"/>
      <c r="H22" s="559"/>
      <c r="I22" s="560"/>
      <c r="J22" s="561"/>
      <c r="K22" s="557"/>
      <c r="L22" s="558"/>
      <c r="M22" s="562">
        <f t="shared" si="4"/>
        <v>1454</v>
      </c>
    </row>
    <row r="23" spans="1:13">
      <c r="A23" s="549" t="s">
        <v>389</v>
      </c>
      <c r="B23" s="542"/>
      <c r="C23" s="549"/>
      <c r="D23" s="550"/>
      <c r="E23" s="551"/>
      <c r="F23" s="552"/>
      <c r="G23" s="551"/>
      <c r="H23" s="552"/>
      <c r="I23" s="551"/>
      <c r="J23" s="553"/>
      <c r="K23" s="551"/>
      <c r="L23" s="550"/>
      <c r="M23" s="562"/>
    </row>
    <row r="24" spans="1:13">
      <c r="A24" s="555" t="s">
        <v>45</v>
      </c>
      <c r="B24" s="556" t="s">
        <v>168</v>
      </c>
      <c r="C24" s="557">
        <f>SUM(D24:L24)</f>
        <v>2700</v>
      </c>
      <c r="D24" s="558"/>
      <c r="E24" s="557">
        <v>0</v>
      </c>
      <c r="F24" s="559">
        <v>2000</v>
      </c>
      <c r="G24" s="557"/>
      <c r="H24" s="559">
        <v>0</v>
      </c>
      <c r="I24" s="557">
        <v>700</v>
      </c>
      <c r="J24" s="561">
        <v>0</v>
      </c>
      <c r="K24" s="557">
        <v>0</v>
      </c>
      <c r="L24" s="558"/>
      <c r="M24" s="562">
        <f t="shared" si="4"/>
        <v>2700</v>
      </c>
    </row>
    <row r="25" spans="1:13">
      <c r="A25" s="555" t="s">
        <v>429</v>
      </c>
      <c r="B25" s="556"/>
      <c r="C25" s="557">
        <f>SUM(D25:L25)</f>
        <v>2700</v>
      </c>
      <c r="D25" s="558"/>
      <c r="E25" s="557"/>
      <c r="F25" s="559">
        <v>2000</v>
      </c>
      <c r="G25" s="557"/>
      <c r="H25" s="559"/>
      <c r="I25" s="557">
        <v>700</v>
      </c>
      <c r="J25" s="561"/>
      <c r="K25" s="557"/>
      <c r="L25" s="558"/>
      <c r="M25" s="562">
        <f t="shared" si="4"/>
        <v>2700</v>
      </c>
    </row>
    <row r="26" spans="1:13">
      <c r="A26" s="563" t="s">
        <v>524</v>
      </c>
      <c r="B26" s="556"/>
      <c r="C26" s="557">
        <f>SUM(D26:L26)</f>
        <v>2700</v>
      </c>
      <c r="D26" s="558"/>
      <c r="E26" s="557"/>
      <c r="F26" s="559">
        <v>2000</v>
      </c>
      <c r="G26" s="568"/>
      <c r="H26" s="569"/>
      <c r="I26" s="568">
        <v>700</v>
      </c>
      <c r="J26" s="570"/>
      <c r="K26" s="568"/>
      <c r="L26" s="569"/>
      <c r="M26" s="562">
        <f t="shared" si="4"/>
        <v>2700</v>
      </c>
    </row>
    <row r="27" spans="1:13">
      <c r="A27" s="549" t="s">
        <v>390</v>
      </c>
      <c r="B27" s="542"/>
      <c r="C27" s="549"/>
      <c r="D27" s="550"/>
      <c r="E27" s="551"/>
      <c r="F27" s="550"/>
      <c r="G27" s="557"/>
      <c r="H27" s="559"/>
      <c r="I27" s="551"/>
      <c r="J27" s="561"/>
      <c r="K27" s="551"/>
      <c r="L27" s="559"/>
      <c r="M27" s="562">
        <f t="shared" si="4"/>
        <v>0</v>
      </c>
    </row>
    <row r="28" spans="1:13">
      <c r="A28" s="555" t="s">
        <v>45</v>
      </c>
      <c r="B28" s="556" t="s">
        <v>168</v>
      </c>
      <c r="C28" s="557">
        <f>SUM(D28:L28)</f>
        <v>161438</v>
      </c>
      <c r="D28" s="558">
        <v>0</v>
      </c>
      <c r="E28" s="557">
        <v>0</v>
      </c>
      <c r="F28" s="558">
        <v>46230</v>
      </c>
      <c r="G28" s="557">
        <v>0</v>
      </c>
      <c r="H28" s="559">
        <v>0</v>
      </c>
      <c r="I28" s="557">
        <v>111165</v>
      </c>
      <c r="J28" s="561">
        <v>3000</v>
      </c>
      <c r="K28" s="557">
        <v>1043</v>
      </c>
      <c r="L28" s="559">
        <v>0</v>
      </c>
      <c r="M28" s="562">
        <f t="shared" si="4"/>
        <v>161438</v>
      </c>
    </row>
    <row r="29" spans="1:13">
      <c r="A29" s="555" t="s">
        <v>429</v>
      </c>
      <c r="B29" s="556"/>
      <c r="C29" s="557">
        <f t="shared" ref="C29:C35" si="5">SUM(D29:L29)</f>
        <v>163438</v>
      </c>
      <c r="D29" s="558"/>
      <c r="E29" s="557"/>
      <c r="F29" s="558">
        <v>48230</v>
      </c>
      <c r="G29" s="557"/>
      <c r="H29" s="559"/>
      <c r="I29" s="557">
        <v>111165</v>
      </c>
      <c r="J29" s="561">
        <v>3000</v>
      </c>
      <c r="K29" s="557">
        <v>1043</v>
      </c>
      <c r="L29" s="559"/>
      <c r="M29" s="562">
        <f t="shared" si="4"/>
        <v>163438</v>
      </c>
    </row>
    <row r="30" spans="1:13">
      <c r="A30" s="555" t="s">
        <v>563</v>
      </c>
      <c r="B30" s="556"/>
      <c r="C30" s="557">
        <f t="shared" si="5"/>
        <v>680</v>
      </c>
      <c r="D30" s="558"/>
      <c r="E30" s="558"/>
      <c r="F30" s="558">
        <v>680</v>
      </c>
      <c r="G30" s="558"/>
      <c r="H30" s="559"/>
      <c r="I30" s="557"/>
      <c r="J30" s="559"/>
      <c r="K30" s="557"/>
      <c r="L30" s="559"/>
      <c r="M30" s="562">
        <f t="shared" si="4"/>
        <v>680</v>
      </c>
    </row>
    <row r="31" spans="1:13">
      <c r="A31" s="555" t="s">
        <v>622</v>
      </c>
      <c r="B31" s="556"/>
      <c r="C31" s="557">
        <f t="shared" si="5"/>
        <v>1500</v>
      </c>
      <c r="D31" s="558"/>
      <c r="E31" s="558"/>
      <c r="F31" s="558">
        <v>1500</v>
      </c>
      <c r="G31" s="558"/>
      <c r="H31" s="559"/>
      <c r="I31" s="557"/>
      <c r="J31" s="559"/>
      <c r="K31" s="557"/>
      <c r="L31" s="559"/>
      <c r="M31" s="562">
        <f t="shared" si="4"/>
        <v>1500</v>
      </c>
    </row>
    <row r="32" spans="1:13">
      <c r="A32" s="555" t="s">
        <v>568</v>
      </c>
      <c r="B32" s="556"/>
      <c r="C32" s="557">
        <f t="shared" si="5"/>
        <v>1300</v>
      </c>
      <c r="D32" s="558"/>
      <c r="E32" s="558"/>
      <c r="F32" s="558"/>
      <c r="G32" s="558"/>
      <c r="H32" s="559"/>
      <c r="I32" s="557">
        <v>1300</v>
      </c>
      <c r="J32" s="559"/>
      <c r="K32" s="557"/>
      <c r="L32" s="559"/>
      <c r="M32" s="562">
        <f t="shared" si="4"/>
        <v>1300</v>
      </c>
    </row>
    <row r="33" spans="1:13">
      <c r="A33" s="555" t="s">
        <v>567</v>
      </c>
      <c r="B33" s="556"/>
      <c r="C33" s="557">
        <f t="shared" si="5"/>
        <v>2717</v>
      </c>
      <c r="D33" s="558"/>
      <c r="E33" s="558"/>
      <c r="F33" s="558"/>
      <c r="G33" s="558"/>
      <c r="H33" s="559"/>
      <c r="I33" s="557"/>
      <c r="J33" s="559">
        <v>2717</v>
      </c>
      <c r="K33" s="557"/>
      <c r="L33" s="559"/>
      <c r="M33" s="562">
        <f t="shared" si="4"/>
        <v>2717</v>
      </c>
    </row>
    <row r="34" spans="1:13">
      <c r="A34" s="555" t="s">
        <v>630</v>
      </c>
      <c r="B34" s="556"/>
      <c r="C34" s="557">
        <f t="shared" si="5"/>
        <v>5500</v>
      </c>
      <c r="D34" s="558"/>
      <c r="E34" s="558"/>
      <c r="F34" s="558"/>
      <c r="G34" s="558"/>
      <c r="H34" s="559"/>
      <c r="I34" s="557"/>
      <c r="J34" s="559">
        <v>5500</v>
      </c>
      <c r="K34" s="557"/>
      <c r="L34" s="559"/>
      <c r="M34" s="562"/>
    </row>
    <row r="35" spans="1:13">
      <c r="A35" s="555" t="s">
        <v>620</v>
      </c>
      <c r="B35" s="556"/>
      <c r="C35" s="557">
        <f t="shared" si="5"/>
        <v>2000</v>
      </c>
      <c r="D35" s="558">
        <f>SUM(D29)</f>
        <v>0</v>
      </c>
      <c r="E35" s="558">
        <f t="shared" ref="E35:L35" si="6">SUM(E29)</f>
        <v>0</v>
      </c>
      <c r="F35" s="558">
        <v>2000</v>
      </c>
      <c r="G35" s="558"/>
      <c r="H35" s="559"/>
      <c r="I35" s="557"/>
      <c r="J35" s="559"/>
      <c r="K35" s="557"/>
      <c r="L35" s="558">
        <f t="shared" si="6"/>
        <v>0</v>
      </c>
      <c r="M35" s="562">
        <f t="shared" si="4"/>
        <v>2000</v>
      </c>
    </row>
    <row r="36" spans="1:13">
      <c r="A36" s="555" t="s">
        <v>453</v>
      </c>
      <c r="B36" s="556"/>
      <c r="C36" s="557">
        <f>SUM(C30:C35)</f>
        <v>13697</v>
      </c>
      <c r="D36" s="557">
        <f t="shared" ref="D36:L36" si="7">SUM(D30:D35)</f>
        <v>0</v>
      </c>
      <c r="E36" s="557">
        <f t="shared" si="7"/>
        <v>0</v>
      </c>
      <c r="F36" s="557">
        <f t="shared" si="7"/>
        <v>4180</v>
      </c>
      <c r="G36" s="557">
        <f t="shared" si="7"/>
        <v>0</v>
      </c>
      <c r="H36" s="557">
        <f t="shared" si="7"/>
        <v>0</v>
      </c>
      <c r="I36" s="557">
        <f t="shared" si="7"/>
        <v>1300</v>
      </c>
      <c r="J36" s="557">
        <f t="shared" si="7"/>
        <v>8217</v>
      </c>
      <c r="K36" s="557">
        <f t="shared" si="7"/>
        <v>0</v>
      </c>
      <c r="L36" s="557">
        <f t="shared" si="7"/>
        <v>0</v>
      </c>
      <c r="M36" s="562">
        <f t="shared" si="4"/>
        <v>13697</v>
      </c>
    </row>
    <row r="37" spans="1:13">
      <c r="A37" s="563" t="s">
        <v>534</v>
      </c>
      <c r="B37" s="564"/>
      <c r="C37" s="557">
        <f>SUM(C29,C36)</f>
        <v>177135</v>
      </c>
      <c r="D37" s="557">
        <f t="shared" ref="D37:L37" si="8">SUM(D29,D36)</f>
        <v>0</v>
      </c>
      <c r="E37" s="557">
        <f t="shared" si="8"/>
        <v>0</v>
      </c>
      <c r="F37" s="557">
        <f t="shared" si="8"/>
        <v>52410</v>
      </c>
      <c r="G37" s="557">
        <f t="shared" si="8"/>
        <v>0</v>
      </c>
      <c r="H37" s="557">
        <f t="shared" si="8"/>
        <v>0</v>
      </c>
      <c r="I37" s="557">
        <f t="shared" si="8"/>
        <v>112465</v>
      </c>
      <c r="J37" s="557">
        <f t="shared" si="8"/>
        <v>11217</v>
      </c>
      <c r="K37" s="557">
        <f t="shared" si="8"/>
        <v>1043</v>
      </c>
      <c r="L37" s="557">
        <f t="shared" si="8"/>
        <v>0</v>
      </c>
      <c r="M37" s="562">
        <f t="shared" si="4"/>
        <v>177135</v>
      </c>
    </row>
    <row r="38" spans="1:13">
      <c r="A38" s="571" t="s">
        <v>425</v>
      </c>
      <c r="B38" s="572"/>
      <c r="C38" s="567"/>
      <c r="D38" s="573"/>
      <c r="E38" s="567"/>
      <c r="F38" s="574"/>
      <c r="G38" s="567"/>
      <c r="H38" s="574"/>
      <c r="I38" s="567"/>
      <c r="J38" s="575"/>
      <c r="K38" s="567"/>
      <c r="L38" s="573"/>
      <c r="M38" s="562"/>
    </row>
    <row r="39" spans="1:13">
      <c r="A39" s="576" t="s">
        <v>45</v>
      </c>
      <c r="B39" s="577" t="s">
        <v>168</v>
      </c>
      <c r="C39" s="557">
        <f>SUM(D39:L39)</f>
        <v>0</v>
      </c>
      <c r="D39" s="578"/>
      <c r="E39" s="560"/>
      <c r="F39" s="579"/>
      <c r="G39" s="560"/>
      <c r="H39" s="579"/>
      <c r="I39" s="560"/>
      <c r="J39" s="580"/>
      <c r="K39" s="560"/>
      <c r="L39" s="578"/>
      <c r="M39" s="562">
        <f t="shared" si="4"/>
        <v>0</v>
      </c>
    </row>
    <row r="40" spans="1:13">
      <c r="A40" s="576" t="s">
        <v>429</v>
      </c>
      <c r="B40" s="577"/>
      <c r="C40" s="557">
        <f t="shared" ref="C40:C43" si="9">SUM(D40:L40)</f>
        <v>9000</v>
      </c>
      <c r="D40" s="578"/>
      <c r="E40" s="560"/>
      <c r="F40" s="579"/>
      <c r="G40" s="560"/>
      <c r="H40" s="579"/>
      <c r="I40" s="581">
        <v>9000</v>
      </c>
      <c r="J40" s="580"/>
      <c r="K40" s="560"/>
      <c r="L40" s="578"/>
      <c r="M40" s="562">
        <f t="shared" si="4"/>
        <v>9000</v>
      </c>
    </row>
    <row r="41" spans="1:13">
      <c r="A41" s="576" t="s">
        <v>572</v>
      </c>
      <c r="B41" s="577"/>
      <c r="C41" s="557">
        <f t="shared" si="9"/>
        <v>0</v>
      </c>
      <c r="D41" s="578">
        <v>1399</v>
      </c>
      <c r="E41" s="560"/>
      <c r="F41" s="579"/>
      <c r="G41" s="560"/>
      <c r="H41" s="579"/>
      <c r="I41" s="581">
        <v>-1399</v>
      </c>
      <c r="J41" s="580"/>
      <c r="K41" s="560"/>
      <c r="L41" s="578"/>
      <c r="M41" s="562">
        <f t="shared" si="4"/>
        <v>0</v>
      </c>
    </row>
    <row r="42" spans="1:13">
      <c r="A42" s="576" t="s">
        <v>573</v>
      </c>
      <c r="B42" s="577"/>
      <c r="C42" s="557">
        <f t="shared" si="9"/>
        <v>0</v>
      </c>
      <c r="D42" s="578"/>
      <c r="E42" s="560">
        <v>599</v>
      </c>
      <c r="F42" s="579"/>
      <c r="G42" s="560"/>
      <c r="H42" s="579"/>
      <c r="I42" s="581">
        <v>-599</v>
      </c>
      <c r="J42" s="580"/>
      <c r="K42" s="560"/>
      <c r="L42" s="578"/>
      <c r="M42" s="562">
        <f t="shared" si="4"/>
        <v>0</v>
      </c>
    </row>
    <row r="43" spans="1:13">
      <c r="A43" s="576" t="s">
        <v>574</v>
      </c>
      <c r="B43" s="577"/>
      <c r="C43" s="557">
        <f t="shared" si="9"/>
        <v>0</v>
      </c>
      <c r="D43" s="578"/>
      <c r="E43" s="560"/>
      <c r="F43" s="579">
        <v>4842</v>
      </c>
      <c r="G43" s="560"/>
      <c r="H43" s="579"/>
      <c r="I43" s="581">
        <v>-4842</v>
      </c>
      <c r="J43" s="580"/>
      <c r="K43" s="560"/>
      <c r="L43" s="578"/>
      <c r="M43" s="562">
        <f t="shared" si="4"/>
        <v>0</v>
      </c>
    </row>
    <row r="44" spans="1:13">
      <c r="A44" s="576" t="s">
        <v>453</v>
      </c>
      <c r="B44" s="577"/>
      <c r="C44" s="557">
        <f>SUM(C41:C43)</f>
        <v>0</v>
      </c>
      <c r="D44" s="557">
        <f t="shared" ref="D44:L44" si="10">SUM(D41:D43)</f>
        <v>1399</v>
      </c>
      <c r="E44" s="557">
        <f t="shared" si="10"/>
        <v>599</v>
      </c>
      <c r="F44" s="557">
        <f t="shared" si="10"/>
        <v>4842</v>
      </c>
      <c r="G44" s="557">
        <f t="shared" si="10"/>
        <v>0</v>
      </c>
      <c r="H44" s="557">
        <f t="shared" si="10"/>
        <v>0</v>
      </c>
      <c r="I44" s="557">
        <f t="shared" si="10"/>
        <v>-6840</v>
      </c>
      <c r="J44" s="557">
        <f t="shared" si="10"/>
        <v>0</v>
      </c>
      <c r="K44" s="557">
        <f t="shared" si="10"/>
        <v>0</v>
      </c>
      <c r="L44" s="557">
        <f t="shared" si="10"/>
        <v>0</v>
      </c>
      <c r="M44" s="562">
        <f t="shared" si="4"/>
        <v>0</v>
      </c>
    </row>
    <row r="45" spans="1:13">
      <c r="A45" s="563" t="s">
        <v>429</v>
      </c>
      <c r="B45" s="582"/>
      <c r="C45" s="557">
        <f>SUM(C40,C44)</f>
        <v>9000</v>
      </c>
      <c r="D45" s="557">
        <f t="shared" ref="D45:L45" si="11">SUM(D40,D44)</f>
        <v>1399</v>
      </c>
      <c r="E45" s="557">
        <f t="shared" si="11"/>
        <v>599</v>
      </c>
      <c r="F45" s="557">
        <f t="shared" si="11"/>
        <v>4842</v>
      </c>
      <c r="G45" s="557">
        <f t="shared" si="11"/>
        <v>0</v>
      </c>
      <c r="H45" s="557">
        <f t="shared" si="11"/>
        <v>0</v>
      </c>
      <c r="I45" s="557">
        <f t="shared" si="11"/>
        <v>2160</v>
      </c>
      <c r="J45" s="557">
        <f t="shared" si="11"/>
        <v>0</v>
      </c>
      <c r="K45" s="557">
        <f t="shared" si="11"/>
        <v>0</v>
      </c>
      <c r="L45" s="557">
        <f t="shared" si="11"/>
        <v>0</v>
      </c>
      <c r="M45" s="562">
        <f t="shared" si="4"/>
        <v>9000</v>
      </c>
    </row>
    <row r="46" spans="1:13">
      <c r="A46" s="583" t="s">
        <v>404</v>
      </c>
      <c r="B46" s="543"/>
      <c r="C46" s="549"/>
      <c r="D46" s="550"/>
      <c r="E46" s="551"/>
      <c r="F46" s="552"/>
      <c r="G46" s="551"/>
      <c r="H46" s="584"/>
      <c r="I46" s="551"/>
      <c r="J46" s="551"/>
      <c r="K46" s="552"/>
      <c r="L46" s="551"/>
      <c r="M46" s="562"/>
    </row>
    <row r="47" spans="1:13">
      <c r="A47" s="555" t="s">
        <v>45</v>
      </c>
      <c r="B47" s="556" t="s">
        <v>168</v>
      </c>
      <c r="C47" s="557">
        <f>SUM(D47:L47)</f>
        <v>66817</v>
      </c>
      <c r="D47" s="558"/>
      <c r="E47" s="557">
        <v>0</v>
      </c>
      <c r="F47" s="559">
        <v>0</v>
      </c>
      <c r="G47" s="557"/>
      <c r="H47" s="559">
        <v>49216</v>
      </c>
      <c r="I47" s="557">
        <v>0</v>
      </c>
      <c r="J47" s="557">
        <v>0</v>
      </c>
      <c r="K47" s="559">
        <v>0</v>
      </c>
      <c r="L47" s="557">
        <v>17601</v>
      </c>
      <c r="M47" s="562">
        <f t="shared" si="4"/>
        <v>66817</v>
      </c>
    </row>
    <row r="48" spans="1:13">
      <c r="A48" s="555" t="s">
        <v>429</v>
      </c>
      <c r="B48" s="556"/>
      <c r="C48" s="557">
        <f t="shared" ref="C48:C49" si="12">SUM(D48:L48)</f>
        <v>22049</v>
      </c>
      <c r="D48" s="558"/>
      <c r="E48" s="557"/>
      <c r="F48" s="559"/>
      <c r="G48" s="557"/>
      <c r="H48" s="559">
        <v>348</v>
      </c>
      <c r="I48" s="557"/>
      <c r="J48" s="557"/>
      <c r="K48" s="559"/>
      <c r="L48" s="557">
        <v>21701</v>
      </c>
      <c r="M48" s="562">
        <f t="shared" si="4"/>
        <v>22049</v>
      </c>
    </row>
    <row r="49" spans="1:17">
      <c r="A49" s="555" t="s">
        <v>565</v>
      </c>
      <c r="B49" s="556"/>
      <c r="C49" s="557">
        <f t="shared" si="12"/>
        <v>480</v>
      </c>
      <c r="D49" s="558"/>
      <c r="E49" s="557"/>
      <c r="F49" s="559"/>
      <c r="G49" s="557"/>
      <c r="H49" s="559">
        <v>480</v>
      </c>
      <c r="I49" s="557"/>
      <c r="J49" s="557"/>
      <c r="K49" s="559"/>
      <c r="L49" s="557"/>
      <c r="M49" s="562">
        <f t="shared" si="4"/>
        <v>480</v>
      </c>
      <c r="Q49" s="554"/>
    </row>
    <row r="50" spans="1:17">
      <c r="A50" s="555" t="s">
        <v>453</v>
      </c>
      <c r="B50" s="556"/>
      <c r="C50" s="557">
        <f>SUM(C49)</f>
        <v>480</v>
      </c>
      <c r="D50" s="557">
        <f t="shared" ref="D50:L50" si="13">SUM(D49)</f>
        <v>0</v>
      </c>
      <c r="E50" s="557">
        <f t="shared" si="13"/>
        <v>0</v>
      </c>
      <c r="F50" s="557">
        <f t="shared" si="13"/>
        <v>0</v>
      </c>
      <c r="G50" s="557">
        <f t="shared" si="13"/>
        <v>0</v>
      </c>
      <c r="H50" s="557">
        <f t="shared" si="13"/>
        <v>480</v>
      </c>
      <c r="I50" s="557">
        <f t="shared" si="13"/>
        <v>0</v>
      </c>
      <c r="J50" s="557">
        <f t="shared" si="13"/>
        <v>0</v>
      </c>
      <c r="K50" s="557">
        <f t="shared" si="13"/>
        <v>0</v>
      </c>
      <c r="L50" s="557">
        <f t="shared" si="13"/>
        <v>0</v>
      </c>
      <c r="M50" s="562">
        <f t="shared" si="4"/>
        <v>480</v>
      </c>
    </row>
    <row r="51" spans="1:17">
      <c r="A51" s="563" t="s">
        <v>534</v>
      </c>
      <c r="B51" s="556"/>
      <c r="C51" s="568">
        <f>SUM(C48,C50)</f>
        <v>22529</v>
      </c>
      <c r="D51" s="568">
        <f t="shared" ref="D51:L51" si="14">SUM(D48,D50)</f>
        <v>0</v>
      </c>
      <c r="E51" s="568">
        <f t="shared" si="14"/>
        <v>0</v>
      </c>
      <c r="F51" s="568">
        <f t="shared" si="14"/>
        <v>0</v>
      </c>
      <c r="G51" s="568">
        <f t="shared" si="14"/>
        <v>0</v>
      </c>
      <c r="H51" s="568">
        <f t="shared" si="14"/>
        <v>828</v>
      </c>
      <c r="I51" s="568">
        <f t="shared" si="14"/>
        <v>0</v>
      </c>
      <c r="J51" s="568">
        <f t="shared" si="14"/>
        <v>0</v>
      </c>
      <c r="K51" s="568">
        <f t="shared" si="14"/>
        <v>0</v>
      </c>
      <c r="L51" s="568">
        <f t="shared" si="14"/>
        <v>21701</v>
      </c>
      <c r="M51" s="562">
        <f t="shared" si="4"/>
        <v>22529</v>
      </c>
    </row>
    <row r="52" spans="1:17">
      <c r="A52" s="571" t="s">
        <v>405</v>
      </c>
      <c r="B52" s="542"/>
      <c r="C52" s="557"/>
      <c r="D52" s="558"/>
      <c r="E52" s="557"/>
      <c r="F52" s="585"/>
      <c r="G52" s="557"/>
      <c r="H52" s="585"/>
      <c r="I52" s="557"/>
      <c r="J52" s="561"/>
      <c r="K52" s="557"/>
      <c r="L52" s="559"/>
      <c r="M52" s="562"/>
    </row>
    <row r="53" spans="1:17">
      <c r="A53" s="555" t="s">
        <v>139</v>
      </c>
      <c r="B53" s="556" t="s">
        <v>168</v>
      </c>
      <c r="C53" s="557">
        <f>SUM(D53:L53)</f>
        <v>0</v>
      </c>
      <c r="D53" s="558"/>
      <c r="E53" s="557"/>
      <c r="F53" s="585"/>
      <c r="G53" s="557"/>
      <c r="H53" s="585"/>
      <c r="I53" s="557"/>
      <c r="J53" s="561"/>
      <c r="K53" s="557"/>
      <c r="L53" s="559"/>
      <c r="M53" s="562"/>
    </row>
    <row r="54" spans="1:17">
      <c r="A54" s="555" t="s">
        <v>429</v>
      </c>
      <c r="B54" s="556"/>
      <c r="C54" s="557">
        <f t="shared" ref="C54:C55" si="15">SUM(D54:L54)</f>
        <v>48868</v>
      </c>
      <c r="D54" s="558"/>
      <c r="E54" s="557"/>
      <c r="F54" s="585"/>
      <c r="G54" s="557"/>
      <c r="H54" s="585">
        <v>48868</v>
      </c>
      <c r="I54" s="557"/>
      <c r="J54" s="561"/>
      <c r="K54" s="557"/>
      <c r="L54" s="559"/>
      <c r="M54" s="562">
        <f t="shared" si="4"/>
        <v>48868</v>
      </c>
    </row>
    <row r="55" spans="1:17">
      <c r="A55" s="563" t="s">
        <v>524</v>
      </c>
      <c r="B55" s="556"/>
      <c r="C55" s="568">
        <f t="shared" si="15"/>
        <v>48868</v>
      </c>
      <c r="D55" s="558"/>
      <c r="E55" s="557"/>
      <c r="F55" s="585"/>
      <c r="G55" s="557"/>
      <c r="H55" s="585">
        <v>48868</v>
      </c>
      <c r="I55" s="557"/>
      <c r="J55" s="561"/>
      <c r="K55" s="557"/>
      <c r="L55" s="559"/>
      <c r="M55" s="562">
        <f t="shared" si="4"/>
        <v>48868</v>
      </c>
    </row>
    <row r="56" spans="1:17">
      <c r="A56" s="549" t="s">
        <v>406</v>
      </c>
      <c r="B56" s="542"/>
      <c r="C56" s="549"/>
      <c r="D56" s="550"/>
      <c r="E56" s="551"/>
      <c r="F56" s="552"/>
      <c r="G56" s="551"/>
      <c r="H56" s="552"/>
      <c r="I56" s="551"/>
      <c r="J56" s="553"/>
      <c r="K56" s="551"/>
      <c r="L56" s="552"/>
      <c r="M56" s="562">
        <f t="shared" si="4"/>
        <v>0</v>
      </c>
    </row>
    <row r="57" spans="1:17">
      <c r="A57" s="555" t="s">
        <v>167</v>
      </c>
      <c r="B57" s="556" t="s">
        <v>168</v>
      </c>
      <c r="C57" s="557">
        <f>SUM(D57:L57)</f>
        <v>124017</v>
      </c>
      <c r="D57" s="558"/>
      <c r="E57" s="557">
        <v>0</v>
      </c>
      <c r="F57" s="559">
        <v>0</v>
      </c>
      <c r="G57" s="557"/>
      <c r="H57" s="559">
        <v>124017</v>
      </c>
      <c r="I57" s="557">
        <v>0</v>
      </c>
      <c r="J57" s="561"/>
      <c r="K57" s="557">
        <v>0</v>
      </c>
      <c r="L57" s="559">
        <v>0</v>
      </c>
      <c r="M57" s="562">
        <f t="shared" si="4"/>
        <v>124017</v>
      </c>
    </row>
    <row r="58" spans="1:17">
      <c r="A58" s="555" t="s">
        <v>429</v>
      </c>
      <c r="B58" s="556"/>
      <c r="C58" s="557">
        <f t="shared" ref="C58:C62" si="16">SUM(D58:L58)</f>
        <v>124942</v>
      </c>
      <c r="D58" s="558"/>
      <c r="E58" s="557"/>
      <c r="F58" s="559"/>
      <c r="G58" s="557"/>
      <c r="H58" s="559">
        <v>124942</v>
      </c>
      <c r="I58" s="557"/>
      <c r="J58" s="561"/>
      <c r="K58" s="557"/>
      <c r="L58" s="559"/>
      <c r="M58" s="562">
        <f t="shared" si="4"/>
        <v>124942</v>
      </c>
    </row>
    <row r="59" spans="1:17">
      <c r="A59" s="555" t="s">
        <v>559</v>
      </c>
      <c r="B59" s="556"/>
      <c r="C59" s="557">
        <f t="shared" si="16"/>
        <v>7490</v>
      </c>
      <c r="D59" s="558"/>
      <c r="E59" s="557"/>
      <c r="F59" s="559"/>
      <c r="G59" s="557"/>
      <c r="H59" s="559">
        <v>7490</v>
      </c>
      <c r="I59" s="557"/>
      <c r="J59" s="561"/>
      <c r="K59" s="557"/>
      <c r="L59" s="559"/>
      <c r="M59" s="562">
        <f t="shared" si="4"/>
        <v>7490</v>
      </c>
    </row>
    <row r="60" spans="1:17">
      <c r="A60" s="555" t="s">
        <v>575</v>
      </c>
      <c r="B60" s="556"/>
      <c r="C60" s="557">
        <f t="shared" si="16"/>
        <v>624</v>
      </c>
      <c r="D60" s="558"/>
      <c r="E60" s="557"/>
      <c r="F60" s="559"/>
      <c r="G60" s="557"/>
      <c r="H60" s="559">
        <v>624</v>
      </c>
      <c r="I60" s="557"/>
      <c r="J60" s="561"/>
      <c r="K60" s="557"/>
      <c r="L60" s="559"/>
      <c r="M60" s="562">
        <f t="shared" si="4"/>
        <v>624</v>
      </c>
    </row>
    <row r="61" spans="1:17">
      <c r="A61" s="555" t="s">
        <v>576</v>
      </c>
      <c r="B61" s="556"/>
      <c r="C61" s="557">
        <f t="shared" si="16"/>
        <v>1468</v>
      </c>
      <c r="D61" s="558"/>
      <c r="E61" s="557"/>
      <c r="F61" s="559"/>
      <c r="G61" s="557"/>
      <c r="H61" s="559">
        <v>1468</v>
      </c>
      <c r="I61" s="557"/>
      <c r="J61" s="561"/>
      <c r="K61" s="557"/>
      <c r="L61" s="559"/>
      <c r="M61" s="562">
        <f t="shared" si="4"/>
        <v>1468</v>
      </c>
    </row>
    <row r="62" spans="1:17">
      <c r="A62" s="555" t="s">
        <v>577</v>
      </c>
      <c r="B62" s="556"/>
      <c r="C62" s="557">
        <f t="shared" si="16"/>
        <v>15792</v>
      </c>
      <c r="D62" s="558"/>
      <c r="E62" s="557"/>
      <c r="F62" s="559"/>
      <c r="G62" s="557"/>
      <c r="H62" s="559">
        <v>15792</v>
      </c>
      <c r="I62" s="557"/>
      <c r="J62" s="561"/>
      <c r="K62" s="557"/>
      <c r="L62" s="559"/>
      <c r="M62" s="562">
        <f t="shared" si="4"/>
        <v>15792</v>
      </c>
    </row>
    <row r="63" spans="1:17">
      <c r="A63" s="555" t="s">
        <v>459</v>
      </c>
      <c r="B63" s="556"/>
      <c r="C63" s="557">
        <f>SUM(C59:C62)</f>
        <v>25374</v>
      </c>
      <c r="D63" s="557">
        <f t="shared" ref="D63:L63" si="17">SUM(D59:D62)</f>
        <v>0</v>
      </c>
      <c r="E63" s="557">
        <f t="shared" si="17"/>
        <v>0</v>
      </c>
      <c r="F63" s="557">
        <f t="shared" si="17"/>
        <v>0</v>
      </c>
      <c r="G63" s="557">
        <f t="shared" si="17"/>
        <v>0</v>
      </c>
      <c r="H63" s="557">
        <f t="shared" si="17"/>
        <v>25374</v>
      </c>
      <c r="I63" s="557">
        <f t="shared" si="17"/>
        <v>0</v>
      </c>
      <c r="J63" s="557">
        <f t="shared" si="17"/>
        <v>0</v>
      </c>
      <c r="K63" s="557">
        <f t="shared" si="17"/>
        <v>0</v>
      </c>
      <c r="L63" s="557">
        <f t="shared" si="17"/>
        <v>0</v>
      </c>
      <c r="M63" s="562">
        <f t="shared" si="4"/>
        <v>25374</v>
      </c>
    </row>
    <row r="64" spans="1:17">
      <c r="A64" s="563" t="s">
        <v>534</v>
      </c>
      <c r="B64" s="556"/>
      <c r="C64" s="557">
        <f>SUM(C58,C63)</f>
        <v>150316</v>
      </c>
      <c r="D64" s="557">
        <f t="shared" ref="D64:L64" si="18">SUM(D58,D63)</f>
        <v>0</v>
      </c>
      <c r="E64" s="557">
        <f t="shared" si="18"/>
        <v>0</v>
      </c>
      <c r="F64" s="557">
        <f t="shared" si="18"/>
        <v>0</v>
      </c>
      <c r="G64" s="557">
        <f t="shared" si="18"/>
        <v>0</v>
      </c>
      <c r="H64" s="557">
        <f t="shared" si="18"/>
        <v>150316</v>
      </c>
      <c r="I64" s="557">
        <f t="shared" si="18"/>
        <v>0</v>
      </c>
      <c r="J64" s="557">
        <f t="shared" si="18"/>
        <v>0</v>
      </c>
      <c r="K64" s="557">
        <f t="shared" si="18"/>
        <v>0</v>
      </c>
      <c r="L64" s="557">
        <f t="shared" si="18"/>
        <v>0</v>
      </c>
      <c r="M64" s="562">
        <f t="shared" si="4"/>
        <v>150316</v>
      </c>
    </row>
    <row r="65" spans="1:13">
      <c r="A65" s="571" t="s">
        <v>407</v>
      </c>
      <c r="B65" s="542"/>
      <c r="C65" s="549"/>
      <c r="D65" s="550"/>
      <c r="E65" s="551"/>
      <c r="F65" s="551"/>
      <c r="G65" s="550"/>
      <c r="H65" s="551"/>
      <c r="I65" s="550"/>
      <c r="J65" s="551"/>
      <c r="K65" s="550"/>
      <c r="L65" s="552"/>
      <c r="M65" s="562">
        <f t="shared" si="4"/>
        <v>0</v>
      </c>
    </row>
    <row r="66" spans="1:13">
      <c r="A66" s="555" t="s">
        <v>139</v>
      </c>
      <c r="B66" s="556" t="s">
        <v>168</v>
      </c>
      <c r="C66" s="557">
        <f>SUM(D66:L66)</f>
        <v>100242</v>
      </c>
      <c r="D66" s="558">
        <v>87032</v>
      </c>
      <c r="E66" s="557">
        <v>9720</v>
      </c>
      <c r="F66" s="557">
        <v>3490</v>
      </c>
      <c r="G66" s="558"/>
      <c r="H66" s="557">
        <v>0</v>
      </c>
      <c r="I66" s="558">
        <v>0</v>
      </c>
      <c r="J66" s="557"/>
      <c r="K66" s="558">
        <v>0</v>
      </c>
      <c r="L66" s="559"/>
      <c r="M66" s="562">
        <f t="shared" si="4"/>
        <v>100242</v>
      </c>
    </row>
    <row r="67" spans="1:13">
      <c r="A67" s="555" t="s">
        <v>440</v>
      </c>
      <c r="B67" s="556"/>
      <c r="C67" s="557">
        <f t="shared" ref="C67:C69" si="19">SUM(D67:L67)</f>
        <v>100642</v>
      </c>
      <c r="D67" s="558">
        <v>87432</v>
      </c>
      <c r="E67" s="557">
        <v>9720</v>
      </c>
      <c r="F67" s="557">
        <v>3490</v>
      </c>
      <c r="G67" s="558"/>
      <c r="H67" s="557"/>
      <c r="I67" s="558"/>
      <c r="J67" s="557"/>
      <c r="K67" s="558"/>
      <c r="L67" s="559"/>
      <c r="M67" s="562">
        <f t="shared" si="4"/>
        <v>100642</v>
      </c>
    </row>
    <row r="68" spans="1:13">
      <c r="A68" s="555" t="s">
        <v>617</v>
      </c>
      <c r="B68" s="556"/>
      <c r="C68" s="557">
        <f t="shared" si="19"/>
        <v>-5633</v>
      </c>
      <c r="D68" s="558">
        <v>-5633</v>
      </c>
      <c r="E68" s="558"/>
      <c r="F68" s="557"/>
      <c r="G68" s="558"/>
      <c r="H68" s="557"/>
      <c r="I68" s="558"/>
      <c r="J68" s="557"/>
      <c r="K68" s="558"/>
      <c r="L68" s="559"/>
      <c r="M68" s="562">
        <f t="shared" si="4"/>
        <v>-5633</v>
      </c>
    </row>
    <row r="69" spans="1:13">
      <c r="A69" s="555" t="s">
        <v>616</v>
      </c>
      <c r="B69" s="556"/>
      <c r="C69" s="557">
        <f t="shared" si="19"/>
        <v>5633</v>
      </c>
      <c r="D69" s="558"/>
      <c r="E69" s="558"/>
      <c r="F69" s="557"/>
      <c r="G69" s="558"/>
      <c r="H69" s="557"/>
      <c r="I69" s="558">
        <v>5633</v>
      </c>
      <c r="J69" s="557"/>
      <c r="K69" s="558"/>
      <c r="L69" s="559"/>
      <c r="M69" s="562">
        <f t="shared" si="4"/>
        <v>5633</v>
      </c>
    </row>
    <row r="70" spans="1:13">
      <c r="A70" s="555" t="s">
        <v>453</v>
      </c>
      <c r="B70" s="556"/>
      <c r="C70" s="557">
        <f>SUM(C68:C69)</f>
        <v>0</v>
      </c>
      <c r="D70" s="557">
        <f t="shared" ref="D70:L70" si="20">SUM(D68:D69)</f>
        <v>-5633</v>
      </c>
      <c r="E70" s="557">
        <f t="shared" si="20"/>
        <v>0</v>
      </c>
      <c r="F70" s="557">
        <f t="shared" si="20"/>
        <v>0</v>
      </c>
      <c r="G70" s="557">
        <f t="shared" si="20"/>
        <v>0</v>
      </c>
      <c r="H70" s="557">
        <f t="shared" si="20"/>
        <v>0</v>
      </c>
      <c r="I70" s="557">
        <f t="shared" si="20"/>
        <v>5633</v>
      </c>
      <c r="J70" s="557">
        <f t="shared" si="20"/>
        <v>0</v>
      </c>
      <c r="K70" s="557">
        <f t="shared" si="20"/>
        <v>0</v>
      </c>
      <c r="L70" s="557">
        <f t="shared" si="20"/>
        <v>0</v>
      </c>
      <c r="M70" s="562">
        <f t="shared" si="4"/>
        <v>0</v>
      </c>
    </row>
    <row r="71" spans="1:13">
      <c r="A71" s="563" t="s">
        <v>534</v>
      </c>
      <c r="B71" s="556"/>
      <c r="C71" s="557">
        <f>SUM(C67,C70)</f>
        <v>100642</v>
      </c>
      <c r="D71" s="557">
        <f t="shared" ref="D71:L71" si="21">SUM(D67,D70)</f>
        <v>81799</v>
      </c>
      <c r="E71" s="557">
        <f t="shared" si="21"/>
        <v>9720</v>
      </c>
      <c r="F71" s="557">
        <f t="shared" si="21"/>
        <v>3490</v>
      </c>
      <c r="G71" s="557">
        <f t="shared" si="21"/>
        <v>0</v>
      </c>
      <c r="H71" s="557">
        <f t="shared" si="21"/>
        <v>0</v>
      </c>
      <c r="I71" s="557">
        <f t="shared" si="21"/>
        <v>5633</v>
      </c>
      <c r="J71" s="557">
        <f t="shared" si="21"/>
        <v>0</v>
      </c>
      <c r="K71" s="557">
        <f t="shared" si="21"/>
        <v>0</v>
      </c>
      <c r="L71" s="557">
        <f t="shared" si="21"/>
        <v>0</v>
      </c>
      <c r="M71" s="562">
        <f t="shared" si="4"/>
        <v>100642</v>
      </c>
    </row>
    <row r="72" spans="1:13" s="586" customFormat="1">
      <c r="A72" s="549" t="s">
        <v>426</v>
      </c>
      <c r="B72" s="542"/>
      <c r="C72" s="549"/>
      <c r="D72" s="550"/>
      <c r="E72" s="551"/>
      <c r="F72" s="552" t="s">
        <v>299</v>
      </c>
      <c r="G72" s="551"/>
      <c r="H72" s="552"/>
      <c r="I72" s="551"/>
      <c r="J72" s="553"/>
      <c r="K72" s="551"/>
      <c r="L72" s="552"/>
      <c r="M72" s="562">
        <f t="shared" si="4"/>
        <v>0</v>
      </c>
    </row>
    <row r="73" spans="1:13" s="586" customFormat="1">
      <c r="A73" s="555" t="s">
        <v>45</v>
      </c>
      <c r="B73" s="556" t="s">
        <v>168</v>
      </c>
      <c r="C73" s="557">
        <f>SUM(D73:L73)</f>
        <v>7035</v>
      </c>
      <c r="D73" s="558"/>
      <c r="E73" s="557">
        <v>0</v>
      </c>
      <c r="F73" s="559">
        <v>7035</v>
      </c>
      <c r="G73" s="557"/>
      <c r="H73" s="559">
        <v>0</v>
      </c>
      <c r="I73" s="557">
        <v>0</v>
      </c>
      <c r="J73" s="561"/>
      <c r="K73" s="557"/>
      <c r="L73" s="559">
        <v>0</v>
      </c>
      <c r="M73" s="562">
        <f t="shared" si="4"/>
        <v>7035</v>
      </c>
    </row>
    <row r="74" spans="1:13" s="586" customFormat="1">
      <c r="A74" s="555" t="s">
        <v>429</v>
      </c>
      <c r="B74" s="556"/>
      <c r="C74" s="557">
        <f>SUM(D74:L74)</f>
        <v>7035</v>
      </c>
      <c r="D74" s="558"/>
      <c r="E74" s="557"/>
      <c r="F74" s="559">
        <v>7035</v>
      </c>
      <c r="G74" s="557"/>
      <c r="H74" s="559"/>
      <c r="I74" s="557"/>
      <c r="J74" s="561"/>
      <c r="K74" s="557"/>
      <c r="L74" s="559"/>
      <c r="M74" s="562">
        <f t="shared" si="4"/>
        <v>7035</v>
      </c>
    </row>
    <row r="75" spans="1:13" s="586" customFormat="1">
      <c r="A75" s="555" t="s">
        <v>535</v>
      </c>
      <c r="B75" s="556"/>
      <c r="C75" s="557">
        <f>SUM(D75:L75)</f>
        <v>7035</v>
      </c>
      <c r="D75" s="559"/>
      <c r="E75" s="557"/>
      <c r="F75" s="559">
        <v>7035</v>
      </c>
      <c r="G75" s="557"/>
      <c r="H75" s="559"/>
      <c r="I75" s="557"/>
      <c r="J75" s="559"/>
      <c r="K75" s="557"/>
      <c r="L75" s="559"/>
      <c r="M75" s="562">
        <f t="shared" si="4"/>
        <v>7035</v>
      </c>
    </row>
    <row r="76" spans="1:13" s="586" customFormat="1">
      <c r="A76" s="549" t="s">
        <v>409</v>
      </c>
      <c r="B76" s="542"/>
      <c r="C76" s="549"/>
      <c r="D76" s="552"/>
      <c r="E76" s="551"/>
      <c r="F76" s="552"/>
      <c r="G76" s="551"/>
      <c r="H76" s="552"/>
      <c r="I76" s="551"/>
      <c r="J76" s="552"/>
      <c r="K76" s="551"/>
      <c r="L76" s="550"/>
      <c r="M76" s="562">
        <f t="shared" si="4"/>
        <v>0</v>
      </c>
    </row>
    <row r="77" spans="1:13" s="586" customFormat="1">
      <c r="A77" s="555" t="s">
        <v>45</v>
      </c>
      <c r="B77" s="556" t="s">
        <v>168</v>
      </c>
      <c r="C77" s="557">
        <f>SUM(D77:L77)</f>
        <v>99500</v>
      </c>
      <c r="D77" s="559"/>
      <c r="E77" s="557">
        <v>0</v>
      </c>
      <c r="F77" s="559">
        <v>0</v>
      </c>
      <c r="G77" s="557"/>
      <c r="H77" s="559">
        <v>0</v>
      </c>
      <c r="I77" s="557">
        <v>25000</v>
      </c>
      <c r="J77" s="559">
        <v>74500</v>
      </c>
      <c r="K77" s="557">
        <v>0</v>
      </c>
      <c r="L77" s="558">
        <v>0</v>
      </c>
      <c r="M77" s="562">
        <f t="shared" si="4"/>
        <v>99500</v>
      </c>
    </row>
    <row r="78" spans="1:13" s="586" customFormat="1">
      <c r="A78" s="555" t="s">
        <v>440</v>
      </c>
      <c r="B78" s="556"/>
      <c r="C78" s="557">
        <f t="shared" ref="C78:C80" si="22">SUM(D78:L78)</f>
        <v>111000</v>
      </c>
      <c r="D78" s="559"/>
      <c r="E78" s="557"/>
      <c r="F78" s="559"/>
      <c r="G78" s="557"/>
      <c r="H78" s="559"/>
      <c r="I78" s="557">
        <v>25000</v>
      </c>
      <c r="J78" s="559">
        <v>86000</v>
      </c>
      <c r="K78" s="557"/>
      <c r="L78" s="558"/>
      <c r="M78" s="562">
        <f t="shared" si="4"/>
        <v>111000</v>
      </c>
    </row>
    <row r="79" spans="1:13" s="586" customFormat="1">
      <c r="A79" s="555" t="s">
        <v>631</v>
      </c>
      <c r="B79" s="556"/>
      <c r="C79" s="557">
        <f t="shared" si="22"/>
        <v>7705</v>
      </c>
      <c r="D79" s="559"/>
      <c r="E79" s="557"/>
      <c r="F79" s="559"/>
      <c r="G79" s="557"/>
      <c r="H79" s="559"/>
      <c r="I79" s="557"/>
      <c r="J79" s="559">
        <v>7705</v>
      </c>
      <c r="K79" s="557"/>
      <c r="L79" s="558"/>
      <c r="M79" s="562">
        <f t="shared" si="4"/>
        <v>7705</v>
      </c>
    </row>
    <row r="80" spans="1:13" s="586" customFormat="1">
      <c r="A80" s="555" t="s">
        <v>637</v>
      </c>
      <c r="B80" s="556"/>
      <c r="C80" s="557">
        <f t="shared" si="22"/>
        <v>750</v>
      </c>
      <c r="D80" s="559"/>
      <c r="E80" s="557"/>
      <c r="F80" s="559"/>
      <c r="G80" s="557"/>
      <c r="H80" s="559"/>
      <c r="I80" s="557"/>
      <c r="J80" s="559">
        <v>750</v>
      </c>
      <c r="K80" s="557"/>
      <c r="L80" s="559"/>
      <c r="M80" s="562">
        <f t="shared" si="4"/>
        <v>750</v>
      </c>
    </row>
    <row r="81" spans="1:18" s="586" customFormat="1">
      <c r="A81" s="555" t="s">
        <v>453</v>
      </c>
      <c r="B81" s="556"/>
      <c r="C81" s="557">
        <f>SUM(C79:C80)</f>
        <v>8455</v>
      </c>
      <c r="D81" s="557">
        <f t="shared" ref="D81:L81" si="23">SUM(D79:D80)</f>
        <v>0</v>
      </c>
      <c r="E81" s="557">
        <f t="shared" si="23"/>
        <v>0</v>
      </c>
      <c r="F81" s="557">
        <f t="shared" si="23"/>
        <v>0</v>
      </c>
      <c r="G81" s="557">
        <f t="shared" si="23"/>
        <v>0</v>
      </c>
      <c r="H81" s="557">
        <f t="shared" si="23"/>
        <v>0</v>
      </c>
      <c r="I81" s="557">
        <f t="shared" si="23"/>
        <v>0</v>
      </c>
      <c r="J81" s="557">
        <f t="shared" si="23"/>
        <v>8455</v>
      </c>
      <c r="K81" s="557">
        <f t="shared" si="23"/>
        <v>0</v>
      </c>
      <c r="L81" s="557">
        <f t="shared" si="23"/>
        <v>0</v>
      </c>
      <c r="M81" s="562">
        <f t="shared" si="4"/>
        <v>8455</v>
      </c>
    </row>
    <row r="82" spans="1:18" s="586" customFormat="1">
      <c r="A82" s="563" t="s">
        <v>524</v>
      </c>
      <c r="B82" s="564"/>
      <c r="C82" s="557">
        <f>SUM(C78,C81)</f>
        <v>119455</v>
      </c>
      <c r="D82" s="557">
        <f t="shared" ref="D82:L82" si="24">SUM(D78,D81)</f>
        <v>0</v>
      </c>
      <c r="E82" s="557">
        <f t="shared" si="24"/>
        <v>0</v>
      </c>
      <c r="F82" s="557">
        <f t="shared" si="24"/>
        <v>0</v>
      </c>
      <c r="G82" s="557">
        <f t="shared" si="24"/>
        <v>0</v>
      </c>
      <c r="H82" s="557">
        <f t="shared" si="24"/>
        <v>0</v>
      </c>
      <c r="I82" s="557">
        <f t="shared" si="24"/>
        <v>25000</v>
      </c>
      <c r="J82" s="557">
        <f t="shared" si="24"/>
        <v>94455</v>
      </c>
      <c r="K82" s="557">
        <f t="shared" si="24"/>
        <v>0</v>
      </c>
      <c r="L82" s="557">
        <f t="shared" si="24"/>
        <v>0</v>
      </c>
      <c r="M82" s="562">
        <f t="shared" si="4"/>
        <v>119455</v>
      </c>
      <c r="R82" s="587"/>
    </row>
    <row r="83" spans="1:18">
      <c r="A83" s="549" t="s">
        <v>410</v>
      </c>
      <c r="B83" s="542"/>
      <c r="C83" s="549"/>
      <c r="D83" s="552"/>
      <c r="E83" s="551"/>
      <c r="F83" s="552"/>
      <c r="G83" s="551"/>
      <c r="H83" s="552"/>
      <c r="I83" s="551"/>
      <c r="J83" s="553"/>
      <c r="K83" s="551"/>
      <c r="L83" s="550"/>
      <c r="M83" s="562">
        <f t="shared" si="4"/>
        <v>0</v>
      </c>
    </row>
    <row r="84" spans="1:18">
      <c r="A84" s="555" t="s">
        <v>45</v>
      </c>
      <c r="B84" s="556" t="s">
        <v>168</v>
      </c>
      <c r="C84" s="557">
        <f>SUM(D84:L84)</f>
        <v>35455</v>
      </c>
      <c r="D84" s="558"/>
      <c r="E84" s="557">
        <v>0</v>
      </c>
      <c r="F84" s="559">
        <v>35455</v>
      </c>
      <c r="G84" s="557"/>
      <c r="H84" s="559">
        <v>0</v>
      </c>
      <c r="I84" s="557">
        <v>0</v>
      </c>
      <c r="J84" s="561">
        <v>0</v>
      </c>
      <c r="K84" s="557"/>
      <c r="L84" s="558">
        <v>0</v>
      </c>
      <c r="M84" s="562">
        <f t="shared" si="4"/>
        <v>35455</v>
      </c>
    </row>
    <row r="85" spans="1:18">
      <c r="A85" s="555" t="s">
        <v>429</v>
      </c>
      <c r="B85" s="556"/>
      <c r="C85" s="557">
        <f>SUM(D85:L85)</f>
        <v>35455</v>
      </c>
      <c r="D85" s="559"/>
      <c r="E85" s="557"/>
      <c r="F85" s="559">
        <v>35455</v>
      </c>
      <c r="G85" s="557"/>
      <c r="H85" s="559"/>
      <c r="I85" s="557"/>
      <c r="J85" s="561"/>
      <c r="K85" s="557"/>
      <c r="L85" s="558"/>
      <c r="M85" s="562">
        <f t="shared" si="4"/>
        <v>35455</v>
      </c>
    </row>
    <row r="86" spans="1:18">
      <c r="A86" s="563" t="s">
        <v>534</v>
      </c>
      <c r="B86" s="564"/>
      <c r="C86" s="568">
        <f>SUM(D86:L86)</f>
        <v>35455</v>
      </c>
      <c r="D86" s="569"/>
      <c r="E86" s="568"/>
      <c r="F86" s="569">
        <v>35455</v>
      </c>
      <c r="G86" s="568"/>
      <c r="H86" s="569"/>
      <c r="I86" s="568"/>
      <c r="J86" s="569"/>
      <c r="K86" s="568"/>
      <c r="L86" s="588"/>
      <c r="M86" s="562">
        <f t="shared" si="4"/>
        <v>35455</v>
      </c>
    </row>
    <row r="87" spans="1:18">
      <c r="A87" s="583" t="s">
        <v>411</v>
      </c>
      <c r="B87" s="556"/>
      <c r="C87" s="557"/>
      <c r="D87" s="559"/>
      <c r="E87" s="557"/>
      <c r="F87" s="559"/>
      <c r="G87" s="557"/>
      <c r="H87" s="559"/>
      <c r="I87" s="557"/>
      <c r="J87" s="559"/>
      <c r="K87" s="557"/>
      <c r="L87" s="559"/>
      <c r="M87" s="562">
        <f t="shared" si="4"/>
        <v>0</v>
      </c>
    </row>
    <row r="88" spans="1:18">
      <c r="A88" s="555" t="s">
        <v>45</v>
      </c>
      <c r="B88" s="556" t="s">
        <v>169</v>
      </c>
      <c r="C88" s="557">
        <f>SUM(D88:L88)</f>
        <v>35312</v>
      </c>
      <c r="D88" s="559"/>
      <c r="E88" s="557"/>
      <c r="F88" s="559">
        <v>2362</v>
      </c>
      <c r="G88" s="557"/>
      <c r="H88" s="559">
        <v>12500</v>
      </c>
      <c r="I88" s="557">
        <v>20000</v>
      </c>
      <c r="J88" s="559"/>
      <c r="K88" s="557">
        <v>450</v>
      </c>
      <c r="L88" s="559"/>
      <c r="M88" s="562">
        <f t="shared" si="4"/>
        <v>35312</v>
      </c>
    </row>
    <row r="89" spans="1:18">
      <c r="A89" s="555" t="s">
        <v>440</v>
      </c>
      <c r="B89" s="556"/>
      <c r="C89" s="557">
        <f t="shared" ref="C89:C96" si="25">SUM(D89:L89)</f>
        <v>95570</v>
      </c>
      <c r="D89" s="559"/>
      <c r="E89" s="557"/>
      <c r="F89" s="559">
        <v>2362</v>
      </c>
      <c r="G89" s="557"/>
      <c r="H89" s="559">
        <v>12500</v>
      </c>
      <c r="I89" s="557">
        <v>80258</v>
      </c>
      <c r="J89" s="559"/>
      <c r="K89" s="557">
        <v>450</v>
      </c>
      <c r="L89" s="559"/>
      <c r="M89" s="562">
        <f t="shared" si="4"/>
        <v>95570</v>
      </c>
    </row>
    <row r="90" spans="1:18">
      <c r="A90" s="555" t="s">
        <v>628</v>
      </c>
      <c r="B90" s="556"/>
      <c r="C90" s="557">
        <f t="shared" si="25"/>
        <v>966</v>
      </c>
      <c r="D90" s="559"/>
      <c r="E90" s="557"/>
      <c r="F90" s="559"/>
      <c r="G90" s="557"/>
      <c r="H90" s="559"/>
      <c r="I90" s="557">
        <v>966</v>
      </c>
      <c r="J90" s="559"/>
      <c r="K90" s="557"/>
      <c r="L90" s="559"/>
      <c r="M90" s="562">
        <f t="shared" si="4"/>
        <v>966</v>
      </c>
    </row>
    <row r="91" spans="1:18">
      <c r="A91" s="555" t="s">
        <v>653</v>
      </c>
      <c r="B91" s="556"/>
      <c r="C91" s="557">
        <f t="shared" si="25"/>
        <v>416</v>
      </c>
      <c r="D91" s="559"/>
      <c r="E91" s="557"/>
      <c r="F91" s="559"/>
      <c r="G91" s="557"/>
      <c r="H91" s="559"/>
      <c r="I91" s="557">
        <v>416</v>
      </c>
      <c r="J91" s="559"/>
      <c r="K91" s="557"/>
      <c r="L91" s="559"/>
      <c r="M91" s="562">
        <f t="shared" si="4"/>
        <v>416</v>
      </c>
    </row>
    <row r="92" spans="1:18">
      <c r="A92" s="555" t="s">
        <v>654</v>
      </c>
      <c r="B92" s="556"/>
      <c r="C92" s="557">
        <f t="shared" si="25"/>
        <v>205</v>
      </c>
      <c r="D92" s="559"/>
      <c r="E92" s="557"/>
      <c r="F92" s="559"/>
      <c r="G92" s="557"/>
      <c r="H92" s="559"/>
      <c r="I92" s="557">
        <v>205</v>
      </c>
      <c r="J92" s="559"/>
      <c r="K92" s="557"/>
      <c r="L92" s="559"/>
      <c r="M92" s="562">
        <f t="shared" si="4"/>
        <v>205</v>
      </c>
    </row>
    <row r="93" spans="1:18">
      <c r="A93" s="555" t="s">
        <v>652</v>
      </c>
      <c r="B93" s="556"/>
      <c r="C93" s="557">
        <f t="shared" si="25"/>
        <v>242</v>
      </c>
      <c r="D93" s="559"/>
      <c r="E93" s="557"/>
      <c r="F93" s="559"/>
      <c r="G93" s="557"/>
      <c r="H93" s="559"/>
      <c r="I93" s="557">
        <v>242</v>
      </c>
      <c r="J93" s="559"/>
      <c r="K93" s="557"/>
      <c r="L93" s="559"/>
      <c r="M93" s="562">
        <f t="shared" si="4"/>
        <v>242</v>
      </c>
    </row>
    <row r="94" spans="1:18">
      <c r="A94" s="555" t="s">
        <v>655</v>
      </c>
      <c r="B94" s="556"/>
      <c r="C94" s="557">
        <f t="shared" si="25"/>
        <v>508</v>
      </c>
      <c r="D94" s="559"/>
      <c r="E94" s="557"/>
      <c r="F94" s="559"/>
      <c r="G94" s="557"/>
      <c r="H94" s="559"/>
      <c r="I94" s="557">
        <v>508</v>
      </c>
      <c r="J94" s="559"/>
      <c r="K94" s="557"/>
      <c r="L94" s="559"/>
      <c r="M94" s="562">
        <f t="shared" si="4"/>
        <v>508</v>
      </c>
    </row>
    <row r="95" spans="1:18">
      <c r="A95" s="555" t="s">
        <v>656</v>
      </c>
      <c r="B95" s="556"/>
      <c r="C95" s="557">
        <f t="shared" si="25"/>
        <v>5000</v>
      </c>
      <c r="D95" s="559"/>
      <c r="E95" s="557"/>
      <c r="F95" s="559"/>
      <c r="G95" s="557"/>
      <c r="H95" s="559"/>
      <c r="I95" s="557">
        <v>5000</v>
      </c>
      <c r="J95" s="559"/>
      <c r="K95" s="557"/>
      <c r="L95" s="559"/>
      <c r="M95" s="562">
        <f t="shared" si="4"/>
        <v>5000</v>
      </c>
    </row>
    <row r="96" spans="1:18">
      <c r="A96" s="576" t="s">
        <v>602</v>
      </c>
      <c r="B96" s="556"/>
      <c r="C96" s="557">
        <f t="shared" si="25"/>
        <v>221753</v>
      </c>
      <c r="D96" s="559"/>
      <c r="E96" s="557"/>
      <c r="F96" s="559"/>
      <c r="G96" s="557"/>
      <c r="H96" s="559">
        <v>221753</v>
      </c>
      <c r="I96" s="557"/>
      <c r="J96" s="559"/>
      <c r="K96" s="557"/>
      <c r="L96" s="559"/>
      <c r="M96" s="562">
        <f t="shared" si="4"/>
        <v>221753</v>
      </c>
    </row>
    <row r="97" spans="1:16">
      <c r="A97" s="555" t="s">
        <v>453</v>
      </c>
      <c r="B97" s="556"/>
      <c r="C97" s="557">
        <f>SUM(C90:C96)</f>
        <v>229090</v>
      </c>
      <c r="D97" s="557">
        <f t="shared" ref="D97:L97" si="26">SUM(D90:D96)</f>
        <v>0</v>
      </c>
      <c r="E97" s="557">
        <f t="shared" si="26"/>
        <v>0</v>
      </c>
      <c r="F97" s="557">
        <f t="shared" si="26"/>
        <v>0</v>
      </c>
      <c r="G97" s="557">
        <f t="shared" si="26"/>
        <v>0</v>
      </c>
      <c r="H97" s="557">
        <f t="shared" si="26"/>
        <v>221753</v>
      </c>
      <c r="I97" s="557">
        <f t="shared" si="26"/>
        <v>7337</v>
      </c>
      <c r="J97" s="557">
        <f t="shared" si="26"/>
        <v>0</v>
      </c>
      <c r="K97" s="557">
        <f t="shared" si="26"/>
        <v>0</v>
      </c>
      <c r="L97" s="557">
        <f t="shared" si="26"/>
        <v>0</v>
      </c>
      <c r="M97" s="562">
        <f t="shared" si="4"/>
        <v>229090</v>
      </c>
    </row>
    <row r="98" spans="1:16">
      <c r="A98" s="563" t="s">
        <v>534</v>
      </c>
      <c r="B98" s="556"/>
      <c r="C98" s="557">
        <f>SUM(C89,C97)</f>
        <v>324660</v>
      </c>
      <c r="D98" s="557">
        <f t="shared" ref="D98:L98" si="27">SUM(D89,D97)</f>
        <v>0</v>
      </c>
      <c r="E98" s="557">
        <f t="shared" si="27"/>
        <v>0</v>
      </c>
      <c r="F98" s="557">
        <f t="shared" si="27"/>
        <v>2362</v>
      </c>
      <c r="G98" s="557">
        <f t="shared" si="27"/>
        <v>0</v>
      </c>
      <c r="H98" s="557">
        <f t="shared" si="27"/>
        <v>234253</v>
      </c>
      <c r="I98" s="557">
        <f t="shared" si="27"/>
        <v>87595</v>
      </c>
      <c r="J98" s="557">
        <f t="shared" si="27"/>
        <v>0</v>
      </c>
      <c r="K98" s="557">
        <f t="shared" si="27"/>
        <v>450</v>
      </c>
      <c r="L98" s="557">
        <f t="shared" si="27"/>
        <v>0</v>
      </c>
      <c r="M98" s="562">
        <f t="shared" si="4"/>
        <v>324660</v>
      </c>
    </row>
    <row r="99" spans="1:16">
      <c r="A99" s="565" t="s">
        <v>412</v>
      </c>
      <c r="B99" s="589"/>
      <c r="C99" s="565"/>
      <c r="D99" s="552"/>
      <c r="E99" s="551"/>
      <c r="F99" s="552"/>
      <c r="G99" s="551"/>
      <c r="H99" s="552"/>
      <c r="I99" s="551"/>
      <c r="J99" s="553"/>
      <c r="K99" s="551"/>
      <c r="L99" s="552"/>
      <c r="M99" s="562">
        <f t="shared" si="4"/>
        <v>0</v>
      </c>
    </row>
    <row r="100" spans="1:16">
      <c r="A100" s="555" t="s">
        <v>45</v>
      </c>
      <c r="B100" s="556" t="s">
        <v>168</v>
      </c>
      <c r="C100" s="557">
        <f>SUM(D100:L100)</f>
        <v>16401</v>
      </c>
      <c r="D100" s="558"/>
      <c r="E100" s="557">
        <v>0</v>
      </c>
      <c r="F100" s="559">
        <v>16401</v>
      </c>
      <c r="G100" s="581"/>
      <c r="H100" s="559">
        <v>0</v>
      </c>
      <c r="I100" s="557">
        <v>0</v>
      </c>
      <c r="J100" s="561">
        <v>0</v>
      </c>
      <c r="K100" s="557"/>
      <c r="L100" s="559">
        <v>0</v>
      </c>
      <c r="M100" s="562">
        <f t="shared" si="4"/>
        <v>16401</v>
      </c>
    </row>
    <row r="101" spans="1:16">
      <c r="A101" s="555" t="s">
        <v>429</v>
      </c>
      <c r="B101" s="556"/>
      <c r="C101" s="557">
        <f>SUM(D101:L101)</f>
        <v>16401</v>
      </c>
      <c r="D101" s="559"/>
      <c r="E101" s="557"/>
      <c r="F101" s="559">
        <v>16401</v>
      </c>
      <c r="G101" s="581"/>
      <c r="H101" s="559"/>
      <c r="I101" s="557"/>
      <c r="J101" s="561"/>
      <c r="K101" s="557"/>
      <c r="L101" s="559"/>
      <c r="M101" s="562">
        <f t="shared" si="4"/>
        <v>16401</v>
      </c>
    </row>
    <row r="102" spans="1:16">
      <c r="A102" s="563" t="s">
        <v>534</v>
      </c>
      <c r="B102" s="556"/>
      <c r="C102" s="557">
        <f>SUM(D102:L102)</f>
        <v>16401</v>
      </c>
      <c r="D102" s="559"/>
      <c r="E102" s="557"/>
      <c r="F102" s="559">
        <v>16401</v>
      </c>
      <c r="G102" s="581"/>
      <c r="H102" s="559"/>
      <c r="I102" s="557"/>
      <c r="J102" s="561"/>
      <c r="K102" s="557"/>
      <c r="L102" s="559"/>
      <c r="M102" s="562">
        <f t="shared" si="4"/>
        <v>16401</v>
      </c>
    </row>
    <row r="103" spans="1:16">
      <c r="A103" s="590" t="s">
        <v>413</v>
      </c>
      <c r="B103" s="589"/>
      <c r="C103" s="565"/>
      <c r="D103" s="552"/>
      <c r="E103" s="551"/>
      <c r="F103" s="552"/>
      <c r="G103" s="551"/>
      <c r="H103" s="552"/>
      <c r="I103" s="551"/>
      <c r="J103" s="553"/>
      <c r="K103" s="551"/>
      <c r="L103" s="552"/>
      <c r="M103" s="562">
        <f t="shared" si="4"/>
        <v>0</v>
      </c>
    </row>
    <row r="104" spans="1:16">
      <c r="A104" s="555" t="s">
        <v>33</v>
      </c>
      <c r="B104" s="556" t="s">
        <v>168</v>
      </c>
      <c r="C104" s="557">
        <f>SUM(D104:L104)</f>
        <v>6039</v>
      </c>
      <c r="D104" s="558"/>
      <c r="E104" s="557">
        <v>0</v>
      </c>
      <c r="F104" s="559">
        <v>6039</v>
      </c>
      <c r="G104" s="581"/>
      <c r="H104" s="559">
        <v>0</v>
      </c>
      <c r="I104" s="557">
        <v>0</v>
      </c>
      <c r="J104" s="561">
        <v>0</v>
      </c>
      <c r="K104" s="557"/>
      <c r="L104" s="559">
        <v>0</v>
      </c>
      <c r="M104" s="562">
        <f t="shared" si="4"/>
        <v>6039</v>
      </c>
      <c r="P104" s="554"/>
    </row>
    <row r="105" spans="1:16">
      <c r="A105" s="555" t="s">
        <v>441</v>
      </c>
      <c r="B105" s="556"/>
      <c r="C105" s="557">
        <f t="shared" ref="C105:C106" si="28">SUM(D105:L105)</f>
        <v>6839</v>
      </c>
      <c r="D105" s="559"/>
      <c r="E105" s="557"/>
      <c r="F105" s="559">
        <v>6839</v>
      </c>
      <c r="G105" s="581"/>
      <c r="H105" s="559"/>
      <c r="I105" s="557"/>
      <c r="J105" s="561"/>
      <c r="K105" s="557"/>
      <c r="L105" s="559"/>
      <c r="M105" s="562">
        <f t="shared" si="4"/>
        <v>6839</v>
      </c>
      <c r="P105" s="554"/>
    </row>
    <row r="106" spans="1:16">
      <c r="A106" s="555" t="s">
        <v>536</v>
      </c>
      <c r="B106" s="556"/>
      <c r="C106" s="557">
        <f t="shared" si="28"/>
        <v>6839</v>
      </c>
      <c r="D106" s="559"/>
      <c r="E106" s="557"/>
      <c r="F106" s="559">
        <v>6839</v>
      </c>
      <c r="G106" s="581"/>
      <c r="H106" s="559"/>
      <c r="I106" s="557"/>
      <c r="J106" s="561"/>
      <c r="K106" s="557"/>
      <c r="L106" s="559"/>
      <c r="M106" s="562">
        <f t="shared" si="4"/>
        <v>6839</v>
      </c>
    </row>
    <row r="107" spans="1:16">
      <c r="A107" s="565" t="s">
        <v>414</v>
      </c>
      <c r="B107" s="589"/>
      <c r="C107" s="565"/>
      <c r="D107" s="552"/>
      <c r="E107" s="551"/>
      <c r="F107" s="552"/>
      <c r="G107" s="551"/>
      <c r="H107" s="552"/>
      <c r="I107" s="551"/>
      <c r="J107" s="553"/>
      <c r="K107" s="551"/>
      <c r="L107" s="552"/>
      <c r="M107" s="562">
        <f t="shared" si="4"/>
        <v>0</v>
      </c>
    </row>
    <row r="108" spans="1:16">
      <c r="A108" s="555" t="s">
        <v>33</v>
      </c>
      <c r="B108" s="556" t="s">
        <v>168</v>
      </c>
      <c r="C108" s="557">
        <f>SUM(D108:L108)</f>
        <v>4000</v>
      </c>
      <c r="D108" s="558"/>
      <c r="E108" s="557">
        <v>0</v>
      </c>
      <c r="F108" s="559">
        <v>0</v>
      </c>
      <c r="G108" s="557"/>
      <c r="H108" s="559"/>
      <c r="I108" s="557">
        <v>0</v>
      </c>
      <c r="J108" s="561">
        <v>4000</v>
      </c>
      <c r="K108" s="557">
        <v>0</v>
      </c>
      <c r="L108" s="559"/>
      <c r="M108" s="562">
        <f t="shared" si="4"/>
        <v>4000</v>
      </c>
    </row>
    <row r="109" spans="1:16">
      <c r="A109" s="555" t="s">
        <v>441</v>
      </c>
      <c r="B109" s="556"/>
      <c r="C109" s="557">
        <f t="shared" ref="C109:C110" si="29">SUM(D109:L109)</f>
        <v>7800</v>
      </c>
      <c r="D109" s="559"/>
      <c r="E109" s="557"/>
      <c r="F109" s="559"/>
      <c r="G109" s="557"/>
      <c r="H109" s="559"/>
      <c r="I109" s="557"/>
      <c r="J109" s="561">
        <v>7800</v>
      </c>
      <c r="K109" s="557"/>
      <c r="L109" s="559"/>
      <c r="M109" s="562">
        <f t="shared" si="4"/>
        <v>7800</v>
      </c>
    </row>
    <row r="110" spans="1:16">
      <c r="A110" s="563" t="s">
        <v>537</v>
      </c>
      <c r="B110" s="556"/>
      <c r="C110" s="557">
        <f t="shared" si="29"/>
        <v>7800</v>
      </c>
      <c r="D110" s="559"/>
      <c r="E110" s="557"/>
      <c r="F110" s="559"/>
      <c r="G110" s="557"/>
      <c r="H110" s="559"/>
      <c r="I110" s="557"/>
      <c r="J110" s="561">
        <v>7800</v>
      </c>
      <c r="K110" s="557"/>
      <c r="L110" s="559"/>
      <c r="M110" s="562">
        <f t="shared" si="4"/>
        <v>7800</v>
      </c>
    </row>
    <row r="111" spans="1:16">
      <c r="A111" s="565" t="s">
        <v>415</v>
      </c>
      <c r="B111" s="589"/>
      <c r="C111" s="565"/>
      <c r="D111" s="552"/>
      <c r="E111" s="551"/>
      <c r="F111" s="552"/>
      <c r="G111" s="551"/>
      <c r="H111" s="552"/>
      <c r="I111" s="551"/>
      <c r="J111" s="553"/>
      <c r="K111" s="551"/>
      <c r="L111" s="550"/>
      <c r="M111" s="562">
        <f t="shared" si="4"/>
        <v>0</v>
      </c>
    </row>
    <row r="112" spans="1:16">
      <c r="A112" s="555" t="s">
        <v>33</v>
      </c>
      <c r="B112" s="556" t="s">
        <v>168</v>
      </c>
      <c r="C112" s="557">
        <f>SUM(D112:L112)</f>
        <v>35207</v>
      </c>
      <c r="D112" s="558"/>
      <c r="E112" s="557">
        <v>0</v>
      </c>
      <c r="F112" s="559">
        <v>29207</v>
      </c>
      <c r="G112" s="557">
        <v>0</v>
      </c>
      <c r="H112" s="559">
        <v>0</v>
      </c>
      <c r="I112" s="557">
        <v>6000</v>
      </c>
      <c r="J112" s="561">
        <v>0</v>
      </c>
      <c r="K112" s="557">
        <v>0</v>
      </c>
      <c r="L112" s="558">
        <v>0</v>
      </c>
      <c r="M112" s="562">
        <f t="shared" si="4"/>
        <v>35207</v>
      </c>
    </row>
    <row r="113" spans="1:14">
      <c r="A113" s="555" t="s">
        <v>429</v>
      </c>
      <c r="B113" s="556"/>
      <c r="C113" s="557">
        <f>SUM(D113:L113)</f>
        <v>35207</v>
      </c>
      <c r="D113" s="559"/>
      <c r="E113" s="557"/>
      <c r="F113" s="559">
        <v>29207</v>
      </c>
      <c r="G113" s="557"/>
      <c r="H113" s="559"/>
      <c r="I113" s="557">
        <v>6000</v>
      </c>
      <c r="J113" s="561"/>
      <c r="K113" s="557"/>
      <c r="L113" s="557"/>
      <c r="M113" s="562">
        <f t="shared" si="4"/>
        <v>35207</v>
      </c>
      <c r="N113" s="554"/>
    </row>
    <row r="114" spans="1:14">
      <c r="A114" s="555" t="s">
        <v>619</v>
      </c>
      <c r="B114" s="556"/>
      <c r="C114" s="557">
        <f>SUM(D114:L114)</f>
        <v>2000</v>
      </c>
      <c r="D114" s="559"/>
      <c r="E114" s="557"/>
      <c r="F114" s="559">
        <v>2000</v>
      </c>
      <c r="G114" s="557"/>
      <c r="H114" s="559"/>
      <c r="I114" s="557"/>
      <c r="J114" s="561"/>
      <c r="K114" s="557"/>
      <c r="L114" s="559"/>
      <c r="M114" s="562">
        <f t="shared" si="4"/>
        <v>2000</v>
      </c>
      <c r="N114" s="554"/>
    </row>
    <row r="115" spans="1:14">
      <c r="A115" s="555" t="s">
        <v>451</v>
      </c>
      <c r="B115" s="556"/>
      <c r="C115" s="557">
        <f>SUM(C114)</f>
        <v>2000</v>
      </c>
      <c r="D115" s="557">
        <f t="shared" ref="D115:L115" si="30">SUM(D114)</f>
        <v>0</v>
      </c>
      <c r="E115" s="557">
        <f t="shared" si="30"/>
        <v>0</v>
      </c>
      <c r="F115" s="557">
        <f t="shared" si="30"/>
        <v>2000</v>
      </c>
      <c r="G115" s="557">
        <f t="shared" si="30"/>
        <v>0</v>
      </c>
      <c r="H115" s="557">
        <f t="shared" si="30"/>
        <v>0</v>
      </c>
      <c r="I115" s="557">
        <f t="shared" si="30"/>
        <v>0</v>
      </c>
      <c r="J115" s="557">
        <f t="shared" si="30"/>
        <v>0</v>
      </c>
      <c r="K115" s="557">
        <f t="shared" si="30"/>
        <v>0</v>
      </c>
      <c r="L115" s="557">
        <f t="shared" si="30"/>
        <v>0</v>
      </c>
      <c r="M115" s="562">
        <f t="shared" si="4"/>
        <v>2000</v>
      </c>
      <c r="N115" s="554"/>
    </row>
    <row r="116" spans="1:14">
      <c r="A116" s="563" t="s">
        <v>537</v>
      </c>
      <c r="B116" s="564"/>
      <c r="C116" s="568">
        <f>SUM(C113,C115)</f>
        <v>37207</v>
      </c>
      <c r="D116" s="568">
        <f t="shared" ref="D116:L116" si="31">SUM(D113,D115)</f>
        <v>0</v>
      </c>
      <c r="E116" s="568">
        <f t="shared" si="31"/>
        <v>0</v>
      </c>
      <c r="F116" s="568">
        <f t="shared" si="31"/>
        <v>31207</v>
      </c>
      <c r="G116" s="568">
        <f t="shared" si="31"/>
        <v>0</v>
      </c>
      <c r="H116" s="568">
        <f t="shared" si="31"/>
        <v>0</v>
      </c>
      <c r="I116" s="568">
        <f t="shared" si="31"/>
        <v>6000</v>
      </c>
      <c r="J116" s="568">
        <f t="shared" si="31"/>
        <v>0</v>
      </c>
      <c r="K116" s="568">
        <f t="shared" si="31"/>
        <v>0</v>
      </c>
      <c r="L116" s="568">
        <f t="shared" si="31"/>
        <v>0</v>
      </c>
      <c r="M116" s="562">
        <f t="shared" si="4"/>
        <v>37207</v>
      </c>
    </row>
    <row r="117" spans="1:14">
      <c r="A117" s="591" t="s">
        <v>416</v>
      </c>
      <c r="B117" s="592"/>
      <c r="C117" s="591"/>
      <c r="D117" s="559"/>
      <c r="E117" s="557"/>
      <c r="F117" s="559"/>
      <c r="G117" s="557"/>
      <c r="H117" s="559"/>
      <c r="I117" s="557"/>
      <c r="J117" s="561"/>
      <c r="K117" s="557"/>
      <c r="L117" s="559"/>
      <c r="M117" s="562">
        <f t="shared" si="4"/>
        <v>0</v>
      </c>
    </row>
    <row r="118" spans="1:14">
      <c r="A118" s="555" t="s">
        <v>33</v>
      </c>
      <c r="B118" s="556" t="s">
        <v>168</v>
      </c>
      <c r="C118" s="557">
        <f>SUM(D118:L118)</f>
        <v>42313</v>
      </c>
      <c r="D118" s="558"/>
      <c r="E118" s="557">
        <v>0</v>
      </c>
      <c r="F118" s="559">
        <v>42313</v>
      </c>
      <c r="G118" s="557">
        <v>0</v>
      </c>
      <c r="H118" s="559">
        <v>0</v>
      </c>
      <c r="I118" s="557">
        <v>0</v>
      </c>
      <c r="J118" s="561">
        <v>0</v>
      </c>
      <c r="K118" s="557">
        <v>0</v>
      </c>
      <c r="L118" s="559">
        <v>0</v>
      </c>
      <c r="M118" s="562">
        <f t="shared" si="4"/>
        <v>42313</v>
      </c>
    </row>
    <row r="119" spans="1:14">
      <c r="A119" s="555" t="s">
        <v>441</v>
      </c>
      <c r="B119" s="556"/>
      <c r="C119" s="557">
        <f t="shared" ref="C119:C121" si="32">SUM(D119:L119)</f>
        <v>45563</v>
      </c>
      <c r="D119" s="559"/>
      <c r="E119" s="557"/>
      <c r="F119" s="559">
        <v>43063</v>
      </c>
      <c r="G119" s="557"/>
      <c r="H119" s="559"/>
      <c r="I119" s="557">
        <v>2500</v>
      </c>
      <c r="J119" s="561"/>
      <c r="K119" s="557"/>
      <c r="L119" s="559"/>
      <c r="M119" s="562">
        <f t="shared" si="4"/>
        <v>45563</v>
      </c>
    </row>
    <row r="120" spans="1:14">
      <c r="A120" s="555" t="s">
        <v>632</v>
      </c>
      <c r="B120" s="556"/>
      <c r="C120" s="557">
        <f t="shared" si="32"/>
        <v>1500</v>
      </c>
      <c r="D120" s="559"/>
      <c r="E120" s="557"/>
      <c r="F120" s="559">
        <v>1500</v>
      </c>
      <c r="G120" s="557"/>
      <c r="H120" s="559"/>
      <c r="I120" s="557"/>
      <c r="J120" s="561"/>
      <c r="K120" s="557"/>
      <c r="L120" s="559"/>
      <c r="M120" s="562">
        <f t="shared" si="4"/>
        <v>1500</v>
      </c>
    </row>
    <row r="121" spans="1:14">
      <c r="A121" s="555" t="s">
        <v>634</v>
      </c>
      <c r="B121" s="556"/>
      <c r="C121" s="557">
        <f t="shared" si="32"/>
        <v>3000</v>
      </c>
      <c r="D121" s="559"/>
      <c r="E121" s="557"/>
      <c r="F121" s="559"/>
      <c r="G121" s="557"/>
      <c r="H121" s="559"/>
      <c r="I121" s="557">
        <v>3000</v>
      </c>
      <c r="J121" s="561"/>
      <c r="K121" s="557"/>
      <c r="L121" s="559"/>
      <c r="M121" s="562">
        <f t="shared" si="4"/>
        <v>3000</v>
      </c>
    </row>
    <row r="122" spans="1:14">
      <c r="A122" s="555" t="s">
        <v>437</v>
      </c>
      <c r="B122" s="556"/>
      <c r="C122" s="557">
        <f>SUM(C120:C121)</f>
        <v>4500</v>
      </c>
      <c r="D122" s="557">
        <f t="shared" ref="D122:L122" si="33">SUM(D120:D121)</f>
        <v>0</v>
      </c>
      <c r="E122" s="557">
        <f t="shared" si="33"/>
        <v>0</v>
      </c>
      <c r="F122" s="557">
        <f t="shared" si="33"/>
        <v>1500</v>
      </c>
      <c r="G122" s="557">
        <f t="shared" si="33"/>
        <v>0</v>
      </c>
      <c r="H122" s="557">
        <f t="shared" si="33"/>
        <v>0</v>
      </c>
      <c r="I122" s="557">
        <f t="shared" si="33"/>
        <v>3000</v>
      </c>
      <c r="J122" s="557">
        <f t="shared" si="33"/>
        <v>0</v>
      </c>
      <c r="K122" s="557">
        <f t="shared" si="33"/>
        <v>0</v>
      </c>
      <c r="L122" s="557">
        <f t="shared" si="33"/>
        <v>0</v>
      </c>
      <c r="M122" s="562">
        <f t="shared" si="4"/>
        <v>4500</v>
      </c>
    </row>
    <row r="123" spans="1:14">
      <c r="A123" s="563" t="s">
        <v>538</v>
      </c>
      <c r="B123" s="556"/>
      <c r="C123" s="557">
        <f>SUM(C119,C122)</f>
        <v>50063</v>
      </c>
      <c r="D123" s="557">
        <f t="shared" ref="D123:L123" si="34">SUM(D119,D122)</f>
        <v>0</v>
      </c>
      <c r="E123" s="557">
        <f t="shared" si="34"/>
        <v>0</v>
      </c>
      <c r="F123" s="557">
        <f t="shared" si="34"/>
        <v>44563</v>
      </c>
      <c r="G123" s="557">
        <f t="shared" si="34"/>
        <v>0</v>
      </c>
      <c r="H123" s="557">
        <f t="shared" si="34"/>
        <v>0</v>
      </c>
      <c r="I123" s="557">
        <f t="shared" si="34"/>
        <v>5500</v>
      </c>
      <c r="J123" s="557">
        <f t="shared" si="34"/>
        <v>0</v>
      </c>
      <c r="K123" s="557">
        <f t="shared" si="34"/>
        <v>0</v>
      </c>
      <c r="L123" s="557">
        <f t="shared" si="34"/>
        <v>0</v>
      </c>
      <c r="M123" s="562">
        <f t="shared" si="4"/>
        <v>50063</v>
      </c>
      <c r="N123" s="554"/>
    </row>
    <row r="124" spans="1:14">
      <c r="A124" s="565" t="s">
        <v>417</v>
      </c>
      <c r="B124" s="589"/>
      <c r="C124" s="565"/>
      <c r="D124" s="552"/>
      <c r="E124" s="551"/>
      <c r="F124" s="552"/>
      <c r="G124" s="551"/>
      <c r="H124" s="552"/>
      <c r="I124" s="551"/>
      <c r="J124" s="552"/>
      <c r="K124" s="551"/>
      <c r="L124" s="552"/>
      <c r="M124" s="562">
        <f t="shared" si="4"/>
        <v>0</v>
      </c>
      <c r="N124" s="554"/>
    </row>
    <row r="125" spans="1:14">
      <c r="A125" s="555" t="s">
        <v>33</v>
      </c>
      <c r="B125" s="556" t="s">
        <v>168</v>
      </c>
      <c r="C125" s="557">
        <f>SUM(D125:L125)</f>
        <v>280054</v>
      </c>
      <c r="D125" s="559">
        <v>7298</v>
      </c>
      <c r="E125" s="557">
        <v>2116</v>
      </c>
      <c r="F125" s="559">
        <v>71267</v>
      </c>
      <c r="G125" s="557"/>
      <c r="H125" s="559">
        <v>147263</v>
      </c>
      <c r="I125" s="557">
        <v>35810</v>
      </c>
      <c r="J125" s="559"/>
      <c r="K125" s="557">
        <v>16300</v>
      </c>
      <c r="L125" s="559">
        <v>0</v>
      </c>
      <c r="M125" s="562">
        <f t="shared" si="4"/>
        <v>280054</v>
      </c>
    </row>
    <row r="126" spans="1:14">
      <c r="A126" s="555" t="s">
        <v>441</v>
      </c>
      <c r="B126" s="556"/>
      <c r="C126" s="557">
        <f t="shared" ref="C126:C139" si="35">SUM(D126:L126)</f>
        <v>410437</v>
      </c>
      <c r="D126" s="559">
        <v>8275</v>
      </c>
      <c r="E126" s="557">
        <v>2613</v>
      </c>
      <c r="F126" s="559">
        <v>111339</v>
      </c>
      <c r="G126" s="557"/>
      <c r="H126" s="559">
        <v>211603</v>
      </c>
      <c r="I126" s="557">
        <v>48017</v>
      </c>
      <c r="J126" s="559">
        <v>10555</v>
      </c>
      <c r="K126" s="557">
        <v>1300</v>
      </c>
      <c r="L126" s="559">
        <v>16735</v>
      </c>
      <c r="M126" s="562">
        <f t="shared" si="4"/>
        <v>410437</v>
      </c>
    </row>
    <row r="127" spans="1:14">
      <c r="A127" s="555" t="s">
        <v>555</v>
      </c>
      <c r="B127" s="556"/>
      <c r="C127" s="557">
        <f t="shared" si="35"/>
        <v>4500</v>
      </c>
      <c r="D127" s="559"/>
      <c r="E127" s="557"/>
      <c r="F127" s="559"/>
      <c r="G127" s="557"/>
      <c r="H127" s="559"/>
      <c r="I127" s="557">
        <v>4500</v>
      </c>
      <c r="J127" s="559"/>
      <c r="K127" s="557"/>
      <c r="L127" s="559"/>
      <c r="M127" s="562">
        <f t="shared" si="4"/>
        <v>4500</v>
      </c>
    </row>
    <row r="128" spans="1:14">
      <c r="A128" s="576" t="s">
        <v>566</v>
      </c>
      <c r="B128" s="556"/>
      <c r="C128" s="557">
        <f t="shared" si="35"/>
        <v>180</v>
      </c>
      <c r="D128" s="559"/>
      <c r="E128" s="557"/>
      <c r="F128" s="579"/>
      <c r="G128" s="557"/>
      <c r="H128" s="559"/>
      <c r="I128" s="557">
        <v>180</v>
      </c>
      <c r="J128" s="559"/>
      <c r="K128" s="557"/>
      <c r="L128" s="559"/>
      <c r="M128" s="562">
        <f t="shared" si="4"/>
        <v>180</v>
      </c>
    </row>
    <row r="129" spans="1:13">
      <c r="A129" s="555" t="s">
        <v>570</v>
      </c>
      <c r="B129" s="556"/>
      <c r="C129" s="557">
        <f t="shared" si="35"/>
        <v>386</v>
      </c>
      <c r="D129" s="559"/>
      <c r="E129" s="557">
        <v>386</v>
      </c>
      <c r="F129" s="579"/>
      <c r="G129" s="557"/>
      <c r="H129" s="559"/>
      <c r="I129" s="557"/>
      <c r="J129" s="559"/>
      <c r="K129" s="557"/>
      <c r="L129" s="559"/>
      <c r="M129" s="562">
        <f t="shared" si="4"/>
        <v>386</v>
      </c>
    </row>
    <row r="130" spans="1:13">
      <c r="A130" s="555" t="s">
        <v>611</v>
      </c>
      <c r="B130" s="556"/>
      <c r="C130" s="557">
        <f t="shared" si="35"/>
        <v>1600</v>
      </c>
      <c r="D130" s="559"/>
      <c r="E130" s="557"/>
      <c r="F130" s="579"/>
      <c r="G130" s="557"/>
      <c r="H130" s="559"/>
      <c r="I130" s="557"/>
      <c r="J130" s="559">
        <v>1600</v>
      </c>
      <c r="K130" s="557"/>
      <c r="L130" s="559"/>
      <c r="M130" s="562">
        <f t="shared" si="4"/>
        <v>1600</v>
      </c>
    </row>
    <row r="131" spans="1:13">
      <c r="A131" s="555" t="s">
        <v>629</v>
      </c>
      <c r="B131" s="556"/>
      <c r="C131" s="557">
        <f t="shared" si="35"/>
        <v>2500</v>
      </c>
      <c r="D131" s="559"/>
      <c r="E131" s="557"/>
      <c r="F131" s="579">
        <v>2500</v>
      </c>
      <c r="G131" s="557"/>
      <c r="H131" s="559"/>
      <c r="I131" s="557"/>
      <c r="J131" s="559"/>
      <c r="K131" s="557"/>
      <c r="L131" s="559"/>
      <c r="M131" s="562"/>
    </row>
    <row r="132" spans="1:13">
      <c r="A132" s="555" t="s">
        <v>625</v>
      </c>
      <c r="B132" s="556"/>
      <c r="C132" s="557">
        <f t="shared" si="35"/>
        <v>100</v>
      </c>
      <c r="D132" s="559"/>
      <c r="E132" s="557"/>
      <c r="F132" s="579"/>
      <c r="G132" s="557"/>
      <c r="H132" s="559"/>
      <c r="I132" s="557">
        <v>100</v>
      </c>
      <c r="J132" s="559"/>
      <c r="K132" s="557"/>
      <c r="L132" s="559"/>
      <c r="M132" s="562">
        <f t="shared" si="4"/>
        <v>100</v>
      </c>
    </row>
    <row r="133" spans="1:13">
      <c r="A133" s="555" t="s">
        <v>612</v>
      </c>
      <c r="B133" s="556"/>
      <c r="C133" s="557">
        <f t="shared" si="35"/>
        <v>186</v>
      </c>
      <c r="D133" s="559"/>
      <c r="E133" s="557"/>
      <c r="F133" s="579"/>
      <c r="G133" s="557"/>
      <c r="H133" s="559"/>
      <c r="I133" s="557">
        <v>186</v>
      </c>
      <c r="J133" s="559"/>
      <c r="K133" s="557"/>
      <c r="L133" s="559"/>
      <c r="M133" s="562">
        <f t="shared" si="4"/>
        <v>186</v>
      </c>
    </row>
    <row r="134" spans="1:13">
      <c r="A134" s="555" t="s">
        <v>626</v>
      </c>
      <c r="B134" s="556"/>
      <c r="C134" s="557">
        <f t="shared" si="35"/>
        <v>2000</v>
      </c>
      <c r="D134" s="559"/>
      <c r="E134" s="557"/>
      <c r="F134" s="579"/>
      <c r="G134" s="557"/>
      <c r="H134" s="559"/>
      <c r="I134" s="557"/>
      <c r="J134" s="559">
        <v>2000</v>
      </c>
      <c r="K134" s="557"/>
      <c r="L134" s="559"/>
      <c r="M134" s="562"/>
    </row>
    <row r="135" spans="1:13">
      <c r="A135" s="555" t="s">
        <v>624</v>
      </c>
      <c r="B135" s="556"/>
      <c r="C135" s="557">
        <f t="shared" si="35"/>
        <v>-3000</v>
      </c>
      <c r="D135" s="559"/>
      <c r="E135" s="557"/>
      <c r="F135" s="579">
        <v>-3000</v>
      </c>
      <c r="G135" s="557"/>
      <c r="H135" s="559"/>
      <c r="I135" s="557"/>
      <c r="J135" s="559"/>
      <c r="K135" s="557"/>
      <c r="L135" s="559"/>
      <c r="M135" s="562">
        <f t="shared" si="4"/>
        <v>-3000</v>
      </c>
    </row>
    <row r="136" spans="1:13">
      <c r="A136" s="555" t="s">
        <v>633</v>
      </c>
      <c r="B136" s="556"/>
      <c r="C136" s="557">
        <f t="shared" si="35"/>
        <v>3000</v>
      </c>
      <c r="D136" s="559"/>
      <c r="E136" s="557"/>
      <c r="F136" s="579"/>
      <c r="G136" s="557"/>
      <c r="H136" s="559"/>
      <c r="I136" s="557"/>
      <c r="J136" s="559">
        <v>3000</v>
      </c>
      <c r="K136" s="557"/>
      <c r="L136" s="559"/>
      <c r="M136" s="562">
        <f t="shared" si="4"/>
        <v>3000</v>
      </c>
    </row>
    <row r="137" spans="1:13">
      <c r="A137" s="555" t="s">
        <v>557</v>
      </c>
      <c r="B137" s="593"/>
      <c r="C137" s="557">
        <f t="shared" si="35"/>
        <v>15000</v>
      </c>
      <c r="D137" s="558"/>
      <c r="E137" s="557"/>
      <c r="F137" s="559"/>
      <c r="G137" s="557"/>
      <c r="H137" s="559"/>
      <c r="I137" s="557"/>
      <c r="J137" s="559"/>
      <c r="K137" s="560">
        <v>15000</v>
      </c>
      <c r="L137" s="558"/>
      <c r="M137" s="562">
        <f t="shared" si="4"/>
        <v>15000</v>
      </c>
    </row>
    <row r="138" spans="1:13">
      <c r="A138" s="555" t="s">
        <v>690</v>
      </c>
      <c r="B138" s="593"/>
      <c r="C138" s="557">
        <f t="shared" si="35"/>
        <v>500</v>
      </c>
      <c r="D138" s="559"/>
      <c r="E138" s="557"/>
      <c r="F138" s="559"/>
      <c r="G138" s="557"/>
      <c r="H138" s="559"/>
      <c r="I138" s="557">
        <v>500</v>
      </c>
      <c r="J138" s="559"/>
      <c r="K138" s="560"/>
      <c r="L138" s="559"/>
      <c r="M138" s="562">
        <f t="shared" si="4"/>
        <v>500</v>
      </c>
    </row>
    <row r="139" spans="1:13">
      <c r="A139" s="576" t="s">
        <v>696</v>
      </c>
      <c r="B139" s="556"/>
      <c r="C139" s="557">
        <f t="shared" si="35"/>
        <v>-110206</v>
      </c>
      <c r="D139" s="559"/>
      <c r="E139" s="557"/>
      <c r="F139" s="579"/>
      <c r="G139" s="557"/>
      <c r="H139" s="559">
        <v>-110206</v>
      </c>
      <c r="I139" s="557"/>
      <c r="J139" s="559"/>
      <c r="K139" s="557"/>
      <c r="L139" s="559"/>
      <c r="M139" s="562">
        <f t="shared" si="4"/>
        <v>-110206</v>
      </c>
    </row>
    <row r="140" spans="1:13">
      <c r="A140" s="555" t="s">
        <v>437</v>
      </c>
      <c r="B140" s="556"/>
      <c r="C140" s="557">
        <f t="shared" ref="C140:L140" si="36">SUM(C127:C139)</f>
        <v>-83254</v>
      </c>
      <c r="D140" s="557">
        <f t="shared" si="36"/>
        <v>0</v>
      </c>
      <c r="E140" s="557">
        <f t="shared" si="36"/>
        <v>386</v>
      </c>
      <c r="F140" s="557">
        <f t="shared" si="36"/>
        <v>-500</v>
      </c>
      <c r="G140" s="557">
        <f t="shared" si="36"/>
        <v>0</v>
      </c>
      <c r="H140" s="557">
        <f t="shared" si="36"/>
        <v>-110206</v>
      </c>
      <c r="I140" s="557">
        <f t="shared" si="36"/>
        <v>5466</v>
      </c>
      <c r="J140" s="557">
        <f t="shared" si="36"/>
        <v>6600</v>
      </c>
      <c r="K140" s="557">
        <f t="shared" si="36"/>
        <v>15000</v>
      </c>
      <c r="L140" s="557">
        <f t="shared" si="36"/>
        <v>0</v>
      </c>
      <c r="M140" s="562">
        <f t="shared" si="4"/>
        <v>-83254</v>
      </c>
    </row>
    <row r="141" spans="1:13">
      <c r="A141" s="563" t="s">
        <v>539</v>
      </c>
      <c r="B141" s="564"/>
      <c r="C141" s="557">
        <f t="shared" ref="C141:L141" si="37">SUM(C126,C140)</f>
        <v>327183</v>
      </c>
      <c r="D141" s="557">
        <f t="shared" si="37"/>
        <v>8275</v>
      </c>
      <c r="E141" s="557">
        <f t="shared" si="37"/>
        <v>2999</v>
      </c>
      <c r="F141" s="557">
        <f t="shared" si="37"/>
        <v>110839</v>
      </c>
      <c r="G141" s="557">
        <f t="shared" si="37"/>
        <v>0</v>
      </c>
      <c r="H141" s="557">
        <f t="shared" si="37"/>
        <v>101397</v>
      </c>
      <c r="I141" s="557">
        <f t="shared" si="37"/>
        <v>53483</v>
      </c>
      <c r="J141" s="557">
        <f t="shared" si="37"/>
        <v>17155</v>
      </c>
      <c r="K141" s="557">
        <f t="shared" si="37"/>
        <v>16300</v>
      </c>
      <c r="L141" s="557">
        <f t="shared" si="37"/>
        <v>16735</v>
      </c>
      <c r="M141" s="562">
        <f t="shared" si="4"/>
        <v>327183</v>
      </c>
    </row>
    <row r="142" spans="1:13">
      <c r="A142" s="549" t="s">
        <v>418</v>
      </c>
      <c r="B142" s="543"/>
      <c r="C142" s="594"/>
      <c r="D142" s="551"/>
      <c r="E142" s="552"/>
      <c r="F142" s="551"/>
      <c r="G142" s="552"/>
      <c r="H142" s="551"/>
      <c r="I142" s="552"/>
      <c r="J142" s="551"/>
      <c r="K142" s="552"/>
      <c r="L142" s="551"/>
      <c r="M142" s="562">
        <f t="shared" si="4"/>
        <v>0</v>
      </c>
    </row>
    <row r="143" spans="1:13">
      <c r="A143" s="555" t="s">
        <v>33</v>
      </c>
      <c r="B143" s="556" t="s">
        <v>168</v>
      </c>
      <c r="C143" s="561">
        <f>SUM(D143:L143)</f>
        <v>10095</v>
      </c>
      <c r="D143" s="557"/>
      <c r="E143" s="559"/>
      <c r="F143" s="557">
        <v>9822</v>
      </c>
      <c r="G143" s="559"/>
      <c r="H143" s="557">
        <v>273</v>
      </c>
      <c r="I143" s="559"/>
      <c r="J143" s="557">
        <v>0</v>
      </c>
      <c r="K143" s="559"/>
      <c r="L143" s="557"/>
      <c r="M143" s="562">
        <f t="shared" si="4"/>
        <v>10095</v>
      </c>
    </row>
    <row r="144" spans="1:13">
      <c r="A144" s="555" t="s">
        <v>441</v>
      </c>
      <c r="B144" s="556"/>
      <c r="C144" s="561">
        <f>SUM(D144:L144)</f>
        <v>10095</v>
      </c>
      <c r="D144" s="557"/>
      <c r="E144" s="559"/>
      <c r="F144" s="557">
        <v>9822</v>
      </c>
      <c r="G144" s="559"/>
      <c r="H144" s="557">
        <v>273</v>
      </c>
      <c r="I144" s="559"/>
      <c r="J144" s="557"/>
      <c r="K144" s="559"/>
      <c r="L144" s="557"/>
      <c r="M144" s="562">
        <f t="shared" si="4"/>
        <v>10095</v>
      </c>
    </row>
    <row r="145" spans="1:13">
      <c r="A145" s="555" t="s">
        <v>648</v>
      </c>
      <c r="B145" s="556"/>
      <c r="C145" s="561">
        <f>SUM(D145:L145)</f>
        <v>-273</v>
      </c>
      <c r="D145" s="557"/>
      <c r="E145" s="559"/>
      <c r="F145" s="557"/>
      <c r="G145" s="559"/>
      <c r="H145" s="557">
        <v>-273</v>
      </c>
      <c r="I145" s="559"/>
      <c r="J145" s="557"/>
      <c r="K145" s="559"/>
      <c r="L145" s="557"/>
      <c r="M145" s="562">
        <f t="shared" si="4"/>
        <v>-273</v>
      </c>
    </row>
    <row r="146" spans="1:13">
      <c r="A146" s="555" t="s">
        <v>649</v>
      </c>
      <c r="B146" s="556"/>
      <c r="C146" s="561">
        <f>SUM(C145)</f>
        <v>-273</v>
      </c>
      <c r="D146" s="561">
        <f t="shared" ref="D146:L146" si="38">SUM(D145)</f>
        <v>0</v>
      </c>
      <c r="E146" s="561">
        <f t="shared" si="38"/>
        <v>0</v>
      </c>
      <c r="F146" s="561">
        <f t="shared" si="38"/>
        <v>0</v>
      </c>
      <c r="G146" s="561">
        <f t="shared" si="38"/>
        <v>0</v>
      </c>
      <c r="H146" s="561">
        <f t="shared" si="38"/>
        <v>-273</v>
      </c>
      <c r="I146" s="561">
        <f t="shared" si="38"/>
        <v>0</v>
      </c>
      <c r="J146" s="561">
        <f t="shared" si="38"/>
        <v>0</v>
      </c>
      <c r="K146" s="561">
        <f t="shared" si="38"/>
        <v>0</v>
      </c>
      <c r="L146" s="561">
        <f t="shared" si="38"/>
        <v>0</v>
      </c>
      <c r="M146" s="562">
        <f t="shared" si="4"/>
        <v>-273</v>
      </c>
    </row>
    <row r="147" spans="1:13">
      <c r="A147" s="563" t="s">
        <v>540</v>
      </c>
      <c r="B147" s="556"/>
      <c r="C147" s="561">
        <f>SUM(C144,C146)</f>
        <v>9822</v>
      </c>
      <c r="D147" s="561">
        <f t="shared" ref="D147:L147" si="39">SUM(D144,D146)</f>
        <v>0</v>
      </c>
      <c r="E147" s="561">
        <f t="shared" si="39"/>
        <v>0</v>
      </c>
      <c r="F147" s="561">
        <f t="shared" si="39"/>
        <v>9822</v>
      </c>
      <c r="G147" s="561">
        <f t="shared" si="39"/>
        <v>0</v>
      </c>
      <c r="H147" s="561">
        <f t="shared" si="39"/>
        <v>0</v>
      </c>
      <c r="I147" s="561">
        <f t="shared" si="39"/>
        <v>0</v>
      </c>
      <c r="J147" s="561">
        <f t="shared" si="39"/>
        <v>0</v>
      </c>
      <c r="K147" s="561">
        <f t="shared" si="39"/>
        <v>0</v>
      </c>
      <c r="L147" s="561">
        <f t="shared" si="39"/>
        <v>0</v>
      </c>
      <c r="M147" s="562">
        <f t="shared" si="4"/>
        <v>9822</v>
      </c>
    </row>
    <row r="148" spans="1:13">
      <c r="A148" s="594" t="s">
        <v>419</v>
      </c>
      <c r="B148" s="542"/>
      <c r="C148" s="595"/>
      <c r="D148" s="551"/>
      <c r="E148" s="552"/>
      <c r="F148" s="551"/>
      <c r="G148" s="552"/>
      <c r="H148" s="551"/>
      <c r="I148" s="552"/>
      <c r="J148" s="551"/>
      <c r="K148" s="552"/>
      <c r="L148" s="551"/>
      <c r="M148" s="562">
        <f t="shared" si="4"/>
        <v>0</v>
      </c>
    </row>
    <row r="149" spans="1:13">
      <c r="A149" s="596" t="s">
        <v>33</v>
      </c>
      <c r="B149" s="556" t="s">
        <v>168</v>
      </c>
      <c r="C149" s="557">
        <f>SUM(D149:L149)</f>
        <v>170297</v>
      </c>
      <c r="D149" s="557"/>
      <c r="E149" s="559"/>
      <c r="F149" s="557">
        <v>3697</v>
      </c>
      <c r="G149" s="559"/>
      <c r="H149" s="557"/>
      <c r="I149" s="559">
        <v>166600</v>
      </c>
      <c r="J149" s="557">
        <v>0</v>
      </c>
      <c r="K149" s="559"/>
      <c r="L149" s="557"/>
      <c r="M149" s="562">
        <f t="shared" si="4"/>
        <v>170297</v>
      </c>
    </row>
    <row r="150" spans="1:13">
      <c r="A150" s="596" t="s">
        <v>441</v>
      </c>
      <c r="B150" s="556"/>
      <c r="C150" s="557">
        <f t="shared" ref="C150:C152" si="40">SUM(D150:L150)</f>
        <v>171710</v>
      </c>
      <c r="D150" s="557"/>
      <c r="E150" s="559"/>
      <c r="F150" s="557">
        <v>3910</v>
      </c>
      <c r="G150" s="559"/>
      <c r="H150" s="557"/>
      <c r="I150" s="559">
        <v>167800</v>
      </c>
      <c r="J150" s="557"/>
      <c r="K150" s="559"/>
      <c r="L150" s="557"/>
      <c r="M150" s="562">
        <f t="shared" si="4"/>
        <v>171710</v>
      </c>
    </row>
    <row r="151" spans="1:13">
      <c r="A151" s="596" t="s">
        <v>564</v>
      </c>
      <c r="B151" s="556"/>
      <c r="C151" s="557">
        <f t="shared" si="40"/>
        <v>500</v>
      </c>
      <c r="D151" s="557"/>
      <c r="E151" s="559"/>
      <c r="F151" s="557">
        <v>500</v>
      </c>
      <c r="G151" s="559"/>
      <c r="H151" s="557"/>
      <c r="I151" s="559"/>
      <c r="J151" s="557"/>
      <c r="K151" s="559"/>
      <c r="L151" s="557"/>
      <c r="M151" s="562">
        <f t="shared" si="4"/>
        <v>500</v>
      </c>
    </row>
    <row r="152" spans="1:13">
      <c r="A152" s="596" t="s">
        <v>651</v>
      </c>
      <c r="B152" s="556"/>
      <c r="C152" s="557">
        <f t="shared" si="40"/>
        <v>28497</v>
      </c>
      <c r="D152" s="557"/>
      <c r="E152" s="559"/>
      <c r="F152" s="557"/>
      <c r="G152" s="559"/>
      <c r="H152" s="557"/>
      <c r="I152" s="559"/>
      <c r="J152" s="557">
        <v>28497</v>
      </c>
      <c r="K152" s="559"/>
      <c r="L152" s="557"/>
      <c r="M152" s="562">
        <f t="shared" si="4"/>
        <v>28497</v>
      </c>
    </row>
    <row r="153" spans="1:13">
      <c r="A153" s="596" t="s">
        <v>437</v>
      </c>
      <c r="B153" s="556"/>
      <c r="C153" s="557">
        <f t="shared" ref="C153:L153" si="41">SUM(C151:C152)</f>
        <v>28997</v>
      </c>
      <c r="D153" s="557">
        <f t="shared" si="41"/>
        <v>0</v>
      </c>
      <c r="E153" s="557">
        <f t="shared" si="41"/>
        <v>0</v>
      </c>
      <c r="F153" s="557">
        <f t="shared" si="41"/>
        <v>500</v>
      </c>
      <c r="G153" s="557">
        <f t="shared" si="41"/>
        <v>0</v>
      </c>
      <c r="H153" s="557">
        <f t="shared" si="41"/>
        <v>0</v>
      </c>
      <c r="I153" s="557">
        <f t="shared" si="41"/>
        <v>0</v>
      </c>
      <c r="J153" s="557">
        <f t="shared" si="41"/>
        <v>28497</v>
      </c>
      <c r="K153" s="557">
        <f t="shared" si="41"/>
        <v>0</v>
      </c>
      <c r="L153" s="557">
        <f t="shared" si="41"/>
        <v>0</v>
      </c>
      <c r="M153" s="562">
        <f t="shared" si="4"/>
        <v>28997</v>
      </c>
    </row>
    <row r="154" spans="1:13">
      <c r="A154" s="563" t="s">
        <v>539</v>
      </c>
      <c r="B154" s="564"/>
      <c r="C154" s="568">
        <f t="shared" ref="C154:L154" si="42">SUM(C150,C153)</f>
        <v>200707</v>
      </c>
      <c r="D154" s="568">
        <f t="shared" si="42"/>
        <v>0</v>
      </c>
      <c r="E154" s="568">
        <f t="shared" si="42"/>
        <v>0</v>
      </c>
      <c r="F154" s="568">
        <f t="shared" si="42"/>
        <v>4410</v>
      </c>
      <c r="G154" s="568">
        <f t="shared" si="42"/>
        <v>0</v>
      </c>
      <c r="H154" s="568">
        <f t="shared" si="42"/>
        <v>0</v>
      </c>
      <c r="I154" s="568">
        <f t="shared" si="42"/>
        <v>167800</v>
      </c>
      <c r="J154" s="568">
        <f t="shared" si="42"/>
        <v>28497</v>
      </c>
      <c r="K154" s="568">
        <f t="shared" si="42"/>
        <v>0</v>
      </c>
      <c r="L154" s="568">
        <f t="shared" si="42"/>
        <v>0</v>
      </c>
      <c r="M154" s="562">
        <f t="shared" si="4"/>
        <v>200707</v>
      </c>
    </row>
    <row r="155" spans="1:13">
      <c r="A155" s="583" t="s">
        <v>420</v>
      </c>
      <c r="B155" s="543"/>
      <c r="C155" s="583"/>
      <c r="D155" s="558"/>
      <c r="E155" s="557"/>
      <c r="F155" s="559"/>
      <c r="G155" s="557"/>
      <c r="H155" s="559"/>
      <c r="I155" s="557"/>
      <c r="J155" s="559"/>
      <c r="K155" s="557"/>
      <c r="L155" s="558"/>
      <c r="M155" s="562">
        <f t="shared" si="4"/>
        <v>0</v>
      </c>
    </row>
    <row r="156" spans="1:13">
      <c r="A156" s="555" t="s">
        <v>33</v>
      </c>
      <c r="B156" s="556" t="s">
        <v>168</v>
      </c>
      <c r="C156" s="557">
        <f>SUM(D156:L156)</f>
        <v>2769</v>
      </c>
      <c r="D156" s="558"/>
      <c r="E156" s="557">
        <v>0</v>
      </c>
      <c r="F156" s="559">
        <v>2769</v>
      </c>
      <c r="G156" s="557"/>
      <c r="H156" s="559"/>
      <c r="I156" s="557"/>
      <c r="J156" s="559"/>
      <c r="K156" s="557">
        <v>0</v>
      </c>
      <c r="L156" s="558">
        <v>0</v>
      </c>
      <c r="M156" s="562">
        <f t="shared" si="4"/>
        <v>2769</v>
      </c>
    </row>
    <row r="157" spans="1:13">
      <c r="A157" s="555" t="s">
        <v>440</v>
      </c>
      <c r="B157" s="556"/>
      <c r="C157" s="557">
        <f>SUM(D157:L157)</f>
        <v>2769</v>
      </c>
      <c r="D157" s="559"/>
      <c r="E157" s="557"/>
      <c r="F157" s="559">
        <v>2769</v>
      </c>
      <c r="G157" s="557"/>
      <c r="H157" s="559"/>
      <c r="I157" s="557"/>
      <c r="J157" s="559"/>
      <c r="K157" s="557"/>
      <c r="L157" s="558"/>
      <c r="M157" s="562">
        <f t="shared" si="4"/>
        <v>2769</v>
      </c>
    </row>
    <row r="158" spans="1:13">
      <c r="A158" s="563" t="s">
        <v>536</v>
      </c>
      <c r="B158" s="556"/>
      <c r="C158" s="557">
        <f>SUM(D158:L158)</f>
        <v>2769</v>
      </c>
      <c r="D158" s="559"/>
      <c r="E158" s="557"/>
      <c r="F158" s="559">
        <v>2769</v>
      </c>
      <c r="G158" s="557"/>
      <c r="H158" s="559"/>
      <c r="I158" s="557"/>
      <c r="J158" s="559"/>
      <c r="K158" s="557"/>
      <c r="L158" s="558"/>
      <c r="M158" s="562">
        <f t="shared" si="4"/>
        <v>2769</v>
      </c>
    </row>
    <row r="159" spans="1:13">
      <c r="A159" s="549" t="s">
        <v>421</v>
      </c>
      <c r="B159" s="542"/>
      <c r="C159" s="549"/>
      <c r="D159" s="552"/>
      <c r="E159" s="551"/>
      <c r="F159" s="552"/>
      <c r="G159" s="551"/>
      <c r="H159" s="552"/>
      <c r="I159" s="551"/>
      <c r="J159" s="553"/>
      <c r="K159" s="551"/>
      <c r="L159" s="550"/>
      <c r="M159" s="562">
        <f t="shared" si="4"/>
        <v>0</v>
      </c>
    </row>
    <row r="160" spans="1:13">
      <c r="A160" s="555" t="s">
        <v>33</v>
      </c>
      <c r="B160" s="556" t="s">
        <v>169</v>
      </c>
      <c r="C160" s="557">
        <f>SUM(D160:L160)</f>
        <v>0</v>
      </c>
      <c r="D160" s="558"/>
      <c r="E160" s="557">
        <v>0</v>
      </c>
      <c r="F160" s="559">
        <v>0</v>
      </c>
      <c r="G160" s="557">
        <v>0</v>
      </c>
      <c r="H160" s="559">
        <v>0</v>
      </c>
      <c r="I160" s="557">
        <v>0</v>
      </c>
      <c r="J160" s="561">
        <v>0</v>
      </c>
      <c r="K160" s="557">
        <v>0</v>
      </c>
      <c r="L160" s="558">
        <v>0</v>
      </c>
      <c r="M160" s="562">
        <f t="shared" si="4"/>
        <v>0</v>
      </c>
    </row>
    <row r="161" spans="1:13">
      <c r="A161" s="555" t="s">
        <v>441</v>
      </c>
      <c r="B161" s="556"/>
      <c r="C161" s="557">
        <f>SUM(D161:L161)</f>
        <v>0</v>
      </c>
      <c r="D161" s="558"/>
      <c r="E161" s="557"/>
      <c r="F161" s="559"/>
      <c r="G161" s="557"/>
      <c r="H161" s="559"/>
      <c r="I161" s="557"/>
      <c r="J161" s="561"/>
      <c r="K161" s="557"/>
      <c r="L161" s="558"/>
      <c r="M161" s="562"/>
    </row>
    <row r="162" spans="1:13">
      <c r="A162" s="563" t="s">
        <v>539</v>
      </c>
      <c r="B162" s="564"/>
      <c r="C162" s="568">
        <f>SUM(D162:L162)</f>
        <v>0</v>
      </c>
      <c r="D162" s="588"/>
      <c r="E162" s="588"/>
      <c r="F162" s="569"/>
      <c r="G162" s="568"/>
      <c r="H162" s="569"/>
      <c r="I162" s="568"/>
      <c r="J162" s="570"/>
      <c r="K162" s="568"/>
      <c r="L162" s="588"/>
      <c r="M162" s="562"/>
    </row>
    <row r="163" spans="1:13">
      <c r="A163" s="591" t="s">
        <v>422</v>
      </c>
      <c r="B163" s="592"/>
      <c r="C163" s="583">
        <v>0</v>
      </c>
      <c r="D163" s="557"/>
      <c r="E163" s="558"/>
      <c r="F163" s="557"/>
      <c r="G163" s="558"/>
      <c r="H163" s="585"/>
      <c r="I163" s="557"/>
      <c r="J163" s="561"/>
      <c r="K163" s="551"/>
      <c r="L163" s="558">
        <v>0</v>
      </c>
      <c r="M163" s="562">
        <f t="shared" si="4"/>
        <v>0</v>
      </c>
    </row>
    <row r="164" spans="1:13">
      <c r="A164" s="555" t="s">
        <v>33</v>
      </c>
      <c r="B164" s="556" t="s">
        <v>168</v>
      </c>
      <c r="C164" s="557">
        <f>SUM(D164:L164)</f>
        <v>57116</v>
      </c>
      <c r="D164" s="557">
        <v>5177</v>
      </c>
      <c r="E164" s="558">
        <v>1036</v>
      </c>
      <c r="F164" s="557">
        <v>42803</v>
      </c>
      <c r="G164" s="558"/>
      <c r="H164" s="559">
        <v>0</v>
      </c>
      <c r="I164" s="557">
        <v>3100</v>
      </c>
      <c r="J164" s="559">
        <v>5000</v>
      </c>
      <c r="K164" s="557">
        <v>0</v>
      </c>
      <c r="L164" s="558">
        <v>0</v>
      </c>
      <c r="M164" s="562">
        <f t="shared" si="4"/>
        <v>57116</v>
      </c>
    </row>
    <row r="165" spans="1:13">
      <c r="A165" s="555" t="s">
        <v>541</v>
      </c>
      <c r="B165" s="556"/>
      <c r="C165" s="557">
        <f t="shared" ref="C165:C169" si="43">SUM(D165:L165)</f>
        <v>59556</v>
      </c>
      <c r="D165" s="557">
        <v>5177</v>
      </c>
      <c r="E165" s="558">
        <v>1036</v>
      </c>
      <c r="F165" s="557">
        <v>46643</v>
      </c>
      <c r="G165" s="558"/>
      <c r="H165" s="559"/>
      <c r="I165" s="557">
        <v>4220</v>
      </c>
      <c r="J165" s="559">
        <v>2480</v>
      </c>
      <c r="K165" s="557"/>
      <c r="L165" s="558"/>
      <c r="M165" s="562">
        <f t="shared" si="4"/>
        <v>59556</v>
      </c>
    </row>
    <row r="166" spans="1:13">
      <c r="A166" s="555" t="s">
        <v>578</v>
      </c>
      <c r="B166" s="556"/>
      <c r="C166" s="557">
        <f t="shared" si="43"/>
        <v>2720</v>
      </c>
      <c r="D166" s="557"/>
      <c r="E166" s="558"/>
      <c r="F166" s="557">
        <v>2720</v>
      </c>
      <c r="G166" s="558"/>
      <c r="H166" s="559"/>
      <c r="I166" s="557"/>
      <c r="J166" s="559"/>
      <c r="K166" s="557"/>
      <c r="L166" s="558"/>
      <c r="M166" s="562">
        <f t="shared" si="4"/>
        <v>2720</v>
      </c>
    </row>
    <row r="167" spans="1:13">
      <c r="A167" s="555" t="s">
        <v>614</v>
      </c>
      <c r="B167" s="556"/>
      <c r="C167" s="557">
        <f t="shared" si="43"/>
        <v>2924</v>
      </c>
      <c r="D167" s="557"/>
      <c r="E167" s="558"/>
      <c r="F167" s="557"/>
      <c r="G167" s="558"/>
      <c r="H167" s="559"/>
      <c r="I167" s="557"/>
      <c r="J167" s="559">
        <v>2924</v>
      </c>
      <c r="K167" s="557"/>
      <c r="L167" s="558"/>
      <c r="M167" s="562">
        <f t="shared" si="4"/>
        <v>2924</v>
      </c>
    </row>
    <row r="168" spans="1:13">
      <c r="A168" s="555" t="s">
        <v>713</v>
      </c>
      <c r="B168" s="556"/>
      <c r="C168" s="557">
        <f t="shared" si="43"/>
        <v>8000</v>
      </c>
      <c r="D168" s="557"/>
      <c r="E168" s="558"/>
      <c r="F168" s="557"/>
      <c r="G168" s="558"/>
      <c r="H168" s="559"/>
      <c r="I168" s="557"/>
      <c r="J168" s="559">
        <v>8000</v>
      </c>
      <c r="K168" s="557"/>
      <c r="L168" s="558"/>
      <c r="M168" s="562">
        <f t="shared" si="4"/>
        <v>8000</v>
      </c>
    </row>
    <row r="169" spans="1:13">
      <c r="A169" s="597" t="s">
        <v>615</v>
      </c>
      <c r="B169" s="556"/>
      <c r="C169" s="557">
        <f t="shared" si="43"/>
        <v>2150</v>
      </c>
      <c r="D169" s="557"/>
      <c r="E169" s="558"/>
      <c r="F169" s="557">
        <v>2150</v>
      </c>
      <c r="G169" s="558"/>
      <c r="H169" s="559"/>
      <c r="I169" s="557"/>
      <c r="J169" s="559"/>
      <c r="K169" s="557"/>
      <c r="L169" s="558"/>
      <c r="M169" s="562">
        <f t="shared" si="4"/>
        <v>2150</v>
      </c>
    </row>
    <row r="170" spans="1:13">
      <c r="A170" s="555" t="s">
        <v>542</v>
      </c>
      <c r="B170" s="556"/>
      <c r="C170" s="557">
        <f>SUM(C166:C169)</f>
        <v>15794</v>
      </c>
      <c r="D170" s="557">
        <f t="shared" ref="D170:L170" si="44">SUM(D166:D169)</f>
        <v>0</v>
      </c>
      <c r="E170" s="557">
        <f t="shared" si="44"/>
        <v>0</v>
      </c>
      <c r="F170" s="557">
        <f t="shared" si="44"/>
        <v>4870</v>
      </c>
      <c r="G170" s="557">
        <f t="shared" si="44"/>
        <v>0</v>
      </c>
      <c r="H170" s="557">
        <f t="shared" si="44"/>
        <v>0</v>
      </c>
      <c r="I170" s="557">
        <f t="shared" si="44"/>
        <v>0</v>
      </c>
      <c r="J170" s="557">
        <f t="shared" si="44"/>
        <v>10924</v>
      </c>
      <c r="K170" s="557">
        <f t="shared" si="44"/>
        <v>0</v>
      </c>
      <c r="L170" s="557">
        <f t="shared" si="44"/>
        <v>0</v>
      </c>
      <c r="M170" s="562">
        <f t="shared" si="4"/>
        <v>15794</v>
      </c>
    </row>
    <row r="171" spans="1:13">
      <c r="A171" s="563" t="s">
        <v>543</v>
      </c>
      <c r="B171" s="564"/>
      <c r="C171" s="568">
        <f>SUM(C165,C170)</f>
        <v>75350</v>
      </c>
      <c r="D171" s="568">
        <f t="shared" ref="D171:L171" si="45">SUM(D165,D170)</f>
        <v>5177</v>
      </c>
      <c r="E171" s="568">
        <f t="shared" si="45"/>
        <v>1036</v>
      </c>
      <c r="F171" s="568">
        <f t="shared" si="45"/>
        <v>51513</v>
      </c>
      <c r="G171" s="568">
        <f t="shared" si="45"/>
        <v>0</v>
      </c>
      <c r="H171" s="568">
        <f t="shared" si="45"/>
        <v>0</v>
      </c>
      <c r="I171" s="568">
        <f t="shared" si="45"/>
        <v>4220</v>
      </c>
      <c r="J171" s="568">
        <f t="shared" si="45"/>
        <v>13404</v>
      </c>
      <c r="K171" s="568">
        <f t="shared" si="45"/>
        <v>0</v>
      </c>
      <c r="L171" s="568">
        <f t="shared" si="45"/>
        <v>0</v>
      </c>
      <c r="M171" s="562">
        <f t="shared" si="4"/>
        <v>75350</v>
      </c>
    </row>
    <row r="172" spans="1:13">
      <c r="A172" s="591" t="s">
        <v>423</v>
      </c>
      <c r="B172" s="592"/>
      <c r="C172" s="591"/>
      <c r="D172" s="552"/>
      <c r="E172" s="551"/>
      <c r="F172" s="552"/>
      <c r="G172" s="551"/>
      <c r="H172" s="552"/>
      <c r="I172" s="551"/>
      <c r="J172" s="552"/>
      <c r="K172" s="551"/>
      <c r="L172" s="550"/>
      <c r="M172" s="562">
        <f t="shared" si="4"/>
        <v>0</v>
      </c>
    </row>
    <row r="173" spans="1:13">
      <c r="A173" s="555" t="s">
        <v>33</v>
      </c>
      <c r="B173" s="556" t="s">
        <v>169</v>
      </c>
      <c r="C173" s="557">
        <f>SUM(D173:L173)</f>
        <v>3952</v>
      </c>
      <c r="D173" s="558"/>
      <c r="E173" s="557">
        <v>0</v>
      </c>
      <c r="F173" s="559">
        <v>0</v>
      </c>
      <c r="G173" s="557"/>
      <c r="H173" s="559">
        <v>3952</v>
      </c>
      <c r="I173" s="557">
        <v>0</v>
      </c>
      <c r="J173" s="559">
        <v>0</v>
      </c>
      <c r="K173" s="557">
        <v>0</v>
      </c>
      <c r="L173" s="558">
        <v>0</v>
      </c>
      <c r="M173" s="562">
        <f t="shared" si="4"/>
        <v>3952</v>
      </c>
    </row>
    <row r="174" spans="1:13">
      <c r="A174" s="555" t="s">
        <v>541</v>
      </c>
      <c r="B174" s="593"/>
      <c r="C174" s="557">
        <f t="shared" ref="C174:C178" si="46">SUM(D174:L174)</f>
        <v>4252</v>
      </c>
      <c r="D174" s="558"/>
      <c r="E174" s="557"/>
      <c r="F174" s="559"/>
      <c r="G174" s="557"/>
      <c r="H174" s="559">
        <v>4252</v>
      </c>
      <c r="I174" s="557"/>
      <c r="J174" s="559"/>
      <c r="K174" s="557"/>
      <c r="L174" s="558"/>
      <c r="M174" s="562">
        <f t="shared" si="4"/>
        <v>4252</v>
      </c>
    </row>
    <row r="175" spans="1:13">
      <c r="A175" s="555" t="s">
        <v>556</v>
      </c>
      <c r="B175" s="593"/>
      <c r="C175" s="557">
        <f t="shared" si="46"/>
        <v>300</v>
      </c>
      <c r="D175" s="558"/>
      <c r="E175" s="557"/>
      <c r="F175" s="559"/>
      <c r="G175" s="557"/>
      <c r="H175" s="559">
        <v>300</v>
      </c>
      <c r="I175" s="557"/>
      <c r="J175" s="559"/>
      <c r="K175" s="557"/>
      <c r="L175" s="558"/>
      <c r="M175" s="562">
        <f t="shared" si="4"/>
        <v>300</v>
      </c>
    </row>
    <row r="176" spans="1:13">
      <c r="A176" s="555" t="s">
        <v>579</v>
      </c>
      <c r="B176" s="593"/>
      <c r="C176" s="557">
        <f t="shared" si="46"/>
        <v>80</v>
      </c>
      <c r="D176" s="558"/>
      <c r="E176" s="557"/>
      <c r="F176" s="559"/>
      <c r="G176" s="557"/>
      <c r="H176" s="559">
        <v>80</v>
      </c>
      <c r="I176" s="557"/>
      <c r="J176" s="559"/>
      <c r="K176" s="557"/>
      <c r="L176" s="558"/>
      <c r="M176" s="562">
        <f t="shared" si="4"/>
        <v>80</v>
      </c>
    </row>
    <row r="177" spans="1:13">
      <c r="A177" s="555" t="s">
        <v>571</v>
      </c>
      <c r="B177" s="593"/>
      <c r="C177" s="557">
        <f t="shared" si="46"/>
        <v>150</v>
      </c>
      <c r="D177" s="558"/>
      <c r="E177" s="557"/>
      <c r="F177" s="559"/>
      <c r="G177" s="557"/>
      <c r="H177" s="559">
        <v>150</v>
      </c>
      <c r="I177" s="557"/>
      <c r="J177" s="559"/>
      <c r="K177" s="557"/>
      <c r="L177" s="558"/>
      <c r="M177" s="562">
        <f t="shared" si="4"/>
        <v>150</v>
      </c>
    </row>
    <row r="178" spans="1:13">
      <c r="A178" s="555" t="s">
        <v>647</v>
      </c>
      <c r="B178" s="593"/>
      <c r="C178" s="557">
        <f t="shared" si="46"/>
        <v>80</v>
      </c>
      <c r="D178" s="558"/>
      <c r="E178" s="557"/>
      <c r="F178" s="559"/>
      <c r="G178" s="557"/>
      <c r="H178" s="559">
        <v>80</v>
      </c>
      <c r="I178" s="557"/>
      <c r="J178" s="559"/>
      <c r="K178" s="557"/>
      <c r="L178" s="558"/>
      <c r="M178" s="562">
        <f t="shared" si="4"/>
        <v>80</v>
      </c>
    </row>
    <row r="179" spans="1:13">
      <c r="A179" s="555" t="s">
        <v>437</v>
      </c>
      <c r="B179" s="593"/>
      <c r="C179" s="557">
        <f>SUM(C175:C178)</f>
        <v>610</v>
      </c>
      <c r="D179" s="557">
        <f t="shared" ref="D179:L179" si="47">SUM(D175:D178)</f>
        <v>0</v>
      </c>
      <c r="E179" s="557">
        <f t="shared" si="47"/>
        <v>0</v>
      </c>
      <c r="F179" s="557">
        <f t="shared" si="47"/>
        <v>0</v>
      </c>
      <c r="G179" s="557">
        <f t="shared" si="47"/>
        <v>0</v>
      </c>
      <c r="H179" s="557">
        <f t="shared" si="47"/>
        <v>610</v>
      </c>
      <c r="I179" s="557">
        <f t="shared" si="47"/>
        <v>0</v>
      </c>
      <c r="J179" s="557">
        <f t="shared" si="47"/>
        <v>0</v>
      </c>
      <c r="K179" s="557">
        <f t="shared" si="47"/>
        <v>0</v>
      </c>
      <c r="L179" s="557">
        <f t="shared" si="47"/>
        <v>0</v>
      </c>
      <c r="M179" s="562">
        <f t="shared" si="4"/>
        <v>610</v>
      </c>
    </row>
    <row r="180" spans="1:13">
      <c r="A180" s="563" t="s">
        <v>539</v>
      </c>
      <c r="B180" s="593"/>
      <c r="C180" s="557">
        <f>SUM(C174,C179)</f>
        <v>4862</v>
      </c>
      <c r="D180" s="557">
        <f t="shared" ref="D180:L180" si="48">SUM(D174,D179)</f>
        <v>0</v>
      </c>
      <c r="E180" s="557">
        <f t="shared" si="48"/>
        <v>0</v>
      </c>
      <c r="F180" s="557">
        <f t="shared" si="48"/>
        <v>0</v>
      </c>
      <c r="G180" s="557">
        <f t="shared" si="48"/>
        <v>0</v>
      </c>
      <c r="H180" s="557">
        <f t="shared" si="48"/>
        <v>4862</v>
      </c>
      <c r="I180" s="557">
        <f t="shared" si="48"/>
        <v>0</v>
      </c>
      <c r="J180" s="557">
        <f t="shared" si="48"/>
        <v>0</v>
      </c>
      <c r="K180" s="557">
        <f t="shared" si="48"/>
        <v>0</v>
      </c>
      <c r="L180" s="557">
        <f t="shared" si="48"/>
        <v>0</v>
      </c>
      <c r="M180" s="562">
        <f t="shared" si="4"/>
        <v>4862</v>
      </c>
    </row>
    <row r="181" spans="1:13">
      <c r="A181" s="565" t="s">
        <v>424</v>
      </c>
      <c r="B181" s="598"/>
      <c r="C181" s="565"/>
      <c r="D181" s="550"/>
      <c r="E181" s="551"/>
      <c r="F181" s="552"/>
      <c r="G181" s="551"/>
      <c r="H181" s="552"/>
      <c r="I181" s="551"/>
      <c r="J181" s="553"/>
      <c r="K181" s="551"/>
      <c r="L181" s="550"/>
      <c r="M181" s="562">
        <f t="shared" si="4"/>
        <v>0</v>
      </c>
    </row>
    <row r="182" spans="1:13">
      <c r="A182" s="555" t="s">
        <v>45</v>
      </c>
      <c r="B182" s="593" t="s">
        <v>168</v>
      </c>
      <c r="C182" s="557">
        <f>SUM(D182:L182)</f>
        <v>42767</v>
      </c>
      <c r="D182" s="558"/>
      <c r="E182" s="557">
        <v>0</v>
      </c>
      <c r="F182" s="559">
        <v>4267</v>
      </c>
      <c r="G182" s="557"/>
      <c r="H182" s="559">
        <v>0</v>
      </c>
      <c r="I182" s="557">
        <v>0</v>
      </c>
      <c r="J182" s="561">
        <v>38500</v>
      </c>
      <c r="K182" s="557">
        <v>0</v>
      </c>
      <c r="L182" s="558">
        <v>0</v>
      </c>
      <c r="M182" s="562">
        <f t="shared" si="4"/>
        <v>42767</v>
      </c>
    </row>
    <row r="183" spans="1:13">
      <c r="A183" s="555" t="s">
        <v>429</v>
      </c>
      <c r="B183" s="593"/>
      <c r="C183" s="557">
        <f t="shared" ref="C183:C185" si="49">SUM(D183:L183)</f>
        <v>45244</v>
      </c>
      <c r="D183" s="558"/>
      <c r="E183" s="557"/>
      <c r="F183" s="559">
        <v>4267</v>
      </c>
      <c r="G183" s="557"/>
      <c r="H183" s="559"/>
      <c r="I183" s="557">
        <v>2477</v>
      </c>
      <c r="J183" s="561">
        <v>38500</v>
      </c>
      <c r="K183" s="557"/>
      <c r="L183" s="558"/>
      <c r="M183" s="562">
        <f t="shared" si="4"/>
        <v>45244</v>
      </c>
    </row>
    <row r="184" spans="1:13">
      <c r="A184" s="555" t="s">
        <v>635</v>
      </c>
      <c r="B184" s="593"/>
      <c r="C184" s="557">
        <f t="shared" si="49"/>
        <v>1050</v>
      </c>
      <c r="D184" s="558"/>
      <c r="E184" s="558"/>
      <c r="F184" s="559"/>
      <c r="G184" s="557"/>
      <c r="H184" s="559"/>
      <c r="I184" s="557"/>
      <c r="J184" s="559">
        <v>1050</v>
      </c>
      <c r="K184" s="557"/>
      <c r="L184" s="558"/>
      <c r="M184" s="562">
        <f t="shared" si="4"/>
        <v>1050</v>
      </c>
    </row>
    <row r="185" spans="1:13">
      <c r="A185" s="555" t="s">
        <v>636</v>
      </c>
      <c r="B185" s="593"/>
      <c r="C185" s="557">
        <f t="shared" si="49"/>
        <v>2450</v>
      </c>
      <c r="D185" s="558"/>
      <c r="E185" s="558"/>
      <c r="F185" s="559"/>
      <c r="G185" s="557"/>
      <c r="H185" s="559"/>
      <c r="I185" s="557">
        <v>2450</v>
      </c>
      <c r="J185" s="559"/>
      <c r="K185" s="557"/>
      <c r="L185" s="558"/>
      <c r="M185" s="562">
        <f t="shared" si="4"/>
        <v>2450</v>
      </c>
    </row>
    <row r="186" spans="1:13">
      <c r="A186" s="555" t="s">
        <v>453</v>
      </c>
      <c r="B186" s="593"/>
      <c r="C186" s="557">
        <f>SUM(C184:C185)</f>
        <v>3500</v>
      </c>
      <c r="D186" s="557">
        <f t="shared" ref="D186:L186" si="50">SUM(D184:D185)</f>
        <v>0</v>
      </c>
      <c r="E186" s="557">
        <f t="shared" si="50"/>
        <v>0</v>
      </c>
      <c r="F186" s="557">
        <f t="shared" si="50"/>
        <v>0</v>
      </c>
      <c r="G186" s="557">
        <f t="shared" si="50"/>
        <v>0</v>
      </c>
      <c r="H186" s="557">
        <f t="shared" si="50"/>
        <v>0</v>
      </c>
      <c r="I186" s="557">
        <f t="shared" si="50"/>
        <v>2450</v>
      </c>
      <c r="J186" s="557">
        <f t="shared" si="50"/>
        <v>1050</v>
      </c>
      <c r="K186" s="557">
        <f t="shared" si="50"/>
        <v>0</v>
      </c>
      <c r="L186" s="557">
        <f t="shared" si="50"/>
        <v>0</v>
      </c>
      <c r="M186" s="562">
        <f t="shared" si="4"/>
        <v>3500</v>
      </c>
    </row>
    <row r="187" spans="1:13">
      <c r="A187" s="563" t="s">
        <v>429</v>
      </c>
      <c r="B187" s="593"/>
      <c r="C187" s="557">
        <f>SUM(C183,C186)</f>
        <v>48744</v>
      </c>
      <c r="D187" s="557">
        <f t="shared" ref="D187:L187" si="51">SUM(D183,D186)</f>
        <v>0</v>
      </c>
      <c r="E187" s="557">
        <f t="shared" si="51"/>
        <v>0</v>
      </c>
      <c r="F187" s="557">
        <f t="shared" si="51"/>
        <v>4267</v>
      </c>
      <c r="G187" s="557">
        <f t="shared" si="51"/>
        <v>0</v>
      </c>
      <c r="H187" s="557">
        <f t="shared" si="51"/>
        <v>0</v>
      </c>
      <c r="I187" s="557">
        <f t="shared" si="51"/>
        <v>4927</v>
      </c>
      <c r="J187" s="557">
        <f t="shared" si="51"/>
        <v>39550</v>
      </c>
      <c r="K187" s="557">
        <f t="shared" si="51"/>
        <v>0</v>
      </c>
      <c r="L187" s="557">
        <f t="shared" si="51"/>
        <v>0</v>
      </c>
      <c r="M187" s="562">
        <f t="shared" si="4"/>
        <v>48744</v>
      </c>
    </row>
    <row r="188" spans="1:13">
      <c r="A188" s="565" t="s">
        <v>603</v>
      </c>
      <c r="B188" s="598"/>
      <c r="C188" s="565"/>
      <c r="D188" s="550"/>
      <c r="E188" s="551"/>
      <c r="F188" s="552"/>
      <c r="G188" s="551"/>
      <c r="H188" s="552"/>
      <c r="I188" s="551"/>
      <c r="J188" s="553"/>
      <c r="K188" s="551"/>
      <c r="L188" s="550"/>
      <c r="M188" s="562">
        <f t="shared" ref="M188:M192" si="52">SUM(D188:L188)</f>
        <v>0</v>
      </c>
    </row>
    <row r="189" spans="1:13">
      <c r="A189" s="555" t="s">
        <v>45</v>
      </c>
      <c r="B189" s="593" t="s">
        <v>168</v>
      </c>
      <c r="C189" s="557">
        <f>SUM(D189:L189)</f>
        <v>0</v>
      </c>
      <c r="D189" s="558"/>
      <c r="E189" s="557">
        <v>0</v>
      </c>
      <c r="F189" s="559">
        <v>0</v>
      </c>
      <c r="G189" s="557"/>
      <c r="H189" s="559">
        <v>0</v>
      </c>
      <c r="I189" s="557">
        <v>0</v>
      </c>
      <c r="J189" s="561">
        <v>0</v>
      </c>
      <c r="K189" s="557">
        <v>0</v>
      </c>
      <c r="L189" s="558">
        <v>0</v>
      </c>
      <c r="M189" s="562">
        <f t="shared" si="52"/>
        <v>0</v>
      </c>
    </row>
    <row r="190" spans="1:13">
      <c r="A190" s="555" t="s">
        <v>429</v>
      </c>
      <c r="B190" s="593"/>
      <c r="C190" s="557">
        <f t="shared" ref="C190:C192" si="53">SUM(D190:L190)</f>
        <v>0</v>
      </c>
      <c r="D190" s="558"/>
      <c r="E190" s="557"/>
      <c r="F190" s="559">
        <v>0</v>
      </c>
      <c r="G190" s="557"/>
      <c r="H190" s="559"/>
      <c r="I190" s="557">
        <v>0</v>
      </c>
      <c r="J190" s="561">
        <v>0</v>
      </c>
      <c r="K190" s="557"/>
      <c r="L190" s="558"/>
      <c r="M190" s="562">
        <f t="shared" si="52"/>
        <v>0</v>
      </c>
    </row>
    <row r="191" spans="1:13">
      <c r="A191" s="576" t="s">
        <v>602</v>
      </c>
      <c r="B191" s="593"/>
      <c r="C191" s="557">
        <f t="shared" si="53"/>
        <v>150000</v>
      </c>
      <c r="D191" s="558"/>
      <c r="E191" s="558"/>
      <c r="F191" s="559"/>
      <c r="G191" s="557"/>
      <c r="H191" s="559">
        <v>150000</v>
      </c>
      <c r="I191" s="557"/>
      <c r="J191" s="559"/>
      <c r="K191" s="557"/>
      <c r="L191" s="558"/>
      <c r="M191" s="562">
        <f t="shared" si="52"/>
        <v>150000</v>
      </c>
    </row>
    <row r="192" spans="1:13">
      <c r="A192" s="597" t="s">
        <v>646</v>
      </c>
      <c r="B192" s="593"/>
      <c r="C192" s="557">
        <f t="shared" si="53"/>
        <v>1210</v>
      </c>
      <c r="D192" s="558"/>
      <c r="E192" s="558"/>
      <c r="F192" s="559"/>
      <c r="G192" s="557"/>
      <c r="H192" s="559"/>
      <c r="I192" s="557"/>
      <c r="J192" s="559">
        <v>1210</v>
      </c>
      <c r="K192" s="557"/>
      <c r="L192" s="558"/>
      <c r="M192" s="562">
        <f t="shared" si="52"/>
        <v>1210</v>
      </c>
    </row>
    <row r="193" spans="1:13">
      <c r="A193" s="555" t="s">
        <v>453</v>
      </c>
      <c r="B193" s="593"/>
      <c r="C193" s="557">
        <f t="shared" ref="C193:L193" si="54">SUM(C191:C192)</f>
        <v>151210</v>
      </c>
      <c r="D193" s="557">
        <f t="shared" si="54"/>
        <v>0</v>
      </c>
      <c r="E193" s="557">
        <f t="shared" si="54"/>
        <v>0</v>
      </c>
      <c r="F193" s="557">
        <f t="shared" si="54"/>
        <v>0</v>
      </c>
      <c r="G193" s="557">
        <f t="shared" si="54"/>
        <v>0</v>
      </c>
      <c r="H193" s="557">
        <f t="shared" si="54"/>
        <v>150000</v>
      </c>
      <c r="I193" s="557">
        <f t="shared" si="54"/>
        <v>0</v>
      </c>
      <c r="J193" s="557">
        <f t="shared" si="54"/>
        <v>1210</v>
      </c>
      <c r="K193" s="557">
        <f t="shared" si="54"/>
        <v>0</v>
      </c>
      <c r="L193" s="557">
        <f t="shared" si="54"/>
        <v>0</v>
      </c>
      <c r="M193" s="562">
        <f t="shared" ref="M193:M198" si="55">SUM(D193:L193)</f>
        <v>151210</v>
      </c>
    </row>
    <row r="194" spans="1:13">
      <c r="A194" s="563" t="s">
        <v>429</v>
      </c>
      <c r="B194" s="593"/>
      <c r="C194" s="557">
        <f t="shared" ref="C194:L194" si="56">SUM(C190,C193)</f>
        <v>151210</v>
      </c>
      <c r="D194" s="557">
        <f t="shared" si="56"/>
        <v>0</v>
      </c>
      <c r="E194" s="557">
        <f t="shared" si="56"/>
        <v>0</v>
      </c>
      <c r="F194" s="557">
        <f t="shared" si="56"/>
        <v>0</v>
      </c>
      <c r="G194" s="557">
        <f t="shared" si="56"/>
        <v>0</v>
      </c>
      <c r="H194" s="557">
        <f t="shared" si="56"/>
        <v>150000</v>
      </c>
      <c r="I194" s="557">
        <f t="shared" si="56"/>
        <v>0</v>
      </c>
      <c r="J194" s="557">
        <f t="shared" si="56"/>
        <v>1210</v>
      </c>
      <c r="K194" s="557">
        <f t="shared" si="56"/>
        <v>0</v>
      </c>
      <c r="L194" s="557">
        <f t="shared" si="56"/>
        <v>0</v>
      </c>
      <c r="M194" s="562">
        <f t="shared" si="55"/>
        <v>151210</v>
      </c>
    </row>
    <row r="195" spans="1:13">
      <c r="A195" s="565" t="s">
        <v>604</v>
      </c>
      <c r="B195" s="589"/>
      <c r="C195" s="549"/>
      <c r="D195" s="552"/>
      <c r="E195" s="551"/>
      <c r="F195" s="552"/>
      <c r="G195" s="551"/>
      <c r="H195" s="551"/>
      <c r="I195" s="599"/>
      <c r="J195" s="552"/>
      <c r="K195" s="551"/>
      <c r="L195" s="550"/>
      <c r="M195" s="562">
        <f t="shared" si="55"/>
        <v>0</v>
      </c>
    </row>
    <row r="196" spans="1:13">
      <c r="A196" s="555" t="s">
        <v>33</v>
      </c>
      <c r="B196" s="556" t="s">
        <v>168</v>
      </c>
      <c r="C196" s="557">
        <f>SUM(D196:L196)</f>
        <v>0</v>
      </c>
      <c r="D196" s="559"/>
      <c r="E196" s="557">
        <v>0</v>
      </c>
      <c r="F196" s="559">
        <v>0</v>
      </c>
      <c r="G196" s="557">
        <v>0</v>
      </c>
      <c r="H196" s="557">
        <v>0</v>
      </c>
      <c r="I196" s="581">
        <v>0</v>
      </c>
      <c r="J196" s="559">
        <v>0</v>
      </c>
      <c r="K196" s="557">
        <v>0</v>
      </c>
      <c r="L196" s="558">
        <v>0</v>
      </c>
      <c r="M196" s="562">
        <f t="shared" si="55"/>
        <v>0</v>
      </c>
    </row>
    <row r="197" spans="1:13">
      <c r="A197" s="555" t="s">
        <v>429</v>
      </c>
      <c r="B197" s="556"/>
      <c r="C197" s="557">
        <f>SUM(D197:L197)</f>
        <v>0</v>
      </c>
      <c r="D197" s="559"/>
      <c r="E197" s="557"/>
      <c r="F197" s="559"/>
      <c r="G197" s="557"/>
      <c r="H197" s="557"/>
      <c r="I197" s="581"/>
      <c r="J197" s="559"/>
      <c r="K197" s="557"/>
      <c r="L197" s="558"/>
      <c r="M197" s="562">
        <f t="shared" si="55"/>
        <v>0</v>
      </c>
    </row>
    <row r="198" spans="1:13">
      <c r="A198" s="555" t="s">
        <v>537</v>
      </c>
      <c r="B198" s="556"/>
      <c r="C198" s="557">
        <f>SUM(D198:L198)</f>
        <v>0</v>
      </c>
      <c r="D198" s="559"/>
      <c r="E198" s="557"/>
      <c r="F198" s="559"/>
      <c r="G198" s="557"/>
      <c r="H198" s="557"/>
      <c r="I198" s="581"/>
      <c r="J198" s="559"/>
      <c r="K198" s="557"/>
      <c r="L198" s="558"/>
      <c r="M198" s="562">
        <f t="shared" si="55"/>
        <v>0</v>
      </c>
    </row>
    <row r="199" spans="1:13">
      <c r="A199" s="590" t="s">
        <v>582</v>
      </c>
      <c r="B199" s="598"/>
      <c r="C199" s="565"/>
      <c r="D199" s="550"/>
      <c r="E199" s="551"/>
      <c r="F199" s="552"/>
      <c r="G199" s="551"/>
      <c r="H199" s="552"/>
      <c r="I199" s="551"/>
      <c r="J199" s="553"/>
      <c r="K199" s="551"/>
      <c r="L199" s="550"/>
      <c r="M199" s="562">
        <f t="shared" si="4"/>
        <v>0</v>
      </c>
    </row>
    <row r="200" spans="1:13">
      <c r="A200" s="555" t="s">
        <v>45</v>
      </c>
      <c r="B200" s="593" t="s">
        <v>168</v>
      </c>
      <c r="C200" s="557">
        <f>SUM(D200:L200)</f>
        <v>2000</v>
      </c>
      <c r="D200" s="558"/>
      <c r="E200" s="557">
        <v>0</v>
      </c>
      <c r="F200" s="559">
        <v>2000</v>
      </c>
      <c r="G200" s="557"/>
      <c r="H200" s="559">
        <v>0</v>
      </c>
      <c r="I200" s="557">
        <v>0</v>
      </c>
      <c r="J200" s="561"/>
      <c r="K200" s="557">
        <v>0</v>
      </c>
      <c r="L200" s="558">
        <v>0</v>
      </c>
      <c r="M200" s="562">
        <f t="shared" si="4"/>
        <v>2000</v>
      </c>
    </row>
    <row r="201" spans="1:13">
      <c r="A201" s="555" t="s">
        <v>429</v>
      </c>
      <c r="B201" s="600"/>
      <c r="C201" s="557">
        <f>SUM(D201:L201)</f>
        <v>2000</v>
      </c>
      <c r="D201" s="559"/>
      <c r="E201" s="557"/>
      <c r="F201" s="559">
        <v>2000</v>
      </c>
      <c r="G201" s="557"/>
      <c r="H201" s="559"/>
      <c r="I201" s="557"/>
      <c r="J201" s="559"/>
      <c r="K201" s="557"/>
      <c r="L201" s="558"/>
      <c r="M201" s="562">
        <f t="shared" si="4"/>
        <v>2000</v>
      </c>
    </row>
    <row r="202" spans="1:13">
      <c r="A202" s="601" t="s">
        <v>534</v>
      </c>
      <c r="B202" s="600"/>
      <c r="C202" s="557">
        <f>SUM(D202:L202)</f>
        <v>2000</v>
      </c>
      <c r="D202" s="559"/>
      <c r="E202" s="557"/>
      <c r="F202" s="559">
        <v>2000</v>
      </c>
      <c r="G202" s="557"/>
      <c r="H202" s="559"/>
      <c r="I202" s="557"/>
      <c r="J202" s="559"/>
      <c r="K202" s="557"/>
      <c r="L202" s="558"/>
      <c r="M202" s="562">
        <f t="shared" si="4"/>
        <v>2000</v>
      </c>
    </row>
    <row r="203" spans="1:13">
      <c r="A203" s="602" t="s">
        <v>583</v>
      </c>
      <c r="B203" s="603"/>
      <c r="C203" s="604"/>
      <c r="D203" s="552"/>
      <c r="E203" s="551"/>
      <c r="F203" s="552"/>
      <c r="G203" s="551"/>
      <c r="H203" s="552"/>
      <c r="I203" s="599"/>
      <c r="J203" s="552"/>
      <c r="K203" s="551"/>
      <c r="L203" s="551"/>
      <c r="M203" s="562">
        <f t="shared" si="4"/>
        <v>0</v>
      </c>
    </row>
    <row r="204" spans="1:13">
      <c r="A204" s="596" t="s">
        <v>43</v>
      </c>
      <c r="B204" s="605" t="s">
        <v>169</v>
      </c>
      <c r="C204" s="557">
        <f>SUM(D204:L204)</f>
        <v>3693</v>
      </c>
      <c r="D204" s="559"/>
      <c r="E204" s="557">
        <v>0</v>
      </c>
      <c r="F204" s="559">
        <v>3693</v>
      </c>
      <c r="G204" s="557">
        <v>0</v>
      </c>
      <c r="H204" s="559">
        <v>0</v>
      </c>
      <c r="I204" s="581"/>
      <c r="J204" s="559"/>
      <c r="K204" s="557">
        <v>0</v>
      </c>
      <c r="L204" s="557">
        <v>0</v>
      </c>
      <c r="M204" s="562">
        <f t="shared" si="4"/>
        <v>3693</v>
      </c>
    </row>
    <row r="205" spans="1:13">
      <c r="A205" s="555" t="s">
        <v>429</v>
      </c>
      <c r="B205" s="605"/>
      <c r="C205" s="557">
        <f>SUM(D205:L205)</f>
        <v>3693</v>
      </c>
      <c r="D205" s="559"/>
      <c r="E205" s="557"/>
      <c r="F205" s="559">
        <v>3693</v>
      </c>
      <c r="G205" s="557"/>
      <c r="H205" s="559"/>
      <c r="I205" s="581"/>
      <c r="J205" s="559"/>
      <c r="K205" s="557"/>
      <c r="L205" s="559"/>
      <c r="M205" s="562">
        <f t="shared" si="4"/>
        <v>3693</v>
      </c>
    </row>
    <row r="206" spans="1:13">
      <c r="A206" s="596" t="s">
        <v>569</v>
      </c>
      <c r="B206" s="605"/>
      <c r="C206" s="557">
        <f>SUM(D206:L206)</f>
        <v>0</v>
      </c>
      <c r="D206" s="559"/>
      <c r="E206" s="557"/>
      <c r="F206" s="559">
        <v>-3500</v>
      </c>
      <c r="G206" s="557"/>
      <c r="H206" s="559"/>
      <c r="I206" s="581"/>
      <c r="J206" s="559">
        <v>3500</v>
      </c>
      <c r="K206" s="557"/>
      <c r="L206" s="559"/>
      <c r="M206" s="562">
        <f t="shared" si="4"/>
        <v>0</v>
      </c>
    </row>
    <row r="207" spans="1:13">
      <c r="A207" s="596" t="s">
        <v>452</v>
      </c>
      <c r="B207" s="605"/>
      <c r="C207" s="557">
        <f>SUM(C206)</f>
        <v>0</v>
      </c>
      <c r="D207" s="557">
        <f t="shared" ref="D207:L207" si="57">SUM(D206)</f>
        <v>0</v>
      </c>
      <c r="E207" s="557">
        <f t="shared" si="57"/>
        <v>0</v>
      </c>
      <c r="F207" s="557">
        <f t="shared" si="57"/>
        <v>-3500</v>
      </c>
      <c r="G207" s="557">
        <f t="shared" si="57"/>
        <v>0</v>
      </c>
      <c r="H207" s="557">
        <f t="shared" si="57"/>
        <v>0</v>
      </c>
      <c r="I207" s="557">
        <f t="shared" si="57"/>
        <v>0</v>
      </c>
      <c r="J207" s="557">
        <f t="shared" si="57"/>
        <v>3500</v>
      </c>
      <c r="K207" s="557">
        <f t="shared" si="57"/>
        <v>0</v>
      </c>
      <c r="L207" s="557">
        <f t="shared" si="57"/>
        <v>0</v>
      </c>
      <c r="M207" s="562">
        <f t="shared" si="4"/>
        <v>0</v>
      </c>
    </row>
    <row r="208" spans="1:13">
      <c r="A208" s="596" t="s">
        <v>544</v>
      </c>
      <c r="B208" s="605"/>
      <c r="C208" s="568">
        <f>SUM(C205,C207)</f>
        <v>3693</v>
      </c>
      <c r="D208" s="568">
        <f t="shared" ref="D208:L208" si="58">SUM(D205,D207)</f>
        <v>0</v>
      </c>
      <c r="E208" s="568">
        <f t="shared" si="58"/>
        <v>0</v>
      </c>
      <c r="F208" s="568">
        <f t="shared" si="58"/>
        <v>193</v>
      </c>
      <c r="G208" s="568">
        <f t="shared" si="58"/>
        <v>0</v>
      </c>
      <c r="H208" s="568">
        <f t="shared" si="58"/>
        <v>0</v>
      </c>
      <c r="I208" s="568">
        <f t="shared" si="58"/>
        <v>0</v>
      </c>
      <c r="J208" s="568">
        <f t="shared" si="58"/>
        <v>3500</v>
      </c>
      <c r="K208" s="568">
        <f t="shared" si="58"/>
        <v>0</v>
      </c>
      <c r="L208" s="568">
        <f t="shared" si="58"/>
        <v>0</v>
      </c>
      <c r="M208" s="562">
        <f t="shared" si="4"/>
        <v>3693</v>
      </c>
    </row>
    <row r="209" spans="1:16">
      <c r="A209" s="602" t="s">
        <v>584</v>
      </c>
      <c r="B209" s="566"/>
      <c r="C209" s="557"/>
      <c r="D209" s="559"/>
      <c r="E209" s="557"/>
      <c r="F209" s="553"/>
      <c r="G209" s="551"/>
      <c r="H209" s="552"/>
      <c r="I209" s="599"/>
      <c r="J209" s="552"/>
      <c r="K209" s="551"/>
      <c r="L209" s="552"/>
      <c r="M209" s="562">
        <f t="shared" si="4"/>
        <v>0</v>
      </c>
    </row>
    <row r="210" spans="1:16">
      <c r="A210" s="596" t="s">
        <v>43</v>
      </c>
      <c r="B210" s="556" t="s">
        <v>169</v>
      </c>
      <c r="C210" s="557">
        <f>SUM(D210:L210)</f>
        <v>86</v>
      </c>
      <c r="D210" s="559"/>
      <c r="E210" s="557"/>
      <c r="F210" s="561">
        <v>86</v>
      </c>
      <c r="G210" s="557"/>
      <c r="H210" s="559"/>
      <c r="I210" s="581"/>
      <c r="J210" s="559"/>
      <c r="K210" s="557"/>
      <c r="L210" s="559"/>
      <c r="M210" s="562">
        <f t="shared" si="4"/>
        <v>86</v>
      </c>
    </row>
    <row r="211" spans="1:16">
      <c r="A211" s="555" t="s">
        <v>429</v>
      </c>
      <c r="B211" s="556"/>
      <c r="C211" s="557">
        <f>SUM(D211:L211)</f>
        <v>86</v>
      </c>
      <c r="D211" s="559"/>
      <c r="E211" s="557"/>
      <c r="F211" s="559">
        <v>86</v>
      </c>
      <c r="G211" s="557"/>
      <c r="H211" s="559"/>
      <c r="I211" s="581"/>
      <c r="J211" s="559"/>
      <c r="K211" s="557"/>
      <c r="L211" s="559"/>
      <c r="M211" s="562">
        <f t="shared" si="4"/>
        <v>86</v>
      </c>
    </row>
    <row r="212" spans="1:16">
      <c r="A212" s="555" t="s">
        <v>534</v>
      </c>
      <c r="B212" s="556"/>
      <c r="C212" s="557">
        <f>SUM(D212:L212)</f>
        <v>86</v>
      </c>
      <c r="D212" s="559"/>
      <c r="E212" s="557"/>
      <c r="F212" s="559">
        <v>86</v>
      </c>
      <c r="G212" s="557"/>
      <c r="H212" s="559"/>
      <c r="I212" s="581"/>
      <c r="J212" s="559"/>
      <c r="K212" s="557"/>
      <c r="L212" s="559"/>
      <c r="M212" s="562">
        <f t="shared" si="4"/>
        <v>86</v>
      </c>
    </row>
    <row r="213" spans="1:16" s="586" customFormat="1">
      <c r="A213" s="565" t="s">
        <v>605</v>
      </c>
      <c r="B213" s="589"/>
      <c r="C213" s="549"/>
      <c r="D213" s="552"/>
      <c r="E213" s="551"/>
      <c r="F213" s="552"/>
      <c r="G213" s="551"/>
      <c r="H213" s="551"/>
      <c r="I213" s="599"/>
      <c r="J213" s="552"/>
      <c r="K213" s="551"/>
      <c r="L213" s="550"/>
      <c r="M213" s="562">
        <f t="shared" si="4"/>
        <v>0</v>
      </c>
    </row>
    <row r="214" spans="1:16" s="586" customFormat="1">
      <c r="A214" s="555" t="s">
        <v>33</v>
      </c>
      <c r="B214" s="556" t="s">
        <v>169</v>
      </c>
      <c r="C214" s="557">
        <f>SUM(D214:L214)</f>
        <v>0</v>
      </c>
      <c r="D214" s="559"/>
      <c r="E214" s="557">
        <v>0</v>
      </c>
      <c r="F214" s="559">
        <v>0</v>
      </c>
      <c r="G214" s="557">
        <v>0</v>
      </c>
      <c r="H214" s="557">
        <v>0</v>
      </c>
      <c r="I214" s="581">
        <v>0</v>
      </c>
      <c r="J214" s="559">
        <v>0</v>
      </c>
      <c r="K214" s="557">
        <v>0</v>
      </c>
      <c r="L214" s="558">
        <v>0</v>
      </c>
      <c r="M214" s="562">
        <f t="shared" si="4"/>
        <v>0</v>
      </c>
    </row>
    <row r="215" spans="1:16" s="586" customFormat="1">
      <c r="A215" s="555" t="s">
        <v>429</v>
      </c>
      <c r="B215" s="556"/>
      <c r="C215" s="557">
        <f>SUM(D215:L215)</f>
        <v>0</v>
      </c>
      <c r="D215" s="559"/>
      <c r="E215" s="557"/>
      <c r="F215" s="559"/>
      <c r="G215" s="557"/>
      <c r="H215" s="557"/>
      <c r="I215" s="581"/>
      <c r="J215" s="559"/>
      <c r="K215" s="557"/>
      <c r="L215" s="558"/>
      <c r="M215" s="562"/>
    </row>
    <row r="216" spans="1:16" s="586" customFormat="1">
      <c r="A216" s="555" t="s">
        <v>537</v>
      </c>
      <c r="B216" s="556"/>
      <c r="C216" s="557">
        <f>SUM(D216:L216)</f>
        <v>0</v>
      </c>
      <c r="D216" s="559"/>
      <c r="E216" s="557"/>
      <c r="F216" s="559"/>
      <c r="G216" s="557"/>
      <c r="H216" s="557"/>
      <c r="I216" s="581"/>
      <c r="J216" s="559"/>
      <c r="K216" s="557"/>
      <c r="L216" s="558"/>
      <c r="M216" s="562"/>
    </row>
    <row r="217" spans="1:16" s="586" customFormat="1">
      <c r="A217" s="606" t="s">
        <v>606</v>
      </c>
      <c r="B217" s="566"/>
      <c r="C217" s="551"/>
      <c r="D217" s="552"/>
      <c r="E217" s="551"/>
      <c r="F217" s="552"/>
      <c r="G217" s="551"/>
      <c r="H217" s="551"/>
      <c r="I217" s="599"/>
      <c r="J217" s="552"/>
      <c r="K217" s="551"/>
      <c r="L217" s="550"/>
      <c r="M217" s="562">
        <f t="shared" si="4"/>
        <v>0</v>
      </c>
    </row>
    <row r="218" spans="1:16" s="586" customFormat="1">
      <c r="A218" s="555" t="s">
        <v>33</v>
      </c>
      <c r="B218" s="556" t="s">
        <v>168</v>
      </c>
      <c r="C218" s="557">
        <f>SUM(D218:L218)</f>
        <v>1209</v>
      </c>
      <c r="D218" s="559"/>
      <c r="E218" s="557"/>
      <c r="F218" s="559">
        <v>1209</v>
      </c>
      <c r="G218" s="557">
        <v>0</v>
      </c>
      <c r="H218" s="557"/>
      <c r="I218" s="581"/>
      <c r="J218" s="559"/>
      <c r="K218" s="557"/>
      <c r="L218" s="558"/>
      <c r="M218" s="562">
        <f t="shared" si="4"/>
        <v>1209</v>
      </c>
      <c r="O218" s="587"/>
    </row>
    <row r="219" spans="1:16" s="586" customFormat="1">
      <c r="A219" s="555" t="s">
        <v>429</v>
      </c>
      <c r="B219" s="556"/>
      <c r="C219" s="557">
        <f>SUM(D219:L219)</f>
        <v>1209</v>
      </c>
      <c r="D219" s="559"/>
      <c r="E219" s="557"/>
      <c r="F219" s="559">
        <v>1209</v>
      </c>
      <c r="G219" s="557"/>
      <c r="H219" s="557"/>
      <c r="I219" s="581"/>
      <c r="J219" s="559"/>
      <c r="K219" s="557"/>
      <c r="L219" s="558"/>
      <c r="M219" s="562">
        <f t="shared" si="4"/>
        <v>1209</v>
      </c>
      <c r="P219" s="587"/>
    </row>
    <row r="220" spans="1:16" s="586" customFormat="1">
      <c r="A220" s="555" t="s">
        <v>621</v>
      </c>
      <c r="B220" s="556"/>
      <c r="C220" s="557">
        <f>SUM(D220:L220)</f>
        <v>600</v>
      </c>
      <c r="D220" s="559"/>
      <c r="E220" s="557"/>
      <c r="F220" s="559">
        <v>600</v>
      </c>
      <c r="G220" s="557"/>
      <c r="H220" s="557"/>
      <c r="I220" s="581"/>
      <c r="J220" s="559"/>
      <c r="K220" s="557"/>
      <c r="L220" s="558"/>
      <c r="M220" s="562">
        <f t="shared" si="4"/>
        <v>600</v>
      </c>
      <c r="P220" s="587"/>
    </row>
    <row r="221" spans="1:16" s="586" customFormat="1">
      <c r="A221" s="555" t="s">
        <v>453</v>
      </c>
      <c r="B221" s="556"/>
      <c r="C221" s="557">
        <f>SUM(C220)</f>
        <v>600</v>
      </c>
      <c r="D221" s="557">
        <f t="shared" ref="D221:L221" si="59">SUM(D220)</f>
        <v>0</v>
      </c>
      <c r="E221" s="557">
        <f t="shared" si="59"/>
        <v>0</v>
      </c>
      <c r="F221" s="557">
        <f t="shared" si="59"/>
        <v>600</v>
      </c>
      <c r="G221" s="557">
        <f t="shared" si="59"/>
        <v>0</v>
      </c>
      <c r="H221" s="557">
        <f t="shared" si="59"/>
        <v>0</v>
      </c>
      <c r="I221" s="557">
        <f t="shared" si="59"/>
        <v>0</v>
      </c>
      <c r="J221" s="557">
        <f t="shared" si="59"/>
        <v>0</v>
      </c>
      <c r="K221" s="557">
        <f t="shared" si="59"/>
        <v>0</v>
      </c>
      <c r="L221" s="557">
        <f t="shared" si="59"/>
        <v>0</v>
      </c>
      <c r="M221" s="562">
        <f t="shared" si="4"/>
        <v>600</v>
      </c>
      <c r="P221" s="587"/>
    </row>
    <row r="222" spans="1:16" s="586" customFormat="1">
      <c r="A222" s="563" t="s">
        <v>537</v>
      </c>
      <c r="B222" s="564"/>
      <c r="C222" s="568">
        <f>SUM(C219,C221)</f>
        <v>1809</v>
      </c>
      <c r="D222" s="568">
        <f t="shared" ref="D222:L222" si="60">SUM(D219,D221)</f>
        <v>0</v>
      </c>
      <c r="E222" s="568">
        <f t="shared" si="60"/>
        <v>0</v>
      </c>
      <c r="F222" s="568">
        <f t="shared" si="60"/>
        <v>1809</v>
      </c>
      <c r="G222" s="568">
        <f t="shared" si="60"/>
        <v>0</v>
      </c>
      <c r="H222" s="568">
        <f t="shared" si="60"/>
        <v>0</v>
      </c>
      <c r="I222" s="568">
        <f t="shared" si="60"/>
        <v>0</v>
      </c>
      <c r="J222" s="568">
        <f t="shared" si="60"/>
        <v>0</v>
      </c>
      <c r="K222" s="568">
        <f t="shared" si="60"/>
        <v>0</v>
      </c>
      <c r="L222" s="568">
        <f t="shared" si="60"/>
        <v>0</v>
      </c>
      <c r="M222" s="562">
        <f t="shared" si="4"/>
        <v>1809</v>
      </c>
    </row>
    <row r="223" spans="1:16">
      <c r="A223" s="583" t="s">
        <v>587</v>
      </c>
      <c r="B223" s="543"/>
      <c r="C223" s="583"/>
      <c r="D223" s="559"/>
      <c r="E223" s="557"/>
      <c r="F223" s="559"/>
      <c r="G223" s="557"/>
      <c r="H223" s="557"/>
      <c r="I223" s="581"/>
      <c r="J223" s="559"/>
      <c r="K223" s="557"/>
      <c r="L223" s="558"/>
      <c r="M223" s="562">
        <f t="shared" si="4"/>
        <v>0</v>
      </c>
    </row>
    <row r="224" spans="1:16">
      <c r="A224" s="555" t="s">
        <v>33</v>
      </c>
      <c r="B224" s="556" t="s">
        <v>168</v>
      </c>
      <c r="C224" s="557">
        <f>SUM(D224:L224)</f>
        <v>4897</v>
      </c>
      <c r="D224" s="559"/>
      <c r="E224" s="557">
        <v>0</v>
      </c>
      <c r="F224" s="559">
        <v>2897</v>
      </c>
      <c r="G224" s="557">
        <v>0</v>
      </c>
      <c r="H224" s="557">
        <v>0</v>
      </c>
      <c r="I224" s="581">
        <v>0</v>
      </c>
      <c r="J224" s="559">
        <v>2000</v>
      </c>
      <c r="K224" s="557">
        <v>0</v>
      </c>
      <c r="L224" s="558">
        <v>0</v>
      </c>
      <c r="M224" s="562">
        <f t="shared" si="4"/>
        <v>4897</v>
      </c>
    </row>
    <row r="225" spans="1:13">
      <c r="A225" s="555" t="s">
        <v>429</v>
      </c>
      <c r="B225" s="556"/>
      <c r="C225" s="557">
        <f>SUM(D225:L225)</f>
        <v>4897</v>
      </c>
      <c r="D225" s="559"/>
      <c r="E225" s="557"/>
      <c r="F225" s="559">
        <v>2897</v>
      </c>
      <c r="G225" s="557"/>
      <c r="H225" s="557"/>
      <c r="I225" s="581"/>
      <c r="J225" s="559">
        <v>2000</v>
      </c>
      <c r="K225" s="557"/>
      <c r="L225" s="558"/>
      <c r="M225" s="562">
        <f t="shared" si="4"/>
        <v>4897</v>
      </c>
    </row>
    <row r="226" spans="1:13">
      <c r="A226" s="563" t="s">
        <v>534</v>
      </c>
      <c r="B226" s="556"/>
      <c r="C226" s="557">
        <f>SUM(D226:L226)</f>
        <v>4897</v>
      </c>
      <c r="D226" s="559"/>
      <c r="E226" s="557"/>
      <c r="F226" s="559">
        <v>2897</v>
      </c>
      <c r="G226" s="557"/>
      <c r="H226" s="557"/>
      <c r="I226" s="581"/>
      <c r="J226" s="559">
        <v>2000</v>
      </c>
      <c r="K226" s="557"/>
      <c r="L226" s="558"/>
      <c r="M226" s="562">
        <f t="shared" si="4"/>
        <v>4897</v>
      </c>
    </row>
    <row r="227" spans="1:13">
      <c r="A227" s="549" t="s">
        <v>588</v>
      </c>
      <c r="B227" s="542"/>
      <c r="C227" s="549"/>
      <c r="D227" s="552"/>
      <c r="E227" s="551"/>
      <c r="F227" s="552"/>
      <c r="G227" s="551"/>
      <c r="H227" s="551"/>
      <c r="I227" s="551"/>
      <c r="J227" s="552"/>
      <c r="K227" s="551"/>
      <c r="L227" s="550"/>
      <c r="M227" s="562">
        <f t="shared" si="4"/>
        <v>0</v>
      </c>
    </row>
    <row r="228" spans="1:13">
      <c r="A228" s="555" t="s">
        <v>33</v>
      </c>
      <c r="B228" s="556" t="s">
        <v>168</v>
      </c>
      <c r="C228" s="557">
        <f>SUM(D228:L228)</f>
        <v>2744</v>
      </c>
      <c r="D228" s="559"/>
      <c r="E228" s="557">
        <v>0</v>
      </c>
      <c r="F228" s="559">
        <v>0</v>
      </c>
      <c r="G228" s="557">
        <v>2744</v>
      </c>
      <c r="H228" s="557">
        <v>0</v>
      </c>
      <c r="I228" s="557">
        <v>0</v>
      </c>
      <c r="J228" s="559">
        <v>0</v>
      </c>
      <c r="K228" s="557">
        <v>0</v>
      </c>
      <c r="L228" s="558">
        <v>0</v>
      </c>
      <c r="M228" s="562">
        <f t="shared" si="4"/>
        <v>2744</v>
      </c>
    </row>
    <row r="229" spans="1:13">
      <c r="A229" s="555" t="s">
        <v>429</v>
      </c>
      <c r="B229" s="556"/>
      <c r="C229" s="557">
        <f>SUM(D229:L229)</f>
        <v>2744</v>
      </c>
      <c r="D229" s="559"/>
      <c r="E229" s="557"/>
      <c r="F229" s="559"/>
      <c r="G229" s="557">
        <v>2744</v>
      </c>
      <c r="H229" s="557"/>
      <c r="I229" s="557"/>
      <c r="J229" s="559"/>
      <c r="K229" s="557"/>
      <c r="L229" s="558"/>
      <c r="M229" s="562">
        <f t="shared" si="4"/>
        <v>2744</v>
      </c>
    </row>
    <row r="230" spans="1:13">
      <c r="A230" s="563" t="s">
        <v>536</v>
      </c>
      <c r="B230" s="564"/>
      <c r="C230" s="568">
        <f>SUM(D230:L230)</f>
        <v>2744</v>
      </c>
      <c r="D230" s="569"/>
      <c r="E230" s="568"/>
      <c r="F230" s="569"/>
      <c r="G230" s="568">
        <v>2744</v>
      </c>
      <c r="H230" s="568"/>
      <c r="I230" s="568"/>
      <c r="J230" s="569"/>
      <c r="K230" s="568"/>
      <c r="L230" s="588"/>
      <c r="M230" s="562">
        <f t="shared" si="4"/>
        <v>2744</v>
      </c>
    </row>
    <row r="231" spans="1:13">
      <c r="A231" s="583" t="s">
        <v>589</v>
      </c>
      <c r="B231" s="543"/>
      <c r="C231" s="591"/>
      <c r="D231" s="559"/>
      <c r="E231" s="557"/>
      <c r="F231" s="559"/>
      <c r="G231" s="557"/>
      <c r="H231" s="557"/>
      <c r="I231" s="557"/>
      <c r="J231" s="559"/>
      <c r="K231" s="557"/>
      <c r="L231" s="558"/>
      <c r="M231" s="562">
        <f t="shared" si="4"/>
        <v>0</v>
      </c>
    </row>
    <row r="232" spans="1:13">
      <c r="A232" s="555" t="s">
        <v>33</v>
      </c>
      <c r="B232" s="556" t="s">
        <v>168</v>
      </c>
      <c r="C232" s="557">
        <f>SUM(D232:L232)</f>
        <v>3456</v>
      </c>
      <c r="D232" s="558"/>
      <c r="E232" s="557">
        <v>0</v>
      </c>
      <c r="F232" s="559">
        <v>3456</v>
      </c>
      <c r="G232" s="557">
        <v>0</v>
      </c>
      <c r="H232" s="557">
        <v>0</v>
      </c>
      <c r="I232" s="557">
        <v>0</v>
      </c>
      <c r="J232" s="559">
        <v>0</v>
      </c>
      <c r="K232" s="557">
        <v>0</v>
      </c>
      <c r="L232" s="558">
        <v>0</v>
      </c>
      <c r="M232" s="562">
        <f t="shared" si="4"/>
        <v>3456</v>
      </c>
    </row>
    <row r="233" spans="1:13">
      <c r="A233" s="555" t="s">
        <v>429</v>
      </c>
      <c r="B233" s="556"/>
      <c r="C233" s="557">
        <f>SUM(D233:L233)</f>
        <v>3456</v>
      </c>
      <c r="D233" s="559"/>
      <c r="E233" s="557"/>
      <c r="F233" s="559">
        <v>3456</v>
      </c>
      <c r="G233" s="557"/>
      <c r="H233" s="557"/>
      <c r="I233" s="557"/>
      <c r="J233" s="559"/>
      <c r="K233" s="557"/>
      <c r="L233" s="558"/>
      <c r="M233" s="562">
        <f t="shared" si="4"/>
        <v>3456</v>
      </c>
    </row>
    <row r="234" spans="1:13">
      <c r="A234" s="555" t="s">
        <v>544</v>
      </c>
      <c r="B234" s="556"/>
      <c r="C234" s="568">
        <f>SUM(D234:L234)</f>
        <v>3456</v>
      </c>
      <c r="D234" s="559"/>
      <c r="E234" s="557"/>
      <c r="F234" s="559">
        <v>3456</v>
      </c>
      <c r="G234" s="557"/>
      <c r="H234" s="557"/>
      <c r="I234" s="557"/>
      <c r="J234" s="559"/>
      <c r="K234" s="557"/>
      <c r="L234" s="558"/>
      <c r="M234" s="562">
        <f t="shared" si="4"/>
        <v>3456</v>
      </c>
    </row>
    <row r="235" spans="1:13">
      <c r="A235" s="549" t="s">
        <v>590</v>
      </c>
      <c r="B235" s="542"/>
      <c r="C235" s="565"/>
      <c r="D235" s="550"/>
      <c r="E235" s="551"/>
      <c r="F235" s="552"/>
      <c r="G235" s="551"/>
      <c r="H235" s="551"/>
      <c r="I235" s="551"/>
      <c r="J235" s="552"/>
      <c r="K235" s="551"/>
      <c r="L235" s="550"/>
      <c r="M235" s="562">
        <f t="shared" si="4"/>
        <v>0</v>
      </c>
    </row>
    <row r="236" spans="1:13">
      <c r="A236" s="555" t="s">
        <v>33</v>
      </c>
      <c r="B236" s="556" t="s">
        <v>169</v>
      </c>
      <c r="C236" s="557">
        <f>SUM(D236:L236)</f>
        <v>11500</v>
      </c>
      <c r="D236" s="558"/>
      <c r="E236" s="557">
        <v>0</v>
      </c>
      <c r="F236" s="559">
        <v>0</v>
      </c>
      <c r="G236" s="557">
        <v>11500</v>
      </c>
      <c r="H236" s="557"/>
      <c r="I236" s="557">
        <v>0</v>
      </c>
      <c r="J236" s="559">
        <v>0</v>
      </c>
      <c r="K236" s="557">
        <v>0</v>
      </c>
      <c r="L236" s="558">
        <v>0</v>
      </c>
      <c r="M236" s="562">
        <f t="shared" si="4"/>
        <v>11500</v>
      </c>
    </row>
    <row r="237" spans="1:13">
      <c r="A237" s="555" t="s">
        <v>429</v>
      </c>
      <c r="B237" s="556"/>
      <c r="C237" s="557">
        <f>SUM(D237:L237)</f>
        <v>11500</v>
      </c>
      <c r="D237" s="558"/>
      <c r="E237" s="557"/>
      <c r="F237" s="559"/>
      <c r="G237" s="557">
        <v>11500</v>
      </c>
      <c r="H237" s="557"/>
      <c r="I237" s="557"/>
      <c r="J237" s="559"/>
      <c r="K237" s="557"/>
      <c r="L237" s="558"/>
      <c r="M237" s="562">
        <f t="shared" si="4"/>
        <v>11500</v>
      </c>
    </row>
    <row r="238" spans="1:13">
      <c r="A238" s="555" t="s">
        <v>650</v>
      </c>
      <c r="B238" s="556"/>
      <c r="C238" s="557">
        <f>SUM(D238:L238)</f>
        <v>-1500</v>
      </c>
      <c r="D238" s="558"/>
      <c r="E238" s="557"/>
      <c r="F238" s="559"/>
      <c r="G238" s="557">
        <v>-1500</v>
      </c>
      <c r="H238" s="557"/>
      <c r="I238" s="557"/>
      <c r="J238" s="559"/>
      <c r="K238" s="557"/>
      <c r="L238" s="558"/>
      <c r="M238" s="562">
        <f t="shared" si="4"/>
        <v>-1500</v>
      </c>
    </row>
    <row r="239" spans="1:13">
      <c r="A239" s="555" t="s">
        <v>451</v>
      </c>
      <c r="B239" s="556"/>
      <c r="C239" s="557">
        <f>SUM(C238)</f>
        <v>-1500</v>
      </c>
      <c r="D239" s="557">
        <f t="shared" ref="D239:L239" si="61">SUM(D238)</f>
        <v>0</v>
      </c>
      <c r="E239" s="557">
        <f t="shared" si="61"/>
        <v>0</v>
      </c>
      <c r="F239" s="557">
        <f t="shared" si="61"/>
        <v>0</v>
      </c>
      <c r="G239" s="557">
        <f t="shared" si="61"/>
        <v>-1500</v>
      </c>
      <c r="H239" s="557">
        <f t="shared" si="61"/>
        <v>0</v>
      </c>
      <c r="I239" s="557">
        <f t="shared" si="61"/>
        <v>0</v>
      </c>
      <c r="J239" s="557">
        <f t="shared" si="61"/>
        <v>0</v>
      </c>
      <c r="K239" s="557">
        <f t="shared" si="61"/>
        <v>0</v>
      </c>
      <c r="L239" s="557">
        <f t="shared" si="61"/>
        <v>0</v>
      </c>
      <c r="M239" s="562">
        <f t="shared" si="4"/>
        <v>-1500</v>
      </c>
    </row>
    <row r="240" spans="1:13">
      <c r="A240" s="563" t="s">
        <v>544</v>
      </c>
      <c r="B240" s="564"/>
      <c r="C240" s="568">
        <f>SUM(C237,C239)</f>
        <v>10000</v>
      </c>
      <c r="D240" s="568">
        <f t="shared" ref="D240:L240" si="62">SUM(D237,D239)</f>
        <v>0</v>
      </c>
      <c r="E240" s="568">
        <f t="shared" si="62"/>
        <v>0</v>
      </c>
      <c r="F240" s="568">
        <f t="shared" si="62"/>
        <v>0</v>
      </c>
      <c r="G240" s="568">
        <f t="shared" si="62"/>
        <v>10000</v>
      </c>
      <c r="H240" s="568">
        <f t="shared" si="62"/>
        <v>0</v>
      </c>
      <c r="I240" s="568">
        <f t="shared" si="62"/>
        <v>0</v>
      </c>
      <c r="J240" s="568">
        <f t="shared" si="62"/>
        <v>0</v>
      </c>
      <c r="K240" s="568">
        <f t="shared" si="62"/>
        <v>0</v>
      </c>
      <c r="L240" s="568">
        <f t="shared" si="62"/>
        <v>0</v>
      </c>
      <c r="M240" s="562">
        <f t="shared" si="4"/>
        <v>10000</v>
      </c>
    </row>
    <row r="241" spans="1:13">
      <c r="A241" s="591" t="s">
        <v>591</v>
      </c>
      <c r="B241" s="592"/>
      <c r="C241" s="607"/>
      <c r="D241" s="559"/>
      <c r="E241" s="551"/>
      <c r="F241" s="552"/>
      <c r="G241" s="551"/>
      <c r="H241" s="551"/>
      <c r="I241" s="551"/>
      <c r="J241" s="552"/>
      <c r="K241" s="551"/>
      <c r="L241" s="550"/>
      <c r="M241" s="562">
        <f t="shared" ref="M241:M274" si="63">SUM(D241:L241)</f>
        <v>0</v>
      </c>
    </row>
    <row r="242" spans="1:13">
      <c r="A242" s="555" t="s">
        <v>33</v>
      </c>
      <c r="B242" s="556" t="s">
        <v>168</v>
      </c>
      <c r="C242" s="557">
        <f>SUM(D242:L242)</f>
        <v>4222</v>
      </c>
      <c r="D242" s="559"/>
      <c r="E242" s="557"/>
      <c r="F242" s="559"/>
      <c r="G242" s="557">
        <v>0</v>
      </c>
      <c r="H242" s="557">
        <v>4222</v>
      </c>
      <c r="I242" s="557">
        <v>0</v>
      </c>
      <c r="J242" s="559">
        <v>0</v>
      </c>
      <c r="K242" s="557">
        <v>0</v>
      </c>
      <c r="L242" s="558">
        <v>0</v>
      </c>
      <c r="M242" s="562">
        <f t="shared" si="63"/>
        <v>4222</v>
      </c>
    </row>
    <row r="243" spans="1:13">
      <c r="A243" s="555" t="s">
        <v>429</v>
      </c>
      <c r="B243" s="556"/>
      <c r="C243" s="557">
        <f>SUM(D243:L243)</f>
        <v>4222</v>
      </c>
      <c r="D243" s="559"/>
      <c r="E243" s="557"/>
      <c r="F243" s="559"/>
      <c r="G243" s="557"/>
      <c r="H243" s="557">
        <v>4222</v>
      </c>
      <c r="I243" s="557"/>
      <c r="J243" s="559"/>
      <c r="K243" s="557"/>
      <c r="L243" s="558"/>
      <c r="M243" s="562">
        <f t="shared" si="63"/>
        <v>4222</v>
      </c>
    </row>
    <row r="244" spans="1:13">
      <c r="A244" s="563" t="s">
        <v>544</v>
      </c>
      <c r="B244" s="556"/>
      <c r="C244" s="557">
        <f>SUM(D244:L244)</f>
        <v>4222</v>
      </c>
      <c r="D244" s="559"/>
      <c r="E244" s="557"/>
      <c r="F244" s="559"/>
      <c r="G244" s="557"/>
      <c r="H244" s="557">
        <v>4222</v>
      </c>
      <c r="I244" s="557"/>
      <c r="J244" s="559"/>
      <c r="K244" s="557"/>
      <c r="L244" s="558"/>
      <c r="M244" s="562">
        <f t="shared" si="63"/>
        <v>4222</v>
      </c>
    </row>
    <row r="245" spans="1:13" s="586" customFormat="1">
      <c r="A245" s="549" t="s">
        <v>592</v>
      </c>
      <c r="B245" s="542"/>
      <c r="C245" s="549"/>
      <c r="D245" s="552"/>
      <c r="E245" s="551"/>
      <c r="F245" s="552"/>
      <c r="G245" s="551"/>
      <c r="H245" s="551"/>
      <c r="I245" s="551"/>
      <c r="J245" s="552"/>
      <c r="K245" s="551"/>
      <c r="L245" s="550"/>
      <c r="M245" s="562">
        <f t="shared" si="63"/>
        <v>0</v>
      </c>
    </row>
    <row r="246" spans="1:13">
      <c r="A246" s="555" t="s">
        <v>33</v>
      </c>
      <c r="B246" s="556" t="s">
        <v>168</v>
      </c>
      <c r="C246" s="557">
        <f>SUM(D246:L246)</f>
        <v>5759</v>
      </c>
      <c r="D246" s="559"/>
      <c r="E246" s="557">
        <v>0</v>
      </c>
      <c r="F246" s="559">
        <v>0</v>
      </c>
      <c r="G246" s="557"/>
      <c r="H246" s="557">
        <v>5759</v>
      </c>
      <c r="I246" s="557">
        <v>0</v>
      </c>
      <c r="J246" s="559"/>
      <c r="K246" s="557">
        <v>0</v>
      </c>
      <c r="L246" s="558">
        <v>0</v>
      </c>
      <c r="M246" s="562">
        <f t="shared" si="63"/>
        <v>5759</v>
      </c>
    </row>
    <row r="247" spans="1:13">
      <c r="A247" s="555" t="s">
        <v>429</v>
      </c>
      <c r="B247" s="556"/>
      <c r="C247" s="557">
        <f>SUM(D247:L247)</f>
        <v>5759</v>
      </c>
      <c r="D247" s="559"/>
      <c r="E247" s="557"/>
      <c r="F247" s="559"/>
      <c r="G247" s="557"/>
      <c r="H247" s="557">
        <v>5759</v>
      </c>
      <c r="I247" s="557"/>
      <c r="J247" s="559"/>
      <c r="K247" s="557"/>
      <c r="L247" s="558"/>
      <c r="M247" s="562">
        <f t="shared" si="63"/>
        <v>5759</v>
      </c>
    </row>
    <row r="248" spans="1:13">
      <c r="A248" s="563" t="s">
        <v>544</v>
      </c>
      <c r="B248" s="556"/>
      <c r="C248" s="557">
        <f>SUM(D248:L248)</f>
        <v>5759</v>
      </c>
      <c r="D248" s="559"/>
      <c r="E248" s="557"/>
      <c r="F248" s="559"/>
      <c r="G248" s="557"/>
      <c r="H248" s="557">
        <v>5759</v>
      </c>
      <c r="I248" s="557"/>
      <c r="J248" s="559"/>
      <c r="K248" s="557"/>
      <c r="L248" s="558"/>
      <c r="M248" s="562">
        <f t="shared" si="63"/>
        <v>5759</v>
      </c>
    </row>
    <row r="249" spans="1:13">
      <c r="A249" s="549" t="s">
        <v>593</v>
      </c>
      <c r="B249" s="542"/>
      <c r="C249" s="565"/>
      <c r="D249" s="552"/>
      <c r="E249" s="551"/>
      <c r="F249" s="552"/>
      <c r="G249" s="551"/>
      <c r="H249" s="551"/>
      <c r="I249" s="551"/>
      <c r="J249" s="552"/>
      <c r="K249" s="551"/>
      <c r="L249" s="550"/>
      <c r="M249" s="562">
        <f t="shared" si="63"/>
        <v>0</v>
      </c>
    </row>
    <row r="250" spans="1:13">
      <c r="A250" s="555" t="s">
        <v>33</v>
      </c>
      <c r="B250" s="556" t="s">
        <v>168</v>
      </c>
      <c r="C250" s="557">
        <f>SUM(D250:L250)</f>
        <v>0</v>
      </c>
      <c r="D250" s="559"/>
      <c r="E250" s="557">
        <v>0</v>
      </c>
      <c r="F250" s="559">
        <v>0</v>
      </c>
      <c r="G250" s="557"/>
      <c r="H250" s="557"/>
      <c r="I250" s="557">
        <v>0</v>
      </c>
      <c r="J250" s="559"/>
      <c r="K250" s="557">
        <v>0</v>
      </c>
      <c r="L250" s="558">
        <v>0</v>
      </c>
      <c r="M250" s="562">
        <f t="shared" si="63"/>
        <v>0</v>
      </c>
    </row>
    <row r="251" spans="1:13">
      <c r="A251" s="555" t="s">
        <v>429</v>
      </c>
      <c r="B251" s="556"/>
      <c r="C251" s="557">
        <f>SUM(D251:L251)</f>
        <v>0</v>
      </c>
      <c r="D251" s="559"/>
      <c r="E251" s="557"/>
      <c r="F251" s="559"/>
      <c r="G251" s="557"/>
      <c r="H251" s="557"/>
      <c r="I251" s="557"/>
      <c r="J251" s="559"/>
      <c r="K251" s="557"/>
      <c r="L251" s="558"/>
      <c r="M251" s="562">
        <f t="shared" si="63"/>
        <v>0</v>
      </c>
    </row>
    <row r="252" spans="1:13">
      <c r="A252" s="563" t="s">
        <v>537</v>
      </c>
      <c r="B252" s="564"/>
      <c r="C252" s="568">
        <f>SUM(D252:L252)</f>
        <v>0</v>
      </c>
      <c r="D252" s="569"/>
      <c r="E252" s="568"/>
      <c r="F252" s="569"/>
      <c r="G252" s="568"/>
      <c r="H252" s="568"/>
      <c r="I252" s="568"/>
      <c r="J252" s="569"/>
      <c r="K252" s="568"/>
      <c r="L252" s="588"/>
      <c r="M252" s="562"/>
    </row>
    <row r="253" spans="1:13">
      <c r="A253" s="583" t="s">
        <v>607</v>
      </c>
      <c r="B253" s="556"/>
      <c r="C253" s="557"/>
      <c r="D253" s="559"/>
      <c r="E253" s="557"/>
      <c r="F253" s="559"/>
      <c r="G253" s="557"/>
      <c r="H253" s="557"/>
      <c r="I253" s="557"/>
      <c r="J253" s="559"/>
      <c r="K253" s="557"/>
      <c r="L253" s="558"/>
      <c r="M253" s="562">
        <f t="shared" si="63"/>
        <v>0</v>
      </c>
    </row>
    <row r="254" spans="1:13">
      <c r="A254" s="555" t="s">
        <v>33</v>
      </c>
      <c r="B254" s="556" t="s">
        <v>168</v>
      </c>
      <c r="C254" s="557">
        <f>SUM(D254:L254)</f>
        <v>315</v>
      </c>
      <c r="D254" s="559"/>
      <c r="E254" s="557"/>
      <c r="F254" s="559"/>
      <c r="G254" s="557"/>
      <c r="H254" s="557">
        <v>315</v>
      </c>
      <c r="I254" s="557"/>
      <c r="J254" s="559"/>
      <c r="K254" s="557"/>
      <c r="L254" s="558"/>
      <c r="M254" s="562">
        <f t="shared" si="63"/>
        <v>315</v>
      </c>
    </row>
    <row r="255" spans="1:13">
      <c r="A255" s="555" t="s">
        <v>429</v>
      </c>
      <c r="B255" s="556"/>
      <c r="C255" s="557">
        <f>SUM(D255:L255)</f>
        <v>315</v>
      </c>
      <c r="D255" s="559"/>
      <c r="E255" s="557"/>
      <c r="F255" s="559"/>
      <c r="G255" s="557"/>
      <c r="H255" s="557">
        <v>315</v>
      </c>
      <c r="I255" s="557"/>
      <c r="J255" s="559"/>
      <c r="K255" s="557"/>
      <c r="L255" s="558"/>
      <c r="M255" s="562">
        <f t="shared" si="63"/>
        <v>315</v>
      </c>
    </row>
    <row r="256" spans="1:13">
      <c r="A256" s="563" t="s">
        <v>537</v>
      </c>
      <c r="B256" s="556"/>
      <c r="C256" s="557">
        <f>SUM(D256:L256)</f>
        <v>315</v>
      </c>
      <c r="D256" s="559"/>
      <c r="E256" s="557"/>
      <c r="F256" s="559"/>
      <c r="G256" s="557"/>
      <c r="H256" s="557">
        <v>315</v>
      </c>
      <c r="I256" s="557"/>
      <c r="J256" s="559"/>
      <c r="K256" s="557"/>
      <c r="L256" s="558"/>
      <c r="M256" s="562">
        <f t="shared" si="63"/>
        <v>315</v>
      </c>
    </row>
    <row r="257" spans="1:14">
      <c r="A257" s="565" t="s">
        <v>595</v>
      </c>
      <c r="B257" s="589"/>
      <c r="C257" s="565"/>
      <c r="D257" s="552"/>
      <c r="E257" s="551"/>
      <c r="F257" s="552"/>
      <c r="G257" s="551"/>
      <c r="H257" s="551"/>
      <c r="I257" s="551"/>
      <c r="J257" s="552"/>
      <c r="K257" s="551"/>
      <c r="L257" s="550"/>
      <c r="M257" s="562">
        <f t="shared" si="63"/>
        <v>0</v>
      </c>
    </row>
    <row r="258" spans="1:14">
      <c r="A258" s="555" t="s">
        <v>33</v>
      </c>
      <c r="B258" s="556" t="s">
        <v>168</v>
      </c>
      <c r="C258" s="557">
        <f>SUM(D258:L258)</f>
        <v>2790</v>
      </c>
      <c r="D258" s="558"/>
      <c r="E258" s="557">
        <v>0</v>
      </c>
      <c r="F258" s="559">
        <v>0</v>
      </c>
      <c r="G258" s="557">
        <v>0</v>
      </c>
      <c r="H258" s="557">
        <v>2790</v>
      </c>
      <c r="I258" s="557">
        <v>0</v>
      </c>
      <c r="J258" s="559">
        <v>0</v>
      </c>
      <c r="K258" s="557">
        <v>0</v>
      </c>
      <c r="L258" s="558">
        <v>0</v>
      </c>
      <c r="M258" s="562">
        <f t="shared" si="63"/>
        <v>2790</v>
      </c>
    </row>
    <row r="259" spans="1:14">
      <c r="A259" s="555" t="s">
        <v>429</v>
      </c>
      <c r="B259" s="556"/>
      <c r="C259" s="557">
        <f>SUM(D259:L259)</f>
        <v>2790</v>
      </c>
      <c r="D259" s="558"/>
      <c r="E259" s="557"/>
      <c r="F259" s="559"/>
      <c r="G259" s="557"/>
      <c r="H259" s="557">
        <v>2790</v>
      </c>
      <c r="I259" s="557"/>
      <c r="J259" s="559"/>
      <c r="K259" s="557"/>
      <c r="L259" s="558"/>
      <c r="M259" s="562">
        <f t="shared" si="63"/>
        <v>2790</v>
      </c>
      <c r="N259" s="554"/>
    </row>
    <row r="260" spans="1:14">
      <c r="A260" s="563" t="s">
        <v>537</v>
      </c>
      <c r="B260" s="556"/>
      <c r="C260" s="557">
        <f>SUM(D260:L260)</f>
        <v>2790</v>
      </c>
      <c r="D260" s="558"/>
      <c r="E260" s="557"/>
      <c r="F260" s="559"/>
      <c r="G260" s="557"/>
      <c r="H260" s="557">
        <v>2790</v>
      </c>
      <c r="I260" s="557"/>
      <c r="J260" s="559"/>
      <c r="K260" s="557"/>
      <c r="L260" s="558"/>
      <c r="M260" s="562">
        <f t="shared" si="63"/>
        <v>2790</v>
      </c>
    </row>
    <row r="261" spans="1:14">
      <c r="A261" s="565" t="s">
        <v>596</v>
      </c>
      <c r="B261" s="566"/>
      <c r="C261" s="551"/>
      <c r="D261" s="550"/>
      <c r="E261" s="551"/>
      <c r="F261" s="552"/>
      <c r="G261" s="551"/>
      <c r="H261" s="551"/>
      <c r="I261" s="551"/>
      <c r="J261" s="552"/>
      <c r="K261" s="551"/>
      <c r="L261" s="550"/>
      <c r="M261" s="562">
        <f t="shared" si="63"/>
        <v>0</v>
      </c>
    </row>
    <row r="262" spans="1:14">
      <c r="A262" s="555" t="s">
        <v>33</v>
      </c>
      <c r="B262" s="556" t="s">
        <v>168</v>
      </c>
      <c r="C262" s="557"/>
      <c r="D262" s="558"/>
      <c r="E262" s="557"/>
      <c r="F262" s="559"/>
      <c r="G262" s="557"/>
      <c r="H262" s="557"/>
      <c r="I262" s="557"/>
      <c r="J262" s="559"/>
      <c r="K262" s="557"/>
      <c r="L262" s="558"/>
      <c r="M262" s="562">
        <f t="shared" si="63"/>
        <v>0</v>
      </c>
    </row>
    <row r="263" spans="1:14">
      <c r="A263" s="555" t="s">
        <v>429</v>
      </c>
      <c r="B263" s="556"/>
      <c r="C263" s="557"/>
      <c r="D263" s="558"/>
      <c r="E263" s="557"/>
      <c r="F263" s="559"/>
      <c r="G263" s="557"/>
      <c r="H263" s="557"/>
      <c r="I263" s="557"/>
      <c r="J263" s="559"/>
      <c r="K263" s="557"/>
      <c r="L263" s="558"/>
      <c r="M263" s="562"/>
    </row>
    <row r="264" spans="1:14">
      <c r="A264" s="563" t="s">
        <v>537</v>
      </c>
      <c r="B264" s="564"/>
      <c r="C264" s="568"/>
      <c r="D264" s="588"/>
      <c r="E264" s="568"/>
      <c r="F264" s="569"/>
      <c r="G264" s="568"/>
      <c r="H264" s="568"/>
      <c r="I264" s="568"/>
      <c r="J264" s="569"/>
      <c r="K264" s="568"/>
      <c r="L264" s="588"/>
      <c r="M264" s="562"/>
    </row>
    <row r="265" spans="1:14">
      <c r="A265" s="591" t="s">
        <v>597</v>
      </c>
      <c r="B265" s="591"/>
      <c r="C265" s="557"/>
      <c r="D265" s="558"/>
      <c r="E265" s="557"/>
      <c r="F265" s="559"/>
      <c r="G265" s="557"/>
      <c r="H265" s="557"/>
      <c r="I265" s="557"/>
      <c r="J265" s="559"/>
      <c r="K265" s="557"/>
      <c r="L265" s="558"/>
      <c r="M265" s="562">
        <f t="shared" si="63"/>
        <v>0</v>
      </c>
    </row>
    <row r="266" spans="1:14">
      <c r="A266" s="555" t="s">
        <v>33</v>
      </c>
      <c r="B266" s="556" t="s">
        <v>168</v>
      </c>
      <c r="C266" s="557"/>
      <c r="D266" s="558"/>
      <c r="E266" s="557"/>
      <c r="F266" s="559"/>
      <c r="G266" s="557"/>
      <c r="H266" s="557"/>
      <c r="I266" s="557"/>
      <c r="J266" s="559"/>
      <c r="K266" s="557"/>
      <c r="L266" s="558"/>
      <c r="M266" s="562">
        <f t="shared" si="63"/>
        <v>0</v>
      </c>
    </row>
    <row r="267" spans="1:14">
      <c r="A267" s="555" t="s">
        <v>429</v>
      </c>
      <c r="B267" s="556"/>
      <c r="C267" s="557"/>
      <c r="D267" s="558"/>
      <c r="E267" s="557"/>
      <c r="F267" s="559"/>
      <c r="G267" s="557"/>
      <c r="H267" s="557"/>
      <c r="I267" s="557"/>
      <c r="J267" s="559"/>
      <c r="K267" s="557"/>
      <c r="L267" s="558"/>
      <c r="M267" s="562"/>
    </row>
    <row r="268" spans="1:14">
      <c r="A268" s="563" t="s">
        <v>537</v>
      </c>
      <c r="B268" s="556"/>
      <c r="C268" s="557"/>
      <c r="D268" s="558"/>
      <c r="E268" s="557"/>
      <c r="F268" s="559"/>
      <c r="G268" s="557"/>
      <c r="H268" s="557"/>
      <c r="I268" s="557"/>
      <c r="J268" s="559"/>
      <c r="K268" s="557"/>
      <c r="L268" s="558"/>
      <c r="M268" s="562"/>
    </row>
    <row r="269" spans="1:14">
      <c r="A269" s="565" t="s">
        <v>598</v>
      </c>
      <c r="B269" s="566"/>
      <c r="C269" s="551"/>
      <c r="D269" s="550"/>
      <c r="E269" s="551"/>
      <c r="F269" s="552"/>
      <c r="G269" s="551"/>
      <c r="H269" s="551"/>
      <c r="I269" s="551"/>
      <c r="J269" s="552"/>
      <c r="K269" s="551"/>
      <c r="L269" s="550"/>
      <c r="M269" s="562">
        <f t="shared" si="63"/>
        <v>0</v>
      </c>
    </row>
    <row r="270" spans="1:14">
      <c r="A270" s="555" t="s">
        <v>33</v>
      </c>
      <c r="B270" s="556" t="s">
        <v>169</v>
      </c>
      <c r="C270" s="557">
        <f>SUM(D270:L270)</f>
        <v>400000</v>
      </c>
      <c r="D270" s="558"/>
      <c r="E270" s="557"/>
      <c r="F270" s="559"/>
      <c r="G270" s="557"/>
      <c r="H270" s="557"/>
      <c r="I270" s="557"/>
      <c r="J270" s="559"/>
      <c r="K270" s="557"/>
      <c r="L270" s="558">
        <v>400000</v>
      </c>
      <c r="M270" s="562">
        <f t="shared" si="63"/>
        <v>400000</v>
      </c>
    </row>
    <row r="271" spans="1:14">
      <c r="A271" s="555" t="s">
        <v>441</v>
      </c>
      <c r="B271" s="556"/>
      <c r="C271" s="557">
        <f t="shared" ref="C271:C272" si="64">SUM(D271:L271)</f>
        <v>800000</v>
      </c>
      <c r="D271" s="558"/>
      <c r="E271" s="557"/>
      <c r="F271" s="559"/>
      <c r="G271" s="557"/>
      <c r="H271" s="557"/>
      <c r="I271" s="557"/>
      <c r="J271" s="559"/>
      <c r="K271" s="557"/>
      <c r="L271" s="558">
        <v>800000</v>
      </c>
      <c r="M271" s="562">
        <f t="shared" si="63"/>
        <v>800000</v>
      </c>
    </row>
    <row r="272" spans="1:14">
      <c r="A272" s="555" t="s">
        <v>623</v>
      </c>
      <c r="B272" s="556"/>
      <c r="C272" s="557">
        <f t="shared" si="64"/>
        <v>0</v>
      </c>
      <c r="D272" s="558"/>
      <c r="E272" s="557"/>
      <c r="F272" s="559">
        <v>4600</v>
      </c>
      <c r="G272" s="557"/>
      <c r="H272" s="557"/>
      <c r="I272" s="557"/>
      <c r="J272" s="559"/>
      <c r="K272" s="557"/>
      <c r="L272" s="558">
        <v>-4600</v>
      </c>
      <c r="M272" s="562">
        <f t="shared" si="63"/>
        <v>0</v>
      </c>
    </row>
    <row r="273" spans="1:13">
      <c r="A273" s="555" t="s">
        <v>437</v>
      </c>
      <c r="B273" s="556"/>
      <c r="C273" s="557">
        <f>SUM(C272)</f>
        <v>0</v>
      </c>
      <c r="D273" s="557">
        <f t="shared" ref="D273:L273" si="65">SUM(D272)</f>
        <v>0</v>
      </c>
      <c r="E273" s="557">
        <f t="shared" si="65"/>
        <v>0</v>
      </c>
      <c r="F273" s="557">
        <f t="shared" si="65"/>
        <v>4600</v>
      </c>
      <c r="G273" s="557">
        <f t="shared" si="65"/>
        <v>0</v>
      </c>
      <c r="H273" s="557">
        <f t="shared" si="65"/>
        <v>0</v>
      </c>
      <c r="I273" s="557">
        <f t="shared" si="65"/>
        <v>0</v>
      </c>
      <c r="J273" s="557">
        <f t="shared" si="65"/>
        <v>0</v>
      </c>
      <c r="K273" s="557">
        <f t="shared" si="65"/>
        <v>0</v>
      </c>
      <c r="L273" s="557">
        <f t="shared" si="65"/>
        <v>-4600</v>
      </c>
      <c r="M273" s="562">
        <f t="shared" si="63"/>
        <v>0</v>
      </c>
    </row>
    <row r="274" spans="1:13">
      <c r="A274" s="563" t="s">
        <v>537</v>
      </c>
      <c r="B274" s="564"/>
      <c r="C274" s="568">
        <f>SUM(C271,C273)</f>
        <v>800000</v>
      </c>
      <c r="D274" s="568">
        <f t="shared" ref="D274:L274" si="66">SUM(D271,D273)</f>
        <v>0</v>
      </c>
      <c r="E274" s="568">
        <f t="shared" si="66"/>
        <v>0</v>
      </c>
      <c r="F274" s="568">
        <f t="shared" si="66"/>
        <v>4600</v>
      </c>
      <c r="G274" s="568">
        <f t="shared" si="66"/>
        <v>0</v>
      </c>
      <c r="H274" s="568">
        <f t="shared" si="66"/>
        <v>0</v>
      </c>
      <c r="I274" s="568">
        <f t="shared" si="66"/>
        <v>0</v>
      </c>
      <c r="J274" s="568">
        <f t="shared" si="66"/>
        <v>0</v>
      </c>
      <c r="K274" s="568">
        <f t="shared" si="66"/>
        <v>0</v>
      </c>
      <c r="L274" s="568">
        <f t="shared" si="66"/>
        <v>795400</v>
      </c>
      <c r="M274" s="562">
        <f t="shared" si="63"/>
        <v>800000</v>
      </c>
    </row>
    <row r="275" spans="1:13">
      <c r="A275" s="583" t="s">
        <v>46</v>
      </c>
      <c r="B275" s="583"/>
      <c r="C275" s="583"/>
      <c r="D275" s="608"/>
      <c r="E275" s="609"/>
      <c r="F275" s="610"/>
      <c r="G275" s="609"/>
      <c r="H275" s="609"/>
      <c r="I275" s="609"/>
      <c r="J275" s="611"/>
      <c r="K275" s="609"/>
      <c r="L275" s="608"/>
    </row>
    <row r="276" spans="1:13">
      <c r="A276" s="583" t="s">
        <v>33</v>
      </c>
      <c r="B276" s="583"/>
      <c r="C276" s="609">
        <f>SUM(D276:L276)</f>
        <v>1789880</v>
      </c>
      <c r="D276" s="608">
        <f t="shared" ref="D276:L276" si="67">SUM(D291,D218,D224,D228,D232,D236,D242,D246,D250,D258,D254,D262,D266,D270,D214)</f>
        <v>133045</v>
      </c>
      <c r="E276" s="608">
        <f t="shared" si="67"/>
        <v>20460</v>
      </c>
      <c r="F276" s="608">
        <f t="shared" si="67"/>
        <v>340790</v>
      </c>
      <c r="G276" s="608">
        <f t="shared" si="67"/>
        <v>14244</v>
      </c>
      <c r="H276" s="612">
        <f t="shared" si="67"/>
        <v>350307</v>
      </c>
      <c r="I276" s="608">
        <f t="shared" si="67"/>
        <v>368640</v>
      </c>
      <c r="J276" s="608">
        <f t="shared" si="67"/>
        <v>127000</v>
      </c>
      <c r="K276" s="608">
        <f t="shared" si="67"/>
        <v>17793</v>
      </c>
      <c r="L276" s="608">
        <f t="shared" si="67"/>
        <v>417601</v>
      </c>
      <c r="M276" s="613">
        <f>SUM(M291,M218,M224,M228,M232,M236,M242,M246,M250,M258,M254,M262,M266,M270,M214)</f>
        <v>1789880</v>
      </c>
    </row>
    <row r="277" spans="1:13">
      <c r="A277" s="583" t="s">
        <v>441</v>
      </c>
      <c r="B277" s="583"/>
      <c r="C277" s="609">
        <f t="shared" ref="C277" si="68">SUM(D277:L277)</f>
        <v>2423726</v>
      </c>
      <c r="D277" s="608">
        <f t="shared" ref="D277:L277" si="69">SUM(D292,D219,D225,D229,D233,D237,D243,D247,D251,D259,D255,D263,D267,D271,D215)</f>
        <v>134122</v>
      </c>
      <c r="E277" s="608">
        <f t="shared" si="69"/>
        <v>20957</v>
      </c>
      <c r="F277" s="608">
        <f t="shared" si="69"/>
        <v>388465</v>
      </c>
      <c r="G277" s="608">
        <f t="shared" si="69"/>
        <v>14244</v>
      </c>
      <c r="H277" s="612">
        <f t="shared" si="69"/>
        <v>415872</v>
      </c>
      <c r="I277" s="612">
        <f t="shared" si="69"/>
        <v>458502</v>
      </c>
      <c r="J277" s="608">
        <f t="shared" si="69"/>
        <v>150335</v>
      </c>
      <c r="K277" s="608">
        <f t="shared" si="69"/>
        <v>2793</v>
      </c>
      <c r="L277" s="608">
        <f t="shared" si="69"/>
        <v>838436</v>
      </c>
      <c r="M277" s="613">
        <f>SUM(D277:L277)</f>
        <v>2423726</v>
      </c>
    </row>
    <row r="278" spans="1:13">
      <c r="A278" s="583" t="s">
        <v>437</v>
      </c>
      <c r="B278" s="583"/>
      <c r="C278" s="609">
        <f t="shared" ref="C278:L278" si="70">SUM(C17,C36,C44,C50,C63,C70,C81,C97,C115,C122,C140,C146,C153,C170,C179,C186,C193,C207,C221,C239,C273,)</f>
        <v>400566</v>
      </c>
      <c r="D278" s="609">
        <f t="shared" si="70"/>
        <v>-4234</v>
      </c>
      <c r="E278" s="609">
        <f t="shared" si="70"/>
        <v>985</v>
      </c>
      <c r="F278" s="609">
        <f t="shared" si="70"/>
        <v>20092</v>
      </c>
      <c r="G278" s="609">
        <f t="shared" si="70"/>
        <v>-1500</v>
      </c>
      <c r="H278" s="609">
        <f t="shared" si="70"/>
        <v>287738</v>
      </c>
      <c r="I278" s="609">
        <f t="shared" si="70"/>
        <v>18632</v>
      </c>
      <c r="J278" s="609">
        <f t="shared" si="70"/>
        <v>68453</v>
      </c>
      <c r="K278" s="609">
        <f t="shared" si="70"/>
        <v>15000</v>
      </c>
      <c r="L278" s="609">
        <f t="shared" si="70"/>
        <v>-4600</v>
      </c>
      <c r="M278" s="608">
        <f>SUM(D278:L278)</f>
        <v>400566</v>
      </c>
    </row>
    <row r="279" spans="1:13">
      <c r="A279" s="614" t="s">
        <v>545</v>
      </c>
      <c r="B279" s="614"/>
      <c r="C279" s="609">
        <f>SUM(C277:C278)</f>
        <v>2824292</v>
      </c>
      <c r="D279" s="609">
        <f t="shared" ref="D279:L279" si="71">SUM(D277:D278)</f>
        <v>129888</v>
      </c>
      <c r="E279" s="609">
        <f t="shared" si="71"/>
        <v>21942</v>
      </c>
      <c r="F279" s="609">
        <f t="shared" si="71"/>
        <v>408557</v>
      </c>
      <c r="G279" s="609">
        <f t="shared" si="71"/>
        <v>12744</v>
      </c>
      <c r="H279" s="609">
        <f t="shared" si="71"/>
        <v>703610</v>
      </c>
      <c r="I279" s="609">
        <f t="shared" si="71"/>
        <v>477134</v>
      </c>
      <c r="J279" s="609">
        <f t="shared" si="71"/>
        <v>218788</v>
      </c>
      <c r="K279" s="609">
        <f t="shared" si="71"/>
        <v>17793</v>
      </c>
      <c r="L279" s="609">
        <f t="shared" si="71"/>
        <v>833836</v>
      </c>
      <c r="M279" s="613">
        <f>SUM(M293,C198,C202,C208,C212,C216,C222,C226,C230,C234,C240,C244,C248,C252,C256,C260,C264,C268,C274)</f>
        <v>2824292</v>
      </c>
    </row>
    <row r="280" spans="1:13" ht="18" customHeight="1">
      <c r="A280" s="615" t="s">
        <v>431</v>
      </c>
      <c r="B280" s="615"/>
      <c r="C280" s="616">
        <f>C276-(C283+C286)</f>
        <v>1293108</v>
      </c>
      <c r="D280" s="616">
        <f t="shared" ref="D280:L280" si="72">D276-(D283+D286)</f>
        <v>99507</v>
      </c>
      <c r="E280" s="616">
        <f t="shared" si="72"/>
        <v>12872</v>
      </c>
      <c r="F280" s="616">
        <f t="shared" si="72"/>
        <v>333811</v>
      </c>
      <c r="G280" s="616">
        <f t="shared" si="72"/>
        <v>2744</v>
      </c>
      <c r="H280" s="616">
        <f t="shared" si="72"/>
        <v>333855</v>
      </c>
      <c r="I280" s="616">
        <f t="shared" si="72"/>
        <v>348375</v>
      </c>
      <c r="J280" s="616">
        <f t="shared" si="72"/>
        <v>127000</v>
      </c>
      <c r="K280" s="616">
        <f t="shared" si="72"/>
        <v>17343</v>
      </c>
      <c r="L280" s="616">
        <f t="shared" si="72"/>
        <v>17601</v>
      </c>
      <c r="M280" s="613">
        <f>SUM(M292,M223,M227,M231,M235,M241,M245,M249,M253,M261,M257,M265,M269,M275,M217)</f>
        <v>1528966</v>
      </c>
    </row>
    <row r="281" spans="1:13" ht="18" customHeight="1">
      <c r="A281" s="576" t="s">
        <v>432</v>
      </c>
      <c r="B281" s="576"/>
      <c r="C281" s="617">
        <f>SUM(D281:L281)</f>
        <v>1934860</v>
      </c>
      <c r="D281" s="617">
        <v>100884</v>
      </c>
      <c r="E281" s="617">
        <v>13369</v>
      </c>
      <c r="F281" s="617">
        <v>383848</v>
      </c>
      <c r="G281" s="617">
        <v>2744</v>
      </c>
      <c r="H281" s="617">
        <v>415572</v>
      </c>
      <c r="I281" s="617">
        <v>426879</v>
      </c>
      <c r="J281" s="617">
        <v>150335</v>
      </c>
      <c r="K281" s="617">
        <v>2793</v>
      </c>
      <c r="L281" s="617">
        <v>438436</v>
      </c>
      <c r="M281" s="613">
        <f>SUM(D281:L281)</f>
        <v>1934860</v>
      </c>
    </row>
    <row r="282" spans="1:13" ht="18" customHeight="1">
      <c r="A282" s="576" t="s">
        <v>546</v>
      </c>
      <c r="B282" s="576"/>
      <c r="C282" s="617">
        <f>C279-(C285+C288)</f>
        <v>1636676</v>
      </c>
      <c r="D282" s="617">
        <f t="shared" ref="D282:L282" si="73">D279-(D285+D288)</f>
        <v>96650</v>
      </c>
      <c r="E282" s="617">
        <f t="shared" si="73"/>
        <v>14354</v>
      </c>
      <c r="F282" s="617">
        <f t="shared" si="73"/>
        <v>399478</v>
      </c>
      <c r="G282" s="617">
        <f t="shared" si="73"/>
        <v>2744</v>
      </c>
      <c r="H282" s="617">
        <f t="shared" si="73"/>
        <v>464495</v>
      </c>
      <c r="I282" s="617">
        <f t="shared" si="73"/>
        <v>387888</v>
      </c>
      <c r="J282" s="617">
        <f t="shared" si="73"/>
        <v>215288</v>
      </c>
      <c r="K282" s="617">
        <f t="shared" si="73"/>
        <v>17343</v>
      </c>
      <c r="L282" s="617">
        <f t="shared" si="73"/>
        <v>38436</v>
      </c>
      <c r="M282" s="613">
        <f>SUM(D282:L282)</f>
        <v>1636676</v>
      </c>
    </row>
    <row r="283" spans="1:13" s="618" customFormat="1" ht="17.25" customHeight="1">
      <c r="A283" s="615" t="s">
        <v>433</v>
      </c>
      <c r="B283" s="615"/>
      <c r="C283" s="616">
        <f t="shared" ref="C283:L283" si="74">SUM(C88,C160,C173,C204,C210,C214,C236,C270,)</f>
        <v>454543</v>
      </c>
      <c r="D283" s="616">
        <f t="shared" si="74"/>
        <v>0</v>
      </c>
      <c r="E283" s="616">
        <f t="shared" si="74"/>
        <v>0</v>
      </c>
      <c r="F283" s="616">
        <f t="shared" si="74"/>
        <v>6141</v>
      </c>
      <c r="G283" s="616">
        <f t="shared" si="74"/>
        <v>11500</v>
      </c>
      <c r="H283" s="616">
        <f t="shared" si="74"/>
        <v>16452</v>
      </c>
      <c r="I283" s="616">
        <f t="shared" si="74"/>
        <v>20000</v>
      </c>
      <c r="J283" s="616">
        <f t="shared" si="74"/>
        <v>0</v>
      </c>
      <c r="K283" s="616">
        <f t="shared" si="74"/>
        <v>450</v>
      </c>
      <c r="L283" s="616">
        <f t="shared" si="74"/>
        <v>400000</v>
      </c>
      <c r="M283" s="613">
        <f>SUM(D283:L283)</f>
        <v>454543</v>
      </c>
    </row>
    <row r="284" spans="1:13" s="618" customFormat="1" ht="17.25" customHeight="1">
      <c r="A284" s="576" t="s">
        <v>434</v>
      </c>
      <c r="B284" s="576"/>
      <c r="C284" s="617">
        <f>SUM(D284:L284)</f>
        <v>445837</v>
      </c>
      <c r="D284" s="617">
        <f t="shared" ref="D284:J284" si="75">SUM(D89,D161,D174,D205,D211,D215,D237,D271,)</f>
        <v>0</v>
      </c>
      <c r="E284" s="617">
        <f t="shared" si="75"/>
        <v>0</v>
      </c>
      <c r="F284" s="617">
        <v>3779</v>
      </c>
      <c r="G284" s="617">
        <f t="shared" si="75"/>
        <v>11500</v>
      </c>
      <c r="H284" s="617">
        <v>300</v>
      </c>
      <c r="I284" s="617">
        <v>30258</v>
      </c>
      <c r="J284" s="617">
        <f t="shared" si="75"/>
        <v>0</v>
      </c>
      <c r="K284" s="617">
        <v>0</v>
      </c>
      <c r="L284" s="617">
        <v>400000</v>
      </c>
      <c r="M284" s="613">
        <f>SUM(D284:L284)</f>
        <v>445837</v>
      </c>
    </row>
    <row r="285" spans="1:13" s="618" customFormat="1" ht="17.25" customHeight="1">
      <c r="A285" s="576" t="s">
        <v>547</v>
      </c>
      <c r="B285" s="576"/>
      <c r="C285" s="617">
        <f>SUM(C98,C180,C208,C212,C216,C240,C274)</f>
        <v>1143301</v>
      </c>
      <c r="D285" s="617">
        <f t="shared" ref="D285:L285" si="76">SUM(D98,D180,D208,D212,D216,D240,D274)</f>
        <v>0</v>
      </c>
      <c r="E285" s="617">
        <f t="shared" si="76"/>
        <v>0</v>
      </c>
      <c r="F285" s="617">
        <f t="shared" si="76"/>
        <v>7241</v>
      </c>
      <c r="G285" s="617">
        <f t="shared" si="76"/>
        <v>10000</v>
      </c>
      <c r="H285" s="617">
        <f t="shared" si="76"/>
        <v>239115</v>
      </c>
      <c r="I285" s="617">
        <f t="shared" si="76"/>
        <v>87595</v>
      </c>
      <c r="J285" s="617">
        <f t="shared" si="76"/>
        <v>3500</v>
      </c>
      <c r="K285" s="617">
        <f t="shared" si="76"/>
        <v>450</v>
      </c>
      <c r="L285" s="617">
        <f t="shared" si="76"/>
        <v>795400</v>
      </c>
      <c r="M285" s="613">
        <f>SUM(D285:L285)</f>
        <v>1143301</v>
      </c>
    </row>
    <row r="286" spans="1:13" s="618" customFormat="1" ht="18" customHeight="1">
      <c r="A286" s="619" t="s">
        <v>435</v>
      </c>
      <c r="B286" s="615"/>
      <c r="C286" s="620">
        <f t="shared" ref="C286:L286" si="77">SUM(C13,)</f>
        <v>42229</v>
      </c>
      <c r="D286" s="616">
        <f t="shared" si="77"/>
        <v>33538</v>
      </c>
      <c r="E286" s="620">
        <f t="shared" si="77"/>
        <v>7588</v>
      </c>
      <c r="F286" s="616">
        <f t="shared" si="77"/>
        <v>838</v>
      </c>
      <c r="G286" s="620">
        <f t="shared" si="77"/>
        <v>0</v>
      </c>
      <c r="H286" s="616">
        <f t="shared" si="77"/>
        <v>0</v>
      </c>
      <c r="I286" s="620">
        <f t="shared" si="77"/>
        <v>265</v>
      </c>
      <c r="J286" s="616">
        <f t="shared" si="77"/>
        <v>0</v>
      </c>
      <c r="K286" s="620">
        <f t="shared" si="77"/>
        <v>0</v>
      </c>
      <c r="L286" s="616">
        <f t="shared" si="77"/>
        <v>0</v>
      </c>
      <c r="M286" s="613">
        <f>SUM(M294,M227,M231,M235,M241,M245,M249,M253,M257,M265,M261,M269,M275,M280,M223)</f>
        <v>1528966</v>
      </c>
    </row>
    <row r="287" spans="1:13" s="618" customFormat="1" ht="20.25" customHeight="1">
      <c r="A287" s="621" t="s">
        <v>436</v>
      </c>
      <c r="B287" s="576"/>
      <c r="C287" s="622">
        <f>SUM(C14,)</f>
        <v>43029</v>
      </c>
      <c r="D287" s="617">
        <f>SUM(D14)</f>
        <v>33238</v>
      </c>
      <c r="E287" s="617">
        <f t="shared" ref="E287:L287" si="78">SUM(E14)</f>
        <v>7588</v>
      </c>
      <c r="F287" s="617">
        <f t="shared" si="78"/>
        <v>838</v>
      </c>
      <c r="G287" s="617">
        <f t="shared" si="78"/>
        <v>0</v>
      </c>
      <c r="H287" s="617">
        <f t="shared" si="78"/>
        <v>0</v>
      </c>
      <c r="I287" s="617">
        <f t="shared" si="78"/>
        <v>1365</v>
      </c>
      <c r="J287" s="617">
        <f t="shared" si="78"/>
        <v>0</v>
      </c>
      <c r="K287" s="617">
        <f t="shared" si="78"/>
        <v>0</v>
      </c>
      <c r="L287" s="617">
        <f t="shared" si="78"/>
        <v>0</v>
      </c>
      <c r="M287" s="623">
        <f>SUM(D287:L287)</f>
        <v>43029</v>
      </c>
    </row>
    <row r="288" spans="1:13" s="618" customFormat="1" ht="20.25" customHeight="1">
      <c r="A288" s="624" t="s">
        <v>548</v>
      </c>
      <c r="B288" s="625"/>
      <c r="C288" s="626">
        <f>SUM(D288:L288)</f>
        <v>44315</v>
      </c>
      <c r="D288" s="617">
        <f>SUM(D18,)</f>
        <v>33238</v>
      </c>
      <c r="E288" s="617">
        <f t="shared" ref="E288:L288" si="79">SUM(E18,)</f>
        <v>7588</v>
      </c>
      <c r="F288" s="617">
        <f t="shared" si="79"/>
        <v>1838</v>
      </c>
      <c r="G288" s="617">
        <f t="shared" si="79"/>
        <v>0</v>
      </c>
      <c r="H288" s="617">
        <f t="shared" si="79"/>
        <v>0</v>
      </c>
      <c r="I288" s="617">
        <f t="shared" si="79"/>
        <v>1651</v>
      </c>
      <c r="J288" s="617">
        <f t="shared" si="79"/>
        <v>0</v>
      </c>
      <c r="K288" s="617">
        <f t="shared" si="79"/>
        <v>0</v>
      </c>
      <c r="L288" s="617">
        <f t="shared" si="79"/>
        <v>0</v>
      </c>
      <c r="M288" s="623">
        <f>SUM(D288:L288)</f>
        <v>44315</v>
      </c>
    </row>
    <row r="289" spans="1:13">
      <c r="A289" s="627"/>
      <c r="B289" s="627"/>
      <c r="C289" s="627"/>
      <c r="D289" s="627"/>
      <c r="E289" s="627"/>
      <c r="F289" s="627"/>
      <c r="G289" s="627"/>
      <c r="H289" s="627"/>
      <c r="I289" s="627"/>
      <c r="J289" s="627"/>
      <c r="K289" s="627"/>
      <c r="L289" s="627"/>
    </row>
    <row r="290" spans="1:13">
      <c r="A290" s="627" t="s">
        <v>115</v>
      </c>
      <c r="B290" s="627"/>
      <c r="C290" s="627"/>
      <c r="D290" s="627"/>
      <c r="E290" s="627"/>
      <c r="F290" s="627"/>
      <c r="G290" s="627"/>
      <c r="H290" s="627"/>
      <c r="I290" s="627"/>
      <c r="J290" s="627"/>
      <c r="K290" s="627"/>
      <c r="L290" s="627"/>
    </row>
    <row r="291" spans="1:13">
      <c r="A291" s="628" t="s">
        <v>238</v>
      </c>
      <c r="B291" s="628"/>
      <c r="C291" s="628"/>
      <c r="D291" s="629">
        <f t="shared" ref="D291:M291" si="80">SUM(D13,D24,D28,D47,D57,D66,D73,D77,D84,D100,D104,D108,D112,D118,D125,D143,D149,D156,D160,D164,D173,D182,D200,D204,D210,D20,D88,)</f>
        <v>133045</v>
      </c>
      <c r="E291" s="629">
        <f t="shared" si="80"/>
        <v>20460</v>
      </c>
      <c r="F291" s="629">
        <f t="shared" si="80"/>
        <v>333228</v>
      </c>
      <c r="G291" s="629">
        <f t="shared" si="80"/>
        <v>0</v>
      </c>
      <c r="H291" s="629">
        <f t="shared" si="80"/>
        <v>337221</v>
      </c>
      <c r="I291" s="629">
        <f t="shared" si="80"/>
        <v>368640</v>
      </c>
      <c r="J291" s="629">
        <f t="shared" si="80"/>
        <v>125000</v>
      </c>
      <c r="K291" s="629">
        <f t="shared" si="80"/>
        <v>17793</v>
      </c>
      <c r="L291" s="629">
        <f t="shared" si="80"/>
        <v>17601</v>
      </c>
      <c r="M291" s="629">
        <f t="shared" si="80"/>
        <v>1352988</v>
      </c>
    </row>
    <row r="292" spans="1:13">
      <c r="A292" s="627"/>
      <c r="B292" s="627"/>
      <c r="C292" s="627"/>
      <c r="D292" s="629">
        <f t="shared" ref="D292:L292" si="81">SUM(D14,D25,D29,D48,D58,D67,D74,D78,D85,D101,D105,D109,D113,D119,D126,D144,D150,D157,D161,D165,D174,D183,D201,D205,D211,D21,D89,D40,D54)</f>
        <v>134122</v>
      </c>
      <c r="E292" s="629">
        <f t="shared" si="81"/>
        <v>20957</v>
      </c>
      <c r="F292" s="629">
        <f t="shared" si="81"/>
        <v>380903</v>
      </c>
      <c r="G292" s="629">
        <f t="shared" si="81"/>
        <v>0</v>
      </c>
      <c r="H292" s="629">
        <f t="shared" si="81"/>
        <v>402786</v>
      </c>
      <c r="I292" s="629">
        <f t="shared" si="81"/>
        <v>458502</v>
      </c>
      <c r="J292" s="629">
        <f t="shared" si="81"/>
        <v>148335</v>
      </c>
      <c r="K292" s="629">
        <f t="shared" si="81"/>
        <v>2793</v>
      </c>
      <c r="L292" s="629">
        <f t="shared" si="81"/>
        <v>38436</v>
      </c>
      <c r="M292" s="629">
        <f>SUM(M14,M25,M29,M48,M58,M67,M74,M78,M85,M101,M105,M109,M113,M119,M126,M144,M150,M157,M161,M165,M174,M183,M201,M205,M211,M21,M89,)</f>
        <v>1528966</v>
      </c>
    </row>
    <row r="293" spans="1:13">
      <c r="A293" s="630"/>
      <c r="B293" s="627"/>
      <c r="C293" s="627"/>
      <c r="D293" s="629">
        <f t="shared" ref="D293:L293" si="82">SUM(D18,D22,D26,D37,D45,D51,D55,D64,D71,D75,D82,D86,D98,D102,D106,D110,D116,D123,D141,D147,D154,D158,D162,D171,D180,D187,D194,)</f>
        <v>129888</v>
      </c>
      <c r="E293" s="629">
        <f t="shared" si="82"/>
        <v>21942</v>
      </c>
      <c r="F293" s="629">
        <f t="shared" si="82"/>
        <v>393516</v>
      </c>
      <c r="G293" s="629">
        <f t="shared" si="82"/>
        <v>0</v>
      </c>
      <c r="H293" s="629">
        <f t="shared" si="82"/>
        <v>690524</v>
      </c>
      <c r="I293" s="629">
        <f t="shared" si="82"/>
        <v>477134</v>
      </c>
      <c r="J293" s="629">
        <f t="shared" si="82"/>
        <v>213288</v>
      </c>
      <c r="K293" s="629">
        <f t="shared" si="82"/>
        <v>17793</v>
      </c>
      <c r="L293" s="629">
        <f t="shared" si="82"/>
        <v>38436</v>
      </c>
      <c r="M293" s="562">
        <f>SUM(D293:L293)</f>
        <v>1982521</v>
      </c>
    </row>
    <row r="294" spans="1:13">
      <c r="A294" s="627"/>
      <c r="B294" s="627"/>
      <c r="C294" s="629"/>
      <c r="D294" s="629"/>
      <c r="E294" s="629"/>
      <c r="F294" s="629"/>
      <c r="G294" s="629"/>
      <c r="H294" s="629"/>
      <c r="I294" s="629"/>
      <c r="J294" s="629"/>
      <c r="K294" s="629"/>
      <c r="L294" s="629"/>
    </row>
    <row r="295" spans="1:13">
      <c r="A295" s="627"/>
      <c r="B295" s="627"/>
      <c r="C295" s="627"/>
      <c r="D295" s="629"/>
      <c r="E295" s="627"/>
      <c r="F295" s="627"/>
      <c r="G295" s="627"/>
      <c r="H295" s="627"/>
      <c r="I295" s="627"/>
      <c r="J295" s="627"/>
      <c r="K295" s="627"/>
      <c r="L295" s="627"/>
    </row>
    <row r="296" spans="1:13">
      <c r="A296" s="630"/>
      <c r="B296" s="627"/>
      <c r="C296" s="627"/>
      <c r="D296" s="629"/>
      <c r="E296" s="627"/>
      <c r="F296" s="627"/>
      <c r="G296" s="627"/>
      <c r="H296" s="627"/>
      <c r="I296" s="627"/>
      <c r="J296" s="627"/>
      <c r="K296" s="627"/>
      <c r="L296" s="627"/>
    </row>
    <row r="297" spans="1:13">
      <c r="A297" s="627"/>
      <c r="B297" s="627"/>
      <c r="C297" s="627"/>
      <c r="D297" s="629"/>
      <c r="E297" s="627"/>
      <c r="F297" s="627"/>
      <c r="G297" s="627"/>
      <c r="H297" s="627"/>
      <c r="I297" s="627"/>
      <c r="J297" s="627"/>
      <c r="K297" s="627"/>
      <c r="L297" s="627"/>
    </row>
    <row r="298" spans="1:13">
      <c r="A298" s="627"/>
      <c r="B298" s="627"/>
      <c r="C298" s="627"/>
      <c r="D298" s="627"/>
      <c r="E298" s="627"/>
      <c r="F298" s="627"/>
      <c r="G298" s="627"/>
      <c r="H298" s="627"/>
      <c r="I298" s="627"/>
      <c r="J298" s="627"/>
      <c r="K298" s="627"/>
      <c r="L298" s="627"/>
    </row>
    <row r="299" spans="1:13">
      <c r="A299" s="627"/>
      <c r="B299" s="627"/>
      <c r="C299" s="627"/>
      <c r="D299" s="627"/>
      <c r="E299" s="627"/>
      <c r="F299" s="627"/>
      <c r="G299" s="627"/>
      <c r="H299" s="627"/>
      <c r="I299" s="627"/>
      <c r="J299" s="627"/>
      <c r="K299" s="627"/>
      <c r="L299" s="627"/>
    </row>
    <row r="300" spans="1:13">
      <c r="A300" s="627"/>
      <c r="B300" s="627"/>
      <c r="C300" s="627"/>
      <c r="D300" s="627"/>
      <c r="E300" s="627"/>
      <c r="F300" s="627"/>
      <c r="G300" s="627"/>
      <c r="H300" s="627"/>
      <c r="I300" s="627"/>
      <c r="J300" s="627"/>
      <c r="K300" s="627"/>
      <c r="L300" s="627"/>
    </row>
    <row r="301" spans="1:13">
      <c r="A301" s="627"/>
      <c r="B301" s="627"/>
      <c r="C301" s="627"/>
      <c r="D301" s="627"/>
      <c r="E301" s="627"/>
      <c r="F301" s="627"/>
      <c r="G301" s="627"/>
      <c r="H301" s="627"/>
      <c r="I301" s="627"/>
      <c r="J301" s="627"/>
      <c r="K301" s="627"/>
      <c r="L301" s="627"/>
    </row>
    <row r="302" spans="1:13">
      <c r="A302" s="627"/>
      <c r="B302" s="627"/>
      <c r="C302" s="627"/>
      <c r="D302" s="627"/>
      <c r="E302" s="627"/>
      <c r="F302" s="627"/>
      <c r="G302" s="627"/>
      <c r="H302" s="627"/>
      <c r="I302" s="627"/>
      <c r="J302" s="627"/>
      <c r="K302" s="627"/>
      <c r="L302" s="627"/>
    </row>
    <row r="303" spans="1:13">
      <c r="A303" s="627"/>
      <c r="B303" s="627"/>
      <c r="C303" s="627"/>
      <c r="D303" s="627"/>
      <c r="E303" s="627"/>
      <c r="F303" s="627"/>
      <c r="G303" s="627"/>
      <c r="H303" s="627"/>
      <c r="I303" s="627"/>
      <c r="J303" s="627"/>
      <c r="K303" s="627"/>
      <c r="L303" s="627"/>
    </row>
    <row r="304" spans="1:13">
      <c r="A304" s="627"/>
      <c r="B304" s="627"/>
      <c r="C304" s="627"/>
      <c r="D304" s="627"/>
      <c r="E304" s="627"/>
      <c r="F304" s="627"/>
      <c r="G304" s="627"/>
      <c r="H304" s="627"/>
      <c r="I304" s="627"/>
      <c r="J304" s="627"/>
      <c r="K304" s="627"/>
      <c r="L304" s="627"/>
    </row>
    <row r="305" spans="1:12">
      <c r="A305" s="627"/>
      <c r="B305" s="627"/>
      <c r="C305" s="627"/>
      <c r="D305" s="627"/>
      <c r="E305" s="627"/>
      <c r="F305" s="627"/>
      <c r="G305" s="627"/>
      <c r="H305" s="627"/>
      <c r="I305" s="627"/>
      <c r="J305" s="627"/>
      <c r="K305" s="627"/>
      <c r="L305" s="627"/>
    </row>
    <row r="306" spans="1:12">
      <c r="A306" s="627"/>
      <c r="B306" s="627"/>
      <c r="C306" s="627"/>
      <c r="D306" s="627"/>
      <c r="E306" s="627"/>
      <c r="F306" s="627"/>
      <c r="G306" s="627"/>
      <c r="H306" s="627"/>
      <c r="I306" s="627"/>
      <c r="J306" s="627"/>
      <c r="K306" s="627"/>
      <c r="L306" s="627"/>
    </row>
    <row r="307" spans="1:12">
      <c r="A307" s="627"/>
      <c r="B307" s="627"/>
      <c r="C307" s="627"/>
      <c r="D307" s="627"/>
      <c r="E307" s="627"/>
      <c r="F307" s="627"/>
      <c r="G307" s="627"/>
      <c r="H307" s="627"/>
      <c r="I307" s="627"/>
      <c r="J307" s="627"/>
      <c r="K307" s="627"/>
      <c r="L307" s="627"/>
    </row>
    <row r="308" spans="1:12">
      <c r="A308" s="627"/>
      <c r="B308" s="627"/>
      <c r="C308" s="627"/>
      <c r="D308" s="627"/>
      <c r="E308" s="627"/>
      <c r="F308" s="627"/>
      <c r="G308" s="627"/>
      <c r="H308" s="627"/>
      <c r="I308" s="627"/>
      <c r="J308" s="627"/>
      <c r="K308" s="627"/>
      <c r="L308" s="627"/>
    </row>
    <row r="309" spans="1:12">
      <c r="A309" s="627"/>
      <c r="B309" s="627"/>
      <c r="C309" s="627"/>
      <c r="D309" s="627"/>
      <c r="E309" s="627"/>
      <c r="F309" s="627"/>
      <c r="G309" s="627"/>
      <c r="H309" s="627"/>
      <c r="I309" s="627"/>
      <c r="J309" s="627"/>
      <c r="K309" s="627"/>
      <c r="L309" s="627"/>
    </row>
    <row r="310" spans="1:12">
      <c r="A310" s="627"/>
      <c r="B310" s="627"/>
      <c r="C310" s="627"/>
      <c r="D310" s="627"/>
      <c r="E310" s="627"/>
      <c r="F310" s="627"/>
      <c r="G310" s="627"/>
      <c r="H310" s="627"/>
      <c r="I310" s="627"/>
      <c r="J310" s="627"/>
      <c r="K310" s="627"/>
      <c r="L310" s="627"/>
    </row>
    <row r="311" spans="1:12">
      <c r="A311" s="627"/>
      <c r="B311" s="627"/>
      <c r="C311" s="627"/>
      <c r="D311" s="627"/>
      <c r="E311" s="627"/>
      <c r="F311" s="627"/>
      <c r="G311" s="627"/>
      <c r="H311" s="627"/>
      <c r="I311" s="627"/>
      <c r="J311" s="627"/>
      <c r="K311" s="627"/>
      <c r="L311" s="627"/>
    </row>
    <row r="312" spans="1:12">
      <c r="A312" s="627"/>
      <c r="B312" s="627"/>
      <c r="C312" s="627"/>
      <c r="D312" s="627"/>
      <c r="E312" s="627"/>
      <c r="F312" s="627"/>
      <c r="G312" s="627"/>
      <c r="H312" s="627"/>
      <c r="I312" s="627"/>
      <c r="J312" s="627"/>
      <c r="K312" s="627"/>
      <c r="L312" s="627"/>
    </row>
    <row r="313" spans="1:12">
      <c r="A313" s="627"/>
      <c r="B313" s="627"/>
      <c r="C313" s="627"/>
      <c r="D313" s="627"/>
      <c r="E313" s="627"/>
      <c r="F313" s="627"/>
      <c r="G313" s="627"/>
      <c r="H313" s="627"/>
      <c r="I313" s="627"/>
      <c r="J313" s="627"/>
      <c r="K313" s="627"/>
      <c r="L313" s="627"/>
    </row>
    <row r="314" spans="1:12">
      <c r="A314" s="627"/>
      <c r="B314" s="627"/>
      <c r="C314" s="627"/>
      <c r="D314" s="627"/>
      <c r="E314" s="627"/>
      <c r="F314" s="627"/>
      <c r="G314" s="627"/>
      <c r="H314" s="627"/>
      <c r="I314" s="627"/>
      <c r="J314" s="627"/>
      <c r="K314" s="627"/>
      <c r="L314" s="627"/>
    </row>
    <row r="315" spans="1:12">
      <c r="A315" s="627"/>
      <c r="B315" s="627"/>
      <c r="C315" s="627"/>
      <c r="D315" s="627"/>
      <c r="E315" s="627"/>
      <c r="F315" s="627"/>
      <c r="G315" s="627"/>
      <c r="H315" s="627"/>
      <c r="I315" s="627"/>
      <c r="J315" s="627"/>
      <c r="K315" s="627"/>
      <c r="L315" s="627"/>
    </row>
    <row r="316" spans="1:12">
      <c r="A316" s="627"/>
      <c r="B316" s="627"/>
      <c r="C316" s="627"/>
      <c r="D316" s="627"/>
      <c r="E316" s="627"/>
      <c r="F316" s="627"/>
      <c r="G316" s="627"/>
      <c r="H316" s="627"/>
      <c r="I316" s="627"/>
      <c r="J316" s="627"/>
      <c r="K316" s="627"/>
      <c r="L316" s="627"/>
    </row>
    <row r="317" spans="1:12">
      <c r="A317" s="627"/>
      <c r="B317" s="627"/>
      <c r="C317" s="627"/>
      <c r="D317" s="627"/>
      <c r="E317" s="627"/>
      <c r="F317" s="627"/>
      <c r="G317" s="627"/>
      <c r="H317" s="627"/>
      <c r="I317" s="627"/>
      <c r="J317" s="627"/>
      <c r="K317" s="627"/>
      <c r="L317" s="627"/>
    </row>
    <row r="318" spans="1:12">
      <c r="A318" s="627"/>
      <c r="B318" s="627"/>
      <c r="C318" s="627"/>
      <c r="D318" s="627"/>
      <c r="E318" s="627"/>
      <c r="F318" s="627"/>
      <c r="G318" s="627"/>
      <c r="H318" s="627"/>
      <c r="I318" s="627"/>
      <c r="J318" s="627"/>
      <c r="K318" s="627"/>
      <c r="L318" s="627"/>
    </row>
    <row r="319" spans="1:12">
      <c r="A319" s="627"/>
      <c r="B319" s="627"/>
      <c r="C319" s="627"/>
      <c r="D319" s="627"/>
      <c r="E319" s="627"/>
      <c r="F319" s="627"/>
      <c r="G319" s="627"/>
      <c r="H319" s="627"/>
      <c r="I319" s="627"/>
      <c r="J319" s="627"/>
      <c r="K319" s="627"/>
      <c r="L319" s="627"/>
    </row>
    <row r="320" spans="1:12">
      <c r="A320" s="627"/>
      <c r="B320" s="627"/>
      <c r="C320" s="627"/>
      <c r="D320" s="627"/>
      <c r="E320" s="627"/>
      <c r="F320" s="627"/>
      <c r="G320" s="627"/>
      <c r="H320" s="627"/>
      <c r="I320" s="627"/>
      <c r="J320" s="627"/>
      <c r="K320" s="627"/>
      <c r="L320" s="627"/>
    </row>
    <row r="321" spans="1:12">
      <c r="A321" s="627"/>
      <c r="B321" s="627"/>
      <c r="C321" s="627"/>
      <c r="D321" s="627"/>
      <c r="E321" s="627"/>
      <c r="F321" s="627"/>
      <c r="G321" s="627"/>
      <c r="H321" s="627"/>
      <c r="I321" s="627"/>
      <c r="J321" s="627"/>
      <c r="K321" s="627"/>
      <c r="L321" s="627"/>
    </row>
    <row r="322" spans="1:12">
      <c r="A322" s="627"/>
      <c r="B322" s="627"/>
      <c r="C322" s="627"/>
      <c r="D322" s="627"/>
      <c r="E322" s="627"/>
      <c r="F322" s="627"/>
      <c r="G322" s="627"/>
      <c r="H322" s="627"/>
      <c r="I322" s="627"/>
      <c r="J322" s="627"/>
      <c r="K322" s="627"/>
      <c r="L322" s="627"/>
    </row>
    <row r="323" spans="1:12">
      <c r="A323" s="627"/>
      <c r="B323" s="627"/>
      <c r="C323" s="627"/>
      <c r="D323" s="627"/>
      <c r="E323" s="627"/>
      <c r="F323" s="627"/>
      <c r="G323" s="627"/>
      <c r="H323" s="627"/>
      <c r="I323" s="627"/>
      <c r="J323" s="627"/>
      <c r="K323" s="627"/>
      <c r="L323" s="627"/>
    </row>
    <row r="324" spans="1:12">
      <c r="A324" s="627"/>
      <c r="B324" s="627"/>
      <c r="C324" s="627"/>
      <c r="D324" s="627"/>
      <c r="E324" s="627"/>
      <c r="F324" s="627"/>
      <c r="G324" s="627"/>
      <c r="H324" s="627"/>
      <c r="I324" s="627"/>
      <c r="J324" s="627"/>
      <c r="K324" s="627"/>
      <c r="L324" s="627"/>
    </row>
    <row r="325" spans="1:12">
      <c r="A325" s="627"/>
      <c r="B325" s="627"/>
      <c r="C325" s="627"/>
      <c r="D325" s="627"/>
      <c r="E325" s="627"/>
      <c r="F325" s="627"/>
      <c r="G325" s="627"/>
      <c r="H325" s="627"/>
      <c r="I325" s="627"/>
      <c r="J325" s="627"/>
      <c r="K325" s="627"/>
      <c r="L325" s="627"/>
    </row>
    <row r="326" spans="1:12">
      <c r="A326" s="627"/>
      <c r="B326" s="627"/>
      <c r="C326" s="627"/>
      <c r="D326" s="627"/>
      <c r="E326" s="627"/>
      <c r="F326" s="627"/>
      <c r="G326" s="627"/>
      <c r="H326" s="627"/>
      <c r="I326" s="627"/>
      <c r="J326" s="627"/>
      <c r="K326" s="627"/>
      <c r="L326" s="627"/>
    </row>
    <row r="327" spans="1:12">
      <c r="A327" s="627"/>
      <c r="B327" s="627"/>
      <c r="C327" s="627"/>
      <c r="D327" s="627"/>
      <c r="E327" s="627"/>
      <c r="F327" s="627"/>
      <c r="G327" s="627"/>
      <c r="H327" s="627"/>
      <c r="I327" s="627"/>
      <c r="J327" s="627"/>
      <c r="K327" s="627"/>
      <c r="L327" s="627"/>
    </row>
    <row r="328" spans="1:12">
      <c r="A328" s="627"/>
      <c r="B328" s="627"/>
      <c r="C328" s="627"/>
      <c r="D328" s="627"/>
      <c r="E328" s="627"/>
      <c r="F328" s="627"/>
      <c r="G328" s="627"/>
      <c r="H328" s="627"/>
      <c r="I328" s="627"/>
      <c r="J328" s="627"/>
      <c r="K328" s="627"/>
      <c r="L328" s="627"/>
    </row>
    <row r="329" spans="1:12">
      <c r="A329" s="627"/>
      <c r="B329" s="627"/>
      <c r="C329" s="627"/>
      <c r="D329" s="627"/>
      <c r="E329" s="627"/>
      <c r="F329" s="627"/>
      <c r="G329" s="627"/>
      <c r="H329" s="627"/>
      <c r="I329" s="627"/>
      <c r="J329" s="627"/>
      <c r="K329" s="627"/>
      <c r="L329" s="627"/>
    </row>
    <row r="330" spans="1:12">
      <c r="A330" s="627"/>
      <c r="B330" s="627"/>
      <c r="C330" s="627"/>
      <c r="D330" s="627"/>
      <c r="E330" s="627"/>
      <c r="F330" s="627"/>
      <c r="G330" s="627"/>
      <c r="H330" s="627"/>
      <c r="I330" s="627"/>
      <c r="J330" s="627"/>
      <c r="K330" s="627"/>
      <c r="L330" s="627"/>
    </row>
    <row r="331" spans="1:12">
      <c r="A331" s="627"/>
      <c r="B331" s="627"/>
      <c r="C331" s="627"/>
      <c r="D331" s="627"/>
      <c r="E331" s="627"/>
      <c r="F331" s="627"/>
      <c r="G331" s="627"/>
      <c r="H331" s="627"/>
      <c r="I331" s="627"/>
      <c r="J331" s="627"/>
      <c r="K331" s="627"/>
      <c r="L331" s="627"/>
    </row>
    <row r="332" spans="1:12">
      <c r="A332" s="627"/>
      <c r="B332" s="627"/>
      <c r="C332" s="627"/>
      <c r="D332" s="627"/>
      <c r="E332" s="627"/>
      <c r="F332" s="627"/>
      <c r="G332" s="627"/>
      <c r="H332" s="627"/>
      <c r="I332" s="627"/>
      <c r="J332" s="627"/>
      <c r="K332" s="627"/>
      <c r="L332" s="627"/>
    </row>
    <row r="333" spans="1:12">
      <c r="A333" s="627"/>
      <c r="B333" s="627"/>
      <c r="C333" s="627"/>
      <c r="D333" s="627"/>
      <c r="E333" s="627"/>
      <c r="F333" s="627"/>
      <c r="G333" s="627"/>
      <c r="H333" s="627"/>
      <c r="I333" s="627"/>
      <c r="J333" s="627"/>
      <c r="K333" s="627"/>
      <c r="L333" s="627"/>
    </row>
    <row r="334" spans="1:12">
      <c r="A334" s="627"/>
      <c r="B334" s="627"/>
      <c r="C334" s="627"/>
      <c r="D334" s="627"/>
      <c r="E334" s="627"/>
      <c r="F334" s="627"/>
      <c r="G334" s="627"/>
      <c r="H334" s="627"/>
      <c r="I334" s="627"/>
      <c r="J334" s="627"/>
      <c r="K334" s="627"/>
      <c r="L334" s="627"/>
    </row>
    <row r="335" spans="1:12">
      <c r="A335" s="627"/>
      <c r="B335" s="627"/>
      <c r="C335" s="627"/>
      <c r="D335" s="627"/>
      <c r="E335" s="627"/>
      <c r="F335" s="627"/>
      <c r="G335" s="627"/>
      <c r="H335" s="627"/>
      <c r="I335" s="627"/>
      <c r="J335" s="627"/>
      <c r="K335" s="627"/>
      <c r="L335" s="627"/>
    </row>
    <row r="336" spans="1:12">
      <c r="A336" s="627"/>
      <c r="B336" s="627"/>
      <c r="C336" s="627"/>
      <c r="D336" s="627"/>
      <c r="E336" s="627"/>
      <c r="F336" s="627"/>
      <c r="G336" s="627"/>
      <c r="H336" s="627"/>
      <c r="I336" s="627"/>
      <c r="J336" s="627"/>
      <c r="K336" s="627"/>
      <c r="L336" s="627"/>
    </row>
    <row r="337" spans="1:12">
      <c r="A337" s="627"/>
      <c r="B337" s="627"/>
      <c r="C337" s="627"/>
      <c r="D337" s="627"/>
      <c r="E337" s="627"/>
      <c r="F337" s="627"/>
      <c r="G337" s="627"/>
      <c r="H337" s="627"/>
      <c r="I337" s="627"/>
      <c r="J337" s="627"/>
      <c r="K337" s="627"/>
      <c r="L337" s="627"/>
    </row>
    <row r="338" spans="1:12">
      <c r="A338" s="627"/>
      <c r="B338" s="627"/>
      <c r="C338" s="627"/>
      <c r="D338" s="627"/>
      <c r="E338" s="627"/>
      <c r="F338" s="627"/>
      <c r="G338" s="627"/>
      <c r="H338" s="627"/>
      <c r="I338" s="627"/>
      <c r="J338" s="627"/>
      <c r="K338" s="627"/>
      <c r="L338" s="627"/>
    </row>
    <row r="339" spans="1:12">
      <c r="A339" s="627"/>
      <c r="B339" s="627"/>
      <c r="C339" s="627"/>
      <c r="D339" s="627"/>
      <c r="E339" s="627"/>
      <c r="F339" s="627"/>
      <c r="G339" s="627"/>
      <c r="H339" s="627"/>
      <c r="I339" s="627"/>
      <c r="J339" s="627"/>
      <c r="K339" s="627"/>
      <c r="L339" s="627"/>
    </row>
    <row r="340" spans="1:12">
      <c r="A340" s="627"/>
      <c r="B340" s="627"/>
      <c r="C340" s="627"/>
      <c r="D340" s="627"/>
      <c r="E340" s="627"/>
      <c r="F340" s="627"/>
      <c r="G340" s="627"/>
      <c r="H340" s="627"/>
      <c r="I340" s="627"/>
      <c r="J340" s="627"/>
      <c r="K340" s="627"/>
      <c r="L340" s="627"/>
    </row>
    <row r="341" spans="1:12">
      <c r="A341" s="627"/>
      <c r="B341" s="627"/>
      <c r="C341" s="627"/>
      <c r="D341" s="627"/>
      <c r="E341" s="627"/>
      <c r="F341" s="627"/>
      <c r="G341" s="627"/>
      <c r="H341" s="627"/>
      <c r="I341" s="627"/>
      <c r="J341" s="627"/>
      <c r="K341" s="627"/>
      <c r="L341" s="627"/>
    </row>
    <row r="342" spans="1:12">
      <c r="A342" s="627"/>
      <c r="B342" s="627"/>
      <c r="C342" s="627"/>
      <c r="D342" s="627"/>
      <c r="E342" s="627"/>
      <c r="F342" s="627"/>
      <c r="G342" s="627"/>
      <c r="H342" s="627"/>
      <c r="I342" s="627"/>
      <c r="J342" s="627"/>
      <c r="K342" s="627"/>
      <c r="L342" s="627"/>
    </row>
    <row r="343" spans="1:12">
      <c r="A343" s="627"/>
      <c r="B343" s="627"/>
      <c r="C343" s="627"/>
      <c r="D343" s="627"/>
      <c r="E343" s="627"/>
      <c r="F343" s="627"/>
      <c r="G343" s="627"/>
      <c r="H343" s="627"/>
      <c r="I343" s="627"/>
      <c r="J343" s="627"/>
      <c r="K343" s="627"/>
      <c r="L343" s="627"/>
    </row>
    <row r="344" spans="1:12">
      <c r="A344" s="627"/>
      <c r="B344" s="627"/>
      <c r="C344" s="627"/>
      <c r="D344" s="627"/>
      <c r="E344" s="627"/>
      <c r="F344" s="627"/>
      <c r="G344" s="627"/>
      <c r="H344" s="627"/>
      <c r="I344" s="627"/>
      <c r="J344" s="627"/>
      <c r="K344" s="627"/>
      <c r="L344" s="627"/>
    </row>
    <row r="345" spans="1:12">
      <c r="A345" s="627"/>
      <c r="B345" s="627"/>
      <c r="C345" s="627"/>
      <c r="D345" s="627"/>
      <c r="E345" s="627"/>
      <c r="F345" s="627"/>
      <c r="G345" s="627"/>
      <c r="H345" s="627"/>
      <c r="I345" s="627"/>
      <c r="J345" s="627"/>
      <c r="K345" s="627"/>
      <c r="L345" s="627"/>
    </row>
    <row r="346" spans="1:12">
      <c r="A346" s="627"/>
      <c r="B346" s="627"/>
      <c r="C346" s="627"/>
      <c r="D346" s="627"/>
      <c r="E346" s="627"/>
      <c r="F346" s="627"/>
      <c r="G346" s="627"/>
      <c r="H346" s="627"/>
      <c r="I346" s="627"/>
      <c r="J346" s="627"/>
      <c r="K346" s="627"/>
      <c r="L346" s="627"/>
    </row>
    <row r="347" spans="1:12">
      <c r="A347" s="627"/>
      <c r="B347" s="627"/>
      <c r="C347" s="627"/>
      <c r="D347" s="627"/>
      <c r="E347" s="627"/>
      <c r="F347" s="627"/>
      <c r="G347" s="627"/>
      <c r="H347" s="627"/>
      <c r="I347" s="627"/>
      <c r="J347" s="627"/>
      <c r="K347" s="627"/>
      <c r="L347" s="627"/>
    </row>
    <row r="348" spans="1:12">
      <c r="A348" s="627"/>
      <c r="B348" s="627"/>
      <c r="C348" s="627"/>
      <c r="D348" s="627"/>
      <c r="E348" s="627"/>
      <c r="F348" s="627"/>
      <c r="G348" s="627"/>
      <c r="H348" s="627"/>
      <c r="I348" s="627"/>
      <c r="J348" s="627"/>
      <c r="K348" s="627"/>
      <c r="L348" s="627"/>
    </row>
    <row r="349" spans="1:12">
      <c r="A349" s="627"/>
      <c r="B349" s="627"/>
      <c r="C349" s="627"/>
      <c r="D349" s="627"/>
      <c r="E349" s="627"/>
      <c r="F349" s="627"/>
      <c r="G349" s="627"/>
      <c r="H349" s="627"/>
      <c r="I349" s="627"/>
      <c r="J349" s="627"/>
      <c r="K349" s="627"/>
      <c r="L349" s="627"/>
    </row>
    <row r="350" spans="1:12">
      <c r="A350" s="627"/>
      <c r="B350" s="627"/>
      <c r="C350" s="627"/>
      <c r="D350" s="627"/>
      <c r="E350" s="627"/>
      <c r="F350" s="627"/>
      <c r="G350" s="627"/>
      <c r="H350" s="627"/>
      <c r="I350" s="627"/>
      <c r="J350" s="627"/>
      <c r="K350" s="627"/>
      <c r="L350" s="627"/>
    </row>
    <row r="351" spans="1:12">
      <c r="A351" s="627"/>
      <c r="B351" s="627"/>
      <c r="C351" s="627"/>
      <c r="D351" s="627"/>
      <c r="E351" s="627"/>
      <c r="F351" s="627"/>
      <c r="G351" s="627"/>
      <c r="H351" s="627"/>
      <c r="I351" s="627"/>
      <c r="J351" s="627"/>
      <c r="K351" s="627"/>
      <c r="L351" s="627"/>
    </row>
    <row r="352" spans="1:12">
      <c r="A352" s="627"/>
      <c r="B352" s="627"/>
      <c r="C352" s="627"/>
      <c r="D352" s="627"/>
      <c r="E352" s="627"/>
      <c r="F352" s="627"/>
      <c r="G352" s="627"/>
      <c r="H352" s="627"/>
      <c r="I352" s="627"/>
      <c r="J352" s="627"/>
      <c r="K352" s="627"/>
      <c r="L352" s="627"/>
    </row>
    <row r="353" spans="1:12">
      <c r="A353" s="627"/>
      <c r="B353" s="627"/>
      <c r="C353" s="627"/>
      <c r="D353" s="627"/>
      <c r="E353" s="627"/>
      <c r="F353" s="627"/>
      <c r="G353" s="627"/>
      <c r="H353" s="627"/>
      <c r="I353" s="627"/>
      <c r="J353" s="627"/>
      <c r="K353" s="627"/>
      <c r="L353" s="627"/>
    </row>
    <row r="354" spans="1:12">
      <c r="A354" s="627"/>
      <c r="B354" s="627"/>
      <c r="C354" s="627"/>
      <c r="D354" s="627"/>
      <c r="E354" s="627"/>
      <c r="F354" s="627"/>
      <c r="G354" s="627"/>
      <c r="H354" s="627"/>
      <c r="I354" s="627"/>
      <c r="J354" s="627"/>
      <c r="K354" s="627"/>
      <c r="L354" s="627"/>
    </row>
    <row r="355" spans="1:12">
      <c r="A355" s="627"/>
      <c r="B355" s="627"/>
      <c r="C355" s="627"/>
      <c r="D355" s="627"/>
      <c r="E355" s="627"/>
      <c r="F355" s="627"/>
      <c r="G355" s="627"/>
      <c r="H355" s="627"/>
      <c r="I355" s="627"/>
      <c r="J355" s="627"/>
      <c r="K355" s="627"/>
      <c r="L355" s="627"/>
    </row>
    <row r="356" spans="1:12">
      <c r="A356" s="627"/>
      <c r="B356" s="627"/>
      <c r="C356" s="627"/>
      <c r="D356" s="627"/>
      <c r="E356" s="627"/>
      <c r="F356" s="627"/>
      <c r="G356" s="627"/>
      <c r="H356" s="627"/>
      <c r="I356" s="627"/>
      <c r="J356" s="627"/>
      <c r="K356" s="627"/>
      <c r="L356" s="627"/>
    </row>
    <row r="357" spans="1:12">
      <c r="A357" s="627"/>
      <c r="B357" s="627"/>
      <c r="C357" s="627"/>
      <c r="D357" s="627"/>
      <c r="E357" s="627"/>
      <c r="F357" s="627"/>
      <c r="G357" s="627"/>
      <c r="H357" s="627"/>
      <c r="I357" s="627"/>
      <c r="J357" s="627"/>
      <c r="K357" s="627"/>
      <c r="L357" s="627"/>
    </row>
    <row r="358" spans="1:12">
      <c r="A358" s="627"/>
      <c r="B358" s="627"/>
      <c r="C358" s="627"/>
      <c r="D358" s="627"/>
      <c r="E358" s="627"/>
      <c r="F358" s="627"/>
      <c r="G358" s="627"/>
      <c r="H358" s="627"/>
      <c r="I358" s="627"/>
      <c r="J358" s="627"/>
      <c r="K358" s="627"/>
      <c r="L358" s="627"/>
    </row>
    <row r="359" spans="1:12">
      <c r="A359" s="627"/>
      <c r="B359" s="627"/>
      <c r="C359" s="627"/>
      <c r="D359" s="627"/>
      <c r="E359" s="627"/>
      <c r="F359" s="627"/>
      <c r="G359" s="627"/>
      <c r="H359" s="627"/>
      <c r="I359" s="627"/>
      <c r="J359" s="627"/>
      <c r="K359" s="627"/>
      <c r="L359" s="627"/>
    </row>
    <row r="360" spans="1:12">
      <c r="A360" s="627"/>
      <c r="B360" s="627"/>
      <c r="C360" s="627"/>
      <c r="D360" s="627"/>
      <c r="E360" s="627"/>
      <c r="F360" s="627"/>
      <c r="G360" s="627"/>
      <c r="H360" s="627"/>
      <c r="I360" s="627"/>
      <c r="J360" s="627"/>
      <c r="K360" s="627"/>
      <c r="L360" s="627"/>
    </row>
    <row r="361" spans="1:12">
      <c r="A361" s="627"/>
      <c r="B361" s="627"/>
      <c r="C361" s="627"/>
      <c r="D361" s="627"/>
      <c r="E361" s="627"/>
      <c r="F361" s="627"/>
      <c r="G361" s="627"/>
      <c r="H361" s="627"/>
      <c r="I361" s="627"/>
      <c r="J361" s="627"/>
      <c r="K361" s="627"/>
      <c r="L361" s="627"/>
    </row>
    <row r="362" spans="1:12">
      <c r="A362" s="627"/>
      <c r="B362" s="627"/>
      <c r="C362" s="627"/>
      <c r="D362" s="627"/>
      <c r="E362" s="627"/>
      <c r="F362" s="627"/>
      <c r="G362" s="627"/>
      <c r="H362" s="627"/>
      <c r="I362" s="627"/>
      <c r="J362" s="627"/>
      <c r="K362" s="627"/>
      <c r="L362" s="627"/>
    </row>
    <row r="363" spans="1:12">
      <c r="A363" s="627"/>
      <c r="B363" s="627"/>
      <c r="C363" s="627"/>
      <c r="D363" s="627"/>
      <c r="E363" s="627"/>
      <c r="F363" s="627"/>
      <c r="G363" s="627"/>
      <c r="H363" s="627"/>
      <c r="I363" s="627"/>
      <c r="J363" s="627"/>
      <c r="K363" s="627"/>
      <c r="L363" s="627"/>
    </row>
    <row r="364" spans="1:12">
      <c r="A364" s="627"/>
      <c r="B364" s="627"/>
      <c r="C364" s="627"/>
      <c r="D364" s="627"/>
      <c r="E364" s="627"/>
      <c r="F364" s="627"/>
      <c r="G364" s="627"/>
      <c r="H364" s="627"/>
      <c r="I364" s="627"/>
      <c r="J364" s="627"/>
      <c r="K364" s="627"/>
      <c r="L364" s="627"/>
    </row>
    <row r="365" spans="1:12">
      <c r="A365" s="627"/>
      <c r="B365" s="627"/>
      <c r="C365" s="627"/>
      <c r="D365" s="627"/>
      <c r="E365" s="627"/>
      <c r="F365" s="627"/>
      <c r="G365" s="627"/>
      <c r="H365" s="627"/>
      <c r="I365" s="627"/>
      <c r="J365" s="627"/>
      <c r="K365" s="627"/>
      <c r="L365" s="627"/>
    </row>
    <row r="366" spans="1:12">
      <c r="A366" s="627"/>
      <c r="B366" s="627"/>
      <c r="C366" s="627"/>
      <c r="D366" s="627"/>
      <c r="E366" s="627"/>
      <c r="F366" s="627"/>
      <c r="G366" s="627"/>
      <c r="H366" s="627"/>
      <c r="I366" s="627"/>
      <c r="J366" s="627"/>
      <c r="K366" s="627"/>
      <c r="L366" s="627"/>
    </row>
    <row r="367" spans="1:12">
      <c r="A367" s="627"/>
      <c r="B367" s="627"/>
      <c r="C367" s="627"/>
      <c r="D367" s="627"/>
      <c r="E367" s="627"/>
      <c r="F367" s="627"/>
      <c r="G367" s="627"/>
      <c r="H367" s="627"/>
      <c r="I367" s="627"/>
      <c r="J367" s="627"/>
      <c r="K367" s="627"/>
      <c r="L367" s="627"/>
    </row>
    <row r="368" spans="1:12">
      <c r="A368" s="627"/>
      <c r="B368" s="627"/>
      <c r="C368" s="627"/>
      <c r="D368" s="627"/>
      <c r="E368" s="627"/>
      <c r="F368" s="627"/>
      <c r="G368" s="627"/>
      <c r="H368" s="627"/>
      <c r="I368" s="627"/>
      <c r="J368" s="627"/>
      <c r="K368" s="627"/>
      <c r="L368" s="627"/>
    </row>
    <row r="369" spans="1:12">
      <c r="A369" s="627"/>
      <c r="B369" s="627"/>
      <c r="C369" s="627"/>
      <c r="D369" s="627"/>
      <c r="E369" s="627"/>
      <c r="F369" s="627"/>
      <c r="G369" s="627"/>
      <c r="H369" s="627"/>
      <c r="I369" s="627"/>
      <c r="J369" s="627"/>
      <c r="K369" s="627"/>
      <c r="L369" s="627"/>
    </row>
    <row r="370" spans="1:12">
      <c r="A370" s="627"/>
      <c r="B370" s="627"/>
      <c r="C370" s="627"/>
      <c r="D370" s="627"/>
      <c r="E370" s="627"/>
      <c r="F370" s="627"/>
      <c r="G370" s="627"/>
      <c r="H370" s="627"/>
      <c r="I370" s="627"/>
      <c r="J370" s="627"/>
      <c r="K370" s="627"/>
      <c r="L370" s="627"/>
    </row>
    <row r="371" spans="1:12">
      <c r="A371" s="627"/>
      <c r="B371" s="627"/>
      <c r="C371" s="627"/>
      <c r="D371" s="627"/>
      <c r="E371" s="627"/>
      <c r="F371" s="627"/>
      <c r="G371" s="627"/>
      <c r="H371" s="627"/>
      <c r="I371" s="627"/>
      <c r="J371" s="627"/>
      <c r="K371" s="627"/>
      <c r="L371" s="627"/>
    </row>
    <row r="372" spans="1:12">
      <c r="A372" s="627"/>
      <c r="B372" s="627"/>
      <c r="C372" s="627"/>
      <c r="D372" s="627"/>
      <c r="E372" s="627"/>
      <c r="F372" s="627"/>
      <c r="G372" s="627"/>
      <c r="H372" s="627"/>
      <c r="I372" s="627"/>
      <c r="J372" s="627"/>
      <c r="K372" s="627"/>
      <c r="L372" s="627"/>
    </row>
    <row r="373" spans="1:12">
      <c r="A373" s="627"/>
      <c r="B373" s="627"/>
      <c r="C373" s="627"/>
      <c r="D373" s="627"/>
      <c r="E373" s="627"/>
      <c r="F373" s="627"/>
      <c r="G373" s="627"/>
      <c r="H373" s="627"/>
      <c r="I373" s="627"/>
      <c r="J373" s="627"/>
      <c r="K373" s="627"/>
      <c r="L373" s="627"/>
    </row>
    <row r="374" spans="1:12">
      <c r="A374" s="627"/>
      <c r="B374" s="627"/>
      <c r="C374" s="627"/>
      <c r="D374" s="627"/>
      <c r="E374" s="627"/>
      <c r="F374" s="627"/>
      <c r="G374" s="627"/>
      <c r="H374" s="627"/>
      <c r="I374" s="627"/>
      <c r="J374" s="627"/>
      <c r="K374" s="627"/>
      <c r="L374" s="627"/>
    </row>
    <row r="375" spans="1:12">
      <c r="A375" s="627"/>
      <c r="B375" s="627"/>
      <c r="C375" s="627"/>
      <c r="D375" s="627"/>
      <c r="E375" s="627"/>
      <c r="F375" s="627"/>
      <c r="G375" s="627"/>
      <c r="H375" s="627"/>
      <c r="I375" s="627"/>
      <c r="J375" s="627"/>
      <c r="K375" s="627"/>
      <c r="L375" s="627"/>
    </row>
    <row r="376" spans="1:12">
      <c r="A376" s="627"/>
      <c r="B376" s="627"/>
      <c r="C376" s="627"/>
      <c r="D376" s="627"/>
      <c r="E376" s="627"/>
      <c r="F376" s="627"/>
      <c r="G376" s="627"/>
      <c r="H376" s="627"/>
      <c r="I376" s="627"/>
      <c r="J376" s="627"/>
      <c r="K376" s="627"/>
      <c r="L376" s="627"/>
    </row>
    <row r="377" spans="1:12">
      <c r="A377" s="627"/>
      <c r="B377" s="627"/>
      <c r="C377" s="627"/>
      <c r="D377" s="627"/>
      <c r="E377" s="627"/>
      <c r="F377" s="627"/>
      <c r="G377" s="627"/>
      <c r="H377" s="627"/>
      <c r="I377" s="627"/>
      <c r="J377" s="627"/>
      <c r="K377" s="627"/>
      <c r="L377" s="627"/>
    </row>
    <row r="378" spans="1:12">
      <c r="A378" s="627"/>
      <c r="B378" s="627"/>
      <c r="C378" s="627"/>
      <c r="D378" s="627"/>
      <c r="E378" s="627"/>
      <c r="F378" s="627"/>
      <c r="G378" s="627"/>
      <c r="H378" s="627"/>
      <c r="I378" s="627"/>
      <c r="J378" s="627"/>
      <c r="K378" s="627"/>
      <c r="L378" s="627"/>
    </row>
    <row r="379" spans="1:12">
      <c r="A379" s="627"/>
      <c r="B379" s="627"/>
      <c r="C379" s="627"/>
      <c r="D379" s="627"/>
      <c r="E379" s="627"/>
      <c r="F379" s="627"/>
      <c r="G379" s="627"/>
      <c r="H379" s="627"/>
      <c r="I379" s="627"/>
      <c r="J379" s="627"/>
      <c r="K379" s="627"/>
      <c r="L379" s="627"/>
    </row>
    <row r="380" spans="1:12">
      <c r="A380" s="627"/>
      <c r="B380" s="627"/>
      <c r="C380" s="627"/>
      <c r="D380" s="627"/>
      <c r="E380" s="627"/>
      <c r="F380" s="627"/>
      <c r="G380" s="627"/>
      <c r="H380" s="627"/>
      <c r="I380" s="627"/>
      <c r="J380" s="627"/>
      <c r="K380" s="627"/>
      <c r="L380" s="627"/>
    </row>
    <row r="381" spans="1:12">
      <c r="A381" s="627"/>
      <c r="B381" s="627"/>
      <c r="C381" s="627"/>
      <c r="D381" s="627"/>
      <c r="E381" s="627"/>
      <c r="F381" s="627"/>
      <c r="G381" s="627"/>
      <c r="H381" s="627"/>
      <c r="I381" s="627"/>
      <c r="J381" s="627"/>
      <c r="K381" s="627"/>
      <c r="L381" s="627"/>
    </row>
    <row r="382" spans="1:12">
      <c r="A382" s="627"/>
      <c r="B382" s="627"/>
      <c r="C382" s="627"/>
      <c r="D382" s="627"/>
      <c r="E382" s="627"/>
      <c r="F382" s="627"/>
      <c r="G382" s="627"/>
      <c r="H382" s="627"/>
      <c r="I382" s="627"/>
      <c r="J382" s="627"/>
      <c r="K382" s="627"/>
      <c r="L382" s="627"/>
    </row>
    <row r="383" spans="1:12">
      <c r="A383" s="627"/>
      <c r="B383" s="627"/>
      <c r="C383" s="627"/>
      <c r="D383" s="627"/>
      <c r="E383" s="627"/>
      <c r="F383" s="627"/>
      <c r="G383" s="627"/>
      <c r="H383" s="627"/>
      <c r="I383" s="627"/>
      <c r="J383" s="627"/>
      <c r="K383" s="627"/>
      <c r="L383" s="627"/>
    </row>
    <row r="384" spans="1:12">
      <c r="A384" s="627"/>
      <c r="B384" s="627"/>
      <c r="C384" s="627"/>
      <c r="D384" s="627"/>
      <c r="E384" s="627"/>
      <c r="F384" s="627"/>
      <c r="G384" s="627"/>
      <c r="H384" s="627"/>
      <c r="I384" s="627"/>
      <c r="J384" s="627"/>
      <c r="K384" s="627"/>
      <c r="L384" s="627"/>
    </row>
    <row r="385" spans="1:12">
      <c r="A385" s="627"/>
      <c r="B385" s="627"/>
      <c r="C385" s="627"/>
      <c r="D385" s="627"/>
      <c r="E385" s="627"/>
      <c r="F385" s="627"/>
      <c r="G385" s="627"/>
      <c r="H385" s="627"/>
      <c r="I385" s="627"/>
      <c r="J385" s="627"/>
      <c r="K385" s="627"/>
      <c r="L385" s="627"/>
    </row>
    <row r="386" spans="1:12">
      <c r="A386" s="627"/>
      <c r="B386" s="627"/>
      <c r="C386" s="627"/>
      <c r="D386" s="627"/>
      <c r="E386" s="627"/>
      <c r="F386" s="627"/>
      <c r="G386" s="627"/>
      <c r="H386" s="627"/>
      <c r="I386" s="627"/>
      <c r="J386" s="627"/>
      <c r="K386" s="627"/>
      <c r="L386" s="627"/>
    </row>
    <row r="387" spans="1:12">
      <c r="A387" s="627"/>
      <c r="B387" s="627"/>
      <c r="C387" s="627"/>
      <c r="D387" s="627"/>
      <c r="E387" s="627"/>
      <c r="F387" s="627"/>
      <c r="G387" s="627"/>
      <c r="H387" s="627"/>
      <c r="I387" s="627"/>
      <c r="J387" s="627"/>
      <c r="K387" s="627"/>
      <c r="L387" s="627"/>
    </row>
    <row r="388" spans="1:12">
      <c r="A388" s="627"/>
      <c r="B388" s="627"/>
      <c r="C388" s="627"/>
      <c r="D388" s="627"/>
      <c r="E388" s="627"/>
      <c r="F388" s="627"/>
      <c r="G388" s="627"/>
      <c r="H388" s="627"/>
      <c r="I388" s="627"/>
      <c r="J388" s="627"/>
      <c r="K388" s="627"/>
      <c r="L388" s="627"/>
    </row>
    <row r="389" spans="1:12">
      <c r="A389" s="627"/>
      <c r="B389" s="627"/>
      <c r="C389" s="627"/>
      <c r="D389" s="627"/>
      <c r="E389" s="627"/>
      <c r="F389" s="627"/>
      <c r="G389" s="627"/>
      <c r="H389" s="627"/>
      <c r="I389" s="627"/>
      <c r="J389" s="627"/>
      <c r="K389" s="627"/>
      <c r="L389" s="627"/>
    </row>
    <row r="390" spans="1:12">
      <c r="A390" s="627"/>
      <c r="B390" s="627"/>
      <c r="C390" s="627"/>
      <c r="D390" s="627"/>
      <c r="E390" s="627"/>
      <c r="F390" s="627"/>
      <c r="G390" s="627"/>
      <c r="H390" s="627"/>
      <c r="I390" s="627"/>
      <c r="J390" s="627"/>
      <c r="K390" s="627"/>
      <c r="L390" s="627"/>
    </row>
    <row r="391" spans="1:12">
      <c r="A391" s="627"/>
      <c r="B391" s="627"/>
      <c r="C391" s="627"/>
      <c r="D391" s="627"/>
      <c r="E391" s="627"/>
      <c r="F391" s="627"/>
      <c r="G391" s="627"/>
      <c r="H391" s="627"/>
      <c r="I391" s="627"/>
      <c r="J391" s="627"/>
      <c r="K391" s="627"/>
      <c r="L391" s="627"/>
    </row>
    <row r="392" spans="1:12">
      <c r="A392" s="627"/>
      <c r="B392" s="627"/>
      <c r="C392" s="627"/>
      <c r="D392" s="627"/>
      <c r="E392" s="627"/>
      <c r="F392" s="627"/>
      <c r="G392" s="627"/>
      <c r="H392" s="627"/>
      <c r="I392" s="627"/>
      <c r="J392" s="627"/>
      <c r="K392" s="627"/>
      <c r="L392" s="627"/>
    </row>
    <row r="393" spans="1:12">
      <c r="A393" s="627"/>
      <c r="B393" s="627"/>
      <c r="C393" s="627"/>
      <c r="D393" s="627"/>
      <c r="E393" s="627"/>
      <c r="F393" s="627"/>
      <c r="G393" s="627"/>
      <c r="H393" s="627"/>
      <c r="I393" s="627"/>
      <c r="J393" s="627"/>
      <c r="K393" s="627"/>
      <c r="L393" s="627"/>
    </row>
    <row r="394" spans="1:12">
      <c r="A394" s="627"/>
      <c r="B394" s="627"/>
      <c r="C394" s="627"/>
      <c r="D394" s="627"/>
      <c r="E394" s="627"/>
      <c r="F394" s="627"/>
      <c r="G394" s="627"/>
      <c r="H394" s="627"/>
      <c r="I394" s="627"/>
      <c r="J394" s="627"/>
      <c r="K394" s="627"/>
      <c r="L394" s="627"/>
    </row>
    <row r="395" spans="1:12">
      <c r="A395" s="627"/>
      <c r="B395" s="627"/>
      <c r="C395" s="627"/>
      <c r="D395" s="627"/>
      <c r="E395" s="627"/>
      <c r="F395" s="627"/>
      <c r="G395" s="627"/>
      <c r="H395" s="627"/>
      <c r="I395" s="627"/>
      <c r="J395" s="627"/>
      <c r="K395" s="627"/>
      <c r="L395" s="627"/>
    </row>
    <row r="396" spans="1:12">
      <c r="A396" s="627"/>
      <c r="B396" s="627"/>
      <c r="C396" s="627"/>
      <c r="D396" s="627"/>
      <c r="E396" s="627"/>
      <c r="F396" s="627"/>
      <c r="G396" s="627"/>
      <c r="H396" s="627"/>
      <c r="I396" s="627"/>
      <c r="J396" s="627"/>
      <c r="K396" s="627"/>
      <c r="L396" s="627"/>
    </row>
    <row r="397" spans="1:12">
      <c r="A397" s="627"/>
      <c r="B397" s="627"/>
      <c r="C397" s="627"/>
      <c r="D397" s="627"/>
      <c r="E397" s="627"/>
      <c r="F397" s="627"/>
      <c r="G397" s="627"/>
      <c r="H397" s="627"/>
      <c r="I397" s="627"/>
      <c r="J397" s="627"/>
      <c r="K397" s="627"/>
      <c r="L397" s="627"/>
    </row>
    <row r="398" spans="1:12">
      <c r="A398" s="627"/>
      <c r="B398" s="627"/>
      <c r="C398" s="627"/>
      <c r="D398" s="627"/>
      <c r="E398" s="627"/>
      <c r="F398" s="627"/>
      <c r="G398" s="627"/>
      <c r="H398" s="627"/>
      <c r="I398" s="627"/>
      <c r="J398" s="627"/>
      <c r="K398" s="627"/>
      <c r="L398" s="627"/>
    </row>
    <row r="399" spans="1:12">
      <c r="A399" s="627"/>
      <c r="B399" s="627"/>
      <c r="C399" s="627"/>
      <c r="D399" s="627"/>
      <c r="E399" s="627"/>
      <c r="F399" s="627"/>
      <c r="G399" s="627"/>
      <c r="H399" s="627"/>
      <c r="I399" s="627"/>
      <c r="J399" s="627"/>
      <c r="K399" s="627"/>
      <c r="L399" s="627"/>
    </row>
    <row r="400" spans="1:12">
      <c r="A400" s="627"/>
      <c r="B400" s="627"/>
      <c r="C400" s="627"/>
      <c r="D400" s="627"/>
      <c r="E400" s="627"/>
      <c r="F400" s="627"/>
      <c r="G400" s="627"/>
      <c r="H400" s="627"/>
      <c r="I400" s="627"/>
      <c r="J400" s="627"/>
      <c r="K400" s="627"/>
      <c r="L400" s="627"/>
    </row>
    <row r="401" spans="1:12">
      <c r="A401" s="627"/>
      <c r="B401" s="627"/>
      <c r="C401" s="627"/>
      <c r="D401" s="627"/>
      <c r="E401" s="627"/>
      <c r="F401" s="627"/>
      <c r="G401" s="627"/>
      <c r="H401" s="627"/>
      <c r="I401" s="627"/>
      <c r="J401" s="627"/>
      <c r="K401" s="627"/>
      <c r="L401" s="627"/>
    </row>
    <row r="402" spans="1:12">
      <c r="A402" s="627"/>
      <c r="B402" s="627"/>
      <c r="C402" s="627"/>
      <c r="D402" s="627"/>
      <c r="E402" s="627"/>
      <c r="F402" s="627"/>
      <c r="G402" s="627"/>
      <c r="H402" s="627"/>
      <c r="I402" s="627"/>
      <c r="J402" s="627"/>
      <c r="K402" s="627"/>
      <c r="L402" s="627"/>
    </row>
    <row r="403" spans="1:12">
      <c r="A403" s="627"/>
      <c r="B403" s="627"/>
      <c r="C403" s="627"/>
      <c r="D403" s="627"/>
      <c r="E403" s="627"/>
      <c r="F403" s="627"/>
      <c r="G403" s="627"/>
      <c r="H403" s="627"/>
      <c r="I403" s="627"/>
      <c r="J403" s="627"/>
      <c r="K403" s="627"/>
      <c r="L403" s="627"/>
    </row>
    <row r="404" spans="1:12">
      <c r="A404" s="627"/>
      <c r="B404" s="627"/>
      <c r="C404" s="627"/>
      <c r="D404" s="627"/>
      <c r="E404" s="627"/>
      <c r="F404" s="627"/>
      <c r="G404" s="627"/>
      <c r="H404" s="627"/>
      <c r="I404" s="627"/>
      <c r="J404" s="627"/>
      <c r="K404" s="627"/>
      <c r="L404" s="627"/>
    </row>
    <row r="405" spans="1:12">
      <c r="A405" s="627"/>
      <c r="B405" s="627"/>
      <c r="C405" s="627"/>
      <c r="D405" s="627"/>
      <c r="E405" s="627"/>
      <c r="F405" s="627"/>
      <c r="G405" s="627"/>
      <c r="H405" s="627"/>
      <c r="I405" s="627"/>
      <c r="J405" s="627"/>
      <c r="K405" s="627"/>
      <c r="L405" s="627"/>
    </row>
    <row r="406" spans="1:12">
      <c r="A406" s="627"/>
      <c r="B406" s="627"/>
      <c r="C406" s="627"/>
      <c r="D406" s="627"/>
      <c r="E406" s="627"/>
      <c r="F406" s="627"/>
      <c r="G406" s="627"/>
      <c r="H406" s="627"/>
      <c r="I406" s="627"/>
      <c r="J406" s="627"/>
      <c r="K406" s="627"/>
      <c r="L406" s="627"/>
    </row>
    <row r="407" spans="1:12">
      <c r="A407" s="627"/>
      <c r="B407" s="627"/>
      <c r="C407" s="627"/>
      <c r="D407" s="627"/>
      <c r="E407" s="627"/>
      <c r="F407" s="627"/>
      <c r="G407" s="627"/>
      <c r="H407" s="627"/>
      <c r="I407" s="627"/>
      <c r="J407" s="627"/>
      <c r="K407" s="627"/>
      <c r="L407" s="627"/>
    </row>
    <row r="408" spans="1:12">
      <c r="A408" s="627"/>
      <c r="B408" s="627"/>
      <c r="C408" s="627"/>
      <c r="D408" s="627"/>
      <c r="E408" s="627"/>
      <c r="F408" s="627"/>
      <c r="G408" s="627"/>
      <c r="H408" s="627"/>
      <c r="I408" s="627"/>
      <c r="J408" s="627"/>
      <c r="K408" s="627"/>
      <c r="L408" s="627"/>
    </row>
    <row r="409" spans="1:12">
      <c r="A409" s="627"/>
      <c r="B409" s="627"/>
      <c r="C409" s="627"/>
      <c r="D409" s="627"/>
      <c r="E409" s="627"/>
      <c r="F409" s="627"/>
      <c r="G409" s="627"/>
      <c r="H409" s="627"/>
      <c r="I409" s="627"/>
      <c r="J409" s="627"/>
      <c r="K409" s="627"/>
      <c r="L409" s="627"/>
    </row>
    <row r="410" spans="1:12">
      <c r="A410" s="627"/>
      <c r="B410" s="627"/>
      <c r="C410" s="627"/>
      <c r="D410" s="627"/>
      <c r="E410" s="627"/>
      <c r="F410" s="627"/>
      <c r="G410" s="627"/>
      <c r="H410" s="627"/>
      <c r="I410" s="627"/>
      <c r="J410" s="627"/>
      <c r="K410" s="627"/>
      <c r="L410" s="627"/>
    </row>
    <row r="411" spans="1:12">
      <c r="A411" s="627"/>
      <c r="B411" s="627"/>
      <c r="C411" s="627"/>
      <c r="D411" s="627"/>
      <c r="E411" s="627"/>
      <c r="F411" s="627"/>
      <c r="G411" s="627"/>
      <c r="H411" s="627"/>
      <c r="I411" s="627"/>
      <c r="J411" s="627"/>
      <c r="K411" s="627"/>
      <c r="L411" s="627"/>
    </row>
    <row r="412" spans="1:12">
      <c r="A412" s="627"/>
      <c r="B412" s="627"/>
      <c r="C412" s="627"/>
      <c r="D412" s="627"/>
      <c r="E412" s="627"/>
      <c r="F412" s="627"/>
      <c r="G412" s="627"/>
      <c r="H412" s="627"/>
      <c r="I412" s="627"/>
      <c r="J412" s="627"/>
      <c r="K412" s="627"/>
      <c r="L412" s="627"/>
    </row>
    <row r="413" spans="1:12">
      <c r="A413" s="627"/>
      <c r="B413" s="627"/>
      <c r="C413" s="627"/>
      <c r="D413" s="627"/>
      <c r="E413" s="627"/>
      <c r="F413" s="627"/>
      <c r="G413" s="627"/>
      <c r="H413" s="627"/>
      <c r="I413" s="627"/>
      <c r="J413" s="627"/>
      <c r="K413" s="627"/>
      <c r="L413" s="627"/>
    </row>
    <row r="414" spans="1:12">
      <c r="A414" s="627"/>
      <c r="B414" s="627"/>
      <c r="C414" s="627"/>
      <c r="D414" s="627"/>
      <c r="E414" s="627"/>
      <c r="F414" s="627"/>
      <c r="G414" s="627"/>
      <c r="H414" s="627"/>
      <c r="I414" s="627"/>
      <c r="J414" s="627"/>
      <c r="K414" s="627"/>
      <c r="L414" s="627"/>
    </row>
    <row r="415" spans="1:12">
      <c r="A415" s="627"/>
      <c r="B415" s="627"/>
      <c r="C415" s="627"/>
      <c r="D415" s="627"/>
      <c r="E415" s="627"/>
      <c r="F415" s="627"/>
      <c r="G415" s="627"/>
      <c r="H415" s="627"/>
      <c r="I415" s="627"/>
      <c r="J415" s="627"/>
      <c r="K415" s="627"/>
      <c r="L415" s="627"/>
    </row>
    <row r="416" spans="1:12">
      <c r="A416" s="627"/>
      <c r="B416" s="627"/>
      <c r="C416" s="627"/>
      <c r="D416" s="627"/>
      <c r="E416" s="627"/>
      <c r="F416" s="627"/>
      <c r="G416" s="627"/>
      <c r="H416" s="627"/>
      <c r="I416" s="627"/>
      <c r="J416" s="627"/>
      <c r="K416" s="627"/>
      <c r="L416" s="627"/>
    </row>
    <row r="417" spans="1:12">
      <c r="A417" s="627"/>
      <c r="B417" s="627"/>
      <c r="C417" s="627"/>
      <c r="D417" s="627"/>
      <c r="E417" s="627"/>
      <c r="F417" s="627"/>
      <c r="G417" s="627"/>
      <c r="H417" s="627"/>
      <c r="I417" s="627"/>
      <c r="J417" s="627"/>
      <c r="K417" s="627"/>
      <c r="L417" s="627"/>
    </row>
    <row r="418" spans="1:12">
      <c r="A418" s="627"/>
      <c r="B418" s="627"/>
      <c r="C418" s="627"/>
      <c r="D418" s="627"/>
      <c r="E418" s="627"/>
      <c r="F418" s="627"/>
      <c r="G418" s="627"/>
      <c r="H418" s="627"/>
      <c r="I418" s="627"/>
      <c r="J418" s="627"/>
      <c r="K418" s="627"/>
      <c r="L418" s="627"/>
    </row>
    <row r="419" spans="1:12">
      <c r="A419" s="627"/>
      <c r="B419" s="627"/>
      <c r="C419" s="627"/>
      <c r="D419" s="627"/>
      <c r="E419" s="627"/>
      <c r="F419" s="627"/>
      <c r="G419" s="627"/>
      <c r="H419" s="627"/>
      <c r="I419" s="627"/>
      <c r="J419" s="627"/>
      <c r="K419" s="627"/>
      <c r="L419" s="627"/>
    </row>
    <row r="420" spans="1:12">
      <c r="A420" s="627"/>
      <c r="B420" s="627"/>
      <c r="C420" s="627"/>
      <c r="D420" s="627"/>
      <c r="E420" s="627"/>
      <c r="F420" s="627"/>
      <c r="G420" s="627"/>
      <c r="H420" s="627"/>
      <c r="I420" s="627"/>
      <c r="J420" s="627"/>
      <c r="K420" s="627"/>
      <c r="L420" s="627"/>
    </row>
    <row r="421" spans="1:12">
      <c r="A421" s="627"/>
      <c r="B421" s="627"/>
      <c r="C421" s="627"/>
      <c r="D421" s="627"/>
      <c r="E421" s="627"/>
      <c r="F421" s="627"/>
      <c r="G421" s="627"/>
      <c r="H421" s="627"/>
      <c r="I421" s="627"/>
      <c r="J421" s="627"/>
      <c r="K421" s="627"/>
      <c r="L421" s="627"/>
    </row>
    <row r="422" spans="1:12">
      <c r="A422" s="627"/>
      <c r="B422" s="627"/>
      <c r="C422" s="627"/>
      <c r="D422" s="627"/>
      <c r="E422" s="627"/>
      <c r="F422" s="627"/>
      <c r="G422" s="627"/>
      <c r="H422" s="627"/>
      <c r="I422" s="627"/>
      <c r="J422" s="627"/>
      <c r="K422" s="627"/>
      <c r="L422" s="627"/>
    </row>
    <row r="423" spans="1:12">
      <c r="A423" s="627"/>
      <c r="B423" s="627"/>
      <c r="C423" s="627"/>
      <c r="D423" s="627"/>
      <c r="E423" s="627"/>
      <c r="F423" s="627"/>
      <c r="G423" s="627"/>
      <c r="H423" s="627"/>
      <c r="I423" s="627"/>
      <c r="J423" s="627"/>
      <c r="K423" s="627"/>
      <c r="L423" s="627"/>
    </row>
    <row r="424" spans="1:12">
      <c r="A424" s="627"/>
      <c r="B424" s="627"/>
      <c r="C424" s="627"/>
      <c r="D424" s="627"/>
      <c r="E424" s="627"/>
      <c r="F424" s="627"/>
      <c r="G424" s="627"/>
      <c r="H424" s="627"/>
      <c r="I424" s="627"/>
      <c r="J424" s="627"/>
      <c r="K424" s="627"/>
      <c r="L424" s="627"/>
    </row>
    <row r="425" spans="1:12">
      <c r="A425" s="627"/>
      <c r="B425" s="627"/>
      <c r="C425" s="627"/>
      <c r="D425" s="627"/>
      <c r="E425" s="627"/>
      <c r="F425" s="627"/>
      <c r="G425" s="627"/>
      <c r="H425" s="627"/>
      <c r="I425" s="627"/>
      <c r="J425" s="627"/>
      <c r="K425" s="627"/>
      <c r="L425" s="627"/>
    </row>
    <row r="426" spans="1:12">
      <c r="A426" s="627"/>
      <c r="B426" s="627"/>
      <c r="C426" s="627"/>
      <c r="D426" s="627"/>
      <c r="E426" s="627"/>
      <c r="F426" s="627"/>
      <c r="G426" s="627"/>
      <c r="H426" s="627"/>
      <c r="I426" s="627"/>
      <c r="J426" s="627"/>
      <c r="K426" s="627"/>
      <c r="L426" s="627"/>
    </row>
    <row r="427" spans="1:12">
      <c r="A427" s="627"/>
      <c r="B427" s="627"/>
      <c r="C427" s="627"/>
      <c r="D427" s="627"/>
      <c r="E427" s="627"/>
      <c r="F427" s="627"/>
      <c r="G427" s="627"/>
      <c r="H427" s="627"/>
      <c r="I427" s="627"/>
      <c r="J427" s="627"/>
      <c r="K427" s="627"/>
      <c r="L427" s="627"/>
    </row>
    <row r="428" spans="1:12">
      <c r="A428" s="627"/>
      <c r="B428" s="627"/>
      <c r="C428" s="627"/>
      <c r="D428" s="627"/>
      <c r="E428" s="627"/>
      <c r="F428" s="627"/>
      <c r="G428" s="627"/>
      <c r="H428" s="627"/>
      <c r="I428" s="627"/>
      <c r="J428" s="627"/>
      <c r="K428" s="627"/>
      <c r="L428" s="627"/>
    </row>
    <row r="429" spans="1:12">
      <c r="A429" s="627"/>
      <c r="B429" s="627"/>
      <c r="C429" s="627"/>
      <c r="D429" s="627"/>
      <c r="E429" s="627"/>
      <c r="F429" s="627"/>
      <c r="G429" s="627"/>
      <c r="H429" s="627"/>
      <c r="I429" s="627"/>
      <c r="J429" s="627"/>
      <c r="K429" s="627"/>
      <c r="L429" s="627"/>
    </row>
    <row r="430" spans="1:12">
      <c r="A430" s="627"/>
      <c r="B430" s="627"/>
      <c r="C430" s="627"/>
      <c r="D430" s="627"/>
      <c r="E430" s="627"/>
      <c r="F430" s="627"/>
      <c r="G430" s="627"/>
      <c r="H430" s="627"/>
      <c r="I430" s="627"/>
      <c r="J430" s="627"/>
      <c r="K430" s="627"/>
      <c r="L430" s="627"/>
    </row>
    <row r="431" spans="1:12">
      <c r="A431" s="627"/>
      <c r="B431" s="627"/>
      <c r="C431" s="627"/>
      <c r="D431" s="627"/>
      <c r="E431" s="627"/>
      <c r="F431" s="627"/>
      <c r="G431" s="627"/>
      <c r="H431" s="627"/>
      <c r="I431" s="627"/>
      <c r="J431" s="627"/>
      <c r="K431" s="627"/>
      <c r="L431" s="627"/>
    </row>
    <row r="432" spans="1:12">
      <c r="A432" s="627"/>
      <c r="B432" s="627"/>
      <c r="C432" s="627"/>
      <c r="D432" s="627"/>
      <c r="E432" s="627"/>
      <c r="F432" s="627"/>
      <c r="G432" s="627"/>
      <c r="H432" s="627"/>
      <c r="I432" s="627"/>
      <c r="J432" s="627"/>
      <c r="K432" s="627"/>
      <c r="L432" s="627"/>
    </row>
    <row r="433" spans="1:12">
      <c r="A433" s="627"/>
      <c r="B433" s="627"/>
      <c r="C433" s="627"/>
      <c r="D433" s="627"/>
      <c r="E433" s="627"/>
      <c r="F433" s="627"/>
      <c r="G433" s="627"/>
      <c r="H433" s="627"/>
      <c r="I433" s="627"/>
      <c r="J433" s="627"/>
      <c r="K433" s="627"/>
      <c r="L433" s="627"/>
    </row>
    <row r="434" spans="1:12">
      <c r="A434" s="627"/>
      <c r="B434" s="627"/>
      <c r="C434" s="627"/>
      <c r="D434" s="627"/>
      <c r="E434" s="627"/>
      <c r="F434" s="627"/>
      <c r="G434" s="627"/>
      <c r="H434" s="627"/>
      <c r="I434" s="627"/>
      <c r="J434" s="627"/>
      <c r="K434" s="627"/>
      <c r="L434" s="627"/>
    </row>
    <row r="435" spans="1:12">
      <c r="A435" s="627"/>
      <c r="B435" s="627"/>
      <c r="C435" s="627"/>
      <c r="D435" s="627"/>
      <c r="E435" s="627"/>
      <c r="F435" s="627"/>
      <c r="G435" s="627"/>
      <c r="H435" s="627"/>
      <c r="I435" s="627"/>
      <c r="J435" s="627"/>
      <c r="K435" s="627"/>
      <c r="L435" s="627"/>
    </row>
    <row r="436" spans="1:12">
      <c r="A436" s="627"/>
      <c r="B436" s="627"/>
      <c r="C436" s="627"/>
      <c r="D436" s="627"/>
      <c r="E436" s="627"/>
      <c r="F436" s="627"/>
      <c r="G436" s="627"/>
      <c r="H436" s="627"/>
      <c r="I436" s="627"/>
      <c r="J436" s="627"/>
      <c r="K436" s="627"/>
      <c r="L436" s="627"/>
    </row>
    <row r="437" spans="1:12">
      <c r="A437" s="627"/>
      <c r="B437" s="627"/>
      <c r="C437" s="627"/>
      <c r="D437" s="627"/>
      <c r="E437" s="627"/>
      <c r="F437" s="627"/>
      <c r="G437" s="627"/>
      <c r="H437" s="627"/>
      <c r="I437" s="627"/>
      <c r="J437" s="627"/>
      <c r="K437" s="627"/>
      <c r="L437" s="627"/>
    </row>
    <row r="438" spans="1:12">
      <c r="A438" s="627"/>
      <c r="B438" s="627"/>
      <c r="C438" s="627"/>
      <c r="D438" s="627"/>
      <c r="E438" s="627"/>
      <c r="F438" s="627"/>
      <c r="G438" s="627"/>
      <c r="H438" s="627"/>
      <c r="I438" s="627"/>
      <c r="J438" s="627"/>
      <c r="K438" s="627"/>
      <c r="L438" s="627"/>
    </row>
    <row r="439" spans="1:12">
      <c r="A439" s="627"/>
      <c r="B439" s="627"/>
      <c r="C439" s="627"/>
      <c r="D439" s="627"/>
      <c r="E439" s="627"/>
      <c r="F439" s="627"/>
      <c r="G439" s="627"/>
      <c r="H439" s="627"/>
      <c r="I439" s="627"/>
      <c r="J439" s="627"/>
      <c r="K439" s="627"/>
      <c r="L439" s="627"/>
    </row>
    <row r="440" spans="1:12">
      <c r="A440" s="627"/>
      <c r="B440" s="627"/>
      <c r="C440" s="627"/>
      <c r="D440" s="627"/>
      <c r="E440" s="627"/>
      <c r="F440" s="627"/>
      <c r="G440" s="627"/>
      <c r="H440" s="627"/>
      <c r="I440" s="627"/>
      <c r="J440" s="627"/>
      <c r="K440" s="627"/>
      <c r="L440" s="627"/>
    </row>
    <row r="441" spans="1:12">
      <c r="A441" s="627"/>
      <c r="B441" s="627"/>
      <c r="C441" s="627"/>
      <c r="D441" s="627"/>
      <c r="E441" s="627"/>
      <c r="F441" s="627"/>
      <c r="G441" s="627"/>
      <c r="H441" s="627"/>
      <c r="I441" s="627"/>
      <c r="J441" s="627"/>
      <c r="K441" s="627"/>
      <c r="L441" s="627"/>
    </row>
    <row r="442" spans="1:12">
      <c r="A442" s="627"/>
      <c r="B442" s="627"/>
      <c r="C442" s="627"/>
      <c r="D442" s="627"/>
      <c r="E442" s="627"/>
      <c r="F442" s="627"/>
      <c r="G442" s="627"/>
      <c r="H442" s="627"/>
      <c r="I442" s="627"/>
      <c r="J442" s="627"/>
      <c r="K442" s="627"/>
      <c r="L442" s="627"/>
    </row>
    <row r="443" spans="1:12">
      <c r="A443" s="627"/>
      <c r="B443" s="627"/>
      <c r="C443" s="627"/>
      <c r="D443" s="627"/>
      <c r="E443" s="627"/>
      <c r="F443" s="627"/>
      <c r="G443" s="627"/>
      <c r="H443" s="627"/>
      <c r="I443" s="627"/>
      <c r="J443" s="627"/>
      <c r="K443" s="627"/>
      <c r="L443" s="627"/>
    </row>
    <row r="444" spans="1:12">
      <c r="A444" s="627"/>
      <c r="B444" s="627"/>
      <c r="C444" s="627"/>
      <c r="D444" s="627"/>
      <c r="E444" s="627"/>
      <c r="F444" s="627"/>
      <c r="G444" s="627"/>
      <c r="H444" s="627"/>
      <c r="I444" s="627"/>
      <c r="J444" s="627"/>
      <c r="K444" s="627"/>
      <c r="L444" s="627"/>
    </row>
    <row r="445" spans="1:12">
      <c r="A445" s="627"/>
      <c r="B445" s="627"/>
      <c r="C445" s="627"/>
      <c r="D445" s="627"/>
      <c r="E445" s="627"/>
      <c r="F445" s="627"/>
      <c r="G445" s="627"/>
      <c r="H445" s="627"/>
      <c r="I445" s="627"/>
      <c r="J445" s="627"/>
      <c r="K445" s="627"/>
      <c r="L445" s="627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0" firstPageNumber="10" orientation="landscape" horizontalDpi="300" verticalDpi="300" r:id="rId1"/>
  <headerFooter alignWithMargins="0">
    <oddFooter>&amp;P. oldal</oddFooter>
  </headerFooter>
  <rowBreaks count="4" manualBreakCount="4">
    <brk id="64" max="11" man="1"/>
    <brk id="123" max="11" man="1"/>
    <brk id="180" max="11" man="1"/>
    <brk id="24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203"/>
  <sheetViews>
    <sheetView view="pageBreakPreview" zoomScaleNormal="100" workbookViewId="0"/>
  </sheetViews>
  <sheetFormatPr defaultRowHeight="12.75"/>
  <cols>
    <col min="1" max="1" width="42.42578125" customWidth="1"/>
    <col min="2" max="2" width="8.710937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723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637" t="s">
        <v>34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</row>
    <row r="4" spans="1:12" ht="15.75">
      <c r="A4" s="637" t="s">
        <v>522</v>
      </c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</row>
    <row r="5" spans="1:12" ht="15.75">
      <c r="A5" s="637" t="s">
        <v>18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26</v>
      </c>
      <c r="K6" s="5"/>
      <c r="L6" s="5"/>
    </row>
    <row r="7" spans="1:12" ht="12.75" customHeight="1">
      <c r="A7" s="7"/>
      <c r="B7" s="7"/>
      <c r="C7" s="633" t="s">
        <v>331</v>
      </c>
      <c r="D7" s="639" t="s">
        <v>38</v>
      </c>
      <c r="E7" s="659"/>
      <c r="F7" s="659"/>
      <c r="G7" s="659"/>
      <c r="H7" s="659"/>
      <c r="I7" s="639" t="s">
        <v>39</v>
      </c>
      <c r="J7" s="660"/>
      <c r="K7" s="661"/>
      <c r="L7" s="633" t="s">
        <v>193</v>
      </c>
    </row>
    <row r="8" spans="1:12" ht="12.75" customHeight="1">
      <c r="A8" s="19" t="s">
        <v>37</v>
      </c>
      <c r="B8" s="19"/>
      <c r="C8" s="638"/>
      <c r="D8" s="633" t="s">
        <v>75</v>
      </c>
      <c r="E8" s="633" t="s">
        <v>76</v>
      </c>
      <c r="F8" s="633" t="s">
        <v>97</v>
      </c>
      <c r="G8" s="662" t="s">
        <v>212</v>
      </c>
      <c r="H8" s="641" t="s">
        <v>188</v>
      </c>
      <c r="I8" s="686" t="s">
        <v>42</v>
      </c>
      <c r="J8" s="633" t="s">
        <v>41</v>
      </c>
      <c r="K8" s="665" t="s">
        <v>221</v>
      </c>
      <c r="L8" s="638"/>
    </row>
    <row r="9" spans="1:12">
      <c r="A9" s="19" t="s">
        <v>40</v>
      </c>
      <c r="B9" s="19"/>
      <c r="C9" s="638"/>
      <c r="D9" s="638"/>
      <c r="E9" s="638"/>
      <c r="F9" s="638"/>
      <c r="G9" s="663"/>
      <c r="H9" s="684"/>
      <c r="I9" s="687"/>
      <c r="J9" s="638"/>
      <c r="K9" s="666"/>
      <c r="L9" s="638"/>
    </row>
    <row r="10" spans="1:12">
      <c r="A10" s="8"/>
      <c r="B10" s="8"/>
      <c r="C10" s="634"/>
      <c r="D10" s="634"/>
      <c r="E10" s="634"/>
      <c r="F10" s="634"/>
      <c r="G10" s="664"/>
      <c r="H10" s="685"/>
      <c r="I10" s="688"/>
      <c r="J10" s="634"/>
      <c r="K10" s="667"/>
      <c r="L10" s="634"/>
    </row>
    <row r="11" spans="1:12">
      <c r="A11" s="7" t="s">
        <v>6</v>
      </c>
      <c r="B11" s="9"/>
      <c r="C11" s="18" t="s">
        <v>7</v>
      </c>
      <c r="D11" s="9" t="s">
        <v>8</v>
      </c>
      <c r="E11" s="18" t="s">
        <v>9</v>
      </c>
      <c r="F11" s="9" t="s">
        <v>10</v>
      </c>
      <c r="G11" s="18" t="s">
        <v>11</v>
      </c>
      <c r="H11" s="17" t="s">
        <v>12</v>
      </c>
      <c r="I11" s="9" t="s">
        <v>14</v>
      </c>
      <c r="J11" s="9" t="s">
        <v>15</v>
      </c>
      <c r="K11" s="18" t="s">
        <v>16</v>
      </c>
      <c r="L11" s="9" t="s">
        <v>17</v>
      </c>
    </row>
    <row r="12" spans="1:12">
      <c r="A12" s="13" t="s">
        <v>222</v>
      </c>
      <c r="B12" s="13"/>
      <c r="C12" s="229"/>
      <c r="D12" s="117"/>
      <c r="E12" s="114"/>
      <c r="F12" s="118"/>
      <c r="G12" s="114"/>
      <c r="H12" s="118"/>
      <c r="I12" s="114"/>
      <c r="J12" s="118"/>
      <c r="K12" s="114"/>
      <c r="L12" s="116"/>
    </row>
    <row r="13" spans="1:12">
      <c r="A13" s="11" t="s">
        <v>45</v>
      </c>
      <c r="B13" s="247" t="s">
        <v>170</v>
      </c>
      <c r="C13" s="270">
        <f>SUM(D13:L13)</f>
        <v>254931</v>
      </c>
      <c r="D13" s="131">
        <v>166498</v>
      </c>
      <c r="E13" s="88">
        <v>38156</v>
      </c>
      <c r="F13" s="121">
        <v>42784</v>
      </c>
      <c r="G13" s="88"/>
      <c r="H13" s="121"/>
      <c r="I13" s="230">
        <v>7493</v>
      </c>
      <c r="J13" s="121">
        <v>0</v>
      </c>
      <c r="K13" s="88">
        <v>0</v>
      </c>
      <c r="L13" s="111">
        <v>0</v>
      </c>
    </row>
    <row r="14" spans="1:12">
      <c r="A14" s="11" t="s">
        <v>440</v>
      </c>
      <c r="B14" s="247"/>
      <c r="C14" s="270">
        <f t="shared" ref="C14:C19" si="0">SUM(D14:L14)</f>
        <v>260359</v>
      </c>
      <c r="D14" s="121">
        <v>169058</v>
      </c>
      <c r="E14" s="88">
        <v>38653</v>
      </c>
      <c r="F14" s="121">
        <v>45155</v>
      </c>
      <c r="G14" s="88"/>
      <c r="H14" s="121"/>
      <c r="I14" s="230">
        <v>7493</v>
      </c>
      <c r="J14" s="121"/>
      <c r="K14" s="88"/>
      <c r="L14" s="111"/>
    </row>
    <row r="15" spans="1:12">
      <c r="A15" s="11" t="s">
        <v>641</v>
      </c>
      <c r="B15" s="247"/>
      <c r="C15" s="270">
        <f t="shared" si="0"/>
        <v>905</v>
      </c>
      <c r="D15" s="121">
        <v>742</v>
      </c>
      <c r="E15" s="88">
        <v>163</v>
      </c>
      <c r="F15" s="121"/>
      <c r="G15" s="88"/>
      <c r="H15" s="121"/>
      <c r="I15" s="230"/>
      <c r="J15" s="121"/>
      <c r="K15" s="88"/>
      <c r="L15" s="111"/>
    </row>
    <row r="16" spans="1:12">
      <c r="A16" s="360" t="s">
        <v>640</v>
      </c>
      <c r="B16" s="247"/>
      <c r="C16" s="270">
        <f t="shared" si="0"/>
        <v>300</v>
      </c>
      <c r="D16" s="121">
        <v>200</v>
      </c>
      <c r="E16" s="88">
        <v>100</v>
      </c>
      <c r="F16" s="121"/>
      <c r="G16" s="88"/>
      <c r="H16" s="121"/>
      <c r="I16" s="230"/>
      <c r="J16" s="121"/>
      <c r="K16" s="88"/>
      <c r="L16" s="111"/>
    </row>
    <row r="17" spans="1:16">
      <c r="A17" s="11" t="s">
        <v>642</v>
      </c>
      <c r="B17" s="247"/>
      <c r="C17" s="270">
        <f t="shared" si="0"/>
        <v>100</v>
      </c>
      <c r="D17" s="121">
        <v>100</v>
      </c>
      <c r="E17" s="88"/>
      <c r="F17" s="121"/>
      <c r="G17" s="88"/>
      <c r="H17" s="121"/>
      <c r="I17" s="230"/>
      <c r="J17" s="121"/>
      <c r="K17" s="88"/>
      <c r="L17" s="111"/>
    </row>
    <row r="18" spans="1:16">
      <c r="A18" s="11" t="s">
        <v>643</v>
      </c>
      <c r="B18" s="247"/>
      <c r="C18" s="270">
        <f t="shared" si="0"/>
        <v>1500</v>
      </c>
      <c r="D18" s="121"/>
      <c r="E18" s="88"/>
      <c r="F18" s="121">
        <v>1500</v>
      </c>
      <c r="G18" s="88"/>
      <c r="H18" s="121"/>
      <c r="I18" s="230"/>
      <c r="J18" s="121"/>
      <c r="K18" s="88"/>
      <c r="L18" s="111"/>
    </row>
    <row r="19" spans="1:16">
      <c r="A19" s="11" t="s">
        <v>644</v>
      </c>
      <c r="B19" s="247"/>
      <c r="C19" s="270">
        <f t="shared" si="0"/>
        <v>200</v>
      </c>
      <c r="D19" s="121"/>
      <c r="E19" s="88"/>
      <c r="F19" s="121">
        <v>200</v>
      </c>
      <c r="G19" s="88"/>
      <c r="H19" s="121"/>
      <c r="I19" s="230"/>
      <c r="J19" s="121"/>
      <c r="K19" s="88"/>
      <c r="L19" s="111"/>
    </row>
    <row r="20" spans="1:16">
      <c r="A20" s="11" t="s">
        <v>451</v>
      </c>
      <c r="B20" s="247"/>
      <c r="C20" s="270">
        <f>SUM(C15:C19)</f>
        <v>3005</v>
      </c>
      <c r="D20" s="270">
        <f t="shared" ref="D20:L20" si="1">SUM(D15:D19)</f>
        <v>1042</v>
      </c>
      <c r="E20" s="270">
        <f t="shared" si="1"/>
        <v>263</v>
      </c>
      <c r="F20" s="270">
        <f t="shared" si="1"/>
        <v>1700</v>
      </c>
      <c r="G20" s="270">
        <f t="shared" si="1"/>
        <v>0</v>
      </c>
      <c r="H20" s="270">
        <f t="shared" si="1"/>
        <v>0</v>
      </c>
      <c r="I20" s="270">
        <f t="shared" si="1"/>
        <v>0</v>
      </c>
      <c r="J20" s="270">
        <f t="shared" si="1"/>
        <v>0</v>
      </c>
      <c r="K20" s="270">
        <f t="shared" si="1"/>
        <v>0</v>
      </c>
      <c r="L20" s="270">
        <f t="shared" si="1"/>
        <v>0</v>
      </c>
    </row>
    <row r="21" spans="1:16">
      <c r="A21" s="11" t="s">
        <v>524</v>
      </c>
      <c r="B21" s="247"/>
      <c r="C21" s="270">
        <f>SUM(C14,C20)</f>
        <v>263364</v>
      </c>
      <c r="D21" s="270">
        <f t="shared" ref="D21:L21" si="2">SUM(D14,D20)</f>
        <v>170100</v>
      </c>
      <c r="E21" s="270">
        <f t="shared" si="2"/>
        <v>38916</v>
      </c>
      <c r="F21" s="270">
        <f t="shared" si="2"/>
        <v>46855</v>
      </c>
      <c r="G21" s="270">
        <f t="shared" si="2"/>
        <v>0</v>
      </c>
      <c r="H21" s="270">
        <f t="shared" si="2"/>
        <v>0</v>
      </c>
      <c r="I21" s="270">
        <f t="shared" si="2"/>
        <v>7493</v>
      </c>
      <c r="J21" s="270">
        <f t="shared" si="2"/>
        <v>0</v>
      </c>
      <c r="K21" s="270">
        <f t="shared" si="2"/>
        <v>0</v>
      </c>
      <c r="L21" s="270">
        <f t="shared" si="2"/>
        <v>0</v>
      </c>
    </row>
    <row r="22" spans="1:16">
      <c r="A22" s="13" t="s">
        <v>223</v>
      </c>
      <c r="B22" s="7"/>
      <c r="C22" s="229"/>
      <c r="D22" s="122"/>
      <c r="E22" s="114"/>
      <c r="F22" s="118"/>
      <c r="G22" s="114"/>
      <c r="H22" s="118"/>
      <c r="I22" s="123"/>
      <c r="J22" s="117"/>
      <c r="K22" s="114"/>
      <c r="L22" s="116"/>
      <c r="N22" s="373"/>
    </row>
    <row r="23" spans="1:16">
      <c r="A23" s="11" t="s">
        <v>33</v>
      </c>
      <c r="B23" s="247" t="s">
        <v>170</v>
      </c>
      <c r="C23" s="270">
        <f>SUM(D23:L23)</f>
        <v>0</v>
      </c>
      <c r="D23" s="111">
        <v>0</v>
      </c>
      <c r="E23" s="88">
        <v>0</v>
      </c>
      <c r="F23" s="121">
        <v>0</v>
      </c>
      <c r="G23" s="88">
        <v>0</v>
      </c>
      <c r="H23" s="121">
        <v>0</v>
      </c>
      <c r="I23" s="103">
        <v>0</v>
      </c>
      <c r="J23" s="131">
        <v>0</v>
      </c>
      <c r="K23" s="88">
        <v>0</v>
      </c>
      <c r="L23" s="111">
        <v>0</v>
      </c>
    </row>
    <row r="24" spans="1:16">
      <c r="A24" s="11" t="s">
        <v>441</v>
      </c>
      <c r="B24" s="247"/>
      <c r="C24" s="270">
        <f>SUM(D24:L24)</f>
        <v>0</v>
      </c>
      <c r="D24" s="111"/>
      <c r="E24" s="88"/>
      <c r="F24" s="121"/>
      <c r="G24" s="88"/>
      <c r="H24" s="121"/>
      <c r="I24" s="103"/>
      <c r="J24" s="131"/>
      <c r="K24" s="88"/>
      <c r="L24" s="111"/>
    </row>
    <row r="25" spans="1:16">
      <c r="A25" s="15" t="s">
        <v>539</v>
      </c>
      <c r="B25" s="246"/>
      <c r="C25" s="228">
        <f>SUM(D25:L25)</f>
        <v>0</v>
      </c>
      <c r="D25" s="110"/>
      <c r="E25" s="113"/>
      <c r="F25" s="120"/>
      <c r="G25" s="113"/>
      <c r="H25" s="120"/>
      <c r="I25" s="106"/>
      <c r="J25" s="119"/>
      <c r="K25" s="113"/>
      <c r="L25" s="110"/>
    </row>
    <row r="26" spans="1:16">
      <c r="A26" s="56" t="s">
        <v>295</v>
      </c>
      <c r="B26" s="247"/>
      <c r="C26" s="270"/>
      <c r="D26" s="111"/>
      <c r="E26" s="88"/>
      <c r="F26" s="121"/>
      <c r="G26" s="88"/>
      <c r="H26" s="121"/>
      <c r="I26" s="103"/>
      <c r="J26" s="131"/>
      <c r="K26" s="88"/>
      <c r="L26" s="121"/>
    </row>
    <row r="27" spans="1:16">
      <c r="A27" s="11" t="s">
        <v>33</v>
      </c>
      <c r="B27" s="247" t="s">
        <v>170</v>
      </c>
      <c r="C27" s="270">
        <f>SUM(D27:L27)</f>
        <v>0</v>
      </c>
      <c r="D27" s="111">
        <v>0</v>
      </c>
      <c r="E27" s="88">
        <v>0</v>
      </c>
      <c r="F27" s="121">
        <v>0</v>
      </c>
      <c r="G27" s="88">
        <v>0</v>
      </c>
      <c r="H27" s="121">
        <v>0</v>
      </c>
      <c r="I27" s="103">
        <v>0</v>
      </c>
      <c r="J27" s="131">
        <v>0</v>
      </c>
      <c r="K27" s="88">
        <v>0</v>
      </c>
      <c r="L27" s="121">
        <v>0</v>
      </c>
    </row>
    <row r="28" spans="1:16">
      <c r="A28" s="11" t="s">
        <v>441</v>
      </c>
      <c r="B28" s="247"/>
      <c r="C28" s="270">
        <f>SUM(D28:L28)</f>
        <v>0</v>
      </c>
      <c r="D28" s="111"/>
      <c r="E28" s="88"/>
      <c r="F28" s="121"/>
      <c r="G28" s="88"/>
      <c r="H28" s="121"/>
      <c r="I28" s="103"/>
      <c r="J28" s="131"/>
      <c r="K28" s="88"/>
      <c r="L28" s="121"/>
    </row>
    <row r="29" spans="1:16">
      <c r="A29" s="15" t="s">
        <v>539</v>
      </c>
      <c r="B29" s="247"/>
      <c r="C29" s="270">
        <f>SUM(D29:L29)</f>
        <v>0</v>
      </c>
      <c r="D29" s="111"/>
      <c r="E29" s="88"/>
      <c r="F29" s="121"/>
      <c r="G29" s="88"/>
      <c r="H29" s="121"/>
      <c r="I29" s="103"/>
      <c r="J29" s="131"/>
      <c r="K29" s="88"/>
      <c r="L29" s="121"/>
    </row>
    <row r="30" spans="1:16">
      <c r="A30" s="13" t="s">
        <v>296</v>
      </c>
      <c r="B30" s="7"/>
      <c r="C30" s="229"/>
      <c r="D30" s="114"/>
      <c r="E30" s="114"/>
      <c r="F30" s="118"/>
      <c r="G30" s="114"/>
      <c r="H30" s="118"/>
      <c r="I30" s="114"/>
      <c r="J30" s="117"/>
      <c r="K30" s="114"/>
      <c r="L30" s="118"/>
    </row>
    <row r="31" spans="1:16" ht="11.25" customHeight="1">
      <c r="A31" s="11" t="s">
        <v>45</v>
      </c>
      <c r="B31" s="247" t="s">
        <v>168</v>
      </c>
      <c r="C31" s="270">
        <f>SUM(D31:L31)</f>
        <v>0</v>
      </c>
      <c r="D31" s="88">
        <f>SUM(E31:L31)</f>
        <v>0</v>
      </c>
      <c r="E31" s="88">
        <v>0</v>
      </c>
      <c r="F31" s="121">
        <v>0</v>
      </c>
      <c r="G31" s="88">
        <v>0</v>
      </c>
      <c r="H31" s="121">
        <v>0</v>
      </c>
      <c r="I31" s="88"/>
      <c r="J31" s="131">
        <v>0</v>
      </c>
      <c r="K31" s="88">
        <v>0</v>
      </c>
      <c r="L31" s="121">
        <v>0</v>
      </c>
    </row>
    <row r="32" spans="1:16" ht="11.25" customHeight="1">
      <c r="A32" s="11" t="s">
        <v>441</v>
      </c>
      <c r="B32" s="247"/>
      <c r="C32" s="270">
        <f>SUM(D32:L32)</f>
        <v>0</v>
      </c>
      <c r="D32" s="88"/>
      <c r="E32" s="88"/>
      <c r="F32" s="121"/>
      <c r="G32" s="88"/>
      <c r="H32" s="121"/>
      <c r="I32" s="88"/>
      <c r="J32" s="131"/>
      <c r="K32" s="88"/>
      <c r="L32" s="121"/>
      <c r="P32" s="64"/>
    </row>
    <row r="33" spans="1:16" ht="11.25" customHeight="1">
      <c r="A33" s="11" t="s">
        <v>524</v>
      </c>
      <c r="B33" s="247"/>
      <c r="C33" s="270">
        <f>SUM(D33:L33)</f>
        <v>0</v>
      </c>
      <c r="D33" s="88"/>
      <c r="E33" s="88"/>
      <c r="F33" s="121"/>
      <c r="G33" s="88"/>
      <c r="H33" s="121"/>
      <c r="I33" s="88"/>
      <c r="J33" s="131"/>
      <c r="K33" s="88"/>
      <c r="L33" s="121"/>
      <c r="P33" s="64"/>
    </row>
    <row r="34" spans="1:16">
      <c r="A34" s="13" t="s">
        <v>297</v>
      </c>
      <c r="B34" s="7"/>
      <c r="C34" s="229"/>
      <c r="D34" s="114"/>
      <c r="E34" s="114"/>
      <c r="F34" s="118"/>
      <c r="G34" s="114"/>
      <c r="H34" s="118"/>
      <c r="I34" s="114"/>
      <c r="J34" s="117"/>
      <c r="K34" s="114"/>
      <c r="L34" s="118"/>
    </row>
    <row r="35" spans="1:16">
      <c r="A35" s="11" t="s">
        <v>45</v>
      </c>
      <c r="B35" s="247" t="s">
        <v>168</v>
      </c>
      <c r="C35" s="270">
        <f>SUM(D35:L35)</f>
        <v>0</v>
      </c>
      <c r="D35" s="88"/>
      <c r="E35" s="88">
        <v>0</v>
      </c>
      <c r="F35" s="121">
        <v>0</v>
      </c>
      <c r="G35" s="88">
        <v>0</v>
      </c>
      <c r="H35" s="121">
        <v>0</v>
      </c>
      <c r="I35" s="88"/>
      <c r="J35" s="131">
        <v>0</v>
      </c>
      <c r="K35" s="88">
        <v>0</v>
      </c>
      <c r="L35" s="121">
        <v>0</v>
      </c>
    </row>
    <row r="36" spans="1:16" ht="12" customHeight="1">
      <c r="A36" s="11" t="s">
        <v>441</v>
      </c>
      <c r="B36" s="247"/>
      <c r="C36" s="270">
        <f>SUM(D36:L36)</f>
        <v>0</v>
      </c>
      <c r="D36" s="121"/>
      <c r="E36" s="88"/>
      <c r="F36" s="121"/>
      <c r="G36" s="88"/>
      <c r="H36" s="121"/>
      <c r="I36" s="88"/>
      <c r="J36" s="131"/>
      <c r="K36" s="88"/>
      <c r="L36" s="121"/>
      <c r="P36" s="64"/>
    </row>
    <row r="37" spans="1:16" ht="12" customHeight="1">
      <c r="A37" s="15" t="s">
        <v>534</v>
      </c>
      <c r="B37" s="247"/>
      <c r="C37" s="270">
        <f>SUM(D37:L37)</f>
        <v>0</v>
      </c>
      <c r="D37" s="121"/>
      <c r="E37" s="88"/>
      <c r="F37" s="121"/>
      <c r="G37" s="88"/>
      <c r="H37" s="121"/>
      <c r="I37" s="88"/>
      <c r="J37" s="131"/>
      <c r="K37" s="88"/>
      <c r="L37" s="121"/>
      <c r="P37" s="64"/>
    </row>
    <row r="38" spans="1:16">
      <c r="A38" s="13" t="s">
        <v>49</v>
      </c>
      <c r="B38" s="13"/>
      <c r="C38" s="229"/>
      <c r="D38" s="118"/>
      <c r="E38" s="114"/>
      <c r="F38" s="118"/>
      <c r="G38" s="114"/>
      <c r="H38" s="118"/>
      <c r="I38" s="114"/>
      <c r="J38" s="117"/>
      <c r="K38" s="114"/>
      <c r="L38" s="118"/>
    </row>
    <row r="39" spans="1:16" s="157" customFormat="1">
      <c r="A39" s="21" t="s">
        <v>33</v>
      </c>
      <c r="B39" s="21"/>
      <c r="C39" s="270">
        <f>SUM(D39:L39)</f>
        <v>254931</v>
      </c>
      <c r="D39" s="127">
        <f t="shared" ref="D39:L39" si="3">SUM(D13,D23,D31,D35,)</f>
        <v>166498</v>
      </c>
      <c r="E39" s="127">
        <f t="shared" si="3"/>
        <v>38156</v>
      </c>
      <c r="F39" s="127">
        <f t="shared" si="3"/>
        <v>42784</v>
      </c>
      <c r="G39" s="127">
        <f t="shared" si="3"/>
        <v>0</v>
      </c>
      <c r="H39" s="127">
        <f t="shared" si="3"/>
        <v>0</v>
      </c>
      <c r="I39" s="127">
        <f t="shared" si="3"/>
        <v>7493</v>
      </c>
      <c r="J39" s="127">
        <f t="shared" si="3"/>
        <v>0</v>
      </c>
      <c r="K39" s="127">
        <f t="shared" si="3"/>
        <v>0</v>
      </c>
      <c r="L39" s="127">
        <f t="shared" si="3"/>
        <v>0</v>
      </c>
    </row>
    <row r="40" spans="1:16" s="157" customFormat="1">
      <c r="A40" s="21" t="s">
        <v>441</v>
      </c>
      <c r="B40" s="21"/>
      <c r="C40" s="270">
        <f>SUM(D40:L40)</f>
        <v>260359</v>
      </c>
      <c r="D40" s="127">
        <f t="shared" ref="D40:L40" si="4">SUM(D14,D24,D32,D36,)</f>
        <v>169058</v>
      </c>
      <c r="E40" s="127">
        <f t="shared" si="4"/>
        <v>38653</v>
      </c>
      <c r="F40" s="127">
        <f t="shared" si="4"/>
        <v>45155</v>
      </c>
      <c r="G40" s="127">
        <f t="shared" si="4"/>
        <v>0</v>
      </c>
      <c r="H40" s="127">
        <f t="shared" si="4"/>
        <v>0</v>
      </c>
      <c r="I40" s="127">
        <f t="shared" si="4"/>
        <v>7493</v>
      </c>
      <c r="J40" s="127">
        <f t="shared" si="4"/>
        <v>0</v>
      </c>
      <c r="K40" s="127">
        <f t="shared" si="4"/>
        <v>0</v>
      </c>
      <c r="L40" s="127">
        <f t="shared" si="4"/>
        <v>0</v>
      </c>
    </row>
    <row r="41" spans="1:16" s="157" customFormat="1">
      <c r="A41" s="21" t="s">
        <v>437</v>
      </c>
      <c r="B41" s="21"/>
      <c r="C41" s="270">
        <f t="shared" ref="C41:C42" si="5">SUM(D41:L41)</f>
        <v>3005</v>
      </c>
      <c r="D41" s="127">
        <f>SUM(D20)</f>
        <v>1042</v>
      </c>
      <c r="E41" s="127">
        <f t="shared" ref="E41:L41" si="6">SUM(E20)</f>
        <v>263</v>
      </c>
      <c r="F41" s="127">
        <f t="shared" si="6"/>
        <v>1700</v>
      </c>
      <c r="G41" s="127">
        <f t="shared" si="6"/>
        <v>0</v>
      </c>
      <c r="H41" s="127">
        <f t="shared" si="6"/>
        <v>0</v>
      </c>
      <c r="I41" s="127">
        <f t="shared" si="6"/>
        <v>0</v>
      </c>
      <c r="J41" s="127">
        <f t="shared" si="6"/>
        <v>0</v>
      </c>
      <c r="K41" s="127">
        <f t="shared" si="6"/>
        <v>0</v>
      </c>
      <c r="L41" s="127">
        <f t="shared" si="6"/>
        <v>0</v>
      </c>
    </row>
    <row r="42" spans="1:16" s="157" customFormat="1">
      <c r="A42" s="14" t="s">
        <v>539</v>
      </c>
      <c r="B42" s="14"/>
      <c r="C42" s="270">
        <f t="shared" si="5"/>
        <v>263364</v>
      </c>
      <c r="D42" s="128">
        <f>SUM(D40:D41)</f>
        <v>170100</v>
      </c>
      <c r="E42" s="128">
        <f t="shared" ref="E42:L42" si="7">SUM(E40:E41)</f>
        <v>38916</v>
      </c>
      <c r="F42" s="128">
        <f t="shared" si="7"/>
        <v>46855</v>
      </c>
      <c r="G42" s="128">
        <f t="shared" si="7"/>
        <v>0</v>
      </c>
      <c r="H42" s="128">
        <f t="shared" si="7"/>
        <v>0</v>
      </c>
      <c r="I42" s="128">
        <f t="shared" si="7"/>
        <v>7493</v>
      </c>
      <c r="J42" s="128">
        <f t="shared" si="7"/>
        <v>0</v>
      </c>
      <c r="K42" s="128">
        <f t="shared" si="7"/>
        <v>0</v>
      </c>
      <c r="L42" s="128">
        <f t="shared" si="7"/>
        <v>0</v>
      </c>
    </row>
    <row r="43" spans="1:16" ht="16.5" customHeight="1">
      <c r="A43" s="382" t="s">
        <v>431</v>
      </c>
      <c r="B43" s="338"/>
      <c r="C43" s="123">
        <f t="shared" ref="C43:C51" si="8">SUM(D43:L43)</f>
        <v>0</v>
      </c>
      <c r="D43" s="339">
        <v>0</v>
      </c>
      <c r="E43" s="339">
        <v>0</v>
      </c>
      <c r="F43" s="339">
        <v>0</v>
      </c>
      <c r="G43" s="339">
        <v>0</v>
      </c>
      <c r="H43" s="339"/>
      <c r="I43" s="339">
        <v>0</v>
      </c>
      <c r="J43" s="339">
        <v>0</v>
      </c>
      <c r="K43" s="339">
        <v>0</v>
      </c>
      <c r="L43" s="339">
        <v>0</v>
      </c>
    </row>
    <row r="44" spans="1:16" ht="14.25" customHeight="1">
      <c r="A44" s="383" t="s">
        <v>432</v>
      </c>
      <c r="B44" s="375"/>
      <c r="C44" s="103">
        <f t="shared" si="8"/>
        <v>0</v>
      </c>
      <c r="D44" s="376"/>
      <c r="E44" s="376"/>
      <c r="F44" s="376"/>
      <c r="G44" s="376"/>
      <c r="H44" s="376"/>
      <c r="I44" s="376"/>
      <c r="J44" s="376"/>
      <c r="K44" s="376"/>
      <c r="L44" s="376"/>
    </row>
    <row r="45" spans="1:16" ht="14.25" customHeight="1">
      <c r="A45" s="383" t="s">
        <v>546</v>
      </c>
      <c r="B45" s="375"/>
      <c r="C45" s="103"/>
      <c r="D45" s="376"/>
      <c r="E45" s="376"/>
      <c r="F45" s="376"/>
      <c r="G45" s="376"/>
      <c r="H45" s="376"/>
      <c r="I45" s="376"/>
      <c r="J45" s="376"/>
      <c r="K45" s="376"/>
      <c r="L45" s="376"/>
    </row>
    <row r="46" spans="1:16" ht="15" customHeight="1">
      <c r="A46" s="382" t="s">
        <v>433</v>
      </c>
      <c r="B46" s="338"/>
      <c r="C46" s="123">
        <f t="shared" si="8"/>
        <v>0</v>
      </c>
      <c r="D46" s="340">
        <v>0</v>
      </c>
      <c r="E46" s="340">
        <v>0</v>
      </c>
      <c r="F46" s="340">
        <v>0</v>
      </c>
      <c r="G46" s="340">
        <v>0</v>
      </c>
      <c r="H46" s="340">
        <v>0</v>
      </c>
      <c r="I46" s="340">
        <v>0</v>
      </c>
      <c r="J46" s="340">
        <v>0</v>
      </c>
      <c r="K46" s="340">
        <v>0</v>
      </c>
      <c r="L46" s="340">
        <v>0</v>
      </c>
    </row>
    <row r="47" spans="1:16" ht="14.25" customHeight="1">
      <c r="A47" s="383" t="s">
        <v>434</v>
      </c>
      <c r="B47" s="375"/>
      <c r="C47" s="103">
        <f t="shared" si="8"/>
        <v>0</v>
      </c>
      <c r="D47" s="377"/>
      <c r="E47" s="377"/>
      <c r="F47" s="377"/>
      <c r="G47" s="377"/>
      <c r="H47" s="377"/>
      <c r="I47" s="377"/>
      <c r="J47" s="377"/>
      <c r="K47" s="377"/>
      <c r="L47" s="377"/>
    </row>
    <row r="48" spans="1:16" ht="14.25" customHeight="1">
      <c r="A48" s="383" t="s">
        <v>547</v>
      </c>
      <c r="B48" s="375"/>
      <c r="C48" s="103"/>
      <c r="D48" s="377"/>
      <c r="E48" s="377"/>
      <c r="F48" s="377"/>
      <c r="G48" s="377"/>
      <c r="H48" s="377"/>
      <c r="I48" s="377"/>
      <c r="J48" s="377"/>
      <c r="K48" s="377"/>
      <c r="L48" s="377"/>
    </row>
    <row r="49" spans="1:12" ht="15" customHeight="1">
      <c r="A49" s="382" t="s">
        <v>435</v>
      </c>
      <c r="B49" s="531"/>
      <c r="C49" s="123">
        <f t="shared" si="8"/>
        <v>254931</v>
      </c>
      <c r="D49" s="533">
        <f t="shared" ref="D49:L49" si="9">SUM(D13,D23)</f>
        <v>166498</v>
      </c>
      <c r="E49" s="339">
        <f t="shared" si="9"/>
        <v>38156</v>
      </c>
      <c r="F49" s="533">
        <f t="shared" si="9"/>
        <v>42784</v>
      </c>
      <c r="G49" s="339">
        <f t="shared" si="9"/>
        <v>0</v>
      </c>
      <c r="H49" s="339">
        <f t="shared" si="9"/>
        <v>0</v>
      </c>
      <c r="I49" s="533">
        <f t="shared" si="9"/>
        <v>7493</v>
      </c>
      <c r="J49" s="339">
        <f t="shared" si="9"/>
        <v>0</v>
      </c>
      <c r="K49" s="533">
        <f t="shared" si="9"/>
        <v>0</v>
      </c>
      <c r="L49" s="339">
        <f t="shared" si="9"/>
        <v>0</v>
      </c>
    </row>
    <row r="50" spans="1:12" ht="13.5" customHeight="1">
      <c r="A50" s="383" t="s">
        <v>436</v>
      </c>
      <c r="B50" s="532"/>
      <c r="C50" s="103">
        <f t="shared" si="8"/>
        <v>260359</v>
      </c>
      <c r="D50" s="534">
        <v>169058</v>
      </c>
      <c r="E50" s="376">
        <v>38653</v>
      </c>
      <c r="F50" s="534">
        <v>45155</v>
      </c>
      <c r="G50" s="376">
        <f t="shared" ref="G50:L50" si="10">SUM(G21,G24)</f>
        <v>0</v>
      </c>
      <c r="H50" s="376">
        <f t="shared" si="10"/>
        <v>0</v>
      </c>
      <c r="I50" s="534">
        <f t="shared" si="10"/>
        <v>7493</v>
      </c>
      <c r="J50" s="376">
        <f t="shared" si="10"/>
        <v>0</v>
      </c>
      <c r="K50" s="534">
        <f t="shared" si="10"/>
        <v>0</v>
      </c>
      <c r="L50" s="376">
        <f t="shared" si="10"/>
        <v>0</v>
      </c>
    </row>
    <row r="51" spans="1:12">
      <c r="A51" s="529" t="s">
        <v>645</v>
      </c>
      <c r="B51" s="386"/>
      <c r="C51" s="103">
        <f t="shared" si="8"/>
        <v>263364</v>
      </c>
      <c r="D51" s="387">
        <v>170100</v>
      </c>
      <c r="E51" s="530">
        <v>38916</v>
      </c>
      <c r="F51" s="387">
        <v>46855</v>
      </c>
      <c r="G51" s="530"/>
      <c r="H51" s="530"/>
      <c r="I51" s="387">
        <v>7493</v>
      </c>
      <c r="J51" s="530"/>
      <c r="K51" s="387"/>
      <c r="L51" s="530"/>
    </row>
    <row r="52" spans="1:12">
      <c r="A52" s="1"/>
      <c r="B52" s="1"/>
      <c r="C52" s="1"/>
      <c r="D52" s="156"/>
      <c r="E52" s="156"/>
      <c r="F52" s="156"/>
      <c r="G52" s="156"/>
      <c r="H52" s="156"/>
      <c r="I52" s="156"/>
      <c r="J52" s="156"/>
      <c r="K52" s="156"/>
      <c r="L52" s="156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264"/>
  <sheetViews>
    <sheetView view="pageBreakPreview" zoomScaleNormal="100" zoomScaleSheetLayoutView="100" workbookViewId="0"/>
  </sheetViews>
  <sheetFormatPr defaultRowHeight="15"/>
  <cols>
    <col min="1" max="1" width="36.7109375" style="448" customWidth="1"/>
    <col min="2" max="2" width="8.5703125" style="448" customWidth="1"/>
    <col min="3" max="3" width="10.140625" style="448" customWidth="1"/>
    <col min="4" max="4" width="11" style="448" customWidth="1"/>
    <col min="5" max="5" width="10.5703125" style="448" customWidth="1"/>
    <col min="6" max="6" width="11.5703125" style="448" bestFit="1" customWidth="1"/>
    <col min="7" max="7" width="14" style="448" bestFit="1" customWidth="1"/>
    <col min="8" max="8" width="12" style="448" customWidth="1"/>
    <col min="9" max="9" width="10.28515625" style="448" customWidth="1"/>
    <col min="10" max="10" width="11.140625" style="448" customWidth="1"/>
    <col min="11" max="11" width="13.5703125" style="448" customWidth="1"/>
    <col min="12" max="12" width="10.140625" style="448" customWidth="1"/>
    <col min="13" max="16384" width="9.140625" style="448"/>
  </cols>
  <sheetData>
    <row r="1" spans="1:17" ht="15.75">
      <c r="A1" s="404" t="s">
        <v>724</v>
      </c>
      <c r="B1" s="444"/>
      <c r="C1" s="443"/>
      <c r="D1" s="443"/>
      <c r="E1" s="443"/>
      <c r="F1" s="443"/>
      <c r="G1" s="443"/>
      <c r="H1" s="445"/>
      <c r="I1" s="445"/>
      <c r="J1" s="445"/>
      <c r="K1" s="446"/>
      <c r="L1" s="446"/>
      <c r="M1" s="446"/>
      <c r="N1" s="446"/>
      <c r="O1" s="447"/>
    </row>
    <row r="2" spans="1:17" ht="15.75">
      <c r="A2" s="443"/>
      <c r="B2" s="444"/>
      <c r="C2" s="443"/>
      <c r="D2" s="443"/>
      <c r="E2" s="443"/>
      <c r="F2" s="443"/>
      <c r="G2" s="443"/>
      <c r="H2" s="445"/>
      <c r="I2" s="445"/>
      <c r="J2" s="445"/>
      <c r="K2" s="446"/>
      <c r="L2" s="446"/>
      <c r="M2" s="446"/>
      <c r="N2" s="446"/>
      <c r="O2" s="447"/>
    </row>
    <row r="3" spans="1:17" ht="15.75">
      <c r="A3" s="695" t="s">
        <v>44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</row>
    <row r="4" spans="1:17" ht="15.75">
      <c r="A4" s="695" t="s">
        <v>708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</row>
    <row r="5" spans="1:17" ht="15.75">
      <c r="A5" s="695" t="s">
        <v>18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</row>
    <row r="6" spans="1:17">
      <c r="A6" s="449"/>
      <c r="B6" s="449"/>
      <c r="C6" s="449"/>
      <c r="D6" s="450"/>
      <c r="E6" s="449"/>
      <c r="F6" s="449"/>
      <c r="G6" s="449"/>
      <c r="H6" s="449"/>
      <c r="I6" s="696" t="s">
        <v>26</v>
      </c>
      <c r="J6" s="696"/>
      <c r="K6" s="696"/>
      <c r="L6" s="696"/>
    </row>
    <row r="7" spans="1:17" ht="15" customHeight="1">
      <c r="A7" s="451" t="s">
        <v>37</v>
      </c>
      <c r="B7" s="689" t="s">
        <v>239</v>
      </c>
      <c r="C7" s="692" t="s">
        <v>251</v>
      </c>
      <c r="D7" s="701" t="s">
        <v>38</v>
      </c>
      <c r="E7" s="702"/>
      <c r="F7" s="702"/>
      <c r="G7" s="702"/>
      <c r="H7" s="703"/>
      <c r="I7" s="704" t="s">
        <v>39</v>
      </c>
      <c r="J7" s="705"/>
      <c r="K7" s="705"/>
      <c r="L7" s="689" t="s">
        <v>339</v>
      </c>
      <c r="Q7" s="452"/>
    </row>
    <row r="8" spans="1:17" ht="12.75" customHeight="1">
      <c r="A8" s="453" t="s">
        <v>40</v>
      </c>
      <c r="B8" s="697"/>
      <c r="C8" s="699"/>
      <c r="D8" s="689" t="s">
        <v>75</v>
      </c>
      <c r="E8" s="689" t="s">
        <v>76</v>
      </c>
      <c r="F8" s="689" t="s">
        <v>97</v>
      </c>
      <c r="G8" s="689" t="s">
        <v>212</v>
      </c>
      <c r="H8" s="689" t="s">
        <v>188</v>
      </c>
      <c r="I8" s="692" t="s">
        <v>42</v>
      </c>
      <c r="J8" s="689" t="s">
        <v>41</v>
      </c>
      <c r="K8" s="706" t="s">
        <v>220</v>
      </c>
      <c r="L8" s="690"/>
    </row>
    <row r="9" spans="1:17">
      <c r="A9" s="453"/>
      <c r="B9" s="697"/>
      <c r="C9" s="699"/>
      <c r="D9" s="690"/>
      <c r="E9" s="690"/>
      <c r="F9" s="690"/>
      <c r="G9" s="690"/>
      <c r="H9" s="690"/>
      <c r="I9" s="693"/>
      <c r="J9" s="690"/>
      <c r="K9" s="707"/>
      <c r="L9" s="690"/>
    </row>
    <row r="10" spans="1:17" ht="29.25" customHeight="1">
      <c r="A10" s="454"/>
      <c r="B10" s="698"/>
      <c r="C10" s="700"/>
      <c r="D10" s="691"/>
      <c r="E10" s="691"/>
      <c r="F10" s="691"/>
      <c r="G10" s="691"/>
      <c r="H10" s="691"/>
      <c r="I10" s="694"/>
      <c r="J10" s="691"/>
      <c r="K10" s="708"/>
      <c r="L10" s="691"/>
    </row>
    <row r="11" spans="1:17">
      <c r="A11" s="455" t="s">
        <v>6</v>
      </c>
      <c r="B11" s="455" t="s">
        <v>7</v>
      </c>
      <c r="C11" s="455" t="s">
        <v>8</v>
      </c>
      <c r="D11" s="455" t="s">
        <v>9</v>
      </c>
      <c r="E11" s="455" t="s">
        <v>10</v>
      </c>
      <c r="F11" s="455" t="s">
        <v>11</v>
      </c>
      <c r="G11" s="455" t="s">
        <v>12</v>
      </c>
      <c r="H11" s="455" t="s">
        <v>13</v>
      </c>
      <c r="I11" s="455" t="s">
        <v>14</v>
      </c>
      <c r="J11" s="455" t="s">
        <v>15</v>
      </c>
      <c r="K11" s="455" t="s">
        <v>16</v>
      </c>
      <c r="L11" s="455" t="s">
        <v>319</v>
      </c>
    </row>
    <row r="12" spans="1:17">
      <c r="A12" s="456" t="s">
        <v>232</v>
      </c>
      <c r="B12" s="457" t="s">
        <v>337</v>
      </c>
      <c r="C12" s="458"/>
      <c r="D12" s="459"/>
      <c r="E12" s="460"/>
      <c r="F12" s="459"/>
      <c r="G12" s="460"/>
      <c r="H12" s="460"/>
      <c r="I12" s="459"/>
      <c r="J12" s="460"/>
      <c r="K12" s="459"/>
      <c r="L12" s="460"/>
    </row>
    <row r="13" spans="1:17">
      <c r="A13" s="461" t="s">
        <v>47</v>
      </c>
      <c r="B13" s="461"/>
      <c r="C13" s="462">
        <f>SUM(D13:I13)</f>
        <v>139027</v>
      </c>
      <c r="D13" s="463">
        <v>90919</v>
      </c>
      <c r="E13" s="462">
        <v>22521</v>
      </c>
      <c r="F13" s="463">
        <v>23301</v>
      </c>
      <c r="G13" s="462"/>
      <c r="H13" s="462"/>
      <c r="I13" s="463">
        <v>2286</v>
      </c>
      <c r="J13" s="462"/>
      <c r="K13" s="463"/>
      <c r="L13" s="462"/>
      <c r="M13" s="464">
        <f t="shared" ref="M13:M76" si="0">SUM(D13:L13)</f>
        <v>139027</v>
      </c>
      <c r="N13" s="464">
        <f t="shared" ref="N13:N76" si="1">M13-C13</f>
        <v>0</v>
      </c>
      <c r="O13" s="464"/>
    </row>
    <row r="14" spans="1:17">
      <c r="A14" s="461" t="s">
        <v>430</v>
      </c>
      <c r="B14" s="461"/>
      <c r="C14" s="462">
        <v>141949</v>
      </c>
      <c r="D14" s="463">
        <v>90919</v>
      </c>
      <c r="E14" s="462">
        <v>22521</v>
      </c>
      <c r="F14" s="463">
        <v>25723</v>
      </c>
      <c r="G14" s="462"/>
      <c r="H14" s="462"/>
      <c r="I14" s="463">
        <v>2786</v>
      </c>
      <c r="J14" s="462"/>
      <c r="K14" s="463"/>
      <c r="L14" s="462"/>
      <c r="M14" s="464">
        <f t="shared" si="0"/>
        <v>141949</v>
      </c>
      <c r="N14" s="464">
        <f t="shared" si="1"/>
        <v>0</v>
      </c>
      <c r="O14" s="464"/>
    </row>
    <row r="15" spans="1:17">
      <c r="A15" s="461" t="s">
        <v>701</v>
      </c>
      <c r="B15" s="461"/>
      <c r="C15" s="462">
        <v>4000</v>
      </c>
      <c r="D15" s="463"/>
      <c r="E15" s="462"/>
      <c r="F15" s="463">
        <v>4000</v>
      </c>
      <c r="G15" s="462"/>
      <c r="H15" s="462"/>
      <c r="I15" s="463"/>
      <c r="J15" s="462"/>
      <c r="K15" s="463"/>
      <c r="L15" s="462"/>
      <c r="M15" s="464">
        <f t="shared" si="0"/>
        <v>4000</v>
      </c>
      <c r="N15" s="464">
        <f t="shared" si="1"/>
        <v>0</v>
      </c>
      <c r="O15" s="464"/>
    </row>
    <row r="16" spans="1:17">
      <c r="A16" s="461" t="s">
        <v>495</v>
      </c>
      <c r="B16" s="461"/>
      <c r="C16" s="465">
        <f>SUM(C15)</f>
        <v>4000</v>
      </c>
      <c r="D16" s="465">
        <f t="shared" ref="D16:F16" si="2">SUM(D15)</f>
        <v>0</v>
      </c>
      <c r="E16" s="465">
        <f t="shared" si="2"/>
        <v>0</v>
      </c>
      <c r="F16" s="465">
        <f t="shared" si="2"/>
        <v>4000</v>
      </c>
      <c r="G16" s="465"/>
      <c r="H16" s="465"/>
      <c r="I16" s="465"/>
      <c r="J16" s="465"/>
      <c r="K16" s="465"/>
      <c r="L16" s="465"/>
      <c r="M16" s="464">
        <f t="shared" si="0"/>
        <v>4000</v>
      </c>
      <c r="N16" s="464">
        <f t="shared" si="1"/>
        <v>0</v>
      </c>
      <c r="O16" s="464"/>
      <c r="P16" s="464"/>
      <c r="Q16" s="464"/>
    </row>
    <row r="17" spans="1:17">
      <c r="A17" s="466" t="s">
        <v>430</v>
      </c>
      <c r="B17" s="466"/>
      <c r="C17" s="467">
        <f>C14+C16</f>
        <v>145949</v>
      </c>
      <c r="D17" s="467">
        <f t="shared" ref="D17:I17" si="3">D14+D16</f>
        <v>90919</v>
      </c>
      <c r="E17" s="467">
        <f t="shared" si="3"/>
        <v>22521</v>
      </c>
      <c r="F17" s="467">
        <f t="shared" si="3"/>
        <v>29723</v>
      </c>
      <c r="G17" s="467"/>
      <c r="H17" s="467"/>
      <c r="I17" s="467">
        <f t="shared" si="3"/>
        <v>2786</v>
      </c>
      <c r="J17" s="467"/>
      <c r="K17" s="467"/>
      <c r="L17" s="467"/>
      <c r="M17" s="464">
        <f t="shared" si="0"/>
        <v>145949</v>
      </c>
      <c r="N17" s="464">
        <f t="shared" si="1"/>
        <v>0</v>
      </c>
      <c r="O17" s="464"/>
      <c r="P17" s="464"/>
      <c r="Q17" s="464"/>
    </row>
    <row r="18" spans="1:17">
      <c r="A18" s="456" t="s">
        <v>233</v>
      </c>
      <c r="B18" s="457" t="s">
        <v>337</v>
      </c>
      <c r="C18" s="462"/>
      <c r="D18" s="459"/>
      <c r="E18" s="460"/>
      <c r="F18" s="459"/>
      <c r="G18" s="460"/>
      <c r="H18" s="460"/>
      <c r="I18" s="459"/>
      <c r="J18" s="460"/>
      <c r="K18" s="459"/>
      <c r="L18" s="460"/>
      <c r="M18" s="464">
        <f t="shared" si="0"/>
        <v>0</v>
      </c>
      <c r="N18" s="464">
        <f t="shared" si="1"/>
        <v>0</v>
      </c>
      <c r="O18" s="464"/>
    </row>
    <row r="19" spans="1:17" s="452" customFormat="1">
      <c r="A19" s="461" t="s">
        <v>47</v>
      </c>
      <c r="B19" s="461"/>
      <c r="C19" s="462">
        <f>SUM(D19:I19)</f>
        <v>120943</v>
      </c>
      <c r="D19" s="463">
        <v>76786</v>
      </c>
      <c r="E19" s="462">
        <v>16506</v>
      </c>
      <c r="F19" s="463">
        <v>26000</v>
      </c>
      <c r="G19" s="462"/>
      <c r="H19" s="462"/>
      <c r="I19" s="463">
        <v>1651</v>
      </c>
      <c r="J19" s="462"/>
      <c r="K19" s="463"/>
      <c r="L19" s="462"/>
      <c r="M19" s="464">
        <f t="shared" si="0"/>
        <v>120943</v>
      </c>
      <c r="N19" s="464">
        <f t="shared" si="1"/>
        <v>0</v>
      </c>
      <c r="O19" s="464"/>
    </row>
    <row r="20" spans="1:17">
      <c r="A20" s="461" t="s">
        <v>430</v>
      </c>
      <c r="B20" s="461"/>
      <c r="C20" s="465">
        <v>123377</v>
      </c>
      <c r="D20" s="463">
        <v>76786</v>
      </c>
      <c r="E20" s="462">
        <v>16506</v>
      </c>
      <c r="F20" s="463">
        <v>28434</v>
      </c>
      <c r="G20" s="462"/>
      <c r="H20" s="462"/>
      <c r="I20" s="463">
        <v>1651</v>
      </c>
      <c r="J20" s="462"/>
      <c r="K20" s="463"/>
      <c r="L20" s="462"/>
      <c r="M20" s="464">
        <f t="shared" si="0"/>
        <v>123377</v>
      </c>
      <c r="N20" s="464">
        <f t="shared" si="1"/>
        <v>0</v>
      </c>
      <c r="O20" s="464"/>
    </row>
    <row r="21" spans="1:17">
      <c r="A21" s="461" t="s">
        <v>495</v>
      </c>
      <c r="B21" s="461"/>
      <c r="C21" s="465">
        <v>0</v>
      </c>
      <c r="D21" s="465">
        <v>0</v>
      </c>
      <c r="E21" s="465">
        <v>0</v>
      </c>
      <c r="F21" s="465">
        <v>0</v>
      </c>
      <c r="G21" s="465"/>
      <c r="H21" s="465"/>
      <c r="I21" s="465">
        <v>0</v>
      </c>
      <c r="J21" s="465"/>
      <c r="K21" s="465"/>
      <c r="L21" s="465"/>
      <c r="M21" s="464">
        <f t="shared" si="0"/>
        <v>0</v>
      </c>
      <c r="N21" s="464">
        <f t="shared" si="1"/>
        <v>0</v>
      </c>
      <c r="O21" s="464"/>
      <c r="P21" s="464"/>
      <c r="Q21" s="464"/>
    </row>
    <row r="22" spans="1:17">
      <c r="A22" s="466" t="s">
        <v>430</v>
      </c>
      <c r="B22" s="466"/>
      <c r="C22" s="467">
        <f>C20+C21</f>
        <v>123377</v>
      </c>
      <c r="D22" s="467">
        <f t="shared" ref="D22:I22" si="4">D20+D21</f>
        <v>76786</v>
      </c>
      <c r="E22" s="467">
        <f t="shared" si="4"/>
        <v>16506</v>
      </c>
      <c r="F22" s="467">
        <f t="shared" si="4"/>
        <v>28434</v>
      </c>
      <c r="G22" s="467"/>
      <c r="H22" s="467"/>
      <c r="I22" s="467">
        <f t="shared" si="4"/>
        <v>1651</v>
      </c>
      <c r="J22" s="467"/>
      <c r="K22" s="467"/>
      <c r="L22" s="467"/>
      <c r="M22" s="464">
        <f t="shared" si="0"/>
        <v>123377</v>
      </c>
      <c r="N22" s="464">
        <f t="shared" si="1"/>
        <v>0</v>
      </c>
      <c r="O22" s="464"/>
      <c r="P22" s="464"/>
      <c r="Q22" s="464"/>
    </row>
    <row r="23" spans="1:17">
      <c r="A23" s="468" t="s">
        <v>234</v>
      </c>
      <c r="B23" s="457" t="s">
        <v>337</v>
      </c>
      <c r="C23" s="462"/>
      <c r="D23" s="463"/>
      <c r="E23" s="462"/>
      <c r="F23" s="463"/>
      <c r="G23" s="462"/>
      <c r="H23" s="462"/>
      <c r="I23" s="463"/>
      <c r="J23" s="462"/>
      <c r="K23" s="463"/>
      <c r="L23" s="462"/>
      <c r="M23" s="464">
        <f t="shared" si="0"/>
        <v>0</v>
      </c>
      <c r="N23" s="464">
        <f t="shared" si="1"/>
        <v>0</v>
      </c>
      <c r="O23" s="464"/>
    </row>
    <row r="24" spans="1:17" s="452" customFormat="1">
      <c r="A24" s="461" t="s">
        <v>47</v>
      </c>
      <c r="B24" s="461"/>
      <c r="C24" s="462">
        <f>SUM(D24:I24)</f>
        <v>60991</v>
      </c>
      <c r="D24" s="463">
        <v>38099</v>
      </c>
      <c r="E24" s="462">
        <v>8793</v>
      </c>
      <c r="F24" s="463">
        <v>13591</v>
      </c>
      <c r="G24" s="462"/>
      <c r="H24" s="462"/>
      <c r="I24" s="463">
        <v>508</v>
      </c>
      <c r="J24" s="462"/>
      <c r="K24" s="463"/>
      <c r="L24" s="462"/>
      <c r="M24" s="464">
        <f t="shared" si="0"/>
        <v>60991</v>
      </c>
      <c r="N24" s="464">
        <f t="shared" si="1"/>
        <v>0</v>
      </c>
      <c r="O24" s="464"/>
    </row>
    <row r="25" spans="1:17">
      <c r="A25" s="461" t="s">
        <v>430</v>
      </c>
      <c r="B25" s="461"/>
      <c r="C25" s="462">
        <v>67400</v>
      </c>
      <c r="D25" s="463">
        <v>38099</v>
      </c>
      <c r="E25" s="462">
        <v>8793</v>
      </c>
      <c r="F25" s="463">
        <v>18751</v>
      </c>
      <c r="G25" s="462"/>
      <c r="H25" s="462"/>
      <c r="I25" s="463">
        <v>1757</v>
      </c>
      <c r="J25" s="462"/>
      <c r="K25" s="463"/>
      <c r="L25" s="462"/>
      <c r="M25" s="464">
        <f t="shared" si="0"/>
        <v>67400</v>
      </c>
      <c r="N25" s="464">
        <f t="shared" si="1"/>
        <v>0</v>
      </c>
      <c r="O25" s="464"/>
    </row>
    <row r="26" spans="1:17">
      <c r="A26" s="461" t="s">
        <v>702</v>
      </c>
      <c r="B26" s="461"/>
      <c r="C26" s="465">
        <v>600</v>
      </c>
      <c r="D26" s="463">
        <v>162</v>
      </c>
      <c r="E26" s="462">
        <v>36</v>
      </c>
      <c r="F26" s="463">
        <v>222</v>
      </c>
      <c r="G26" s="462"/>
      <c r="H26" s="462"/>
      <c r="I26" s="463">
        <v>180</v>
      </c>
      <c r="J26" s="462"/>
      <c r="K26" s="463"/>
      <c r="L26" s="462"/>
      <c r="M26" s="464">
        <f t="shared" si="0"/>
        <v>600</v>
      </c>
      <c r="N26" s="464">
        <f t="shared" si="1"/>
        <v>0</v>
      </c>
      <c r="O26" s="464"/>
    </row>
    <row r="27" spans="1:17">
      <c r="A27" s="461" t="s">
        <v>495</v>
      </c>
      <c r="B27" s="461"/>
      <c r="C27" s="465">
        <f>SUM(C26)</f>
        <v>600</v>
      </c>
      <c r="D27" s="465">
        <f t="shared" ref="D27:I27" si="5">SUM(D26)</f>
        <v>162</v>
      </c>
      <c r="E27" s="465">
        <f t="shared" si="5"/>
        <v>36</v>
      </c>
      <c r="F27" s="465">
        <f t="shared" si="5"/>
        <v>222</v>
      </c>
      <c r="G27" s="465"/>
      <c r="H27" s="465"/>
      <c r="I27" s="465">
        <f t="shared" si="5"/>
        <v>180</v>
      </c>
      <c r="J27" s="465"/>
      <c r="K27" s="465"/>
      <c r="L27" s="465"/>
      <c r="M27" s="464">
        <f t="shared" si="0"/>
        <v>600</v>
      </c>
      <c r="N27" s="464">
        <f t="shared" si="1"/>
        <v>0</v>
      </c>
      <c r="O27" s="464"/>
      <c r="P27" s="464"/>
      <c r="Q27" s="464"/>
    </row>
    <row r="28" spans="1:17">
      <c r="A28" s="466" t="s">
        <v>430</v>
      </c>
      <c r="B28" s="466"/>
      <c r="C28" s="467">
        <f>C25+C27</f>
        <v>68000</v>
      </c>
      <c r="D28" s="467">
        <f t="shared" ref="D28:I28" si="6">D25+D27</f>
        <v>38261</v>
      </c>
      <c r="E28" s="467">
        <f t="shared" si="6"/>
        <v>8829</v>
      </c>
      <c r="F28" s="467">
        <f t="shared" si="6"/>
        <v>18973</v>
      </c>
      <c r="G28" s="467"/>
      <c r="H28" s="467"/>
      <c r="I28" s="467">
        <f t="shared" si="6"/>
        <v>1937</v>
      </c>
      <c r="J28" s="467"/>
      <c r="K28" s="467"/>
      <c r="L28" s="467"/>
      <c r="M28" s="464">
        <f t="shared" si="0"/>
        <v>68000</v>
      </c>
      <c r="N28" s="464">
        <f t="shared" si="1"/>
        <v>0</v>
      </c>
      <c r="O28" s="464"/>
      <c r="P28" s="464"/>
      <c r="Q28" s="464"/>
    </row>
    <row r="29" spans="1:17">
      <c r="A29" s="468" t="s">
        <v>252</v>
      </c>
      <c r="B29" s="468"/>
      <c r="C29" s="462"/>
      <c r="D29" s="463"/>
      <c r="E29" s="462"/>
      <c r="F29" s="459"/>
      <c r="G29" s="460"/>
      <c r="H29" s="460"/>
      <c r="I29" s="459"/>
      <c r="J29" s="460"/>
      <c r="K29" s="459"/>
      <c r="L29" s="460"/>
      <c r="M29" s="464">
        <f t="shared" si="0"/>
        <v>0</v>
      </c>
      <c r="N29" s="464">
        <f t="shared" si="1"/>
        <v>0</v>
      </c>
      <c r="O29" s="464"/>
    </row>
    <row r="30" spans="1:17" s="452" customFormat="1">
      <c r="A30" s="461" t="s">
        <v>47</v>
      </c>
      <c r="B30" s="457" t="s">
        <v>337</v>
      </c>
      <c r="C30" s="462">
        <f>SUM(D30:I30)</f>
        <v>31024</v>
      </c>
      <c r="D30" s="463">
        <v>18462</v>
      </c>
      <c r="E30" s="462">
        <v>4175</v>
      </c>
      <c r="F30" s="463">
        <v>4414</v>
      </c>
      <c r="G30" s="462"/>
      <c r="H30" s="462"/>
      <c r="I30" s="463">
        <v>3973</v>
      </c>
      <c r="J30" s="462"/>
      <c r="K30" s="463"/>
      <c r="L30" s="462"/>
      <c r="M30" s="464">
        <f t="shared" si="0"/>
        <v>31024</v>
      </c>
      <c r="N30" s="464">
        <f t="shared" si="1"/>
        <v>0</v>
      </c>
      <c r="O30" s="464"/>
    </row>
    <row r="31" spans="1:17">
      <c r="A31" s="461" t="s">
        <v>430</v>
      </c>
      <c r="B31" s="469"/>
      <c r="C31" s="465">
        <v>31794</v>
      </c>
      <c r="D31" s="463">
        <v>18462</v>
      </c>
      <c r="E31" s="462">
        <v>4175</v>
      </c>
      <c r="F31" s="463">
        <v>5184</v>
      </c>
      <c r="G31" s="462"/>
      <c r="H31" s="462"/>
      <c r="I31" s="463">
        <v>3973</v>
      </c>
      <c r="J31" s="462"/>
      <c r="K31" s="463"/>
      <c r="L31" s="462"/>
      <c r="M31" s="464">
        <f t="shared" si="0"/>
        <v>31794</v>
      </c>
      <c r="N31" s="464">
        <f t="shared" si="1"/>
        <v>0</v>
      </c>
      <c r="O31" s="464"/>
    </row>
    <row r="32" spans="1:17">
      <c r="A32" s="461" t="s">
        <v>495</v>
      </c>
      <c r="B32" s="461"/>
      <c r="C32" s="465">
        <v>0</v>
      </c>
      <c r="D32" s="465">
        <v>0</v>
      </c>
      <c r="E32" s="465">
        <v>0</v>
      </c>
      <c r="F32" s="465">
        <v>0</v>
      </c>
      <c r="G32" s="465"/>
      <c r="H32" s="465"/>
      <c r="I32" s="465">
        <v>0</v>
      </c>
      <c r="J32" s="465"/>
      <c r="K32" s="465"/>
      <c r="L32" s="465"/>
      <c r="M32" s="464">
        <f t="shared" si="0"/>
        <v>0</v>
      </c>
      <c r="N32" s="464">
        <f t="shared" si="1"/>
        <v>0</v>
      </c>
      <c r="O32" s="464"/>
      <c r="P32" s="464"/>
      <c r="Q32" s="464"/>
    </row>
    <row r="33" spans="1:17">
      <c r="A33" s="466" t="s">
        <v>430</v>
      </c>
      <c r="B33" s="466"/>
      <c r="C33" s="467">
        <f>C31+C32</f>
        <v>31794</v>
      </c>
      <c r="D33" s="467">
        <f t="shared" ref="D33:I33" si="7">D31+D32</f>
        <v>18462</v>
      </c>
      <c r="E33" s="467">
        <f t="shared" si="7"/>
        <v>4175</v>
      </c>
      <c r="F33" s="467">
        <f t="shared" si="7"/>
        <v>5184</v>
      </c>
      <c r="G33" s="467"/>
      <c r="H33" s="467"/>
      <c r="I33" s="467">
        <f t="shared" si="7"/>
        <v>3973</v>
      </c>
      <c r="J33" s="467"/>
      <c r="K33" s="467"/>
      <c r="L33" s="467"/>
      <c r="M33" s="464">
        <f t="shared" si="0"/>
        <v>31794</v>
      </c>
      <c r="N33" s="464">
        <f t="shared" si="1"/>
        <v>0</v>
      </c>
      <c r="O33" s="464"/>
      <c r="P33" s="464"/>
      <c r="Q33" s="464"/>
    </row>
    <row r="34" spans="1:17">
      <c r="A34" s="468" t="s">
        <v>228</v>
      </c>
      <c r="B34" s="469" t="s">
        <v>338</v>
      </c>
      <c r="C34" s="462"/>
      <c r="D34" s="460"/>
      <c r="E34" s="460"/>
      <c r="F34" s="459"/>
      <c r="G34" s="460"/>
      <c r="H34" s="460"/>
      <c r="I34" s="459"/>
      <c r="J34" s="460"/>
      <c r="K34" s="459"/>
      <c r="L34" s="460"/>
      <c r="M34" s="464">
        <f t="shared" si="0"/>
        <v>0</v>
      </c>
      <c r="N34" s="464">
        <f t="shared" si="1"/>
        <v>0</v>
      </c>
      <c r="O34" s="464"/>
    </row>
    <row r="35" spans="1:17">
      <c r="A35" s="461" t="s">
        <v>47</v>
      </c>
      <c r="B35" s="469"/>
      <c r="C35" s="462">
        <f>C40+C46</f>
        <v>174336</v>
      </c>
      <c r="D35" s="462">
        <f t="shared" ref="D35:L36" si="8">D40+D46</f>
        <v>87795</v>
      </c>
      <c r="E35" s="462">
        <f t="shared" si="8"/>
        <v>20652</v>
      </c>
      <c r="F35" s="462">
        <f t="shared" si="8"/>
        <v>62368</v>
      </c>
      <c r="G35" s="462">
        <f t="shared" si="8"/>
        <v>0</v>
      </c>
      <c r="H35" s="462">
        <f t="shared" si="8"/>
        <v>0</v>
      </c>
      <c r="I35" s="462">
        <f t="shared" si="8"/>
        <v>3521</v>
      </c>
      <c r="J35" s="462">
        <f t="shared" si="8"/>
        <v>0</v>
      </c>
      <c r="K35" s="462">
        <f t="shared" si="8"/>
        <v>0</v>
      </c>
      <c r="L35" s="462">
        <f t="shared" si="8"/>
        <v>0</v>
      </c>
      <c r="M35" s="464">
        <f t="shared" si="0"/>
        <v>174336</v>
      </c>
      <c r="N35" s="464">
        <f t="shared" si="1"/>
        <v>0</v>
      </c>
      <c r="O35" s="464"/>
    </row>
    <row r="36" spans="1:17">
      <c r="A36" s="461" t="s">
        <v>430</v>
      </c>
      <c r="B36" s="469"/>
      <c r="C36" s="462">
        <f>C41+C47</f>
        <v>184463</v>
      </c>
      <c r="D36" s="462">
        <f t="shared" si="8"/>
        <v>87795</v>
      </c>
      <c r="E36" s="462">
        <f t="shared" si="8"/>
        <v>20652</v>
      </c>
      <c r="F36" s="462">
        <f t="shared" si="8"/>
        <v>69845</v>
      </c>
      <c r="G36" s="462">
        <f t="shared" si="8"/>
        <v>150</v>
      </c>
      <c r="H36" s="462">
        <f t="shared" si="8"/>
        <v>0</v>
      </c>
      <c r="I36" s="462">
        <f t="shared" si="8"/>
        <v>6021</v>
      </c>
      <c r="J36" s="462">
        <f t="shared" si="8"/>
        <v>0</v>
      </c>
      <c r="K36" s="462">
        <f t="shared" si="8"/>
        <v>0</v>
      </c>
      <c r="L36" s="462">
        <f t="shared" si="8"/>
        <v>0</v>
      </c>
      <c r="M36" s="464">
        <f t="shared" si="0"/>
        <v>184463</v>
      </c>
      <c r="N36" s="464">
        <f t="shared" si="1"/>
        <v>0</v>
      </c>
      <c r="O36" s="464"/>
    </row>
    <row r="37" spans="1:17">
      <c r="A37" s="461" t="s">
        <v>495</v>
      </c>
      <c r="B37" s="469"/>
      <c r="C37" s="462">
        <f>C43+C49</f>
        <v>2000</v>
      </c>
      <c r="D37" s="462">
        <f t="shared" ref="D37:L38" si="9">D43+D49</f>
        <v>0</v>
      </c>
      <c r="E37" s="462">
        <f t="shared" si="9"/>
        <v>0</v>
      </c>
      <c r="F37" s="462">
        <f t="shared" si="9"/>
        <v>2000</v>
      </c>
      <c r="G37" s="462">
        <f t="shared" si="9"/>
        <v>0</v>
      </c>
      <c r="H37" s="462">
        <f t="shared" si="9"/>
        <v>0</v>
      </c>
      <c r="I37" s="462">
        <f t="shared" si="9"/>
        <v>0</v>
      </c>
      <c r="J37" s="462">
        <f t="shared" si="9"/>
        <v>0</v>
      </c>
      <c r="K37" s="462">
        <f t="shared" si="9"/>
        <v>0</v>
      </c>
      <c r="L37" s="462">
        <f t="shared" si="9"/>
        <v>0</v>
      </c>
      <c r="M37" s="464">
        <f t="shared" si="0"/>
        <v>2000</v>
      </c>
      <c r="N37" s="464">
        <f t="shared" si="1"/>
        <v>0</v>
      </c>
      <c r="O37" s="464"/>
    </row>
    <row r="38" spans="1:17">
      <c r="A38" s="466" t="s">
        <v>430</v>
      </c>
      <c r="B38" s="470"/>
      <c r="C38" s="471">
        <f>C44+C50</f>
        <v>186463</v>
      </c>
      <c r="D38" s="471">
        <f t="shared" si="9"/>
        <v>87795</v>
      </c>
      <c r="E38" s="471">
        <f t="shared" si="9"/>
        <v>20652</v>
      </c>
      <c r="F38" s="471">
        <f t="shared" si="9"/>
        <v>71845</v>
      </c>
      <c r="G38" s="471">
        <f t="shared" si="9"/>
        <v>150</v>
      </c>
      <c r="H38" s="471">
        <f t="shared" si="9"/>
        <v>0</v>
      </c>
      <c r="I38" s="471">
        <f t="shared" si="9"/>
        <v>6021</v>
      </c>
      <c r="J38" s="471">
        <f t="shared" si="9"/>
        <v>0</v>
      </c>
      <c r="K38" s="471">
        <f t="shared" si="9"/>
        <v>0</v>
      </c>
      <c r="L38" s="471">
        <f t="shared" si="9"/>
        <v>0</v>
      </c>
      <c r="M38" s="464">
        <f t="shared" si="0"/>
        <v>186463</v>
      </c>
      <c r="N38" s="464">
        <f t="shared" si="1"/>
        <v>0</v>
      </c>
      <c r="O38" s="464"/>
    </row>
    <row r="39" spans="1:17">
      <c r="A39" s="472" t="s">
        <v>146</v>
      </c>
      <c r="B39" s="472"/>
      <c r="C39" s="462"/>
      <c r="D39" s="463"/>
      <c r="E39" s="462"/>
      <c r="F39" s="463"/>
      <c r="G39" s="462"/>
      <c r="H39" s="462"/>
      <c r="I39" s="463"/>
      <c r="J39" s="462"/>
      <c r="K39" s="463"/>
      <c r="L39" s="462"/>
      <c r="M39" s="464">
        <f t="shared" si="0"/>
        <v>0</v>
      </c>
      <c r="N39" s="464">
        <f t="shared" si="1"/>
        <v>0</v>
      </c>
      <c r="O39" s="464"/>
    </row>
    <row r="40" spans="1:17">
      <c r="A40" s="461" t="s">
        <v>47</v>
      </c>
      <c r="B40" s="461"/>
      <c r="C40" s="462">
        <f>SUM(D40:I40)</f>
        <v>103702</v>
      </c>
      <c r="D40" s="463">
        <v>49353</v>
      </c>
      <c r="E40" s="462">
        <v>11703</v>
      </c>
      <c r="F40" s="463">
        <v>39725</v>
      </c>
      <c r="G40" s="462"/>
      <c r="H40" s="462"/>
      <c r="I40" s="463">
        <v>2921</v>
      </c>
      <c r="J40" s="462"/>
      <c r="K40" s="463"/>
      <c r="L40" s="462"/>
      <c r="M40" s="464">
        <f t="shared" si="0"/>
        <v>103702</v>
      </c>
      <c r="N40" s="464">
        <f t="shared" si="1"/>
        <v>0</v>
      </c>
      <c r="O40" s="464"/>
    </row>
    <row r="41" spans="1:17">
      <c r="A41" s="461" t="s">
        <v>430</v>
      </c>
      <c r="B41" s="461"/>
      <c r="C41" s="465">
        <v>109301</v>
      </c>
      <c r="D41" s="463">
        <v>49353</v>
      </c>
      <c r="E41" s="462">
        <v>11703</v>
      </c>
      <c r="F41" s="463">
        <v>43424</v>
      </c>
      <c r="G41" s="462">
        <v>150</v>
      </c>
      <c r="H41" s="462">
        <v>0</v>
      </c>
      <c r="I41" s="463">
        <v>4671</v>
      </c>
      <c r="J41" s="462">
        <v>0</v>
      </c>
      <c r="K41" s="463">
        <v>0</v>
      </c>
      <c r="L41" s="462">
        <v>0</v>
      </c>
      <c r="M41" s="464">
        <f t="shared" si="0"/>
        <v>109301</v>
      </c>
      <c r="N41" s="464">
        <f t="shared" si="1"/>
        <v>0</v>
      </c>
      <c r="O41" s="464"/>
    </row>
    <row r="42" spans="1:17">
      <c r="A42" s="461" t="s">
        <v>496</v>
      </c>
      <c r="B42" s="461"/>
      <c r="C42" s="465">
        <v>1400</v>
      </c>
      <c r="D42" s="463"/>
      <c r="E42" s="462"/>
      <c r="F42" s="463">
        <v>1400</v>
      </c>
      <c r="G42" s="462"/>
      <c r="H42" s="462"/>
      <c r="I42" s="463"/>
      <c r="J42" s="462"/>
      <c r="K42" s="463"/>
      <c r="L42" s="462"/>
      <c r="M42" s="464">
        <f t="shared" si="0"/>
        <v>1400</v>
      </c>
      <c r="N42" s="464">
        <f t="shared" si="1"/>
        <v>0</v>
      </c>
      <c r="O42" s="464"/>
    </row>
    <row r="43" spans="1:17">
      <c r="A43" s="461" t="s">
        <v>495</v>
      </c>
      <c r="B43" s="461"/>
      <c r="C43" s="465">
        <f>SUM(C42)</f>
        <v>1400</v>
      </c>
      <c r="D43" s="465">
        <f t="shared" ref="D43:I43" si="10">SUM(D42)</f>
        <v>0</v>
      </c>
      <c r="E43" s="465">
        <f t="shared" si="10"/>
        <v>0</v>
      </c>
      <c r="F43" s="465">
        <f t="shared" si="10"/>
        <v>1400</v>
      </c>
      <c r="G43" s="465">
        <f t="shared" si="10"/>
        <v>0</v>
      </c>
      <c r="H43" s="465">
        <f t="shared" si="10"/>
        <v>0</v>
      </c>
      <c r="I43" s="465">
        <f t="shared" si="10"/>
        <v>0</v>
      </c>
      <c r="J43" s="465"/>
      <c r="K43" s="465"/>
      <c r="L43" s="465"/>
      <c r="M43" s="464">
        <f t="shared" si="0"/>
        <v>1400</v>
      </c>
      <c r="N43" s="464">
        <f t="shared" si="1"/>
        <v>0</v>
      </c>
      <c r="O43" s="464"/>
      <c r="P43" s="464"/>
      <c r="Q43" s="464"/>
    </row>
    <row r="44" spans="1:17">
      <c r="A44" s="466" t="s">
        <v>430</v>
      </c>
      <c r="B44" s="466"/>
      <c r="C44" s="467">
        <f>C41+C43</f>
        <v>110701</v>
      </c>
      <c r="D44" s="467">
        <f t="shared" ref="D44:L44" si="11">D41+D43</f>
        <v>49353</v>
      </c>
      <c r="E44" s="467">
        <f t="shared" si="11"/>
        <v>11703</v>
      </c>
      <c r="F44" s="467">
        <f t="shared" si="11"/>
        <v>44824</v>
      </c>
      <c r="G44" s="467">
        <f t="shared" si="11"/>
        <v>150</v>
      </c>
      <c r="H44" s="467">
        <f t="shared" si="11"/>
        <v>0</v>
      </c>
      <c r="I44" s="467">
        <f t="shared" si="11"/>
        <v>4671</v>
      </c>
      <c r="J44" s="467">
        <f t="shared" si="11"/>
        <v>0</v>
      </c>
      <c r="K44" s="467">
        <f t="shared" si="11"/>
        <v>0</v>
      </c>
      <c r="L44" s="467">
        <f t="shared" si="11"/>
        <v>0</v>
      </c>
      <c r="M44" s="464">
        <f t="shared" si="0"/>
        <v>110701</v>
      </c>
      <c r="N44" s="464">
        <f t="shared" si="1"/>
        <v>0</v>
      </c>
      <c r="O44" s="464"/>
      <c r="P44" s="464"/>
      <c r="Q44" s="464"/>
    </row>
    <row r="45" spans="1:17">
      <c r="A45" s="472" t="s">
        <v>147</v>
      </c>
      <c r="B45" s="472"/>
      <c r="C45" s="462"/>
      <c r="D45" s="463"/>
      <c r="E45" s="462"/>
      <c r="F45" s="463"/>
      <c r="G45" s="462"/>
      <c r="H45" s="462"/>
      <c r="I45" s="463"/>
      <c r="J45" s="462"/>
      <c r="K45" s="463"/>
      <c r="L45" s="462"/>
      <c r="M45" s="464">
        <f t="shared" si="0"/>
        <v>0</v>
      </c>
      <c r="N45" s="464">
        <f t="shared" si="1"/>
        <v>0</v>
      </c>
      <c r="O45" s="464"/>
    </row>
    <row r="46" spans="1:17" s="452" customFormat="1">
      <c r="A46" s="461" t="s">
        <v>47</v>
      </c>
      <c r="B46" s="461"/>
      <c r="C46" s="462">
        <f>SUM(D46:I46)</f>
        <v>70634</v>
      </c>
      <c r="D46" s="463">
        <v>38442</v>
      </c>
      <c r="E46" s="462">
        <v>8949</v>
      </c>
      <c r="F46" s="463">
        <v>22643</v>
      </c>
      <c r="G46" s="462"/>
      <c r="H46" s="462"/>
      <c r="I46" s="463">
        <v>600</v>
      </c>
      <c r="J46" s="462"/>
      <c r="K46" s="463"/>
      <c r="L46" s="462"/>
      <c r="M46" s="464">
        <f t="shared" si="0"/>
        <v>70634</v>
      </c>
      <c r="N46" s="464">
        <f t="shared" si="1"/>
        <v>0</v>
      </c>
      <c r="O46" s="464"/>
    </row>
    <row r="47" spans="1:17" s="452" customFormat="1">
      <c r="A47" s="461" t="s">
        <v>430</v>
      </c>
      <c r="B47" s="461"/>
      <c r="C47" s="465">
        <v>75162</v>
      </c>
      <c r="D47" s="463">
        <v>38442</v>
      </c>
      <c r="E47" s="462">
        <v>8949</v>
      </c>
      <c r="F47" s="463">
        <v>26421</v>
      </c>
      <c r="G47" s="462">
        <v>0</v>
      </c>
      <c r="H47" s="462">
        <v>0</v>
      </c>
      <c r="I47" s="463">
        <v>1350</v>
      </c>
      <c r="J47" s="462">
        <v>0</v>
      </c>
      <c r="K47" s="463">
        <v>0</v>
      </c>
      <c r="L47" s="462">
        <v>0</v>
      </c>
      <c r="M47" s="464">
        <f t="shared" si="0"/>
        <v>75162</v>
      </c>
      <c r="N47" s="464">
        <f t="shared" si="1"/>
        <v>0</v>
      </c>
      <c r="O47" s="464"/>
    </row>
    <row r="48" spans="1:17" s="452" customFormat="1">
      <c r="A48" s="461" t="s">
        <v>496</v>
      </c>
      <c r="B48" s="461"/>
      <c r="C48" s="465">
        <v>600</v>
      </c>
      <c r="D48" s="463"/>
      <c r="E48" s="462"/>
      <c r="F48" s="463">
        <v>600</v>
      </c>
      <c r="G48" s="462"/>
      <c r="H48" s="462"/>
      <c r="I48" s="463"/>
      <c r="J48" s="462"/>
      <c r="K48" s="463"/>
      <c r="L48" s="462"/>
      <c r="M48" s="464">
        <f t="shared" si="0"/>
        <v>600</v>
      </c>
      <c r="N48" s="464">
        <f t="shared" si="1"/>
        <v>0</v>
      </c>
      <c r="O48" s="464"/>
    </row>
    <row r="49" spans="1:17">
      <c r="A49" s="461" t="s">
        <v>495</v>
      </c>
      <c r="B49" s="461"/>
      <c r="C49" s="465">
        <f>SUM(C48)</f>
        <v>600</v>
      </c>
      <c r="D49" s="465">
        <f t="shared" ref="D49:L49" si="12">SUM(D48)</f>
        <v>0</v>
      </c>
      <c r="E49" s="465">
        <f t="shared" si="12"/>
        <v>0</v>
      </c>
      <c r="F49" s="465">
        <f t="shared" si="12"/>
        <v>600</v>
      </c>
      <c r="G49" s="465">
        <f t="shared" si="12"/>
        <v>0</v>
      </c>
      <c r="H49" s="465">
        <f t="shared" si="12"/>
        <v>0</v>
      </c>
      <c r="I49" s="465">
        <f t="shared" si="12"/>
        <v>0</v>
      </c>
      <c r="J49" s="465">
        <f t="shared" si="12"/>
        <v>0</v>
      </c>
      <c r="K49" s="465">
        <f t="shared" si="12"/>
        <v>0</v>
      </c>
      <c r="L49" s="465">
        <f t="shared" si="12"/>
        <v>0</v>
      </c>
      <c r="M49" s="464">
        <f t="shared" si="0"/>
        <v>600</v>
      </c>
      <c r="N49" s="464">
        <f t="shared" si="1"/>
        <v>0</v>
      </c>
      <c r="O49" s="464"/>
      <c r="P49" s="464"/>
      <c r="Q49" s="464"/>
    </row>
    <row r="50" spans="1:17">
      <c r="A50" s="466" t="s">
        <v>430</v>
      </c>
      <c r="B50" s="466"/>
      <c r="C50" s="467">
        <f>C47+C49</f>
        <v>75762</v>
      </c>
      <c r="D50" s="467">
        <f t="shared" ref="D50:L50" si="13">D47+D49</f>
        <v>38442</v>
      </c>
      <c r="E50" s="467">
        <f t="shared" si="13"/>
        <v>8949</v>
      </c>
      <c r="F50" s="467">
        <f t="shared" si="13"/>
        <v>27021</v>
      </c>
      <c r="G50" s="467">
        <f t="shared" si="13"/>
        <v>0</v>
      </c>
      <c r="H50" s="467">
        <f t="shared" si="13"/>
        <v>0</v>
      </c>
      <c r="I50" s="467">
        <f t="shared" si="13"/>
        <v>1350</v>
      </c>
      <c r="J50" s="467">
        <f t="shared" si="13"/>
        <v>0</v>
      </c>
      <c r="K50" s="467">
        <f t="shared" si="13"/>
        <v>0</v>
      </c>
      <c r="L50" s="467">
        <f t="shared" si="13"/>
        <v>0</v>
      </c>
      <c r="M50" s="464">
        <f t="shared" si="0"/>
        <v>75762</v>
      </c>
      <c r="N50" s="464">
        <f t="shared" si="1"/>
        <v>0</v>
      </c>
      <c r="O50" s="464"/>
      <c r="P50" s="464"/>
      <c r="Q50" s="464"/>
    </row>
    <row r="51" spans="1:17">
      <c r="A51" s="468" t="s">
        <v>235</v>
      </c>
      <c r="B51" s="457" t="s">
        <v>337</v>
      </c>
      <c r="C51" s="462"/>
      <c r="D51" s="463"/>
      <c r="E51" s="462"/>
      <c r="F51" s="463"/>
      <c r="G51" s="462"/>
      <c r="H51" s="462"/>
      <c r="I51" s="462"/>
      <c r="J51" s="462"/>
      <c r="K51" s="463"/>
      <c r="L51" s="462"/>
      <c r="M51" s="464">
        <f t="shared" si="0"/>
        <v>0</v>
      </c>
      <c r="N51" s="464">
        <f t="shared" si="1"/>
        <v>0</v>
      </c>
      <c r="O51" s="464"/>
    </row>
    <row r="52" spans="1:17" s="452" customFormat="1">
      <c r="A52" s="461" t="s">
        <v>47</v>
      </c>
      <c r="B52" s="473"/>
      <c r="C52" s="462">
        <f>SUM(D52:I52)</f>
        <v>49392</v>
      </c>
      <c r="D52" s="463">
        <v>30858</v>
      </c>
      <c r="E52" s="462">
        <v>6455</v>
      </c>
      <c r="F52" s="463">
        <v>11888</v>
      </c>
      <c r="G52" s="462"/>
      <c r="H52" s="462"/>
      <c r="I52" s="462">
        <v>191</v>
      </c>
      <c r="J52" s="462"/>
      <c r="K52" s="463"/>
      <c r="L52" s="462"/>
      <c r="M52" s="464">
        <f t="shared" si="0"/>
        <v>49392</v>
      </c>
      <c r="N52" s="464">
        <f t="shared" si="1"/>
        <v>0</v>
      </c>
      <c r="O52" s="464"/>
    </row>
    <row r="53" spans="1:17">
      <c r="A53" s="461" t="s">
        <v>430</v>
      </c>
      <c r="B53" s="473"/>
      <c r="C53" s="465">
        <v>50399</v>
      </c>
      <c r="D53" s="463">
        <v>30858</v>
      </c>
      <c r="E53" s="462">
        <v>6455</v>
      </c>
      <c r="F53" s="463">
        <v>12528</v>
      </c>
      <c r="G53" s="462">
        <v>0</v>
      </c>
      <c r="H53" s="462">
        <v>0</v>
      </c>
      <c r="I53" s="474">
        <v>558</v>
      </c>
      <c r="J53" s="462">
        <v>0</v>
      </c>
      <c r="K53" s="463">
        <v>0</v>
      </c>
      <c r="L53" s="462">
        <v>0</v>
      </c>
      <c r="M53" s="464">
        <f t="shared" si="0"/>
        <v>50399</v>
      </c>
      <c r="N53" s="464">
        <f t="shared" si="1"/>
        <v>0</v>
      </c>
      <c r="O53" s="464"/>
    </row>
    <row r="54" spans="1:17">
      <c r="A54" s="461" t="s">
        <v>496</v>
      </c>
      <c r="B54" s="473"/>
      <c r="C54" s="465">
        <v>645</v>
      </c>
      <c r="D54" s="463"/>
      <c r="E54" s="462"/>
      <c r="F54" s="463">
        <v>645</v>
      </c>
      <c r="G54" s="462"/>
      <c r="H54" s="462"/>
      <c r="I54" s="474"/>
      <c r="J54" s="462"/>
      <c r="K54" s="463"/>
      <c r="L54" s="462"/>
      <c r="M54" s="464">
        <f t="shared" si="0"/>
        <v>645</v>
      </c>
      <c r="N54" s="464">
        <f t="shared" si="1"/>
        <v>0</v>
      </c>
      <c r="O54" s="464"/>
    </row>
    <row r="55" spans="1:17">
      <c r="A55" s="461" t="s">
        <v>495</v>
      </c>
      <c r="B55" s="461"/>
      <c r="C55" s="465">
        <f>SUM(C54)</f>
        <v>645</v>
      </c>
      <c r="D55" s="465">
        <f t="shared" ref="D55:L55" si="14">SUM(D54)</f>
        <v>0</v>
      </c>
      <c r="E55" s="465">
        <f t="shared" si="14"/>
        <v>0</v>
      </c>
      <c r="F55" s="465">
        <f t="shared" si="14"/>
        <v>645</v>
      </c>
      <c r="G55" s="465">
        <f t="shared" si="14"/>
        <v>0</v>
      </c>
      <c r="H55" s="465">
        <f t="shared" si="14"/>
        <v>0</v>
      </c>
      <c r="I55" s="465">
        <f t="shared" si="14"/>
        <v>0</v>
      </c>
      <c r="J55" s="465">
        <f t="shared" si="14"/>
        <v>0</v>
      </c>
      <c r="K55" s="465">
        <f t="shared" si="14"/>
        <v>0</v>
      </c>
      <c r="L55" s="465">
        <f t="shared" si="14"/>
        <v>0</v>
      </c>
      <c r="M55" s="464">
        <f t="shared" si="0"/>
        <v>645</v>
      </c>
      <c r="N55" s="464">
        <f t="shared" si="1"/>
        <v>0</v>
      </c>
      <c r="O55" s="464"/>
      <c r="P55" s="464"/>
      <c r="Q55" s="464"/>
    </row>
    <row r="56" spans="1:17">
      <c r="A56" s="466" t="s">
        <v>430</v>
      </c>
      <c r="B56" s="466"/>
      <c r="C56" s="467">
        <f>C53+C55</f>
        <v>51044</v>
      </c>
      <c r="D56" s="467">
        <f t="shared" ref="D56:L56" si="15">D53+D55</f>
        <v>30858</v>
      </c>
      <c r="E56" s="467">
        <f t="shared" si="15"/>
        <v>6455</v>
      </c>
      <c r="F56" s="467">
        <f t="shared" si="15"/>
        <v>13173</v>
      </c>
      <c r="G56" s="467">
        <f t="shared" si="15"/>
        <v>0</v>
      </c>
      <c r="H56" s="467">
        <f t="shared" si="15"/>
        <v>0</v>
      </c>
      <c r="I56" s="467">
        <f t="shared" si="15"/>
        <v>558</v>
      </c>
      <c r="J56" s="467">
        <f t="shared" si="15"/>
        <v>0</v>
      </c>
      <c r="K56" s="467">
        <f t="shared" si="15"/>
        <v>0</v>
      </c>
      <c r="L56" s="467">
        <f t="shared" si="15"/>
        <v>0</v>
      </c>
      <c r="M56" s="464">
        <f t="shared" si="0"/>
        <v>51044</v>
      </c>
      <c r="N56" s="464">
        <f t="shared" si="1"/>
        <v>0</v>
      </c>
      <c r="O56" s="464"/>
      <c r="P56" s="464"/>
      <c r="Q56" s="464"/>
    </row>
    <row r="57" spans="1:17" s="482" customFormat="1" ht="15" customHeight="1">
      <c r="A57" s="475" t="s">
        <v>230</v>
      </c>
      <c r="B57" s="476"/>
      <c r="C57" s="462"/>
      <c r="D57" s="477"/>
      <c r="E57" s="478"/>
      <c r="F57" s="479"/>
      <c r="G57" s="478"/>
      <c r="H57" s="478"/>
      <c r="I57" s="480"/>
      <c r="J57" s="479"/>
      <c r="K57" s="478"/>
      <c r="L57" s="481"/>
      <c r="M57" s="464">
        <f t="shared" si="0"/>
        <v>0</v>
      </c>
      <c r="N57" s="464">
        <f t="shared" si="1"/>
        <v>0</v>
      </c>
      <c r="O57" s="464"/>
    </row>
    <row r="58" spans="1:17" s="482" customFormat="1" ht="15" customHeight="1">
      <c r="A58" s="461" t="s">
        <v>47</v>
      </c>
      <c r="B58" s="483"/>
      <c r="C58" s="462">
        <f>C63+C68+C73+C78</f>
        <v>149893</v>
      </c>
      <c r="D58" s="462">
        <f t="shared" ref="D58:L59" si="16">D63+D68+D73+D78</f>
        <v>43180</v>
      </c>
      <c r="E58" s="462">
        <f t="shared" si="16"/>
        <v>9416</v>
      </c>
      <c r="F58" s="462">
        <f t="shared" si="16"/>
        <v>71289</v>
      </c>
      <c r="G58" s="462">
        <f t="shared" si="16"/>
        <v>0</v>
      </c>
      <c r="H58" s="462">
        <f t="shared" si="16"/>
        <v>23500</v>
      </c>
      <c r="I58" s="462">
        <f t="shared" si="16"/>
        <v>2508</v>
      </c>
      <c r="J58" s="462">
        <f t="shared" si="16"/>
        <v>0</v>
      </c>
      <c r="K58" s="462">
        <f t="shared" si="16"/>
        <v>0</v>
      </c>
      <c r="L58" s="462">
        <f t="shared" si="16"/>
        <v>0</v>
      </c>
      <c r="M58" s="464">
        <f t="shared" si="0"/>
        <v>149893</v>
      </c>
      <c r="N58" s="464">
        <f t="shared" si="1"/>
        <v>0</v>
      </c>
      <c r="O58" s="464"/>
    </row>
    <row r="59" spans="1:17" s="482" customFormat="1" ht="15" customHeight="1">
      <c r="A59" s="461" t="s">
        <v>430</v>
      </c>
      <c r="B59" s="483"/>
      <c r="C59" s="462">
        <f>C64+C69+C74+C79</f>
        <v>155636</v>
      </c>
      <c r="D59" s="462">
        <f t="shared" si="16"/>
        <v>43180</v>
      </c>
      <c r="E59" s="462">
        <f t="shared" si="16"/>
        <v>9416</v>
      </c>
      <c r="F59" s="462">
        <f t="shared" si="16"/>
        <v>74032</v>
      </c>
      <c r="G59" s="462">
        <f t="shared" si="16"/>
        <v>0</v>
      </c>
      <c r="H59" s="462">
        <f t="shared" si="16"/>
        <v>26500</v>
      </c>
      <c r="I59" s="462">
        <f t="shared" si="16"/>
        <v>2508</v>
      </c>
      <c r="J59" s="462">
        <f t="shared" si="16"/>
        <v>0</v>
      </c>
      <c r="K59" s="462">
        <f t="shared" si="16"/>
        <v>0</v>
      </c>
      <c r="L59" s="462">
        <f t="shared" si="16"/>
        <v>0</v>
      </c>
      <c r="M59" s="464">
        <f t="shared" si="0"/>
        <v>155636</v>
      </c>
      <c r="N59" s="464">
        <f t="shared" si="1"/>
        <v>0</v>
      </c>
      <c r="O59" s="464"/>
    </row>
    <row r="60" spans="1:17" s="482" customFormat="1" ht="15" customHeight="1">
      <c r="A60" s="461" t="s">
        <v>495</v>
      </c>
      <c r="B60" s="483"/>
      <c r="C60" s="462">
        <f>C65+C70+C75+C82</f>
        <v>2800</v>
      </c>
      <c r="D60" s="462">
        <f t="shared" ref="D60:L61" si="17">D65+D70+D75+D82</f>
        <v>0</v>
      </c>
      <c r="E60" s="462">
        <f t="shared" si="17"/>
        <v>0</v>
      </c>
      <c r="F60" s="462">
        <f t="shared" si="17"/>
        <v>2800</v>
      </c>
      <c r="G60" s="462">
        <f t="shared" si="17"/>
        <v>0</v>
      </c>
      <c r="H60" s="462">
        <f t="shared" si="17"/>
        <v>0</v>
      </c>
      <c r="I60" s="462">
        <f t="shared" si="17"/>
        <v>0</v>
      </c>
      <c r="J60" s="462">
        <f t="shared" si="17"/>
        <v>0</v>
      </c>
      <c r="K60" s="462">
        <f t="shared" si="17"/>
        <v>0</v>
      </c>
      <c r="L60" s="462">
        <f t="shared" si="17"/>
        <v>0</v>
      </c>
      <c r="M60" s="464">
        <f t="shared" si="0"/>
        <v>2800</v>
      </c>
      <c r="N60" s="464">
        <f t="shared" si="1"/>
        <v>0</v>
      </c>
      <c r="O60" s="464"/>
    </row>
    <row r="61" spans="1:17" s="482" customFormat="1" ht="15" customHeight="1">
      <c r="A61" s="466" t="s">
        <v>430</v>
      </c>
      <c r="B61" s="484"/>
      <c r="C61" s="471">
        <f>C66+C71+C76+C83</f>
        <v>158436</v>
      </c>
      <c r="D61" s="471">
        <f t="shared" si="17"/>
        <v>43180</v>
      </c>
      <c r="E61" s="471">
        <f t="shared" si="17"/>
        <v>9416</v>
      </c>
      <c r="F61" s="471">
        <f t="shared" si="17"/>
        <v>76832</v>
      </c>
      <c r="G61" s="471">
        <f t="shared" si="17"/>
        <v>0</v>
      </c>
      <c r="H61" s="471">
        <f t="shared" si="17"/>
        <v>26500</v>
      </c>
      <c r="I61" s="471">
        <f t="shared" si="17"/>
        <v>2508</v>
      </c>
      <c r="J61" s="471">
        <f t="shared" si="17"/>
        <v>0</v>
      </c>
      <c r="K61" s="471">
        <f t="shared" si="17"/>
        <v>0</v>
      </c>
      <c r="L61" s="471">
        <f t="shared" si="17"/>
        <v>0</v>
      </c>
      <c r="M61" s="464">
        <f t="shared" si="0"/>
        <v>158436</v>
      </c>
      <c r="N61" s="464">
        <f t="shared" si="1"/>
        <v>0</v>
      </c>
      <c r="O61" s="464"/>
    </row>
    <row r="62" spans="1:17">
      <c r="A62" s="485" t="s">
        <v>127</v>
      </c>
      <c r="B62" s="469" t="s">
        <v>338</v>
      </c>
      <c r="C62" s="462"/>
      <c r="D62" s="477"/>
      <c r="E62" s="478"/>
      <c r="F62" s="479"/>
      <c r="G62" s="478"/>
      <c r="H62" s="478"/>
      <c r="I62" s="480"/>
      <c r="J62" s="479"/>
      <c r="K62" s="478"/>
      <c r="L62" s="486"/>
      <c r="M62" s="464">
        <f t="shared" si="0"/>
        <v>0</v>
      </c>
      <c r="N62" s="464">
        <f t="shared" si="1"/>
        <v>0</v>
      </c>
      <c r="O62" s="464"/>
    </row>
    <row r="63" spans="1:17">
      <c r="A63" s="461" t="s">
        <v>47</v>
      </c>
      <c r="B63" s="487"/>
      <c r="C63" s="462">
        <f>SUM(D63:I63)</f>
        <v>70498</v>
      </c>
      <c r="D63" s="477">
        <v>16541</v>
      </c>
      <c r="E63" s="478">
        <v>3624</v>
      </c>
      <c r="F63" s="479">
        <v>49063</v>
      </c>
      <c r="G63" s="478"/>
      <c r="H63" s="478"/>
      <c r="I63" s="480">
        <v>1270</v>
      </c>
      <c r="J63" s="479"/>
      <c r="K63" s="478"/>
      <c r="L63" s="486"/>
      <c r="M63" s="464">
        <f t="shared" si="0"/>
        <v>70498</v>
      </c>
      <c r="N63" s="464">
        <f t="shared" si="1"/>
        <v>0</v>
      </c>
      <c r="O63" s="464"/>
    </row>
    <row r="64" spans="1:17">
      <c r="A64" s="461" t="s">
        <v>430</v>
      </c>
      <c r="B64" s="487"/>
      <c r="C64" s="465">
        <v>73241</v>
      </c>
      <c r="D64" s="477">
        <v>16541</v>
      </c>
      <c r="E64" s="478">
        <v>3624</v>
      </c>
      <c r="F64" s="479">
        <v>51806</v>
      </c>
      <c r="G64" s="478">
        <v>0</v>
      </c>
      <c r="H64" s="478">
        <v>0</v>
      </c>
      <c r="I64" s="480">
        <v>1270</v>
      </c>
      <c r="J64" s="479">
        <v>0</v>
      </c>
      <c r="K64" s="478">
        <v>0</v>
      </c>
      <c r="L64" s="486">
        <v>0</v>
      </c>
      <c r="M64" s="464">
        <f t="shared" si="0"/>
        <v>73241</v>
      </c>
      <c r="N64" s="464">
        <f t="shared" si="1"/>
        <v>0</v>
      </c>
      <c r="O64" s="464"/>
    </row>
    <row r="65" spans="1:15">
      <c r="A65" s="461" t="s">
        <v>495</v>
      </c>
      <c r="B65" s="487"/>
      <c r="C65" s="462">
        <v>0</v>
      </c>
      <c r="D65" s="462">
        <v>0</v>
      </c>
      <c r="E65" s="462">
        <v>0</v>
      </c>
      <c r="F65" s="462">
        <v>0</v>
      </c>
      <c r="G65" s="462">
        <v>0</v>
      </c>
      <c r="H65" s="462">
        <v>0</v>
      </c>
      <c r="I65" s="462">
        <v>0</v>
      </c>
      <c r="J65" s="462">
        <v>0</v>
      </c>
      <c r="K65" s="462">
        <v>0</v>
      </c>
      <c r="L65" s="462">
        <v>0</v>
      </c>
      <c r="M65" s="464">
        <f t="shared" si="0"/>
        <v>0</v>
      </c>
      <c r="N65" s="464">
        <f t="shared" si="1"/>
        <v>0</v>
      </c>
      <c r="O65" s="464"/>
    </row>
    <row r="66" spans="1:15">
      <c r="A66" s="466" t="s">
        <v>430</v>
      </c>
      <c r="B66" s="488"/>
      <c r="C66" s="471">
        <f>C64+C65</f>
        <v>73241</v>
      </c>
      <c r="D66" s="471">
        <f t="shared" ref="D66:L66" si="18">D64+D65</f>
        <v>16541</v>
      </c>
      <c r="E66" s="471">
        <f t="shared" si="18"/>
        <v>3624</v>
      </c>
      <c r="F66" s="471">
        <f t="shared" si="18"/>
        <v>51806</v>
      </c>
      <c r="G66" s="471">
        <f t="shared" si="18"/>
        <v>0</v>
      </c>
      <c r="H66" s="471">
        <f t="shared" si="18"/>
        <v>0</v>
      </c>
      <c r="I66" s="471">
        <f t="shared" si="18"/>
        <v>1270</v>
      </c>
      <c r="J66" s="471">
        <f t="shared" si="18"/>
        <v>0</v>
      </c>
      <c r="K66" s="471">
        <f t="shared" si="18"/>
        <v>0</v>
      </c>
      <c r="L66" s="471">
        <f t="shared" si="18"/>
        <v>0</v>
      </c>
      <c r="M66" s="464">
        <f t="shared" si="0"/>
        <v>73241</v>
      </c>
      <c r="N66" s="464">
        <f t="shared" si="1"/>
        <v>0</v>
      </c>
      <c r="O66" s="464"/>
    </row>
    <row r="67" spans="1:15">
      <c r="A67" s="485" t="s">
        <v>128</v>
      </c>
      <c r="B67" s="469" t="s">
        <v>337</v>
      </c>
      <c r="C67" s="462"/>
      <c r="D67" s="477"/>
      <c r="E67" s="478"/>
      <c r="F67" s="479"/>
      <c r="G67" s="478"/>
      <c r="H67" s="478"/>
      <c r="I67" s="480"/>
      <c r="J67" s="479"/>
      <c r="K67" s="478"/>
      <c r="L67" s="477"/>
      <c r="M67" s="464">
        <f t="shared" si="0"/>
        <v>0</v>
      </c>
      <c r="N67" s="464">
        <f t="shared" si="1"/>
        <v>0</v>
      </c>
      <c r="O67" s="464"/>
    </row>
    <row r="68" spans="1:15">
      <c r="A68" s="461" t="s">
        <v>47</v>
      </c>
      <c r="B68" s="487"/>
      <c r="C68" s="462">
        <f>SUM(D68:I68)</f>
        <v>10806</v>
      </c>
      <c r="D68" s="477">
        <v>6459</v>
      </c>
      <c r="E68" s="478">
        <v>1413</v>
      </c>
      <c r="F68" s="479">
        <v>2680</v>
      </c>
      <c r="G68" s="478"/>
      <c r="H68" s="478"/>
      <c r="I68" s="480">
        <v>254</v>
      </c>
      <c r="J68" s="479"/>
      <c r="K68" s="478"/>
      <c r="L68" s="477"/>
      <c r="M68" s="464">
        <f t="shared" si="0"/>
        <v>10806</v>
      </c>
      <c r="N68" s="464">
        <f t="shared" si="1"/>
        <v>0</v>
      </c>
      <c r="O68" s="464"/>
    </row>
    <row r="69" spans="1:15">
      <c r="A69" s="461" t="s">
        <v>430</v>
      </c>
      <c r="B69" s="487"/>
      <c r="C69" s="462">
        <v>10806</v>
      </c>
      <c r="D69" s="477">
        <v>6459</v>
      </c>
      <c r="E69" s="478">
        <v>1413</v>
      </c>
      <c r="F69" s="479">
        <v>2680</v>
      </c>
      <c r="G69" s="478">
        <v>0</v>
      </c>
      <c r="H69" s="478">
        <v>0</v>
      </c>
      <c r="I69" s="480">
        <v>254</v>
      </c>
      <c r="J69" s="479">
        <v>0</v>
      </c>
      <c r="K69" s="478">
        <v>0</v>
      </c>
      <c r="L69" s="477">
        <v>0</v>
      </c>
      <c r="M69" s="464">
        <f t="shared" si="0"/>
        <v>10806</v>
      </c>
      <c r="N69" s="464">
        <f t="shared" si="1"/>
        <v>0</v>
      </c>
      <c r="O69" s="464"/>
    </row>
    <row r="70" spans="1:15">
      <c r="A70" s="461" t="s">
        <v>495</v>
      </c>
      <c r="B70" s="487"/>
      <c r="C70" s="462">
        <v>0</v>
      </c>
      <c r="D70" s="462">
        <v>0</v>
      </c>
      <c r="E70" s="462">
        <v>0</v>
      </c>
      <c r="F70" s="462">
        <v>0</v>
      </c>
      <c r="G70" s="462">
        <v>0</v>
      </c>
      <c r="H70" s="462">
        <v>0</v>
      </c>
      <c r="I70" s="462">
        <v>0</v>
      </c>
      <c r="J70" s="462">
        <v>0</v>
      </c>
      <c r="K70" s="462">
        <v>0</v>
      </c>
      <c r="L70" s="462">
        <v>0</v>
      </c>
      <c r="M70" s="464">
        <f t="shared" si="0"/>
        <v>0</v>
      </c>
      <c r="N70" s="464">
        <f t="shared" si="1"/>
        <v>0</v>
      </c>
      <c r="O70" s="464"/>
    </row>
    <row r="71" spans="1:15">
      <c r="A71" s="466" t="s">
        <v>430</v>
      </c>
      <c r="B71" s="488"/>
      <c r="C71" s="471">
        <f>C68+C70</f>
        <v>10806</v>
      </c>
      <c r="D71" s="471">
        <f t="shared" ref="D71:L71" si="19">D68+D70</f>
        <v>6459</v>
      </c>
      <c r="E71" s="471">
        <f t="shared" si="19"/>
        <v>1413</v>
      </c>
      <c r="F71" s="471">
        <f t="shared" si="19"/>
        <v>2680</v>
      </c>
      <c r="G71" s="471">
        <f t="shared" si="19"/>
        <v>0</v>
      </c>
      <c r="H71" s="471">
        <f t="shared" si="19"/>
        <v>0</v>
      </c>
      <c r="I71" s="471">
        <f t="shared" si="19"/>
        <v>254</v>
      </c>
      <c r="J71" s="471">
        <f t="shared" si="19"/>
        <v>0</v>
      </c>
      <c r="K71" s="471">
        <f t="shared" si="19"/>
        <v>0</v>
      </c>
      <c r="L71" s="471">
        <f t="shared" si="19"/>
        <v>0</v>
      </c>
      <c r="M71" s="464">
        <f t="shared" si="0"/>
        <v>10806</v>
      </c>
      <c r="N71" s="464">
        <f t="shared" si="1"/>
        <v>0</v>
      </c>
      <c r="O71" s="464"/>
    </row>
    <row r="72" spans="1:15">
      <c r="A72" s="485" t="s">
        <v>130</v>
      </c>
      <c r="B72" s="469" t="s">
        <v>337</v>
      </c>
      <c r="C72" s="462"/>
      <c r="D72" s="477"/>
      <c r="E72" s="478"/>
      <c r="F72" s="479"/>
      <c r="G72" s="478"/>
      <c r="H72" s="478"/>
      <c r="I72" s="480"/>
      <c r="J72" s="479"/>
      <c r="K72" s="478"/>
      <c r="L72" s="477"/>
      <c r="M72" s="464">
        <f t="shared" si="0"/>
        <v>0</v>
      </c>
      <c r="N72" s="464">
        <f t="shared" si="1"/>
        <v>0</v>
      </c>
      <c r="O72" s="464"/>
    </row>
    <row r="73" spans="1:15">
      <c r="A73" s="461" t="s">
        <v>47</v>
      </c>
      <c r="B73" s="487"/>
      <c r="C73" s="462">
        <f>SUM(D73:I73)</f>
        <v>11418</v>
      </c>
      <c r="D73" s="477">
        <v>6658</v>
      </c>
      <c r="E73" s="478">
        <v>1456</v>
      </c>
      <c r="F73" s="479">
        <v>2828</v>
      </c>
      <c r="G73" s="478"/>
      <c r="H73" s="478"/>
      <c r="I73" s="480">
        <v>476</v>
      </c>
      <c r="J73" s="479"/>
      <c r="K73" s="478"/>
      <c r="L73" s="477"/>
      <c r="M73" s="464">
        <f t="shared" si="0"/>
        <v>11418</v>
      </c>
      <c r="N73" s="464">
        <f t="shared" si="1"/>
        <v>0</v>
      </c>
      <c r="O73" s="464"/>
    </row>
    <row r="74" spans="1:15">
      <c r="A74" s="461" t="s">
        <v>430</v>
      </c>
      <c r="B74" s="487"/>
      <c r="C74" s="462">
        <v>11418</v>
      </c>
      <c r="D74" s="477">
        <v>6658</v>
      </c>
      <c r="E74" s="478">
        <v>1456</v>
      </c>
      <c r="F74" s="479">
        <v>2828</v>
      </c>
      <c r="G74" s="478">
        <v>0</v>
      </c>
      <c r="H74" s="478">
        <v>0</v>
      </c>
      <c r="I74" s="480">
        <v>476</v>
      </c>
      <c r="J74" s="479">
        <v>0</v>
      </c>
      <c r="K74" s="478">
        <v>0</v>
      </c>
      <c r="L74" s="477">
        <v>0</v>
      </c>
      <c r="M74" s="464">
        <f t="shared" si="0"/>
        <v>11418</v>
      </c>
      <c r="N74" s="464">
        <f t="shared" si="1"/>
        <v>0</v>
      </c>
      <c r="O74" s="464"/>
    </row>
    <row r="75" spans="1:15">
      <c r="A75" s="461" t="s">
        <v>495</v>
      </c>
      <c r="B75" s="487"/>
      <c r="C75" s="462">
        <v>0</v>
      </c>
      <c r="D75" s="462">
        <v>0</v>
      </c>
      <c r="E75" s="462">
        <v>0</v>
      </c>
      <c r="F75" s="462">
        <v>0</v>
      </c>
      <c r="G75" s="462">
        <v>0</v>
      </c>
      <c r="H75" s="462">
        <v>0</v>
      </c>
      <c r="I75" s="462">
        <v>0</v>
      </c>
      <c r="J75" s="462">
        <v>0</v>
      </c>
      <c r="K75" s="462">
        <v>0</v>
      </c>
      <c r="L75" s="462">
        <v>0</v>
      </c>
      <c r="M75" s="464">
        <f t="shared" si="0"/>
        <v>0</v>
      </c>
      <c r="N75" s="464">
        <f t="shared" si="1"/>
        <v>0</v>
      </c>
      <c r="O75" s="464"/>
    </row>
    <row r="76" spans="1:15">
      <c r="A76" s="466" t="s">
        <v>430</v>
      </c>
      <c r="B76" s="488"/>
      <c r="C76" s="471">
        <f>C73+C75</f>
        <v>11418</v>
      </c>
      <c r="D76" s="471">
        <f t="shared" ref="D76:L76" si="20">D73+D75</f>
        <v>6658</v>
      </c>
      <c r="E76" s="471">
        <f t="shared" si="20"/>
        <v>1456</v>
      </c>
      <c r="F76" s="471">
        <f t="shared" si="20"/>
        <v>2828</v>
      </c>
      <c r="G76" s="471">
        <f t="shared" si="20"/>
        <v>0</v>
      </c>
      <c r="H76" s="471">
        <f t="shared" si="20"/>
        <v>0</v>
      </c>
      <c r="I76" s="471">
        <f t="shared" si="20"/>
        <v>476</v>
      </c>
      <c r="J76" s="471">
        <f t="shared" si="20"/>
        <v>0</v>
      </c>
      <c r="K76" s="471">
        <f t="shared" si="20"/>
        <v>0</v>
      </c>
      <c r="L76" s="471">
        <f t="shared" si="20"/>
        <v>0</v>
      </c>
      <c r="M76" s="464">
        <f t="shared" si="0"/>
        <v>11418</v>
      </c>
      <c r="N76" s="464">
        <f t="shared" si="1"/>
        <v>0</v>
      </c>
      <c r="O76" s="464"/>
    </row>
    <row r="77" spans="1:15">
      <c r="A77" s="485" t="s">
        <v>129</v>
      </c>
      <c r="B77" s="469" t="s">
        <v>337</v>
      </c>
      <c r="C77" s="462"/>
      <c r="D77" s="477"/>
      <c r="E77" s="478"/>
      <c r="F77" s="479"/>
      <c r="G77" s="478"/>
      <c r="H77" s="478"/>
      <c r="I77" s="480"/>
      <c r="J77" s="479"/>
      <c r="K77" s="478"/>
      <c r="L77" s="477"/>
      <c r="M77" s="464">
        <f t="shared" ref="M77:M140" si="21">SUM(D77:L77)</f>
        <v>0</v>
      </c>
      <c r="N77" s="464">
        <f t="shared" ref="N77:N140" si="22">M77-C77</f>
        <v>0</v>
      </c>
      <c r="O77" s="464"/>
    </row>
    <row r="78" spans="1:15" s="490" customFormat="1">
      <c r="A78" s="461" t="s">
        <v>47</v>
      </c>
      <c r="B78" s="487"/>
      <c r="C78" s="462">
        <f>SUM(D78:L78)</f>
        <v>57171</v>
      </c>
      <c r="D78" s="489">
        <v>13522</v>
      </c>
      <c r="E78" s="478">
        <v>2923</v>
      </c>
      <c r="F78" s="479">
        <v>16718</v>
      </c>
      <c r="G78" s="478"/>
      <c r="H78" s="478">
        <v>23500</v>
      </c>
      <c r="I78" s="480">
        <v>508</v>
      </c>
      <c r="J78" s="478"/>
      <c r="K78" s="479"/>
      <c r="L78" s="477"/>
      <c r="M78" s="464">
        <f t="shared" si="21"/>
        <v>57171</v>
      </c>
      <c r="N78" s="464">
        <f t="shared" si="22"/>
        <v>0</v>
      </c>
      <c r="O78" s="464"/>
    </row>
    <row r="79" spans="1:15" s="452" customFormat="1">
      <c r="A79" s="461" t="s">
        <v>430</v>
      </c>
      <c r="B79" s="487"/>
      <c r="C79" s="462">
        <v>60171</v>
      </c>
      <c r="D79" s="489">
        <v>13522</v>
      </c>
      <c r="E79" s="478">
        <v>2923</v>
      </c>
      <c r="F79" s="479">
        <v>16718</v>
      </c>
      <c r="G79" s="478">
        <v>0</v>
      </c>
      <c r="H79" s="478">
        <v>26500</v>
      </c>
      <c r="I79" s="480">
        <v>508</v>
      </c>
      <c r="J79" s="478">
        <v>0</v>
      </c>
      <c r="K79" s="479">
        <v>0</v>
      </c>
      <c r="L79" s="477">
        <v>0</v>
      </c>
      <c r="M79" s="464">
        <f t="shared" si="21"/>
        <v>60171</v>
      </c>
      <c r="N79" s="464">
        <f t="shared" si="22"/>
        <v>0</v>
      </c>
      <c r="O79" s="464"/>
    </row>
    <row r="80" spans="1:15" s="452" customFormat="1" ht="26.25">
      <c r="A80" s="491" t="s">
        <v>703</v>
      </c>
      <c r="B80" s="487"/>
      <c r="C80" s="462">
        <v>600</v>
      </c>
      <c r="D80" s="489"/>
      <c r="E80" s="478"/>
      <c r="F80" s="479">
        <v>600</v>
      </c>
      <c r="G80" s="478"/>
      <c r="H80" s="478"/>
      <c r="I80" s="480"/>
      <c r="J80" s="478"/>
      <c r="K80" s="479"/>
      <c r="L80" s="477"/>
      <c r="M80" s="464">
        <f t="shared" si="21"/>
        <v>600</v>
      </c>
      <c r="N80" s="464">
        <f t="shared" si="22"/>
        <v>0</v>
      </c>
      <c r="O80" s="464"/>
    </row>
    <row r="81" spans="1:17" s="452" customFormat="1" ht="26.25">
      <c r="A81" s="491" t="s">
        <v>709</v>
      </c>
      <c r="B81" s="487"/>
      <c r="C81" s="462">
        <v>2200</v>
      </c>
      <c r="D81" s="489"/>
      <c r="E81" s="478"/>
      <c r="F81" s="479">
        <v>2200</v>
      </c>
      <c r="G81" s="478"/>
      <c r="H81" s="478"/>
      <c r="I81" s="480"/>
      <c r="J81" s="478"/>
      <c r="K81" s="479"/>
      <c r="L81" s="477"/>
      <c r="M81" s="464">
        <f t="shared" si="21"/>
        <v>2200</v>
      </c>
      <c r="N81" s="464">
        <f t="shared" si="22"/>
        <v>0</v>
      </c>
      <c r="O81" s="464"/>
    </row>
    <row r="82" spans="1:17" s="452" customFormat="1">
      <c r="A82" s="461" t="s">
        <v>495</v>
      </c>
      <c r="B82" s="487"/>
      <c r="C82" s="462">
        <f>SUM(C80:C81)</f>
        <v>2800</v>
      </c>
      <c r="D82" s="462">
        <f t="shared" ref="D82:L82" si="23">SUM(D80:D81)</f>
        <v>0</v>
      </c>
      <c r="E82" s="462">
        <f t="shared" si="23"/>
        <v>0</v>
      </c>
      <c r="F82" s="462">
        <f t="shared" si="23"/>
        <v>2800</v>
      </c>
      <c r="G82" s="462">
        <f t="shared" si="23"/>
        <v>0</v>
      </c>
      <c r="H82" s="462">
        <f t="shared" si="23"/>
        <v>0</v>
      </c>
      <c r="I82" s="462">
        <f t="shared" si="23"/>
        <v>0</v>
      </c>
      <c r="J82" s="462">
        <f t="shared" si="23"/>
        <v>0</v>
      </c>
      <c r="K82" s="462">
        <f t="shared" si="23"/>
        <v>0</v>
      </c>
      <c r="L82" s="462">
        <f t="shared" si="23"/>
        <v>0</v>
      </c>
      <c r="M82" s="464">
        <f t="shared" si="21"/>
        <v>2800</v>
      </c>
      <c r="N82" s="464">
        <f t="shared" si="22"/>
        <v>0</v>
      </c>
      <c r="O82" s="464"/>
    </row>
    <row r="83" spans="1:17" s="452" customFormat="1">
      <c r="A83" s="466" t="s">
        <v>430</v>
      </c>
      <c r="B83" s="488"/>
      <c r="C83" s="471">
        <f>C79+C82</f>
        <v>62971</v>
      </c>
      <c r="D83" s="471">
        <f t="shared" ref="D83:L83" si="24">D79+D82</f>
        <v>13522</v>
      </c>
      <c r="E83" s="471">
        <f t="shared" si="24"/>
        <v>2923</v>
      </c>
      <c r="F83" s="471">
        <f t="shared" si="24"/>
        <v>19518</v>
      </c>
      <c r="G83" s="471">
        <f t="shared" si="24"/>
        <v>0</v>
      </c>
      <c r="H83" s="471">
        <f t="shared" si="24"/>
        <v>26500</v>
      </c>
      <c r="I83" s="471">
        <f t="shared" si="24"/>
        <v>508</v>
      </c>
      <c r="J83" s="471">
        <f t="shared" si="24"/>
        <v>0</v>
      </c>
      <c r="K83" s="471">
        <f t="shared" si="24"/>
        <v>0</v>
      </c>
      <c r="L83" s="471">
        <f t="shared" si="24"/>
        <v>0</v>
      </c>
      <c r="M83" s="464">
        <f t="shared" si="21"/>
        <v>62971</v>
      </c>
      <c r="N83" s="464">
        <f t="shared" si="22"/>
        <v>0</v>
      </c>
      <c r="O83" s="464"/>
    </row>
    <row r="84" spans="1:17">
      <c r="A84" s="492" t="s">
        <v>236</v>
      </c>
      <c r="B84" s="457" t="s">
        <v>337</v>
      </c>
      <c r="C84" s="460"/>
      <c r="D84" s="493"/>
      <c r="E84" s="494"/>
      <c r="F84" s="495"/>
      <c r="G84" s="494"/>
      <c r="H84" s="494"/>
      <c r="I84" s="496"/>
      <c r="J84" s="494"/>
      <c r="K84" s="495"/>
      <c r="L84" s="497"/>
      <c r="M84" s="464">
        <f t="shared" si="21"/>
        <v>0</v>
      </c>
      <c r="N84" s="464">
        <f t="shared" si="22"/>
        <v>0</v>
      </c>
      <c r="O84" s="464"/>
    </row>
    <row r="85" spans="1:17" s="447" customFormat="1">
      <c r="A85" s="461" t="s">
        <v>47</v>
      </c>
      <c r="B85" s="498"/>
      <c r="C85" s="499">
        <f>SUM(D85:I85)</f>
        <v>49624</v>
      </c>
      <c r="D85" s="500">
        <v>21050</v>
      </c>
      <c r="E85" s="501">
        <v>3600</v>
      </c>
      <c r="F85" s="502">
        <v>17544</v>
      </c>
      <c r="G85" s="501"/>
      <c r="H85" s="501"/>
      <c r="I85" s="502">
        <v>7430</v>
      </c>
      <c r="J85" s="501"/>
      <c r="K85" s="502"/>
      <c r="L85" s="503"/>
      <c r="M85" s="464">
        <f t="shared" si="21"/>
        <v>49624</v>
      </c>
      <c r="N85" s="464">
        <f t="shared" si="22"/>
        <v>0</v>
      </c>
      <c r="O85" s="464"/>
    </row>
    <row r="86" spans="1:17" s="447" customFormat="1">
      <c r="A86" s="461" t="s">
        <v>430</v>
      </c>
      <c r="B86" s="498"/>
      <c r="C86" s="504">
        <v>51080</v>
      </c>
      <c r="D86" s="500">
        <v>21050</v>
      </c>
      <c r="E86" s="501">
        <v>3600</v>
      </c>
      <c r="F86" s="502">
        <v>19000</v>
      </c>
      <c r="G86" s="501">
        <v>0</v>
      </c>
      <c r="H86" s="501">
        <v>0</v>
      </c>
      <c r="I86" s="502">
        <v>7430</v>
      </c>
      <c r="J86" s="501">
        <v>0</v>
      </c>
      <c r="K86" s="502">
        <v>0</v>
      </c>
      <c r="L86" s="503">
        <v>0</v>
      </c>
      <c r="M86" s="464">
        <f t="shared" si="21"/>
        <v>51080</v>
      </c>
      <c r="N86" s="464">
        <f t="shared" si="22"/>
        <v>0</v>
      </c>
      <c r="O86" s="464"/>
    </row>
    <row r="87" spans="1:17" s="447" customFormat="1">
      <c r="A87" s="461" t="s">
        <v>705</v>
      </c>
      <c r="B87" s="498"/>
      <c r="C87" s="504">
        <v>1515</v>
      </c>
      <c r="D87" s="500"/>
      <c r="E87" s="501"/>
      <c r="F87" s="502">
        <v>1515</v>
      </c>
      <c r="G87" s="501"/>
      <c r="H87" s="501"/>
      <c r="I87" s="502"/>
      <c r="J87" s="501"/>
      <c r="K87" s="502"/>
      <c r="L87" s="503"/>
      <c r="M87" s="464">
        <f t="shared" si="21"/>
        <v>1515</v>
      </c>
      <c r="N87" s="464">
        <f t="shared" si="22"/>
        <v>0</v>
      </c>
      <c r="O87" s="464"/>
    </row>
    <row r="88" spans="1:17" s="447" customFormat="1">
      <c r="A88" s="461" t="s">
        <v>495</v>
      </c>
      <c r="B88" s="498"/>
      <c r="C88" s="504">
        <f>SUM(C87)</f>
        <v>1515</v>
      </c>
      <c r="D88" s="504">
        <f t="shared" ref="D88:L88" si="25">SUM(D87)</f>
        <v>0</v>
      </c>
      <c r="E88" s="504">
        <f t="shared" si="25"/>
        <v>0</v>
      </c>
      <c r="F88" s="504">
        <f t="shared" si="25"/>
        <v>1515</v>
      </c>
      <c r="G88" s="504">
        <f t="shared" si="25"/>
        <v>0</v>
      </c>
      <c r="H88" s="504">
        <f t="shared" si="25"/>
        <v>0</v>
      </c>
      <c r="I88" s="504">
        <f t="shared" si="25"/>
        <v>0</v>
      </c>
      <c r="J88" s="504">
        <f t="shared" si="25"/>
        <v>0</v>
      </c>
      <c r="K88" s="504">
        <f t="shared" si="25"/>
        <v>0</v>
      </c>
      <c r="L88" s="504">
        <f t="shared" si="25"/>
        <v>0</v>
      </c>
      <c r="M88" s="464">
        <f t="shared" si="21"/>
        <v>1515</v>
      </c>
      <c r="N88" s="464">
        <f t="shared" si="22"/>
        <v>0</v>
      </c>
      <c r="O88" s="464"/>
    </row>
    <row r="89" spans="1:17" s="447" customFormat="1">
      <c r="A89" s="466" t="s">
        <v>430</v>
      </c>
      <c r="B89" s="505"/>
      <c r="C89" s="506">
        <f>C86+C88</f>
        <v>52595</v>
      </c>
      <c r="D89" s="506">
        <f t="shared" ref="D89:L89" si="26">D86+D88</f>
        <v>21050</v>
      </c>
      <c r="E89" s="506">
        <f t="shared" si="26"/>
        <v>3600</v>
      </c>
      <c r="F89" s="506">
        <f t="shared" si="26"/>
        <v>20515</v>
      </c>
      <c r="G89" s="506">
        <f t="shared" si="26"/>
        <v>0</v>
      </c>
      <c r="H89" s="506">
        <f t="shared" si="26"/>
        <v>0</v>
      </c>
      <c r="I89" s="506">
        <f t="shared" si="26"/>
        <v>7430</v>
      </c>
      <c r="J89" s="506">
        <f t="shared" si="26"/>
        <v>0</v>
      </c>
      <c r="K89" s="506">
        <f t="shared" si="26"/>
        <v>0</v>
      </c>
      <c r="L89" s="506">
        <f t="shared" si="26"/>
        <v>0</v>
      </c>
      <c r="M89" s="464">
        <f t="shared" si="21"/>
        <v>52595</v>
      </c>
      <c r="N89" s="464">
        <f t="shared" si="22"/>
        <v>0</v>
      </c>
      <c r="O89" s="464"/>
    </row>
    <row r="90" spans="1:17" s="509" customFormat="1">
      <c r="A90" s="468" t="s">
        <v>237</v>
      </c>
      <c r="B90" s="468"/>
      <c r="C90" s="462"/>
      <c r="D90" s="507"/>
      <c r="E90" s="508"/>
      <c r="F90" s="507"/>
      <c r="G90" s="508"/>
      <c r="H90" s="508"/>
      <c r="I90" s="507"/>
      <c r="J90" s="508"/>
      <c r="K90" s="507"/>
      <c r="L90" s="508"/>
      <c r="M90" s="464">
        <f t="shared" si="21"/>
        <v>0</v>
      </c>
      <c r="N90" s="464">
        <f t="shared" si="22"/>
        <v>0</v>
      </c>
      <c r="O90" s="464"/>
    </row>
    <row r="91" spans="1:17" s="452" customFormat="1">
      <c r="A91" s="461" t="s">
        <v>47</v>
      </c>
      <c r="B91" s="461"/>
      <c r="C91" s="462">
        <f>C96+C102+C107</f>
        <v>391261</v>
      </c>
      <c r="D91" s="462">
        <f t="shared" ref="D91:L92" si="27">D96+D102+D107</f>
        <v>116743</v>
      </c>
      <c r="E91" s="462">
        <f t="shared" si="27"/>
        <v>26456</v>
      </c>
      <c r="F91" s="462">
        <f t="shared" si="27"/>
        <v>247100</v>
      </c>
      <c r="G91" s="462">
        <f t="shared" si="27"/>
        <v>0</v>
      </c>
      <c r="H91" s="462">
        <f t="shared" si="27"/>
        <v>0</v>
      </c>
      <c r="I91" s="462">
        <f t="shared" si="27"/>
        <v>962</v>
      </c>
      <c r="J91" s="462">
        <f t="shared" si="27"/>
        <v>0</v>
      </c>
      <c r="K91" s="462">
        <f t="shared" si="27"/>
        <v>0</v>
      </c>
      <c r="L91" s="462">
        <f t="shared" si="27"/>
        <v>0</v>
      </c>
      <c r="M91" s="464">
        <f t="shared" si="21"/>
        <v>391261</v>
      </c>
      <c r="N91" s="464">
        <f t="shared" si="22"/>
        <v>0</v>
      </c>
      <c r="O91" s="464"/>
    </row>
    <row r="92" spans="1:17" s="452" customFormat="1">
      <c r="A92" s="461" t="s">
        <v>430</v>
      </c>
      <c r="B92" s="461"/>
      <c r="C92" s="462">
        <f>C97+C103+C108</f>
        <v>405188</v>
      </c>
      <c r="D92" s="462">
        <f t="shared" si="27"/>
        <v>119201</v>
      </c>
      <c r="E92" s="462">
        <f t="shared" si="27"/>
        <v>27072</v>
      </c>
      <c r="F92" s="462">
        <f t="shared" si="27"/>
        <v>257300</v>
      </c>
      <c r="G92" s="462">
        <f t="shared" si="27"/>
        <v>0</v>
      </c>
      <c r="H92" s="462">
        <f t="shared" si="27"/>
        <v>0</v>
      </c>
      <c r="I92" s="462">
        <f t="shared" si="27"/>
        <v>1615</v>
      </c>
      <c r="J92" s="462">
        <f t="shared" si="27"/>
        <v>0</v>
      </c>
      <c r="K92" s="462">
        <f t="shared" si="27"/>
        <v>0</v>
      </c>
      <c r="L92" s="462">
        <f t="shared" si="27"/>
        <v>0</v>
      </c>
      <c r="M92" s="464">
        <f t="shared" si="21"/>
        <v>405188</v>
      </c>
      <c r="N92" s="464">
        <f t="shared" si="22"/>
        <v>0</v>
      </c>
      <c r="O92" s="464"/>
    </row>
    <row r="93" spans="1:17" s="452" customFormat="1">
      <c r="A93" s="461" t="s">
        <v>495</v>
      </c>
      <c r="B93" s="461"/>
      <c r="C93" s="462">
        <f>C99+C104+C109</f>
        <v>28775</v>
      </c>
      <c r="D93" s="462">
        <f t="shared" ref="D93:L94" si="28">D99+D104+D109</f>
        <v>2600</v>
      </c>
      <c r="E93" s="462">
        <f t="shared" si="28"/>
        <v>700</v>
      </c>
      <c r="F93" s="462">
        <f t="shared" si="28"/>
        <v>25475</v>
      </c>
      <c r="G93" s="462">
        <f t="shared" si="28"/>
        <v>0</v>
      </c>
      <c r="H93" s="462">
        <f t="shared" si="28"/>
        <v>0</v>
      </c>
      <c r="I93" s="462">
        <f t="shared" si="28"/>
        <v>0</v>
      </c>
      <c r="J93" s="462">
        <f t="shared" si="28"/>
        <v>0</v>
      </c>
      <c r="K93" s="462">
        <f t="shared" si="28"/>
        <v>0</v>
      </c>
      <c r="L93" s="462">
        <f t="shared" si="28"/>
        <v>0</v>
      </c>
      <c r="M93" s="464">
        <f t="shared" si="21"/>
        <v>28775</v>
      </c>
      <c r="N93" s="464">
        <f t="shared" si="22"/>
        <v>0</v>
      </c>
      <c r="O93" s="464"/>
    </row>
    <row r="94" spans="1:17" s="452" customFormat="1">
      <c r="A94" s="466" t="s">
        <v>430</v>
      </c>
      <c r="B94" s="466"/>
      <c r="C94" s="471">
        <f>C100+C105+C110</f>
        <v>433963</v>
      </c>
      <c r="D94" s="471">
        <f t="shared" si="28"/>
        <v>121801</v>
      </c>
      <c r="E94" s="471">
        <f t="shared" si="28"/>
        <v>27772</v>
      </c>
      <c r="F94" s="471">
        <f t="shared" si="28"/>
        <v>282775</v>
      </c>
      <c r="G94" s="471">
        <f t="shared" si="28"/>
        <v>0</v>
      </c>
      <c r="H94" s="471">
        <f t="shared" si="28"/>
        <v>0</v>
      </c>
      <c r="I94" s="471">
        <f t="shared" si="28"/>
        <v>1615</v>
      </c>
      <c r="J94" s="471">
        <f t="shared" si="28"/>
        <v>0</v>
      </c>
      <c r="K94" s="471">
        <f t="shared" si="28"/>
        <v>0</v>
      </c>
      <c r="L94" s="471">
        <f t="shared" si="28"/>
        <v>0</v>
      </c>
      <c r="M94" s="464">
        <f t="shared" si="21"/>
        <v>433963</v>
      </c>
      <c r="N94" s="464">
        <f t="shared" si="22"/>
        <v>0</v>
      </c>
      <c r="O94" s="464"/>
    </row>
    <row r="95" spans="1:17" s="452" customFormat="1">
      <c r="A95" s="510" t="s">
        <v>710</v>
      </c>
      <c r="B95" s="469" t="s">
        <v>337</v>
      </c>
      <c r="C95" s="462"/>
      <c r="D95" s="507"/>
      <c r="E95" s="508"/>
      <c r="F95" s="507"/>
      <c r="G95" s="508"/>
      <c r="H95" s="508"/>
      <c r="I95" s="507"/>
      <c r="J95" s="508"/>
      <c r="K95" s="507"/>
      <c r="L95" s="508"/>
      <c r="M95" s="464">
        <f t="shared" si="21"/>
        <v>0</v>
      </c>
      <c r="N95" s="464">
        <f t="shared" si="22"/>
        <v>0</v>
      </c>
      <c r="O95" s="464"/>
    </row>
    <row r="96" spans="1:17">
      <c r="A96" s="461" t="s">
        <v>47</v>
      </c>
      <c r="B96" s="461"/>
      <c r="C96" s="462">
        <f>SUM(D96:I96)</f>
        <v>38362</v>
      </c>
      <c r="D96" s="463">
        <v>24095</v>
      </c>
      <c r="E96" s="462">
        <v>5411</v>
      </c>
      <c r="F96" s="463">
        <v>8493</v>
      </c>
      <c r="G96" s="462"/>
      <c r="H96" s="462"/>
      <c r="I96" s="463">
        <v>363</v>
      </c>
      <c r="J96" s="462"/>
      <c r="K96" s="463"/>
      <c r="L96" s="462"/>
      <c r="M96" s="464">
        <f t="shared" si="21"/>
        <v>38362</v>
      </c>
      <c r="N96" s="464">
        <f t="shared" si="22"/>
        <v>0</v>
      </c>
      <c r="O96" s="464"/>
      <c r="Q96" s="448" t="s">
        <v>340</v>
      </c>
    </row>
    <row r="97" spans="1:18">
      <c r="A97" s="461" t="s">
        <v>430</v>
      </c>
      <c r="B97" s="461"/>
      <c r="C97" s="462">
        <v>46865</v>
      </c>
      <c r="D97" s="463">
        <v>24095</v>
      </c>
      <c r="E97" s="462">
        <v>5411</v>
      </c>
      <c r="F97" s="463">
        <v>16493</v>
      </c>
      <c r="G97" s="462">
        <v>0</v>
      </c>
      <c r="H97" s="462">
        <v>0</v>
      </c>
      <c r="I97" s="463">
        <v>866</v>
      </c>
      <c r="J97" s="462">
        <v>0</v>
      </c>
      <c r="K97" s="463">
        <v>0</v>
      </c>
      <c r="L97" s="462">
        <v>0</v>
      </c>
      <c r="M97" s="464">
        <f t="shared" si="21"/>
        <v>46865</v>
      </c>
      <c r="N97" s="464">
        <f t="shared" si="22"/>
        <v>0</v>
      </c>
      <c r="O97" s="464"/>
    </row>
    <row r="98" spans="1:18">
      <c r="A98" s="461" t="s">
        <v>706</v>
      </c>
      <c r="B98" s="461"/>
      <c r="C98" s="462">
        <v>2140</v>
      </c>
      <c r="D98" s="463">
        <v>1600</v>
      </c>
      <c r="E98" s="462">
        <v>540</v>
      </c>
      <c r="F98" s="463"/>
      <c r="G98" s="462"/>
      <c r="H98" s="462"/>
      <c r="I98" s="463"/>
      <c r="J98" s="462"/>
      <c r="K98" s="463"/>
      <c r="L98" s="462"/>
      <c r="M98" s="464">
        <f t="shared" si="21"/>
        <v>2140</v>
      </c>
      <c r="N98" s="464">
        <f t="shared" si="22"/>
        <v>0</v>
      </c>
      <c r="O98" s="464"/>
    </row>
    <row r="99" spans="1:18">
      <c r="A99" s="461" t="s">
        <v>495</v>
      </c>
      <c r="B99" s="461"/>
      <c r="C99" s="462">
        <f>SUM(C98)</f>
        <v>2140</v>
      </c>
      <c r="D99" s="462">
        <f t="shared" ref="D99:L99" si="29">SUM(D98)</f>
        <v>1600</v>
      </c>
      <c r="E99" s="462">
        <f t="shared" si="29"/>
        <v>540</v>
      </c>
      <c r="F99" s="462">
        <f t="shared" si="29"/>
        <v>0</v>
      </c>
      <c r="G99" s="462">
        <f t="shared" si="29"/>
        <v>0</v>
      </c>
      <c r="H99" s="462">
        <f t="shared" si="29"/>
        <v>0</v>
      </c>
      <c r="I99" s="462">
        <f t="shared" si="29"/>
        <v>0</v>
      </c>
      <c r="J99" s="462">
        <f t="shared" si="29"/>
        <v>0</v>
      </c>
      <c r="K99" s="462">
        <f t="shared" si="29"/>
        <v>0</v>
      </c>
      <c r="L99" s="462">
        <f t="shared" si="29"/>
        <v>0</v>
      </c>
      <c r="M99" s="464">
        <f t="shared" si="21"/>
        <v>2140</v>
      </c>
      <c r="N99" s="464">
        <f t="shared" si="22"/>
        <v>0</v>
      </c>
      <c r="O99" s="464"/>
    </row>
    <row r="100" spans="1:18">
      <c r="A100" s="466" t="s">
        <v>430</v>
      </c>
      <c r="B100" s="466"/>
      <c r="C100" s="471">
        <f>C97+C99</f>
        <v>49005</v>
      </c>
      <c r="D100" s="471">
        <f t="shared" ref="D100:L100" si="30">D97+D99</f>
        <v>25695</v>
      </c>
      <c r="E100" s="471">
        <f t="shared" si="30"/>
        <v>5951</v>
      </c>
      <c r="F100" s="471">
        <f t="shared" si="30"/>
        <v>16493</v>
      </c>
      <c r="G100" s="471">
        <f t="shared" si="30"/>
        <v>0</v>
      </c>
      <c r="H100" s="471">
        <f t="shared" si="30"/>
        <v>0</v>
      </c>
      <c r="I100" s="471">
        <f t="shared" si="30"/>
        <v>866</v>
      </c>
      <c r="J100" s="471">
        <f t="shared" si="30"/>
        <v>0</v>
      </c>
      <c r="K100" s="471">
        <f t="shared" si="30"/>
        <v>0</v>
      </c>
      <c r="L100" s="471">
        <f t="shared" si="30"/>
        <v>0</v>
      </c>
      <c r="M100" s="464">
        <f t="shared" si="21"/>
        <v>49005</v>
      </c>
      <c r="N100" s="464">
        <f t="shared" si="22"/>
        <v>0</v>
      </c>
      <c r="O100" s="464"/>
    </row>
    <row r="101" spans="1:18">
      <c r="A101" s="472" t="s">
        <v>253</v>
      </c>
      <c r="B101" s="472" t="s">
        <v>337</v>
      </c>
      <c r="C101" s="462"/>
      <c r="D101" s="463"/>
      <c r="E101" s="462"/>
      <c r="F101" s="463"/>
      <c r="G101" s="462"/>
      <c r="H101" s="462"/>
      <c r="I101" s="463"/>
      <c r="J101" s="462"/>
      <c r="K101" s="463"/>
      <c r="L101" s="462"/>
      <c r="M101" s="464">
        <f t="shared" si="21"/>
        <v>0</v>
      </c>
      <c r="N101" s="464">
        <f t="shared" si="22"/>
        <v>0</v>
      </c>
      <c r="O101" s="464"/>
      <c r="Q101" s="448">
        <v>7644</v>
      </c>
      <c r="R101" s="448" t="s">
        <v>341</v>
      </c>
    </row>
    <row r="102" spans="1:18">
      <c r="A102" s="461" t="s">
        <v>47</v>
      </c>
      <c r="B102" s="461"/>
      <c r="C102" s="462">
        <f>SUM(D102:I102)</f>
        <v>26935</v>
      </c>
      <c r="D102" s="463">
        <v>19578</v>
      </c>
      <c r="E102" s="462">
        <v>4357</v>
      </c>
      <c r="F102" s="463">
        <v>2873</v>
      </c>
      <c r="G102" s="462"/>
      <c r="H102" s="462"/>
      <c r="I102" s="463">
        <v>127</v>
      </c>
      <c r="J102" s="462"/>
      <c r="K102" s="463"/>
      <c r="L102" s="462"/>
      <c r="M102" s="464">
        <f t="shared" si="21"/>
        <v>26935</v>
      </c>
      <c r="N102" s="464">
        <f t="shared" si="22"/>
        <v>0</v>
      </c>
      <c r="O102" s="464"/>
      <c r="Q102" s="448">
        <f>SUM(Q101:Q101)</f>
        <v>7644</v>
      </c>
    </row>
    <row r="103" spans="1:18">
      <c r="A103" s="461" t="s">
        <v>430</v>
      </c>
      <c r="B103" s="461"/>
      <c r="C103" s="462">
        <v>29099</v>
      </c>
      <c r="D103" s="463">
        <v>20532</v>
      </c>
      <c r="E103" s="462">
        <v>4567</v>
      </c>
      <c r="F103" s="463">
        <v>3873</v>
      </c>
      <c r="G103" s="462">
        <v>0</v>
      </c>
      <c r="H103" s="462">
        <v>0</v>
      </c>
      <c r="I103" s="463">
        <v>127</v>
      </c>
      <c r="J103" s="462">
        <v>0</v>
      </c>
      <c r="K103" s="463">
        <v>0</v>
      </c>
      <c r="L103" s="462">
        <v>0</v>
      </c>
      <c r="M103" s="464">
        <f t="shared" si="21"/>
        <v>29099</v>
      </c>
      <c r="N103" s="464">
        <f t="shared" si="22"/>
        <v>0</v>
      </c>
      <c r="O103" s="464"/>
    </row>
    <row r="104" spans="1:18">
      <c r="A104" s="461" t="s">
        <v>495</v>
      </c>
      <c r="B104" s="461"/>
      <c r="C104" s="462">
        <v>0</v>
      </c>
      <c r="D104" s="462">
        <v>0</v>
      </c>
      <c r="E104" s="462">
        <v>0</v>
      </c>
      <c r="F104" s="462">
        <v>0</v>
      </c>
      <c r="G104" s="462">
        <v>0</v>
      </c>
      <c r="H104" s="462">
        <v>0</v>
      </c>
      <c r="I104" s="462">
        <v>0</v>
      </c>
      <c r="J104" s="462">
        <v>0</v>
      </c>
      <c r="K104" s="462">
        <v>0</v>
      </c>
      <c r="L104" s="462">
        <v>0</v>
      </c>
      <c r="M104" s="464">
        <f t="shared" si="21"/>
        <v>0</v>
      </c>
      <c r="N104" s="464">
        <f t="shared" si="22"/>
        <v>0</v>
      </c>
      <c r="O104" s="464"/>
    </row>
    <row r="105" spans="1:18">
      <c r="A105" s="466" t="s">
        <v>430</v>
      </c>
      <c r="B105" s="466"/>
      <c r="C105" s="471">
        <f>C103+C104</f>
        <v>29099</v>
      </c>
      <c r="D105" s="471">
        <f t="shared" ref="D105:L105" si="31">D103+D104</f>
        <v>20532</v>
      </c>
      <c r="E105" s="471">
        <f t="shared" si="31"/>
        <v>4567</v>
      </c>
      <c r="F105" s="471">
        <f t="shared" si="31"/>
        <v>3873</v>
      </c>
      <c r="G105" s="471">
        <f t="shared" si="31"/>
        <v>0</v>
      </c>
      <c r="H105" s="471">
        <f t="shared" si="31"/>
        <v>0</v>
      </c>
      <c r="I105" s="471">
        <f t="shared" si="31"/>
        <v>127</v>
      </c>
      <c r="J105" s="471">
        <f t="shared" si="31"/>
        <v>0</v>
      </c>
      <c r="K105" s="471">
        <f t="shared" si="31"/>
        <v>0</v>
      </c>
      <c r="L105" s="471">
        <f t="shared" si="31"/>
        <v>0</v>
      </c>
      <c r="M105" s="464">
        <f t="shared" si="21"/>
        <v>29099</v>
      </c>
      <c r="N105" s="464">
        <f t="shared" si="22"/>
        <v>0</v>
      </c>
      <c r="O105" s="464"/>
    </row>
    <row r="106" spans="1:18">
      <c r="A106" s="511" t="s">
        <v>711</v>
      </c>
      <c r="B106" s="512"/>
      <c r="C106" s="462"/>
      <c r="D106" s="463"/>
      <c r="E106" s="462"/>
      <c r="F106" s="463"/>
      <c r="G106" s="462"/>
      <c r="H106" s="462"/>
      <c r="I106" s="463"/>
      <c r="J106" s="462"/>
      <c r="K106" s="463"/>
      <c r="L106" s="462"/>
      <c r="M106" s="464">
        <f t="shared" si="21"/>
        <v>0</v>
      </c>
      <c r="N106" s="464">
        <f t="shared" si="22"/>
        <v>0</v>
      </c>
      <c r="O106" s="464"/>
      <c r="Q106" s="452">
        <v>885</v>
      </c>
      <c r="R106" s="452" t="s">
        <v>342</v>
      </c>
    </row>
    <row r="107" spans="1:18" s="452" customFormat="1">
      <c r="A107" s="461" t="s">
        <v>47</v>
      </c>
      <c r="B107" s="461"/>
      <c r="C107" s="462">
        <f>C112+C118+C123+C128+C133+C138+C144+C150+C156+C161+C166+C171+C177+C183+C188+C193+C198+C204+C210+C215+C220+C225+C230</f>
        <v>325964</v>
      </c>
      <c r="D107" s="462">
        <f t="shared" ref="D107:L108" si="32">D112+D118+D123+D128+D133+D138+D144+D150+D156+D161+D166+D171+D177+D183+D188+D193+D198+D204+D210+D215+D220+D225+D230</f>
        <v>73070</v>
      </c>
      <c r="E107" s="462">
        <f t="shared" si="32"/>
        <v>16688</v>
      </c>
      <c r="F107" s="462">
        <f t="shared" si="32"/>
        <v>235734</v>
      </c>
      <c r="G107" s="462">
        <f t="shared" si="32"/>
        <v>0</v>
      </c>
      <c r="H107" s="462">
        <f t="shared" si="32"/>
        <v>0</v>
      </c>
      <c r="I107" s="462">
        <f t="shared" si="32"/>
        <v>472</v>
      </c>
      <c r="J107" s="462">
        <f t="shared" si="32"/>
        <v>0</v>
      </c>
      <c r="K107" s="462">
        <f t="shared" si="32"/>
        <v>0</v>
      </c>
      <c r="L107" s="462">
        <f t="shared" si="32"/>
        <v>0</v>
      </c>
      <c r="M107" s="464">
        <f t="shared" si="21"/>
        <v>325964</v>
      </c>
      <c r="N107" s="464">
        <f t="shared" si="22"/>
        <v>0</v>
      </c>
      <c r="O107" s="464"/>
      <c r="Q107" s="452">
        <v>1422</v>
      </c>
      <c r="R107" s="452" t="s">
        <v>343</v>
      </c>
    </row>
    <row r="108" spans="1:18" s="452" customFormat="1">
      <c r="A108" s="461" t="s">
        <v>430</v>
      </c>
      <c r="B108" s="461"/>
      <c r="C108" s="462">
        <f>C113+C119+C124+C129+C134+C139+C145+C151+C157+C162+C167+C172+C178+C184+C189+C194+C199+C205+C211+C216+C221+C226+C231</f>
        <v>329224</v>
      </c>
      <c r="D108" s="462">
        <f t="shared" si="32"/>
        <v>74574</v>
      </c>
      <c r="E108" s="462">
        <f t="shared" si="32"/>
        <v>17094</v>
      </c>
      <c r="F108" s="462">
        <f t="shared" si="32"/>
        <v>236934</v>
      </c>
      <c r="G108" s="462">
        <f t="shared" si="32"/>
        <v>0</v>
      </c>
      <c r="H108" s="462">
        <f t="shared" si="32"/>
        <v>0</v>
      </c>
      <c r="I108" s="462">
        <f t="shared" si="32"/>
        <v>622</v>
      </c>
      <c r="J108" s="462">
        <f t="shared" si="32"/>
        <v>0</v>
      </c>
      <c r="K108" s="462">
        <f t="shared" si="32"/>
        <v>0</v>
      </c>
      <c r="L108" s="462">
        <f t="shared" si="32"/>
        <v>0</v>
      </c>
      <c r="M108" s="464">
        <f t="shared" si="21"/>
        <v>329224</v>
      </c>
      <c r="N108" s="464">
        <f t="shared" si="22"/>
        <v>0</v>
      </c>
      <c r="O108" s="464"/>
    </row>
    <row r="109" spans="1:18" s="452" customFormat="1">
      <c r="A109" s="461" t="s">
        <v>495</v>
      </c>
      <c r="B109" s="461"/>
      <c r="C109" s="462">
        <f t="shared" ref="C109:L110" si="33">C115+C120+C125+C130+C135+C141+C147+C153+C158+C163+C168+C174+C180+C185+C190+C195+C201+C207+C212+C217+C222+C227+C232</f>
        <v>26635</v>
      </c>
      <c r="D109" s="462">
        <f t="shared" si="33"/>
        <v>1000</v>
      </c>
      <c r="E109" s="462">
        <f t="shared" si="33"/>
        <v>160</v>
      </c>
      <c r="F109" s="462">
        <f t="shared" si="33"/>
        <v>25475</v>
      </c>
      <c r="G109" s="462">
        <f t="shared" si="33"/>
        <v>0</v>
      </c>
      <c r="H109" s="462">
        <f t="shared" si="33"/>
        <v>0</v>
      </c>
      <c r="I109" s="462">
        <f t="shared" si="33"/>
        <v>0</v>
      </c>
      <c r="J109" s="462">
        <f t="shared" si="33"/>
        <v>0</v>
      </c>
      <c r="K109" s="462">
        <f t="shared" si="33"/>
        <v>0</v>
      </c>
      <c r="L109" s="462">
        <f t="shared" si="33"/>
        <v>0</v>
      </c>
      <c r="M109" s="464">
        <f t="shared" si="21"/>
        <v>26635</v>
      </c>
      <c r="N109" s="464">
        <f t="shared" si="22"/>
        <v>0</v>
      </c>
      <c r="O109" s="464"/>
    </row>
    <row r="110" spans="1:18" s="452" customFormat="1">
      <c r="A110" s="466" t="s">
        <v>430</v>
      </c>
      <c r="B110" s="466"/>
      <c r="C110" s="471">
        <f t="shared" si="33"/>
        <v>355859</v>
      </c>
      <c r="D110" s="471">
        <f t="shared" si="33"/>
        <v>75574</v>
      </c>
      <c r="E110" s="471">
        <f t="shared" si="33"/>
        <v>17254</v>
      </c>
      <c r="F110" s="471">
        <f t="shared" si="33"/>
        <v>262409</v>
      </c>
      <c r="G110" s="471">
        <f t="shared" si="33"/>
        <v>0</v>
      </c>
      <c r="H110" s="471">
        <f t="shared" si="33"/>
        <v>0</v>
      </c>
      <c r="I110" s="471">
        <f t="shared" si="33"/>
        <v>622</v>
      </c>
      <c r="J110" s="471">
        <f t="shared" si="33"/>
        <v>0</v>
      </c>
      <c r="K110" s="471">
        <f t="shared" si="33"/>
        <v>0</v>
      </c>
      <c r="L110" s="471">
        <f t="shared" si="33"/>
        <v>0</v>
      </c>
      <c r="M110" s="464">
        <f t="shared" si="21"/>
        <v>355859</v>
      </c>
      <c r="N110" s="464">
        <f t="shared" si="22"/>
        <v>0</v>
      </c>
      <c r="O110" s="464"/>
    </row>
    <row r="111" spans="1:18" s="452" customFormat="1">
      <c r="A111" s="511" t="s">
        <v>148</v>
      </c>
      <c r="B111" s="511" t="s">
        <v>337</v>
      </c>
      <c r="C111" s="462"/>
      <c r="D111" s="463"/>
      <c r="E111" s="462"/>
      <c r="F111" s="463"/>
      <c r="G111" s="462"/>
      <c r="H111" s="462"/>
      <c r="I111" s="463"/>
      <c r="J111" s="462"/>
      <c r="K111" s="463"/>
      <c r="L111" s="462"/>
      <c r="M111" s="464">
        <f t="shared" si="21"/>
        <v>0</v>
      </c>
      <c r="N111" s="464">
        <f t="shared" si="22"/>
        <v>0</v>
      </c>
      <c r="O111" s="464"/>
    </row>
    <row r="112" spans="1:18" s="452" customFormat="1">
      <c r="A112" s="461" t="s">
        <v>47</v>
      </c>
      <c r="B112" s="461"/>
      <c r="C112" s="462">
        <f>SUM(D112:I112)</f>
        <v>27731</v>
      </c>
      <c r="D112" s="463">
        <v>16244</v>
      </c>
      <c r="E112" s="462">
        <v>3816</v>
      </c>
      <c r="F112" s="463">
        <v>7568</v>
      </c>
      <c r="G112" s="462"/>
      <c r="H112" s="462"/>
      <c r="I112" s="463">
        <v>103</v>
      </c>
      <c r="J112" s="462"/>
      <c r="K112" s="463"/>
      <c r="L112" s="462"/>
      <c r="M112" s="464">
        <f t="shared" si="21"/>
        <v>27731</v>
      </c>
      <c r="N112" s="464">
        <f t="shared" si="22"/>
        <v>0</v>
      </c>
      <c r="O112" s="464"/>
    </row>
    <row r="113" spans="1:15" s="452" customFormat="1">
      <c r="A113" s="461" t="s">
        <v>430</v>
      </c>
      <c r="B113" s="461"/>
      <c r="C113" s="462">
        <v>27731</v>
      </c>
      <c r="D113" s="463">
        <v>16244</v>
      </c>
      <c r="E113" s="462">
        <v>3816</v>
      </c>
      <c r="F113" s="463">
        <v>7568</v>
      </c>
      <c r="G113" s="462">
        <v>0</v>
      </c>
      <c r="H113" s="462">
        <v>0</v>
      </c>
      <c r="I113" s="463">
        <v>103</v>
      </c>
      <c r="J113" s="462">
        <v>0</v>
      </c>
      <c r="K113" s="463">
        <v>0</v>
      </c>
      <c r="L113" s="462">
        <v>0</v>
      </c>
      <c r="M113" s="464">
        <f t="shared" si="21"/>
        <v>27731</v>
      </c>
      <c r="N113" s="464">
        <f t="shared" si="22"/>
        <v>0</v>
      </c>
      <c r="O113" s="464"/>
    </row>
    <row r="114" spans="1:15" s="452" customFormat="1">
      <c r="A114" s="461" t="s">
        <v>707</v>
      </c>
      <c r="B114" s="461"/>
      <c r="C114" s="465">
        <v>1160</v>
      </c>
      <c r="D114" s="463">
        <v>1000</v>
      </c>
      <c r="E114" s="462">
        <v>160</v>
      </c>
      <c r="F114" s="463"/>
      <c r="G114" s="462"/>
      <c r="H114" s="462"/>
      <c r="I114" s="463"/>
      <c r="J114" s="462"/>
      <c r="K114" s="463"/>
      <c r="L114" s="462"/>
      <c r="M114" s="464">
        <f t="shared" si="21"/>
        <v>1160</v>
      </c>
      <c r="N114" s="464">
        <f t="shared" si="22"/>
        <v>0</v>
      </c>
      <c r="O114" s="464"/>
    </row>
    <row r="115" spans="1:15" s="452" customFormat="1">
      <c r="A115" s="461" t="s">
        <v>495</v>
      </c>
      <c r="B115" s="461"/>
      <c r="C115" s="462">
        <f>SUM(C114)</f>
        <v>1160</v>
      </c>
      <c r="D115" s="462">
        <f t="shared" ref="D115:L115" si="34">SUM(D114)</f>
        <v>1000</v>
      </c>
      <c r="E115" s="462">
        <f t="shared" si="34"/>
        <v>160</v>
      </c>
      <c r="F115" s="462">
        <f t="shared" si="34"/>
        <v>0</v>
      </c>
      <c r="G115" s="462">
        <f t="shared" si="34"/>
        <v>0</v>
      </c>
      <c r="H115" s="462">
        <f t="shared" si="34"/>
        <v>0</v>
      </c>
      <c r="I115" s="462">
        <f t="shared" si="34"/>
        <v>0</v>
      </c>
      <c r="J115" s="462">
        <f t="shared" si="34"/>
        <v>0</v>
      </c>
      <c r="K115" s="462">
        <f t="shared" si="34"/>
        <v>0</v>
      </c>
      <c r="L115" s="462">
        <f t="shared" si="34"/>
        <v>0</v>
      </c>
      <c r="M115" s="464">
        <f t="shared" si="21"/>
        <v>1160</v>
      </c>
      <c r="N115" s="464">
        <f t="shared" si="22"/>
        <v>0</v>
      </c>
      <c r="O115" s="464"/>
    </row>
    <row r="116" spans="1:15" s="452" customFormat="1">
      <c r="A116" s="461" t="s">
        <v>430</v>
      </c>
      <c r="B116" s="461"/>
      <c r="C116" s="462">
        <f>C112+C115</f>
        <v>28891</v>
      </c>
      <c r="D116" s="462">
        <f t="shared" ref="D116:L116" si="35">D112+D115</f>
        <v>17244</v>
      </c>
      <c r="E116" s="462">
        <f t="shared" si="35"/>
        <v>3976</v>
      </c>
      <c r="F116" s="462">
        <f t="shared" si="35"/>
        <v>7568</v>
      </c>
      <c r="G116" s="462">
        <f t="shared" si="35"/>
        <v>0</v>
      </c>
      <c r="H116" s="462">
        <f t="shared" si="35"/>
        <v>0</v>
      </c>
      <c r="I116" s="462">
        <f t="shared" si="35"/>
        <v>103</v>
      </c>
      <c r="J116" s="462">
        <f t="shared" si="35"/>
        <v>0</v>
      </c>
      <c r="K116" s="462">
        <f t="shared" si="35"/>
        <v>0</v>
      </c>
      <c r="L116" s="462">
        <f t="shared" si="35"/>
        <v>0</v>
      </c>
      <c r="M116" s="464">
        <f t="shared" si="21"/>
        <v>28891</v>
      </c>
      <c r="N116" s="464">
        <f t="shared" si="22"/>
        <v>0</v>
      </c>
      <c r="O116" s="464"/>
    </row>
    <row r="117" spans="1:15">
      <c r="A117" s="472" t="s">
        <v>149</v>
      </c>
      <c r="B117" s="469" t="s">
        <v>337</v>
      </c>
      <c r="C117" s="462"/>
      <c r="D117" s="463"/>
      <c r="E117" s="462"/>
      <c r="F117" s="463"/>
      <c r="G117" s="462"/>
      <c r="H117" s="462"/>
      <c r="I117" s="463"/>
      <c r="J117" s="462"/>
      <c r="K117" s="463"/>
      <c r="L117" s="462"/>
      <c r="M117" s="464">
        <f t="shared" si="21"/>
        <v>0</v>
      </c>
      <c r="N117" s="464">
        <f t="shared" si="22"/>
        <v>0</v>
      </c>
      <c r="O117" s="464"/>
    </row>
    <row r="118" spans="1:15" s="452" customFormat="1">
      <c r="A118" s="461" t="s">
        <v>47</v>
      </c>
      <c r="B118" s="461"/>
      <c r="C118" s="462">
        <f>SUM(D118:I118)</f>
        <v>6065</v>
      </c>
      <c r="D118" s="463">
        <v>4571</v>
      </c>
      <c r="E118" s="462">
        <v>1034</v>
      </c>
      <c r="F118" s="463">
        <v>447</v>
      </c>
      <c r="G118" s="462"/>
      <c r="H118" s="462"/>
      <c r="I118" s="463">
        <v>13</v>
      </c>
      <c r="J118" s="462"/>
      <c r="K118" s="463"/>
      <c r="L118" s="462"/>
      <c r="M118" s="464">
        <f t="shared" si="21"/>
        <v>6065</v>
      </c>
      <c r="N118" s="464">
        <f t="shared" si="22"/>
        <v>0</v>
      </c>
      <c r="O118" s="464"/>
    </row>
    <row r="119" spans="1:15" s="452" customFormat="1">
      <c r="A119" s="461" t="s">
        <v>430</v>
      </c>
      <c r="B119" s="461"/>
      <c r="C119" s="462">
        <v>6065</v>
      </c>
      <c r="D119" s="463">
        <v>4571</v>
      </c>
      <c r="E119" s="462">
        <v>1034</v>
      </c>
      <c r="F119" s="463">
        <v>447</v>
      </c>
      <c r="G119" s="462">
        <v>0</v>
      </c>
      <c r="H119" s="462">
        <v>0</v>
      </c>
      <c r="I119" s="463">
        <v>13</v>
      </c>
      <c r="J119" s="462">
        <v>0</v>
      </c>
      <c r="K119" s="463">
        <v>0</v>
      </c>
      <c r="L119" s="462">
        <v>0</v>
      </c>
      <c r="M119" s="464">
        <f t="shared" si="21"/>
        <v>6065</v>
      </c>
      <c r="N119" s="464">
        <f t="shared" si="22"/>
        <v>0</v>
      </c>
      <c r="O119" s="464"/>
    </row>
    <row r="120" spans="1:15" s="452" customFormat="1">
      <c r="A120" s="461" t="s">
        <v>495</v>
      </c>
      <c r="B120" s="461"/>
      <c r="C120" s="462">
        <v>0</v>
      </c>
      <c r="D120" s="462">
        <v>0</v>
      </c>
      <c r="E120" s="462">
        <v>0</v>
      </c>
      <c r="F120" s="462">
        <v>0</v>
      </c>
      <c r="G120" s="462">
        <v>0</v>
      </c>
      <c r="H120" s="462">
        <v>0</v>
      </c>
      <c r="I120" s="462">
        <v>0</v>
      </c>
      <c r="J120" s="462">
        <v>0</v>
      </c>
      <c r="K120" s="462">
        <v>0</v>
      </c>
      <c r="L120" s="462">
        <v>0</v>
      </c>
      <c r="M120" s="464">
        <f t="shared" si="21"/>
        <v>0</v>
      </c>
      <c r="N120" s="464">
        <f t="shared" si="22"/>
        <v>0</v>
      </c>
      <c r="O120" s="464"/>
    </row>
    <row r="121" spans="1:15" s="452" customFormat="1">
      <c r="A121" s="461" t="s">
        <v>430</v>
      </c>
      <c r="B121" s="461"/>
      <c r="C121" s="462">
        <f>C118+C120</f>
        <v>6065</v>
      </c>
      <c r="D121" s="462">
        <f t="shared" ref="D121:L121" si="36">D118+D120</f>
        <v>4571</v>
      </c>
      <c r="E121" s="462">
        <f t="shared" si="36"/>
        <v>1034</v>
      </c>
      <c r="F121" s="462">
        <f t="shared" si="36"/>
        <v>447</v>
      </c>
      <c r="G121" s="462">
        <f t="shared" si="36"/>
        <v>0</v>
      </c>
      <c r="H121" s="462">
        <f t="shared" si="36"/>
        <v>0</v>
      </c>
      <c r="I121" s="462">
        <f t="shared" si="36"/>
        <v>13</v>
      </c>
      <c r="J121" s="462">
        <f t="shared" si="36"/>
        <v>0</v>
      </c>
      <c r="K121" s="462">
        <f t="shared" si="36"/>
        <v>0</v>
      </c>
      <c r="L121" s="462">
        <f t="shared" si="36"/>
        <v>0</v>
      </c>
      <c r="M121" s="464">
        <f t="shared" si="21"/>
        <v>6065</v>
      </c>
      <c r="N121" s="464">
        <f t="shared" si="22"/>
        <v>0</v>
      </c>
      <c r="O121" s="464"/>
    </row>
    <row r="122" spans="1:15">
      <c r="A122" s="472" t="s">
        <v>150</v>
      </c>
      <c r="B122" s="469" t="s">
        <v>337</v>
      </c>
      <c r="C122" s="462"/>
      <c r="D122" s="463"/>
      <c r="E122" s="462"/>
      <c r="F122" s="463"/>
      <c r="G122" s="462"/>
      <c r="H122" s="462"/>
      <c r="I122" s="463"/>
      <c r="J122" s="462"/>
      <c r="K122" s="463"/>
      <c r="L122" s="462"/>
      <c r="M122" s="464">
        <f t="shared" si="21"/>
        <v>0</v>
      </c>
      <c r="N122" s="464">
        <f t="shared" si="22"/>
        <v>0</v>
      </c>
      <c r="O122" s="464"/>
    </row>
    <row r="123" spans="1:15" s="452" customFormat="1">
      <c r="A123" s="461" t="s">
        <v>47</v>
      </c>
      <c r="B123" s="461"/>
      <c r="C123" s="462">
        <f>SUM(D123:I123)</f>
        <v>8906</v>
      </c>
      <c r="D123" s="463">
        <v>3272</v>
      </c>
      <c r="E123" s="462">
        <v>748</v>
      </c>
      <c r="F123" s="463">
        <v>4759</v>
      </c>
      <c r="G123" s="462"/>
      <c r="H123" s="462"/>
      <c r="I123" s="463">
        <v>127</v>
      </c>
      <c r="J123" s="462"/>
      <c r="K123" s="463"/>
      <c r="L123" s="462"/>
      <c r="M123" s="464">
        <f t="shared" si="21"/>
        <v>8906</v>
      </c>
      <c r="N123" s="464">
        <f t="shared" si="22"/>
        <v>0</v>
      </c>
      <c r="O123" s="464"/>
    </row>
    <row r="124" spans="1:15" s="452" customFormat="1">
      <c r="A124" s="461" t="s">
        <v>430</v>
      </c>
      <c r="B124" s="461"/>
      <c r="C124" s="462">
        <v>8906</v>
      </c>
      <c r="D124" s="463">
        <v>3272</v>
      </c>
      <c r="E124" s="462">
        <v>748</v>
      </c>
      <c r="F124" s="463">
        <v>4759</v>
      </c>
      <c r="G124" s="462">
        <v>0</v>
      </c>
      <c r="H124" s="462">
        <v>0</v>
      </c>
      <c r="I124" s="463">
        <v>127</v>
      </c>
      <c r="J124" s="462">
        <v>0</v>
      </c>
      <c r="K124" s="463">
        <v>0</v>
      </c>
      <c r="L124" s="462">
        <v>0</v>
      </c>
      <c r="M124" s="464">
        <f t="shared" si="21"/>
        <v>8906</v>
      </c>
      <c r="N124" s="464">
        <f t="shared" si="22"/>
        <v>0</v>
      </c>
      <c r="O124" s="464"/>
    </row>
    <row r="125" spans="1:15" s="452" customFormat="1">
      <c r="A125" s="461" t="s">
        <v>495</v>
      </c>
      <c r="B125" s="461"/>
      <c r="C125" s="462">
        <v>0</v>
      </c>
      <c r="D125" s="462">
        <v>0</v>
      </c>
      <c r="E125" s="462">
        <v>0</v>
      </c>
      <c r="F125" s="462">
        <v>0</v>
      </c>
      <c r="G125" s="462">
        <v>0</v>
      </c>
      <c r="H125" s="462">
        <v>0</v>
      </c>
      <c r="I125" s="462">
        <v>0</v>
      </c>
      <c r="J125" s="462">
        <v>0</v>
      </c>
      <c r="K125" s="462">
        <v>0</v>
      </c>
      <c r="L125" s="462">
        <v>0</v>
      </c>
      <c r="M125" s="464">
        <f t="shared" si="21"/>
        <v>0</v>
      </c>
      <c r="N125" s="464">
        <f t="shared" si="22"/>
        <v>0</v>
      </c>
      <c r="O125" s="464"/>
    </row>
    <row r="126" spans="1:15" s="452" customFormat="1">
      <c r="A126" s="461" t="s">
        <v>430</v>
      </c>
      <c r="B126" s="461"/>
      <c r="C126" s="462">
        <f>C123+C125</f>
        <v>8906</v>
      </c>
      <c r="D126" s="462">
        <f t="shared" ref="D126:L126" si="37">D123+D125</f>
        <v>3272</v>
      </c>
      <c r="E126" s="462">
        <f t="shared" si="37"/>
        <v>748</v>
      </c>
      <c r="F126" s="462">
        <f t="shared" si="37"/>
        <v>4759</v>
      </c>
      <c r="G126" s="462">
        <f t="shared" si="37"/>
        <v>0</v>
      </c>
      <c r="H126" s="462">
        <f t="shared" si="37"/>
        <v>0</v>
      </c>
      <c r="I126" s="462">
        <f t="shared" si="37"/>
        <v>127</v>
      </c>
      <c r="J126" s="462">
        <f t="shared" si="37"/>
        <v>0</v>
      </c>
      <c r="K126" s="462">
        <f t="shared" si="37"/>
        <v>0</v>
      </c>
      <c r="L126" s="462">
        <f t="shared" si="37"/>
        <v>0</v>
      </c>
      <c r="M126" s="464">
        <f t="shared" si="21"/>
        <v>8906</v>
      </c>
      <c r="N126" s="464">
        <f t="shared" si="22"/>
        <v>0</v>
      </c>
      <c r="O126" s="464"/>
    </row>
    <row r="127" spans="1:15">
      <c r="A127" s="472" t="s">
        <v>151</v>
      </c>
      <c r="B127" s="469" t="s">
        <v>337</v>
      </c>
      <c r="C127" s="462"/>
      <c r="D127" s="463"/>
      <c r="E127" s="462"/>
      <c r="F127" s="463"/>
      <c r="G127" s="462"/>
      <c r="H127" s="462"/>
      <c r="I127" s="463"/>
      <c r="J127" s="462"/>
      <c r="K127" s="463"/>
      <c r="L127" s="462"/>
      <c r="M127" s="464">
        <f t="shared" si="21"/>
        <v>0</v>
      </c>
      <c r="N127" s="464">
        <f t="shared" si="22"/>
        <v>0</v>
      </c>
      <c r="O127" s="464"/>
    </row>
    <row r="128" spans="1:15" s="452" customFormat="1">
      <c r="A128" s="461" t="s">
        <v>47</v>
      </c>
      <c r="B128" s="461"/>
      <c r="C128" s="462">
        <f>SUM(D128:I128)</f>
        <v>8015</v>
      </c>
      <c r="D128" s="463">
        <v>3101</v>
      </c>
      <c r="E128" s="462">
        <v>695</v>
      </c>
      <c r="F128" s="463">
        <v>4117</v>
      </c>
      <c r="G128" s="462"/>
      <c r="H128" s="462"/>
      <c r="I128" s="463">
        <v>102</v>
      </c>
      <c r="J128" s="462"/>
      <c r="K128" s="463"/>
      <c r="L128" s="462"/>
      <c r="M128" s="464">
        <f t="shared" si="21"/>
        <v>8015</v>
      </c>
      <c r="N128" s="464">
        <f t="shared" si="22"/>
        <v>0</v>
      </c>
      <c r="O128" s="464"/>
    </row>
    <row r="129" spans="1:15" s="452" customFormat="1">
      <c r="A129" s="461" t="s">
        <v>430</v>
      </c>
      <c r="B129" s="461"/>
      <c r="C129" s="462">
        <v>8015</v>
      </c>
      <c r="D129" s="463">
        <v>3101</v>
      </c>
      <c r="E129" s="462">
        <v>695</v>
      </c>
      <c r="F129" s="463">
        <v>4117</v>
      </c>
      <c r="G129" s="462">
        <v>0</v>
      </c>
      <c r="H129" s="462">
        <v>0</v>
      </c>
      <c r="I129" s="463">
        <v>102</v>
      </c>
      <c r="J129" s="462">
        <v>0</v>
      </c>
      <c r="K129" s="463">
        <v>0</v>
      </c>
      <c r="L129" s="462">
        <v>0</v>
      </c>
      <c r="M129" s="464">
        <f t="shared" si="21"/>
        <v>8015</v>
      </c>
      <c r="N129" s="464">
        <f t="shared" si="22"/>
        <v>0</v>
      </c>
      <c r="O129" s="464"/>
    </row>
    <row r="130" spans="1:15" s="452" customFormat="1">
      <c r="A130" s="461" t="s">
        <v>495</v>
      </c>
      <c r="B130" s="461"/>
      <c r="C130" s="462">
        <v>0</v>
      </c>
      <c r="D130" s="462">
        <v>0</v>
      </c>
      <c r="E130" s="462">
        <v>0</v>
      </c>
      <c r="F130" s="462">
        <v>0</v>
      </c>
      <c r="G130" s="462">
        <v>0</v>
      </c>
      <c r="H130" s="462">
        <v>0</v>
      </c>
      <c r="I130" s="462">
        <v>0</v>
      </c>
      <c r="J130" s="462">
        <v>0</v>
      </c>
      <c r="K130" s="462">
        <v>0</v>
      </c>
      <c r="L130" s="462">
        <v>0</v>
      </c>
      <c r="M130" s="464">
        <f t="shared" si="21"/>
        <v>0</v>
      </c>
      <c r="N130" s="464">
        <f t="shared" si="22"/>
        <v>0</v>
      </c>
      <c r="O130" s="464"/>
    </row>
    <row r="131" spans="1:15" s="452" customFormat="1">
      <c r="A131" s="461" t="s">
        <v>430</v>
      </c>
      <c r="B131" s="461"/>
      <c r="C131" s="462">
        <f>C128+C130</f>
        <v>8015</v>
      </c>
      <c r="D131" s="462">
        <f t="shared" ref="D131:L131" si="38">D128+D130</f>
        <v>3101</v>
      </c>
      <c r="E131" s="462">
        <f t="shared" si="38"/>
        <v>695</v>
      </c>
      <c r="F131" s="462">
        <f t="shared" si="38"/>
        <v>4117</v>
      </c>
      <c r="G131" s="462">
        <f t="shared" si="38"/>
        <v>0</v>
      </c>
      <c r="H131" s="462">
        <f t="shared" si="38"/>
        <v>0</v>
      </c>
      <c r="I131" s="462">
        <f t="shared" si="38"/>
        <v>102</v>
      </c>
      <c r="J131" s="462">
        <f t="shared" si="38"/>
        <v>0</v>
      </c>
      <c r="K131" s="462">
        <f t="shared" si="38"/>
        <v>0</v>
      </c>
      <c r="L131" s="462">
        <f t="shared" si="38"/>
        <v>0</v>
      </c>
      <c r="M131" s="464">
        <f t="shared" si="21"/>
        <v>8015</v>
      </c>
      <c r="N131" s="464">
        <f t="shared" si="22"/>
        <v>0</v>
      </c>
      <c r="O131" s="464"/>
    </row>
    <row r="132" spans="1:15">
      <c r="A132" s="472" t="s">
        <v>152</v>
      </c>
      <c r="B132" s="469" t="s">
        <v>337</v>
      </c>
      <c r="C132" s="462"/>
      <c r="D132" s="463"/>
      <c r="E132" s="462"/>
      <c r="F132" s="463"/>
      <c r="G132" s="462"/>
      <c r="H132" s="462"/>
      <c r="I132" s="463"/>
      <c r="J132" s="462"/>
      <c r="K132" s="463"/>
      <c r="L132" s="462"/>
      <c r="M132" s="464">
        <f t="shared" si="21"/>
        <v>0</v>
      </c>
      <c r="N132" s="464">
        <f t="shared" si="22"/>
        <v>0</v>
      </c>
      <c r="O132" s="464"/>
    </row>
    <row r="133" spans="1:15" s="452" customFormat="1">
      <c r="A133" s="461" t="s">
        <v>47</v>
      </c>
      <c r="B133" s="461"/>
      <c r="C133" s="462">
        <f>SUM(D133:I133)</f>
        <v>11450</v>
      </c>
      <c r="D133" s="463">
        <v>3691</v>
      </c>
      <c r="E133" s="462">
        <v>857</v>
      </c>
      <c r="F133" s="463">
        <v>6775</v>
      </c>
      <c r="G133" s="462"/>
      <c r="H133" s="462"/>
      <c r="I133" s="463">
        <v>127</v>
      </c>
      <c r="J133" s="462"/>
      <c r="K133" s="463"/>
      <c r="L133" s="462"/>
      <c r="M133" s="464">
        <f t="shared" si="21"/>
        <v>11450</v>
      </c>
      <c r="N133" s="464">
        <f t="shared" si="22"/>
        <v>0</v>
      </c>
      <c r="O133" s="464"/>
    </row>
    <row r="134" spans="1:15" s="452" customFormat="1">
      <c r="A134" s="461" t="s">
        <v>430</v>
      </c>
      <c r="B134" s="461"/>
      <c r="C134" s="462">
        <v>11450</v>
      </c>
      <c r="D134" s="463">
        <v>3691</v>
      </c>
      <c r="E134" s="462">
        <v>857</v>
      </c>
      <c r="F134" s="463">
        <v>6775</v>
      </c>
      <c r="G134" s="462">
        <v>0</v>
      </c>
      <c r="H134" s="462">
        <v>0</v>
      </c>
      <c r="I134" s="463">
        <v>127</v>
      </c>
      <c r="J134" s="462">
        <v>0</v>
      </c>
      <c r="K134" s="463">
        <v>0</v>
      </c>
      <c r="L134" s="462">
        <v>0</v>
      </c>
      <c r="M134" s="464">
        <f t="shared" si="21"/>
        <v>11450</v>
      </c>
      <c r="N134" s="464">
        <f t="shared" si="22"/>
        <v>0</v>
      </c>
      <c r="O134" s="464"/>
    </row>
    <row r="135" spans="1:15" s="452" customFormat="1">
      <c r="A135" s="461" t="s">
        <v>495</v>
      </c>
      <c r="B135" s="461"/>
      <c r="C135" s="462">
        <v>0</v>
      </c>
      <c r="D135" s="462">
        <v>0</v>
      </c>
      <c r="E135" s="462">
        <v>0</v>
      </c>
      <c r="F135" s="462">
        <v>0</v>
      </c>
      <c r="G135" s="462">
        <v>0</v>
      </c>
      <c r="H135" s="462">
        <v>0</v>
      </c>
      <c r="I135" s="462">
        <v>0</v>
      </c>
      <c r="J135" s="462">
        <v>0</v>
      </c>
      <c r="K135" s="462">
        <v>0</v>
      </c>
      <c r="L135" s="462">
        <v>0</v>
      </c>
      <c r="M135" s="464">
        <f t="shared" si="21"/>
        <v>0</v>
      </c>
      <c r="N135" s="464">
        <f t="shared" si="22"/>
        <v>0</v>
      </c>
      <c r="O135" s="464"/>
    </row>
    <row r="136" spans="1:15" s="452" customFormat="1">
      <c r="A136" s="461" t="s">
        <v>430</v>
      </c>
      <c r="B136" s="461"/>
      <c r="C136" s="462">
        <f>C133+C135</f>
        <v>11450</v>
      </c>
      <c r="D136" s="462">
        <f t="shared" ref="D136:L136" si="39">D133+D135</f>
        <v>3691</v>
      </c>
      <c r="E136" s="462">
        <f t="shared" si="39"/>
        <v>857</v>
      </c>
      <c r="F136" s="462">
        <f t="shared" si="39"/>
        <v>6775</v>
      </c>
      <c r="G136" s="462">
        <f t="shared" si="39"/>
        <v>0</v>
      </c>
      <c r="H136" s="462">
        <f t="shared" si="39"/>
        <v>0</v>
      </c>
      <c r="I136" s="462">
        <f t="shared" si="39"/>
        <v>127</v>
      </c>
      <c r="J136" s="462">
        <f t="shared" si="39"/>
        <v>0</v>
      </c>
      <c r="K136" s="462">
        <f t="shared" si="39"/>
        <v>0</v>
      </c>
      <c r="L136" s="462">
        <f t="shared" si="39"/>
        <v>0</v>
      </c>
      <c r="M136" s="464">
        <f t="shared" si="21"/>
        <v>11450</v>
      </c>
      <c r="N136" s="464">
        <f t="shared" si="22"/>
        <v>0</v>
      </c>
      <c r="O136" s="464"/>
    </row>
    <row r="137" spans="1:15">
      <c r="A137" s="472" t="s">
        <v>153</v>
      </c>
      <c r="B137" s="469" t="s">
        <v>337</v>
      </c>
      <c r="C137" s="462"/>
      <c r="D137" s="463"/>
      <c r="E137" s="462"/>
      <c r="F137" s="463"/>
      <c r="G137" s="462"/>
      <c r="H137" s="462"/>
      <c r="I137" s="463"/>
      <c r="J137" s="462"/>
      <c r="K137" s="463"/>
      <c r="L137" s="462"/>
      <c r="M137" s="464">
        <f t="shared" si="21"/>
        <v>0</v>
      </c>
      <c r="N137" s="464">
        <f t="shared" si="22"/>
        <v>0</v>
      </c>
      <c r="O137" s="464"/>
    </row>
    <row r="138" spans="1:15" s="452" customFormat="1">
      <c r="A138" s="461" t="s">
        <v>47</v>
      </c>
      <c r="B138" s="461"/>
      <c r="C138" s="462">
        <f>SUM(D138:I138)</f>
        <v>24907</v>
      </c>
      <c r="D138" s="463">
        <v>939</v>
      </c>
      <c r="E138" s="462">
        <v>240</v>
      </c>
      <c r="F138" s="463">
        <v>23728</v>
      </c>
      <c r="G138" s="462"/>
      <c r="H138" s="462"/>
      <c r="I138" s="463"/>
      <c r="J138" s="462"/>
      <c r="K138" s="463"/>
      <c r="L138" s="462"/>
      <c r="M138" s="464">
        <f t="shared" si="21"/>
        <v>24907</v>
      </c>
      <c r="N138" s="464">
        <f t="shared" si="22"/>
        <v>0</v>
      </c>
      <c r="O138" s="464"/>
    </row>
    <row r="139" spans="1:15" s="452" customFormat="1">
      <c r="A139" s="461" t="s">
        <v>430</v>
      </c>
      <c r="B139" s="461"/>
      <c r="C139" s="462">
        <v>24907</v>
      </c>
      <c r="D139" s="463">
        <v>939</v>
      </c>
      <c r="E139" s="462">
        <v>240</v>
      </c>
      <c r="F139" s="463">
        <v>23728</v>
      </c>
      <c r="G139" s="462">
        <v>0</v>
      </c>
      <c r="H139" s="462">
        <v>0</v>
      </c>
      <c r="I139" s="463">
        <v>0</v>
      </c>
      <c r="J139" s="462">
        <v>0</v>
      </c>
      <c r="K139" s="463">
        <v>0</v>
      </c>
      <c r="L139" s="462">
        <v>0</v>
      </c>
      <c r="M139" s="464">
        <f t="shared" si="21"/>
        <v>24907</v>
      </c>
      <c r="N139" s="464">
        <f t="shared" si="22"/>
        <v>0</v>
      </c>
      <c r="O139" s="464"/>
    </row>
    <row r="140" spans="1:15" s="452" customFormat="1">
      <c r="A140" s="461" t="s">
        <v>705</v>
      </c>
      <c r="B140" s="461"/>
      <c r="C140" s="465">
        <v>9309</v>
      </c>
      <c r="D140" s="463"/>
      <c r="E140" s="462"/>
      <c r="F140" s="463">
        <v>9309</v>
      </c>
      <c r="G140" s="462"/>
      <c r="H140" s="462"/>
      <c r="I140" s="463"/>
      <c r="J140" s="462"/>
      <c r="K140" s="463"/>
      <c r="L140" s="462"/>
      <c r="M140" s="464">
        <f t="shared" si="21"/>
        <v>9309</v>
      </c>
      <c r="N140" s="464">
        <f t="shared" si="22"/>
        <v>0</v>
      </c>
      <c r="O140" s="464"/>
    </row>
    <row r="141" spans="1:15" s="452" customFormat="1">
      <c r="A141" s="461" t="s">
        <v>495</v>
      </c>
      <c r="B141" s="461"/>
      <c r="C141" s="462">
        <f>SUM(C140)</f>
        <v>9309</v>
      </c>
      <c r="D141" s="462">
        <f t="shared" ref="D141:L141" si="40">SUM(D140)</f>
        <v>0</v>
      </c>
      <c r="E141" s="462">
        <f t="shared" si="40"/>
        <v>0</v>
      </c>
      <c r="F141" s="462">
        <f t="shared" si="40"/>
        <v>9309</v>
      </c>
      <c r="G141" s="462">
        <f t="shared" si="40"/>
        <v>0</v>
      </c>
      <c r="H141" s="462">
        <f t="shared" si="40"/>
        <v>0</v>
      </c>
      <c r="I141" s="462">
        <f t="shared" si="40"/>
        <v>0</v>
      </c>
      <c r="J141" s="462">
        <f t="shared" si="40"/>
        <v>0</v>
      </c>
      <c r="K141" s="462">
        <f t="shared" si="40"/>
        <v>0</v>
      </c>
      <c r="L141" s="462">
        <f t="shared" si="40"/>
        <v>0</v>
      </c>
      <c r="M141" s="464">
        <f t="shared" ref="M141:M205" si="41">SUM(D141:L141)</f>
        <v>9309</v>
      </c>
      <c r="N141" s="464">
        <f t="shared" ref="N141:N205" si="42">M141-C141</f>
        <v>0</v>
      </c>
      <c r="O141" s="464"/>
    </row>
    <row r="142" spans="1:15" s="452" customFormat="1">
      <c r="A142" s="461" t="s">
        <v>430</v>
      </c>
      <c r="B142" s="461"/>
      <c r="C142" s="462">
        <f>C139+C141</f>
        <v>34216</v>
      </c>
      <c r="D142" s="462">
        <f t="shared" ref="D142:L142" si="43">D139+D141</f>
        <v>939</v>
      </c>
      <c r="E142" s="462">
        <f t="shared" si="43"/>
        <v>240</v>
      </c>
      <c r="F142" s="462">
        <f t="shared" si="43"/>
        <v>33037</v>
      </c>
      <c r="G142" s="462">
        <f t="shared" si="43"/>
        <v>0</v>
      </c>
      <c r="H142" s="462">
        <f t="shared" si="43"/>
        <v>0</v>
      </c>
      <c r="I142" s="462">
        <f t="shared" si="43"/>
        <v>0</v>
      </c>
      <c r="J142" s="462">
        <f t="shared" si="43"/>
        <v>0</v>
      </c>
      <c r="K142" s="462">
        <f t="shared" si="43"/>
        <v>0</v>
      </c>
      <c r="L142" s="462">
        <f t="shared" si="43"/>
        <v>0</v>
      </c>
      <c r="M142" s="464">
        <f t="shared" si="41"/>
        <v>34216</v>
      </c>
      <c r="N142" s="464">
        <f t="shared" si="42"/>
        <v>0</v>
      </c>
      <c r="O142" s="464"/>
    </row>
    <row r="143" spans="1:15">
      <c r="A143" s="472" t="s">
        <v>154</v>
      </c>
      <c r="B143" s="469" t="s">
        <v>337</v>
      </c>
      <c r="C143" s="462"/>
      <c r="D143" s="463"/>
      <c r="E143" s="462"/>
      <c r="F143" s="463"/>
      <c r="G143" s="462"/>
      <c r="H143" s="462"/>
      <c r="I143" s="463"/>
      <c r="J143" s="462"/>
      <c r="K143" s="463"/>
      <c r="L143" s="462"/>
      <c r="M143" s="464">
        <f t="shared" si="41"/>
        <v>0</v>
      </c>
      <c r="N143" s="464">
        <f t="shared" si="42"/>
        <v>0</v>
      </c>
      <c r="O143" s="464"/>
    </row>
    <row r="144" spans="1:15" s="452" customFormat="1">
      <c r="A144" s="461" t="s">
        <v>47</v>
      </c>
      <c r="B144" s="461"/>
      <c r="C144" s="462">
        <f>SUM(D144:I144)</f>
        <v>29694</v>
      </c>
      <c r="D144" s="463">
        <v>1007</v>
      </c>
      <c r="E144" s="462">
        <v>234</v>
      </c>
      <c r="F144" s="463">
        <v>28453</v>
      </c>
      <c r="G144" s="462"/>
      <c r="H144" s="462"/>
      <c r="I144" s="463"/>
      <c r="J144" s="462"/>
      <c r="K144" s="463"/>
      <c r="L144" s="462"/>
      <c r="M144" s="464">
        <f t="shared" si="41"/>
        <v>29694</v>
      </c>
      <c r="N144" s="464">
        <f t="shared" si="42"/>
        <v>0</v>
      </c>
      <c r="O144" s="464"/>
    </row>
    <row r="145" spans="1:15" s="452" customFormat="1">
      <c r="A145" s="461" t="s">
        <v>430</v>
      </c>
      <c r="B145" s="461"/>
      <c r="C145" s="462">
        <v>29694</v>
      </c>
      <c r="D145" s="463">
        <v>1007</v>
      </c>
      <c r="E145" s="462">
        <v>234</v>
      </c>
      <c r="F145" s="463">
        <v>28453</v>
      </c>
      <c r="G145" s="462">
        <v>0</v>
      </c>
      <c r="H145" s="462">
        <v>0</v>
      </c>
      <c r="I145" s="463">
        <v>0</v>
      </c>
      <c r="J145" s="462">
        <v>0</v>
      </c>
      <c r="K145" s="463">
        <v>0</v>
      </c>
      <c r="L145" s="462">
        <v>0</v>
      </c>
      <c r="M145" s="464">
        <f t="shared" si="41"/>
        <v>29694</v>
      </c>
      <c r="N145" s="464">
        <f t="shared" si="42"/>
        <v>0</v>
      </c>
      <c r="O145" s="464"/>
    </row>
    <row r="146" spans="1:15" s="452" customFormat="1">
      <c r="A146" s="461" t="s">
        <v>705</v>
      </c>
      <c r="B146" s="461"/>
      <c r="C146" s="465">
        <v>733</v>
      </c>
      <c r="D146" s="463"/>
      <c r="E146" s="462"/>
      <c r="F146" s="463">
        <v>733</v>
      </c>
      <c r="G146" s="462"/>
      <c r="H146" s="462"/>
      <c r="I146" s="463"/>
      <c r="J146" s="462"/>
      <c r="K146" s="463"/>
      <c r="L146" s="462"/>
      <c r="M146" s="464">
        <f t="shared" si="41"/>
        <v>733</v>
      </c>
      <c r="N146" s="464">
        <f t="shared" si="42"/>
        <v>0</v>
      </c>
      <c r="O146" s="464"/>
    </row>
    <row r="147" spans="1:15" s="452" customFormat="1">
      <c r="A147" s="461" t="s">
        <v>495</v>
      </c>
      <c r="B147" s="461"/>
      <c r="C147" s="462">
        <f>SUM(C146)</f>
        <v>733</v>
      </c>
      <c r="D147" s="462">
        <f t="shared" ref="D147:L147" si="44">SUM(D146)</f>
        <v>0</v>
      </c>
      <c r="E147" s="462">
        <f t="shared" si="44"/>
        <v>0</v>
      </c>
      <c r="F147" s="462">
        <f t="shared" si="44"/>
        <v>733</v>
      </c>
      <c r="G147" s="462">
        <f t="shared" si="44"/>
        <v>0</v>
      </c>
      <c r="H147" s="462">
        <f t="shared" si="44"/>
        <v>0</v>
      </c>
      <c r="I147" s="462">
        <f t="shared" si="44"/>
        <v>0</v>
      </c>
      <c r="J147" s="462">
        <f t="shared" si="44"/>
        <v>0</v>
      </c>
      <c r="K147" s="462">
        <f t="shared" si="44"/>
        <v>0</v>
      </c>
      <c r="L147" s="462">
        <f t="shared" si="44"/>
        <v>0</v>
      </c>
      <c r="M147" s="464">
        <f t="shared" si="41"/>
        <v>733</v>
      </c>
      <c r="N147" s="464">
        <f t="shared" si="42"/>
        <v>0</v>
      </c>
      <c r="O147" s="464"/>
    </row>
    <row r="148" spans="1:15" s="452" customFormat="1">
      <c r="A148" s="461" t="s">
        <v>430</v>
      </c>
      <c r="B148" s="461"/>
      <c r="C148" s="462">
        <f>C144+C147</f>
        <v>30427</v>
      </c>
      <c r="D148" s="462">
        <f t="shared" ref="D148:L148" si="45">D144+D147</f>
        <v>1007</v>
      </c>
      <c r="E148" s="462">
        <f t="shared" si="45"/>
        <v>234</v>
      </c>
      <c r="F148" s="462">
        <f t="shared" si="45"/>
        <v>29186</v>
      </c>
      <c r="G148" s="462">
        <f t="shared" si="45"/>
        <v>0</v>
      </c>
      <c r="H148" s="462">
        <f t="shared" si="45"/>
        <v>0</v>
      </c>
      <c r="I148" s="462">
        <f t="shared" si="45"/>
        <v>0</v>
      </c>
      <c r="J148" s="462">
        <f t="shared" si="45"/>
        <v>0</v>
      </c>
      <c r="K148" s="462">
        <f t="shared" si="45"/>
        <v>0</v>
      </c>
      <c r="L148" s="462">
        <f t="shared" si="45"/>
        <v>0</v>
      </c>
      <c r="M148" s="464">
        <f t="shared" si="41"/>
        <v>30427</v>
      </c>
      <c r="N148" s="464">
        <f t="shared" si="42"/>
        <v>0</v>
      </c>
      <c r="O148" s="464"/>
    </row>
    <row r="149" spans="1:15">
      <c r="A149" s="472" t="s">
        <v>155</v>
      </c>
      <c r="B149" s="469" t="s">
        <v>337</v>
      </c>
      <c r="C149" s="462"/>
      <c r="D149" s="463"/>
      <c r="E149" s="462"/>
      <c r="F149" s="463"/>
      <c r="G149" s="462"/>
      <c r="H149" s="462"/>
      <c r="I149" s="463"/>
      <c r="J149" s="462"/>
      <c r="K149" s="463"/>
      <c r="L149" s="462"/>
      <c r="M149" s="464">
        <f t="shared" si="41"/>
        <v>0</v>
      </c>
      <c r="N149" s="464">
        <f t="shared" si="42"/>
        <v>0</v>
      </c>
      <c r="O149" s="464"/>
    </row>
    <row r="150" spans="1:15" s="452" customFormat="1">
      <c r="A150" s="461" t="s">
        <v>47</v>
      </c>
      <c r="B150" s="461"/>
      <c r="C150" s="462">
        <f>SUM(D150:I150)</f>
        <v>42880</v>
      </c>
      <c r="D150" s="463">
        <v>1197</v>
      </c>
      <c r="E150" s="462">
        <v>283</v>
      </c>
      <c r="F150" s="463">
        <v>41400</v>
      </c>
      <c r="G150" s="462"/>
      <c r="H150" s="462"/>
      <c r="I150" s="463"/>
      <c r="J150" s="462"/>
      <c r="K150" s="463"/>
      <c r="L150" s="462"/>
      <c r="M150" s="464">
        <f t="shared" si="41"/>
        <v>42880</v>
      </c>
      <c r="N150" s="464">
        <f t="shared" si="42"/>
        <v>0</v>
      </c>
      <c r="O150" s="464"/>
    </row>
    <row r="151" spans="1:15" s="452" customFormat="1">
      <c r="A151" s="461" t="s">
        <v>430</v>
      </c>
      <c r="B151" s="461"/>
      <c r="C151" s="462">
        <v>46140</v>
      </c>
      <c r="D151" s="463">
        <v>2701</v>
      </c>
      <c r="E151" s="462">
        <v>689</v>
      </c>
      <c r="F151" s="463">
        <v>42600</v>
      </c>
      <c r="G151" s="462">
        <v>0</v>
      </c>
      <c r="H151" s="462">
        <v>0</v>
      </c>
      <c r="I151" s="463">
        <v>150</v>
      </c>
      <c r="J151" s="462">
        <v>0</v>
      </c>
      <c r="K151" s="463">
        <v>0</v>
      </c>
      <c r="L151" s="462">
        <v>0</v>
      </c>
      <c r="M151" s="464">
        <f t="shared" si="41"/>
        <v>46140</v>
      </c>
      <c r="N151" s="464">
        <f t="shared" si="42"/>
        <v>0</v>
      </c>
      <c r="O151" s="464"/>
    </row>
    <row r="152" spans="1:15" s="452" customFormat="1">
      <c r="A152" s="461" t="s">
        <v>705</v>
      </c>
      <c r="B152" s="461"/>
      <c r="C152" s="465">
        <v>433</v>
      </c>
      <c r="D152" s="463"/>
      <c r="E152" s="462"/>
      <c r="F152" s="463">
        <v>433</v>
      </c>
      <c r="G152" s="462"/>
      <c r="H152" s="462"/>
      <c r="I152" s="463"/>
      <c r="J152" s="462"/>
      <c r="K152" s="463"/>
      <c r="L152" s="462"/>
      <c r="M152" s="464">
        <f t="shared" si="41"/>
        <v>433</v>
      </c>
      <c r="N152" s="464">
        <f t="shared" si="42"/>
        <v>0</v>
      </c>
      <c r="O152" s="464"/>
    </row>
    <row r="153" spans="1:15" s="452" customFormat="1">
      <c r="A153" s="461" t="s">
        <v>495</v>
      </c>
      <c r="B153" s="461"/>
      <c r="C153" s="462">
        <f>SUM(C152)</f>
        <v>433</v>
      </c>
      <c r="D153" s="462">
        <f t="shared" ref="D153:L153" si="46">SUM(D152)</f>
        <v>0</v>
      </c>
      <c r="E153" s="462">
        <f t="shared" si="46"/>
        <v>0</v>
      </c>
      <c r="F153" s="462">
        <f t="shared" si="46"/>
        <v>433</v>
      </c>
      <c r="G153" s="462">
        <f t="shared" si="46"/>
        <v>0</v>
      </c>
      <c r="H153" s="462">
        <f t="shared" si="46"/>
        <v>0</v>
      </c>
      <c r="I153" s="462">
        <f t="shared" si="46"/>
        <v>0</v>
      </c>
      <c r="J153" s="462">
        <f t="shared" si="46"/>
        <v>0</v>
      </c>
      <c r="K153" s="462">
        <f t="shared" si="46"/>
        <v>0</v>
      </c>
      <c r="L153" s="462">
        <f t="shared" si="46"/>
        <v>0</v>
      </c>
      <c r="M153" s="464">
        <f t="shared" si="41"/>
        <v>433</v>
      </c>
      <c r="N153" s="464">
        <f t="shared" si="42"/>
        <v>0</v>
      </c>
      <c r="O153" s="464"/>
    </row>
    <row r="154" spans="1:15" s="452" customFormat="1">
      <c r="A154" s="461" t="s">
        <v>430</v>
      </c>
      <c r="B154" s="461"/>
      <c r="C154" s="462">
        <f>C151+C153</f>
        <v>46573</v>
      </c>
      <c r="D154" s="462">
        <f t="shared" ref="D154:L154" si="47">D151+D153</f>
        <v>2701</v>
      </c>
      <c r="E154" s="462">
        <f t="shared" si="47"/>
        <v>689</v>
      </c>
      <c r="F154" s="462">
        <f t="shared" si="47"/>
        <v>43033</v>
      </c>
      <c r="G154" s="462">
        <f t="shared" si="47"/>
        <v>0</v>
      </c>
      <c r="H154" s="462">
        <f t="shared" si="47"/>
        <v>0</v>
      </c>
      <c r="I154" s="462">
        <f t="shared" si="47"/>
        <v>150</v>
      </c>
      <c r="J154" s="462">
        <f t="shared" si="47"/>
        <v>0</v>
      </c>
      <c r="K154" s="462">
        <f t="shared" si="47"/>
        <v>0</v>
      </c>
      <c r="L154" s="462">
        <f t="shared" si="47"/>
        <v>0</v>
      </c>
      <c r="M154" s="464">
        <f t="shared" si="41"/>
        <v>46573</v>
      </c>
      <c r="N154" s="464">
        <f t="shared" si="42"/>
        <v>0</v>
      </c>
      <c r="O154" s="464"/>
    </row>
    <row r="155" spans="1:15">
      <c r="A155" s="472" t="s">
        <v>156</v>
      </c>
      <c r="B155" s="469" t="s">
        <v>337</v>
      </c>
      <c r="C155" s="462"/>
      <c r="D155" s="463"/>
      <c r="E155" s="462"/>
      <c r="F155" s="463"/>
      <c r="G155" s="462"/>
      <c r="H155" s="462"/>
      <c r="I155" s="463"/>
      <c r="J155" s="462"/>
      <c r="K155" s="463"/>
      <c r="L155" s="462"/>
      <c r="M155" s="464">
        <f t="shared" si="41"/>
        <v>0</v>
      </c>
      <c r="N155" s="464">
        <f t="shared" si="42"/>
        <v>0</v>
      </c>
      <c r="O155" s="464"/>
    </row>
    <row r="156" spans="1:15" s="452" customFormat="1">
      <c r="A156" s="461" t="s">
        <v>47</v>
      </c>
      <c r="B156" s="461"/>
      <c r="C156" s="462">
        <f>SUM(D156:I156)</f>
        <v>432</v>
      </c>
      <c r="D156" s="463">
        <v>107</v>
      </c>
      <c r="E156" s="462">
        <v>24</v>
      </c>
      <c r="F156" s="463">
        <v>301</v>
      </c>
      <c r="G156" s="462"/>
      <c r="H156" s="462"/>
      <c r="I156" s="463"/>
      <c r="J156" s="462"/>
      <c r="K156" s="463"/>
      <c r="L156" s="462"/>
      <c r="M156" s="464">
        <f t="shared" si="41"/>
        <v>432</v>
      </c>
      <c r="N156" s="464">
        <f t="shared" si="42"/>
        <v>0</v>
      </c>
      <c r="O156" s="464"/>
    </row>
    <row r="157" spans="1:15" s="452" customFormat="1">
      <c r="A157" s="461" t="s">
        <v>430</v>
      </c>
      <c r="B157" s="461"/>
      <c r="C157" s="462">
        <v>432</v>
      </c>
      <c r="D157" s="463">
        <v>107</v>
      </c>
      <c r="E157" s="462">
        <v>24</v>
      </c>
      <c r="F157" s="463">
        <v>301</v>
      </c>
      <c r="G157" s="462">
        <v>0</v>
      </c>
      <c r="H157" s="462">
        <v>0</v>
      </c>
      <c r="I157" s="463">
        <v>0</v>
      </c>
      <c r="J157" s="462">
        <v>0</v>
      </c>
      <c r="K157" s="463">
        <v>0</v>
      </c>
      <c r="L157" s="462">
        <v>0</v>
      </c>
      <c r="M157" s="464">
        <f t="shared" si="41"/>
        <v>432</v>
      </c>
      <c r="N157" s="464">
        <f t="shared" si="42"/>
        <v>0</v>
      </c>
      <c r="O157" s="464"/>
    </row>
    <row r="158" spans="1:15" s="452" customFormat="1">
      <c r="A158" s="461" t="s">
        <v>495</v>
      </c>
      <c r="B158" s="461"/>
      <c r="C158" s="462">
        <v>0</v>
      </c>
      <c r="D158" s="462">
        <v>0</v>
      </c>
      <c r="E158" s="462">
        <v>0</v>
      </c>
      <c r="F158" s="462">
        <v>0</v>
      </c>
      <c r="G158" s="462">
        <v>0</v>
      </c>
      <c r="H158" s="462">
        <v>0</v>
      </c>
      <c r="I158" s="462">
        <v>0</v>
      </c>
      <c r="J158" s="462">
        <v>0</v>
      </c>
      <c r="K158" s="462">
        <v>0</v>
      </c>
      <c r="L158" s="462">
        <v>0</v>
      </c>
      <c r="M158" s="464">
        <f t="shared" si="41"/>
        <v>0</v>
      </c>
      <c r="N158" s="464">
        <f t="shared" si="42"/>
        <v>0</v>
      </c>
      <c r="O158" s="464"/>
    </row>
    <row r="159" spans="1:15" s="452" customFormat="1">
      <c r="A159" s="461" t="s">
        <v>430</v>
      </c>
      <c r="B159" s="461"/>
      <c r="C159" s="462">
        <f>C156+C158</f>
        <v>432</v>
      </c>
      <c r="D159" s="462">
        <f t="shared" ref="D159:L159" si="48">D156+D158</f>
        <v>107</v>
      </c>
      <c r="E159" s="462">
        <f t="shared" si="48"/>
        <v>24</v>
      </c>
      <c r="F159" s="462">
        <f t="shared" si="48"/>
        <v>301</v>
      </c>
      <c r="G159" s="462">
        <f t="shared" si="48"/>
        <v>0</v>
      </c>
      <c r="H159" s="462">
        <f t="shared" si="48"/>
        <v>0</v>
      </c>
      <c r="I159" s="462">
        <f t="shared" si="48"/>
        <v>0</v>
      </c>
      <c r="J159" s="462">
        <f t="shared" si="48"/>
        <v>0</v>
      </c>
      <c r="K159" s="462">
        <f t="shared" si="48"/>
        <v>0</v>
      </c>
      <c r="L159" s="462">
        <f t="shared" si="48"/>
        <v>0</v>
      </c>
      <c r="M159" s="464">
        <f t="shared" si="41"/>
        <v>432</v>
      </c>
      <c r="N159" s="464">
        <f t="shared" si="42"/>
        <v>0</v>
      </c>
      <c r="O159" s="464"/>
    </row>
    <row r="160" spans="1:15">
      <c r="A160" s="472" t="s">
        <v>254</v>
      </c>
      <c r="B160" s="472"/>
      <c r="C160" s="462"/>
      <c r="D160" s="463"/>
      <c r="E160" s="462"/>
      <c r="F160" s="463"/>
      <c r="G160" s="462"/>
      <c r="H160" s="462"/>
      <c r="I160" s="463"/>
      <c r="J160" s="462"/>
      <c r="K160" s="463"/>
      <c r="L160" s="462"/>
      <c r="M160" s="464">
        <f t="shared" si="41"/>
        <v>0</v>
      </c>
      <c r="N160" s="464">
        <f t="shared" si="42"/>
        <v>0</v>
      </c>
      <c r="O160" s="464"/>
    </row>
    <row r="161" spans="1:15" s="452" customFormat="1">
      <c r="A161" s="461" t="s">
        <v>47</v>
      </c>
      <c r="B161" s="469" t="s">
        <v>337</v>
      </c>
      <c r="C161" s="462">
        <f>SUM(D161:I161)</f>
        <v>7053</v>
      </c>
      <c r="D161" s="463">
        <v>2105</v>
      </c>
      <c r="E161" s="462">
        <v>487</v>
      </c>
      <c r="F161" s="463">
        <v>4461</v>
      </c>
      <c r="G161" s="462"/>
      <c r="H161" s="462"/>
      <c r="I161" s="463"/>
      <c r="J161" s="462"/>
      <c r="K161" s="463"/>
      <c r="L161" s="462"/>
      <c r="M161" s="464">
        <f t="shared" si="41"/>
        <v>7053</v>
      </c>
      <c r="N161" s="464">
        <f t="shared" si="42"/>
        <v>0</v>
      </c>
      <c r="O161" s="464"/>
    </row>
    <row r="162" spans="1:15" s="452" customFormat="1">
      <c r="A162" s="461" t="s">
        <v>430</v>
      </c>
      <c r="B162" s="469"/>
      <c r="C162" s="462">
        <v>7053</v>
      </c>
      <c r="D162" s="463">
        <v>2105</v>
      </c>
      <c r="E162" s="462">
        <v>487</v>
      </c>
      <c r="F162" s="463">
        <v>4461</v>
      </c>
      <c r="G162" s="462">
        <v>0</v>
      </c>
      <c r="H162" s="462">
        <v>0</v>
      </c>
      <c r="I162" s="463">
        <v>0</v>
      </c>
      <c r="J162" s="462">
        <v>0</v>
      </c>
      <c r="K162" s="463">
        <v>0</v>
      </c>
      <c r="L162" s="462">
        <v>0</v>
      </c>
      <c r="M162" s="464">
        <f t="shared" si="41"/>
        <v>7053</v>
      </c>
      <c r="N162" s="464">
        <f t="shared" si="42"/>
        <v>0</v>
      </c>
      <c r="O162" s="464"/>
    </row>
    <row r="163" spans="1:15" s="452" customFormat="1">
      <c r="A163" s="461" t="s">
        <v>495</v>
      </c>
      <c r="B163" s="461"/>
      <c r="C163" s="462">
        <v>0</v>
      </c>
      <c r="D163" s="462">
        <v>0</v>
      </c>
      <c r="E163" s="462">
        <v>0</v>
      </c>
      <c r="F163" s="462">
        <v>0</v>
      </c>
      <c r="G163" s="462">
        <v>0</v>
      </c>
      <c r="H163" s="462">
        <v>0</v>
      </c>
      <c r="I163" s="462">
        <v>0</v>
      </c>
      <c r="J163" s="462">
        <v>0</v>
      </c>
      <c r="K163" s="462">
        <v>0</v>
      </c>
      <c r="L163" s="462">
        <v>0</v>
      </c>
      <c r="M163" s="464">
        <f t="shared" si="41"/>
        <v>0</v>
      </c>
      <c r="N163" s="464">
        <f t="shared" si="42"/>
        <v>0</v>
      </c>
      <c r="O163" s="464"/>
    </row>
    <row r="164" spans="1:15" s="452" customFormat="1">
      <c r="A164" s="461" t="s">
        <v>430</v>
      </c>
      <c r="B164" s="461"/>
      <c r="C164" s="462">
        <f>C161+C163</f>
        <v>7053</v>
      </c>
      <c r="D164" s="462">
        <f t="shared" ref="D164:L164" si="49">D161+D163</f>
        <v>2105</v>
      </c>
      <c r="E164" s="462">
        <f t="shared" si="49"/>
        <v>487</v>
      </c>
      <c r="F164" s="462">
        <f t="shared" si="49"/>
        <v>4461</v>
      </c>
      <c r="G164" s="462">
        <f t="shared" si="49"/>
        <v>0</v>
      </c>
      <c r="H164" s="462">
        <f t="shared" si="49"/>
        <v>0</v>
      </c>
      <c r="I164" s="462">
        <f t="shared" si="49"/>
        <v>0</v>
      </c>
      <c r="J164" s="462">
        <f t="shared" si="49"/>
        <v>0</v>
      </c>
      <c r="K164" s="462">
        <f t="shared" si="49"/>
        <v>0</v>
      </c>
      <c r="L164" s="462">
        <f t="shared" si="49"/>
        <v>0</v>
      </c>
      <c r="M164" s="464">
        <f t="shared" si="41"/>
        <v>7053</v>
      </c>
      <c r="N164" s="464">
        <f t="shared" si="42"/>
        <v>0</v>
      </c>
      <c r="O164" s="464"/>
    </row>
    <row r="165" spans="1:15">
      <c r="A165" s="472" t="s">
        <v>157</v>
      </c>
      <c r="B165" s="469" t="s">
        <v>337</v>
      </c>
      <c r="C165" s="462"/>
      <c r="D165" s="463"/>
      <c r="E165" s="462"/>
      <c r="F165" s="463"/>
      <c r="G165" s="462"/>
      <c r="H165" s="462"/>
      <c r="I165" s="463"/>
      <c r="J165" s="462"/>
      <c r="K165" s="463"/>
      <c r="L165" s="462"/>
      <c r="M165" s="464">
        <f t="shared" si="41"/>
        <v>0</v>
      </c>
      <c r="N165" s="464">
        <f t="shared" si="42"/>
        <v>0</v>
      </c>
      <c r="O165" s="464"/>
    </row>
    <row r="166" spans="1:15" s="452" customFormat="1">
      <c r="A166" s="461" t="s">
        <v>47</v>
      </c>
      <c r="B166" s="461"/>
      <c r="C166" s="462">
        <f>SUM(D166:I166)</f>
        <v>14416</v>
      </c>
      <c r="D166" s="463">
        <v>8248</v>
      </c>
      <c r="E166" s="462">
        <v>1856</v>
      </c>
      <c r="F166" s="463">
        <v>4312</v>
      </c>
      <c r="G166" s="462"/>
      <c r="H166" s="462"/>
      <c r="I166" s="463"/>
      <c r="J166" s="462"/>
      <c r="K166" s="463"/>
      <c r="L166" s="462"/>
      <c r="M166" s="464">
        <f t="shared" si="41"/>
        <v>14416</v>
      </c>
      <c r="N166" s="464">
        <f t="shared" si="42"/>
        <v>0</v>
      </c>
      <c r="O166" s="464"/>
    </row>
    <row r="167" spans="1:15" s="452" customFormat="1">
      <c r="A167" s="461" t="s">
        <v>430</v>
      </c>
      <c r="B167" s="461"/>
      <c r="C167" s="462">
        <v>14416</v>
      </c>
      <c r="D167" s="463">
        <v>8248</v>
      </c>
      <c r="E167" s="462">
        <v>1856</v>
      </c>
      <c r="F167" s="463">
        <v>4312</v>
      </c>
      <c r="G167" s="462">
        <v>0</v>
      </c>
      <c r="H167" s="462">
        <v>0</v>
      </c>
      <c r="I167" s="463">
        <v>0</v>
      </c>
      <c r="J167" s="462">
        <v>0</v>
      </c>
      <c r="K167" s="463">
        <v>0</v>
      </c>
      <c r="L167" s="462">
        <v>0</v>
      </c>
      <c r="M167" s="464">
        <f t="shared" si="41"/>
        <v>14416</v>
      </c>
      <c r="N167" s="464">
        <f t="shared" si="42"/>
        <v>0</v>
      </c>
      <c r="O167" s="464"/>
    </row>
    <row r="168" spans="1:15" s="452" customFormat="1">
      <c r="A168" s="461" t="s">
        <v>495</v>
      </c>
      <c r="B168" s="461"/>
      <c r="C168" s="462">
        <v>0</v>
      </c>
      <c r="D168" s="462">
        <v>0</v>
      </c>
      <c r="E168" s="462">
        <v>0</v>
      </c>
      <c r="F168" s="462">
        <v>0</v>
      </c>
      <c r="G168" s="462">
        <v>0</v>
      </c>
      <c r="H168" s="462">
        <v>0</v>
      </c>
      <c r="I168" s="462">
        <v>0</v>
      </c>
      <c r="J168" s="462">
        <v>0</v>
      </c>
      <c r="K168" s="462">
        <v>0</v>
      </c>
      <c r="L168" s="462">
        <v>0</v>
      </c>
      <c r="M168" s="464">
        <f t="shared" si="41"/>
        <v>0</v>
      </c>
      <c r="N168" s="464">
        <f t="shared" si="42"/>
        <v>0</v>
      </c>
      <c r="O168" s="464"/>
    </row>
    <row r="169" spans="1:15" s="452" customFormat="1">
      <c r="A169" s="461" t="s">
        <v>430</v>
      </c>
      <c r="B169" s="461"/>
      <c r="C169" s="462">
        <f>C166+C168</f>
        <v>14416</v>
      </c>
      <c r="D169" s="462">
        <f t="shared" ref="D169:L169" si="50">D166+D168</f>
        <v>8248</v>
      </c>
      <c r="E169" s="462">
        <f t="shared" si="50"/>
        <v>1856</v>
      </c>
      <c r="F169" s="462">
        <f t="shared" si="50"/>
        <v>4312</v>
      </c>
      <c r="G169" s="462">
        <f t="shared" si="50"/>
        <v>0</v>
      </c>
      <c r="H169" s="462">
        <f t="shared" si="50"/>
        <v>0</v>
      </c>
      <c r="I169" s="462">
        <f t="shared" si="50"/>
        <v>0</v>
      </c>
      <c r="J169" s="462">
        <f t="shared" si="50"/>
        <v>0</v>
      </c>
      <c r="K169" s="462">
        <f t="shared" si="50"/>
        <v>0</v>
      </c>
      <c r="L169" s="462">
        <f t="shared" si="50"/>
        <v>0</v>
      </c>
      <c r="M169" s="464">
        <f t="shared" si="41"/>
        <v>14416</v>
      </c>
      <c r="N169" s="464">
        <f t="shared" si="42"/>
        <v>0</v>
      </c>
      <c r="O169" s="464"/>
    </row>
    <row r="170" spans="1:15">
      <c r="A170" s="472" t="s">
        <v>158</v>
      </c>
      <c r="B170" s="469" t="s">
        <v>338</v>
      </c>
      <c r="C170" s="462"/>
      <c r="D170" s="463"/>
      <c r="E170" s="462"/>
      <c r="F170" s="463"/>
      <c r="G170" s="462"/>
      <c r="H170" s="462"/>
      <c r="I170" s="463"/>
      <c r="J170" s="462"/>
      <c r="K170" s="463"/>
      <c r="L170" s="462"/>
      <c r="M170" s="464">
        <f t="shared" si="41"/>
        <v>0</v>
      </c>
      <c r="N170" s="464">
        <f t="shared" si="42"/>
        <v>0</v>
      </c>
      <c r="O170" s="464"/>
    </row>
    <row r="171" spans="1:15" s="452" customFormat="1">
      <c r="A171" s="461" t="s">
        <v>47</v>
      </c>
      <c r="B171" s="461"/>
      <c r="C171" s="462">
        <f>SUM(D171:I171)</f>
        <v>32126</v>
      </c>
      <c r="D171" s="463">
        <v>18161</v>
      </c>
      <c r="E171" s="462">
        <v>4063</v>
      </c>
      <c r="F171" s="463">
        <v>9902</v>
      </c>
      <c r="G171" s="462"/>
      <c r="H171" s="462"/>
      <c r="I171" s="463"/>
      <c r="J171" s="462"/>
      <c r="K171" s="463"/>
      <c r="L171" s="462"/>
      <c r="M171" s="464">
        <f t="shared" si="41"/>
        <v>32126</v>
      </c>
      <c r="N171" s="464">
        <f t="shared" si="42"/>
        <v>0</v>
      </c>
      <c r="O171" s="464"/>
    </row>
    <row r="172" spans="1:15" s="452" customFormat="1">
      <c r="A172" s="461" t="s">
        <v>430</v>
      </c>
      <c r="B172" s="461"/>
      <c r="C172" s="462">
        <v>32126</v>
      </c>
      <c r="D172" s="463">
        <v>18161</v>
      </c>
      <c r="E172" s="462">
        <v>4063</v>
      </c>
      <c r="F172" s="463">
        <v>9902</v>
      </c>
      <c r="G172" s="462">
        <v>0</v>
      </c>
      <c r="H172" s="462">
        <v>0</v>
      </c>
      <c r="I172" s="463">
        <v>0</v>
      </c>
      <c r="J172" s="462">
        <v>0</v>
      </c>
      <c r="K172" s="463">
        <v>0</v>
      </c>
      <c r="L172" s="462">
        <v>0</v>
      </c>
      <c r="M172" s="464">
        <f t="shared" si="41"/>
        <v>32126</v>
      </c>
      <c r="N172" s="464">
        <f t="shared" si="42"/>
        <v>0</v>
      </c>
      <c r="O172" s="464"/>
    </row>
    <row r="173" spans="1:15" s="452" customFormat="1">
      <c r="A173" s="461" t="s">
        <v>701</v>
      </c>
      <c r="B173" s="461"/>
      <c r="C173" s="465">
        <v>1000</v>
      </c>
      <c r="D173" s="463"/>
      <c r="E173" s="462"/>
      <c r="F173" s="463">
        <v>1000</v>
      </c>
      <c r="G173" s="462"/>
      <c r="H173" s="462"/>
      <c r="I173" s="463"/>
      <c r="J173" s="462"/>
      <c r="K173" s="463"/>
      <c r="L173" s="462"/>
      <c r="M173" s="464">
        <f t="shared" si="41"/>
        <v>1000</v>
      </c>
      <c r="N173" s="464">
        <f t="shared" si="42"/>
        <v>0</v>
      </c>
      <c r="O173" s="464"/>
    </row>
    <row r="174" spans="1:15" s="452" customFormat="1">
      <c r="A174" s="461" t="s">
        <v>495</v>
      </c>
      <c r="B174" s="461"/>
      <c r="C174" s="462">
        <f>SUM(C173)</f>
        <v>1000</v>
      </c>
      <c r="D174" s="462">
        <f t="shared" ref="D174:L174" si="51">SUM(D173)</f>
        <v>0</v>
      </c>
      <c r="E174" s="462">
        <f t="shared" si="51"/>
        <v>0</v>
      </c>
      <c r="F174" s="462">
        <f t="shared" si="51"/>
        <v>1000</v>
      </c>
      <c r="G174" s="462">
        <f t="shared" si="51"/>
        <v>0</v>
      </c>
      <c r="H174" s="462">
        <f t="shared" si="51"/>
        <v>0</v>
      </c>
      <c r="I174" s="462">
        <f t="shared" si="51"/>
        <v>0</v>
      </c>
      <c r="J174" s="462">
        <f t="shared" si="51"/>
        <v>0</v>
      </c>
      <c r="K174" s="462">
        <f t="shared" si="51"/>
        <v>0</v>
      </c>
      <c r="L174" s="462">
        <f t="shared" si="51"/>
        <v>0</v>
      </c>
      <c r="M174" s="464">
        <f t="shared" si="41"/>
        <v>1000</v>
      </c>
      <c r="N174" s="464">
        <f t="shared" si="42"/>
        <v>0</v>
      </c>
      <c r="O174" s="464"/>
    </row>
    <row r="175" spans="1:15" s="452" customFormat="1">
      <c r="A175" s="461" t="s">
        <v>430</v>
      </c>
      <c r="B175" s="461"/>
      <c r="C175" s="462">
        <f>C172+C174</f>
        <v>33126</v>
      </c>
      <c r="D175" s="462">
        <f t="shared" ref="D175:L175" si="52">D172+D174</f>
        <v>18161</v>
      </c>
      <c r="E175" s="462">
        <f t="shared" si="52"/>
        <v>4063</v>
      </c>
      <c r="F175" s="462">
        <f t="shared" si="52"/>
        <v>10902</v>
      </c>
      <c r="G175" s="462">
        <f t="shared" si="52"/>
        <v>0</v>
      </c>
      <c r="H175" s="462">
        <f t="shared" si="52"/>
        <v>0</v>
      </c>
      <c r="I175" s="462">
        <f t="shared" si="52"/>
        <v>0</v>
      </c>
      <c r="J175" s="462">
        <f t="shared" si="52"/>
        <v>0</v>
      </c>
      <c r="K175" s="462">
        <f t="shared" si="52"/>
        <v>0</v>
      </c>
      <c r="L175" s="462">
        <f t="shared" si="52"/>
        <v>0</v>
      </c>
      <c r="M175" s="464">
        <f t="shared" si="41"/>
        <v>33126</v>
      </c>
      <c r="N175" s="464">
        <f t="shared" si="42"/>
        <v>0</v>
      </c>
      <c r="O175" s="464"/>
    </row>
    <row r="176" spans="1:15">
      <c r="A176" s="472" t="s">
        <v>159</v>
      </c>
      <c r="B176" s="469" t="s">
        <v>338</v>
      </c>
      <c r="C176" s="462"/>
      <c r="D176" s="463"/>
      <c r="E176" s="462"/>
      <c r="F176" s="463"/>
      <c r="G176" s="462"/>
      <c r="H176" s="462"/>
      <c r="I176" s="463"/>
      <c r="J176" s="462"/>
      <c r="K176" s="463"/>
      <c r="L176" s="462"/>
      <c r="M176" s="464">
        <f t="shared" si="41"/>
        <v>0</v>
      </c>
      <c r="N176" s="464">
        <f t="shared" si="42"/>
        <v>0</v>
      </c>
      <c r="O176" s="464"/>
    </row>
    <row r="177" spans="1:15" s="452" customFormat="1">
      <c r="A177" s="461" t="s">
        <v>47</v>
      </c>
      <c r="B177" s="461"/>
      <c r="C177" s="462">
        <f>SUM(D177:I177)</f>
        <v>12121</v>
      </c>
      <c r="D177" s="463">
        <v>6100</v>
      </c>
      <c r="E177" s="462">
        <v>1371</v>
      </c>
      <c r="F177" s="463">
        <v>4650</v>
      </c>
      <c r="G177" s="462"/>
      <c r="H177" s="462"/>
      <c r="I177" s="463"/>
      <c r="J177" s="462"/>
      <c r="K177" s="463"/>
      <c r="L177" s="462"/>
      <c r="M177" s="464">
        <f t="shared" si="41"/>
        <v>12121</v>
      </c>
      <c r="N177" s="464">
        <f t="shared" si="42"/>
        <v>0</v>
      </c>
      <c r="O177" s="464"/>
    </row>
    <row r="178" spans="1:15" s="452" customFormat="1">
      <c r="A178" s="461" t="s">
        <v>430</v>
      </c>
      <c r="B178" s="461"/>
      <c r="C178" s="462">
        <v>12121</v>
      </c>
      <c r="D178" s="463">
        <v>6100</v>
      </c>
      <c r="E178" s="462">
        <v>1371</v>
      </c>
      <c r="F178" s="463">
        <v>4650</v>
      </c>
      <c r="G178" s="462">
        <v>0</v>
      </c>
      <c r="H178" s="462">
        <v>0</v>
      </c>
      <c r="I178" s="463">
        <v>0</v>
      </c>
      <c r="J178" s="462">
        <v>0</v>
      </c>
      <c r="K178" s="463">
        <v>0</v>
      </c>
      <c r="L178" s="462">
        <v>0</v>
      </c>
      <c r="M178" s="464">
        <f t="shared" si="41"/>
        <v>12121</v>
      </c>
      <c r="N178" s="464">
        <f t="shared" si="42"/>
        <v>0</v>
      </c>
      <c r="O178" s="464"/>
    </row>
    <row r="179" spans="1:15" s="452" customFormat="1">
      <c r="A179" s="461" t="s">
        <v>701</v>
      </c>
      <c r="B179" s="461"/>
      <c r="C179" s="465">
        <v>200</v>
      </c>
      <c r="D179" s="463"/>
      <c r="E179" s="462"/>
      <c r="F179" s="463">
        <v>200</v>
      </c>
      <c r="G179" s="462"/>
      <c r="H179" s="462"/>
      <c r="I179" s="463"/>
      <c r="J179" s="462"/>
      <c r="K179" s="463"/>
      <c r="L179" s="462"/>
      <c r="M179" s="464">
        <f t="shared" si="41"/>
        <v>200</v>
      </c>
      <c r="N179" s="464">
        <f t="shared" si="42"/>
        <v>0</v>
      </c>
      <c r="O179" s="464"/>
    </row>
    <row r="180" spans="1:15" s="452" customFormat="1">
      <c r="A180" s="461" t="s">
        <v>495</v>
      </c>
      <c r="B180" s="461"/>
      <c r="C180" s="462">
        <f>SUM(C179)</f>
        <v>200</v>
      </c>
      <c r="D180" s="462">
        <f t="shared" ref="D180:L180" si="53">SUM(D179)</f>
        <v>0</v>
      </c>
      <c r="E180" s="462">
        <f t="shared" si="53"/>
        <v>0</v>
      </c>
      <c r="F180" s="462">
        <f t="shared" si="53"/>
        <v>200</v>
      </c>
      <c r="G180" s="462">
        <f t="shared" si="53"/>
        <v>0</v>
      </c>
      <c r="H180" s="462">
        <f t="shared" si="53"/>
        <v>0</v>
      </c>
      <c r="I180" s="462">
        <f t="shared" si="53"/>
        <v>0</v>
      </c>
      <c r="J180" s="462">
        <f t="shared" si="53"/>
        <v>0</v>
      </c>
      <c r="K180" s="462">
        <f t="shared" si="53"/>
        <v>0</v>
      </c>
      <c r="L180" s="462">
        <f t="shared" si="53"/>
        <v>0</v>
      </c>
      <c r="M180" s="464">
        <f t="shared" si="41"/>
        <v>200</v>
      </c>
      <c r="N180" s="464">
        <f t="shared" si="42"/>
        <v>0</v>
      </c>
      <c r="O180" s="464"/>
    </row>
    <row r="181" spans="1:15" s="452" customFormat="1">
      <c r="A181" s="461" t="s">
        <v>430</v>
      </c>
      <c r="B181" s="461"/>
      <c r="C181" s="462">
        <f>C178+C180</f>
        <v>12321</v>
      </c>
      <c r="D181" s="462">
        <f t="shared" ref="D181:L181" si="54">D178+D180</f>
        <v>6100</v>
      </c>
      <c r="E181" s="462">
        <f t="shared" si="54"/>
        <v>1371</v>
      </c>
      <c r="F181" s="462">
        <f t="shared" si="54"/>
        <v>4850</v>
      </c>
      <c r="G181" s="462">
        <f t="shared" si="54"/>
        <v>0</v>
      </c>
      <c r="H181" s="462">
        <f t="shared" si="54"/>
        <v>0</v>
      </c>
      <c r="I181" s="462">
        <f t="shared" si="54"/>
        <v>0</v>
      </c>
      <c r="J181" s="462">
        <f t="shared" si="54"/>
        <v>0</v>
      </c>
      <c r="K181" s="462">
        <f t="shared" si="54"/>
        <v>0</v>
      </c>
      <c r="L181" s="462">
        <f t="shared" si="54"/>
        <v>0</v>
      </c>
      <c r="M181" s="464">
        <f t="shared" si="41"/>
        <v>12321</v>
      </c>
      <c r="N181" s="464">
        <f t="shared" si="42"/>
        <v>0</v>
      </c>
      <c r="O181" s="464"/>
    </row>
    <row r="182" spans="1:15">
      <c r="A182" s="472" t="s">
        <v>160</v>
      </c>
      <c r="B182" s="469" t="s">
        <v>337</v>
      </c>
      <c r="C182" s="462"/>
      <c r="D182" s="463"/>
      <c r="E182" s="462"/>
      <c r="F182" s="463"/>
      <c r="G182" s="462"/>
      <c r="H182" s="462"/>
      <c r="I182" s="463"/>
      <c r="J182" s="462"/>
      <c r="K182" s="463"/>
      <c r="L182" s="462"/>
      <c r="M182" s="464">
        <f t="shared" si="41"/>
        <v>0</v>
      </c>
      <c r="N182" s="464">
        <f t="shared" si="42"/>
        <v>0</v>
      </c>
      <c r="O182" s="464"/>
    </row>
    <row r="183" spans="1:15" s="452" customFormat="1">
      <c r="A183" s="461" t="s">
        <v>47</v>
      </c>
      <c r="B183" s="461"/>
      <c r="C183" s="462">
        <f>SUM(D183:I183)</f>
        <v>630</v>
      </c>
      <c r="D183" s="463">
        <v>251</v>
      </c>
      <c r="E183" s="462">
        <v>54</v>
      </c>
      <c r="F183" s="463">
        <v>325</v>
      </c>
      <c r="G183" s="462"/>
      <c r="H183" s="462"/>
      <c r="I183" s="463"/>
      <c r="J183" s="462"/>
      <c r="K183" s="463"/>
      <c r="L183" s="462"/>
      <c r="M183" s="464">
        <f t="shared" si="41"/>
        <v>630</v>
      </c>
      <c r="N183" s="464">
        <f t="shared" si="42"/>
        <v>0</v>
      </c>
      <c r="O183" s="464"/>
    </row>
    <row r="184" spans="1:15" s="452" customFormat="1">
      <c r="A184" s="461" t="s">
        <v>430</v>
      </c>
      <c r="B184" s="461"/>
      <c r="C184" s="462">
        <v>630</v>
      </c>
      <c r="D184" s="463">
        <v>251</v>
      </c>
      <c r="E184" s="462">
        <v>54</v>
      </c>
      <c r="F184" s="463">
        <v>325</v>
      </c>
      <c r="G184" s="462">
        <v>0</v>
      </c>
      <c r="H184" s="462">
        <v>0</v>
      </c>
      <c r="I184" s="463">
        <v>0</v>
      </c>
      <c r="J184" s="462">
        <v>0</v>
      </c>
      <c r="K184" s="463">
        <v>0</v>
      </c>
      <c r="L184" s="462">
        <v>0</v>
      </c>
      <c r="M184" s="464">
        <f t="shared" si="41"/>
        <v>630</v>
      </c>
      <c r="N184" s="464">
        <f t="shared" si="42"/>
        <v>0</v>
      </c>
      <c r="O184" s="464"/>
    </row>
    <row r="185" spans="1:15" s="452" customFormat="1">
      <c r="A185" s="461" t="s">
        <v>495</v>
      </c>
      <c r="B185" s="461"/>
      <c r="C185" s="462">
        <v>0</v>
      </c>
      <c r="D185" s="462">
        <v>0</v>
      </c>
      <c r="E185" s="462">
        <v>0</v>
      </c>
      <c r="F185" s="462">
        <v>0</v>
      </c>
      <c r="G185" s="462">
        <v>0</v>
      </c>
      <c r="H185" s="462">
        <v>0</v>
      </c>
      <c r="I185" s="462">
        <v>0</v>
      </c>
      <c r="J185" s="462">
        <v>0</v>
      </c>
      <c r="K185" s="462">
        <v>0</v>
      </c>
      <c r="L185" s="462">
        <v>0</v>
      </c>
      <c r="M185" s="464">
        <f t="shared" si="41"/>
        <v>0</v>
      </c>
      <c r="N185" s="464">
        <f t="shared" si="42"/>
        <v>0</v>
      </c>
      <c r="O185" s="464"/>
    </row>
    <row r="186" spans="1:15" s="452" customFormat="1">
      <c r="A186" s="461" t="s">
        <v>430</v>
      </c>
      <c r="B186" s="461"/>
      <c r="C186" s="462">
        <f>C183+C185</f>
        <v>630</v>
      </c>
      <c r="D186" s="462">
        <f t="shared" ref="D186:L186" si="55">D183+D185</f>
        <v>251</v>
      </c>
      <c r="E186" s="462">
        <f t="shared" si="55"/>
        <v>54</v>
      </c>
      <c r="F186" s="462">
        <f t="shared" si="55"/>
        <v>325</v>
      </c>
      <c r="G186" s="462">
        <f t="shared" si="55"/>
        <v>0</v>
      </c>
      <c r="H186" s="462">
        <f t="shared" si="55"/>
        <v>0</v>
      </c>
      <c r="I186" s="462">
        <f t="shared" si="55"/>
        <v>0</v>
      </c>
      <c r="J186" s="462">
        <f t="shared" si="55"/>
        <v>0</v>
      </c>
      <c r="K186" s="462">
        <f t="shared" si="55"/>
        <v>0</v>
      </c>
      <c r="L186" s="462">
        <f t="shared" si="55"/>
        <v>0</v>
      </c>
      <c r="M186" s="464">
        <f t="shared" si="41"/>
        <v>630</v>
      </c>
      <c r="N186" s="464">
        <f t="shared" si="42"/>
        <v>0</v>
      </c>
      <c r="O186" s="464"/>
    </row>
    <row r="187" spans="1:15">
      <c r="A187" s="472" t="s">
        <v>255</v>
      </c>
      <c r="B187" s="469" t="s">
        <v>337</v>
      </c>
      <c r="C187" s="462"/>
      <c r="D187" s="463"/>
      <c r="E187" s="462"/>
      <c r="F187" s="463"/>
      <c r="G187" s="462"/>
      <c r="H187" s="462"/>
      <c r="I187" s="463"/>
      <c r="J187" s="462"/>
      <c r="K187" s="463"/>
      <c r="L187" s="462"/>
      <c r="M187" s="464">
        <f t="shared" si="41"/>
        <v>0</v>
      </c>
      <c r="N187" s="464">
        <f t="shared" si="42"/>
        <v>0</v>
      </c>
      <c r="O187" s="464"/>
    </row>
    <row r="188" spans="1:15" s="452" customFormat="1">
      <c r="A188" s="461" t="s">
        <v>47</v>
      </c>
      <c r="B188" s="461"/>
      <c r="C188" s="462">
        <f>SUM(D188:I188)</f>
        <v>15508</v>
      </c>
      <c r="D188" s="463">
        <v>2520</v>
      </c>
      <c r="E188" s="462">
        <v>564</v>
      </c>
      <c r="F188" s="463">
        <v>12424</v>
      </c>
      <c r="G188" s="462"/>
      <c r="H188" s="462"/>
      <c r="I188" s="463"/>
      <c r="J188" s="462"/>
      <c r="K188" s="463"/>
      <c r="L188" s="462"/>
      <c r="M188" s="464">
        <f t="shared" si="41"/>
        <v>15508</v>
      </c>
      <c r="N188" s="464">
        <f t="shared" si="42"/>
        <v>0</v>
      </c>
      <c r="O188" s="464"/>
    </row>
    <row r="189" spans="1:15" s="452" customFormat="1">
      <c r="A189" s="461" t="s">
        <v>430</v>
      </c>
      <c r="B189" s="461"/>
      <c r="C189" s="462">
        <v>15508</v>
      </c>
      <c r="D189" s="463">
        <v>2520</v>
      </c>
      <c r="E189" s="462">
        <v>564</v>
      </c>
      <c r="F189" s="463">
        <v>12424</v>
      </c>
      <c r="G189" s="462">
        <v>0</v>
      </c>
      <c r="H189" s="462">
        <v>0</v>
      </c>
      <c r="I189" s="463">
        <v>0</v>
      </c>
      <c r="J189" s="462">
        <v>0</v>
      </c>
      <c r="K189" s="463">
        <v>0</v>
      </c>
      <c r="L189" s="462">
        <v>0</v>
      </c>
      <c r="M189" s="464">
        <f t="shared" si="41"/>
        <v>15508</v>
      </c>
      <c r="N189" s="464">
        <f t="shared" si="42"/>
        <v>0</v>
      </c>
      <c r="O189" s="464"/>
    </row>
    <row r="190" spans="1:15" s="452" customFormat="1">
      <c r="A190" s="461" t="s">
        <v>495</v>
      </c>
      <c r="B190" s="461"/>
      <c r="C190" s="462">
        <v>0</v>
      </c>
      <c r="D190" s="462">
        <v>0</v>
      </c>
      <c r="E190" s="462">
        <v>0</v>
      </c>
      <c r="F190" s="462">
        <v>0</v>
      </c>
      <c r="G190" s="462">
        <v>0</v>
      </c>
      <c r="H190" s="462">
        <v>0</v>
      </c>
      <c r="I190" s="462">
        <v>0</v>
      </c>
      <c r="J190" s="462">
        <v>0</v>
      </c>
      <c r="K190" s="462">
        <v>0</v>
      </c>
      <c r="L190" s="462">
        <v>0</v>
      </c>
      <c r="M190" s="464">
        <f t="shared" si="41"/>
        <v>0</v>
      </c>
      <c r="N190" s="464">
        <f t="shared" si="42"/>
        <v>0</v>
      </c>
      <c r="O190" s="464"/>
    </row>
    <row r="191" spans="1:15" s="452" customFormat="1">
      <c r="A191" s="461" t="s">
        <v>430</v>
      </c>
      <c r="B191" s="461"/>
      <c r="C191" s="462">
        <f>C188+C190</f>
        <v>15508</v>
      </c>
      <c r="D191" s="462">
        <f t="shared" ref="D191:L191" si="56">D188+D190</f>
        <v>2520</v>
      </c>
      <c r="E191" s="462">
        <f t="shared" si="56"/>
        <v>564</v>
      </c>
      <c r="F191" s="462">
        <f t="shared" si="56"/>
        <v>12424</v>
      </c>
      <c r="G191" s="462">
        <f t="shared" si="56"/>
        <v>0</v>
      </c>
      <c r="H191" s="462">
        <f t="shared" si="56"/>
        <v>0</v>
      </c>
      <c r="I191" s="462">
        <f t="shared" si="56"/>
        <v>0</v>
      </c>
      <c r="J191" s="462">
        <f t="shared" si="56"/>
        <v>0</v>
      </c>
      <c r="K191" s="462">
        <f t="shared" si="56"/>
        <v>0</v>
      </c>
      <c r="L191" s="462">
        <f t="shared" si="56"/>
        <v>0</v>
      </c>
      <c r="M191" s="464">
        <f t="shared" si="41"/>
        <v>15508</v>
      </c>
      <c r="N191" s="464">
        <f t="shared" si="42"/>
        <v>0</v>
      </c>
      <c r="O191" s="464"/>
    </row>
    <row r="192" spans="1:15">
      <c r="A192" s="472" t="s">
        <v>161</v>
      </c>
      <c r="B192" s="469" t="s">
        <v>337</v>
      </c>
      <c r="C192" s="462"/>
      <c r="D192" s="463"/>
      <c r="E192" s="462"/>
      <c r="F192" s="463"/>
      <c r="G192" s="462"/>
      <c r="H192" s="462"/>
      <c r="I192" s="463"/>
      <c r="J192" s="462"/>
      <c r="K192" s="463"/>
      <c r="L192" s="462"/>
      <c r="M192" s="464">
        <f t="shared" si="41"/>
        <v>0</v>
      </c>
      <c r="N192" s="464">
        <f t="shared" si="42"/>
        <v>0</v>
      </c>
      <c r="O192" s="464"/>
    </row>
    <row r="193" spans="1:15" s="452" customFormat="1">
      <c r="A193" s="461" t="s">
        <v>47</v>
      </c>
      <c r="B193" s="461"/>
      <c r="C193" s="462">
        <f>SUM(D193:I193)</f>
        <v>7307</v>
      </c>
      <c r="D193" s="463">
        <v>956</v>
      </c>
      <c r="E193" s="462">
        <v>230</v>
      </c>
      <c r="F193" s="463">
        <v>6121</v>
      </c>
      <c r="G193" s="462"/>
      <c r="H193" s="462"/>
      <c r="I193" s="463"/>
      <c r="J193" s="462"/>
      <c r="K193" s="463"/>
      <c r="L193" s="462"/>
      <c r="M193" s="464">
        <f t="shared" si="41"/>
        <v>7307</v>
      </c>
      <c r="N193" s="464">
        <f t="shared" si="42"/>
        <v>0</v>
      </c>
      <c r="O193" s="464"/>
    </row>
    <row r="194" spans="1:15" s="452" customFormat="1">
      <c r="A194" s="461" t="s">
        <v>430</v>
      </c>
      <c r="B194" s="461"/>
      <c r="C194" s="462">
        <v>7307</v>
      </c>
      <c r="D194" s="463">
        <v>956</v>
      </c>
      <c r="E194" s="462">
        <v>230</v>
      </c>
      <c r="F194" s="463">
        <v>6121</v>
      </c>
      <c r="G194" s="462">
        <v>0</v>
      </c>
      <c r="H194" s="462">
        <v>0</v>
      </c>
      <c r="I194" s="463">
        <v>0</v>
      </c>
      <c r="J194" s="462">
        <v>0</v>
      </c>
      <c r="K194" s="463">
        <v>0</v>
      </c>
      <c r="L194" s="462">
        <v>0</v>
      </c>
      <c r="M194" s="464">
        <f t="shared" si="41"/>
        <v>7307</v>
      </c>
      <c r="N194" s="464">
        <f t="shared" si="42"/>
        <v>0</v>
      </c>
      <c r="O194" s="464"/>
    </row>
    <row r="195" spans="1:15" s="452" customFormat="1">
      <c r="A195" s="461" t="s">
        <v>495</v>
      </c>
      <c r="B195" s="461"/>
      <c r="C195" s="462">
        <v>0</v>
      </c>
      <c r="D195" s="462">
        <v>0</v>
      </c>
      <c r="E195" s="462">
        <v>0</v>
      </c>
      <c r="F195" s="462">
        <v>0</v>
      </c>
      <c r="G195" s="462">
        <v>0</v>
      </c>
      <c r="H195" s="462">
        <v>0</v>
      </c>
      <c r="I195" s="462">
        <v>0</v>
      </c>
      <c r="J195" s="462">
        <v>0</v>
      </c>
      <c r="K195" s="462">
        <v>0</v>
      </c>
      <c r="L195" s="462">
        <v>0</v>
      </c>
      <c r="M195" s="464">
        <f t="shared" si="41"/>
        <v>0</v>
      </c>
      <c r="N195" s="464">
        <f t="shared" si="42"/>
        <v>0</v>
      </c>
      <c r="O195" s="464"/>
    </row>
    <row r="196" spans="1:15" s="452" customFormat="1">
      <c r="A196" s="461" t="s">
        <v>430</v>
      </c>
      <c r="B196" s="461"/>
      <c r="C196" s="462">
        <f>C193+C195</f>
        <v>7307</v>
      </c>
      <c r="D196" s="462">
        <f t="shared" ref="D196:L196" si="57">D193+D195</f>
        <v>956</v>
      </c>
      <c r="E196" s="462">
        <f t="shared" si="57"/>
        <v>230</v>
      </c>
      <c r="F196" s="462">
        <f t="shared" si="57"/>
        <v>6121</v>
      </c>
      <c r="G196" s="462">
        <f t="shared" si="57"/>
        <v>0</v>
      </c>
      <c r="H196" s="462">
        <f t="shared" si="57"/>
        <v>0</v>
      </c>
      <c r="I196" s="462">
        <f t="shared" si="57"/>
        <v>0</v>
      </c>
      <c r="J196" s="462">
        <f t="shared" si="57"/>
        <v>0</v>
      </c>
      <c r="K196" s="462">
        <f t="shared" si="57"/>
        <v>0</v>
      </c>
      <c r="L196" s="462">
        <f t="shared" si="57"/>
        <v>0</v>
      </c>
      <c r="M196" s="464">
        <f t="shared" si="41"/>
        <v>7307</v>
      </c>
      <c r="N196" s="464">
        <f t="shared" si="42"/>
        <v>0</v>
      </c>
      <c r="O196" s="464"/>
    </row>
    <row r="197" spans="1:15">
      <c r="A197" s="472" t="s">
        <v>163</v>
      </c>
      <c r="B197" s="469" t="s">
        <v>338</v>
      </c>
      <c r="C197" s="462"/>
      <c r="D197" s="463"/>
      <c r="E197" s="462"/>
      <c r="F197" s="463"/>
      <c r="G197" s="462"/>
      <c r="H197" s="462"/>
      <c r="I197" s="463"/>
      <c r="J197" s="462"/>
      <c r="K197" s="463"/>
      <c r="L197" s="462"/>
      <c r="M197" s="464">
        <f t="shared" si="41"/>
        <v>0</v>
      </c>
      <c r="N197" s="464">
        <f t="shared" si="42"/>
        <v>0</v>
      </c>
      <c r="O197" s="464"/>
    </row>
    <row r="198" spans="1:15" s="452" customFormat="1">
      <c r="A198" s="461" t="s">
        <v>47</v>
      </c>
      <c r="B198" s="461"/>
      <c r="C198" s="462">
        <f>SUM(D198:G198)</f>
        <v>49508</v>
      </c>
      <c r="D198" s="463">
        <v>600</v>
      </c>
      <c r="E198" s="462">
        <v>132</v>
      </c>
      <c r="F198" s="463">
        <v>48776</v>
      </c>
      <c r="G198" s="462"/>
      <c r="H198" s="462"/>
      <c r="I198" s="463"/>
      <c r="J198" s="462"/>
      <c r="K198" s="463"/>
      <c r="L198" s="462"/>
      <c r="M198" s="464">
        <f t="shared" si="41"/>
        <v>49508</v>
      </c>
      <c r="N198" s="464">
        <f t="shared" si="42"/>
        <v>0</v>
      </c>
      <c r="O198" s="464"/>
    </row>
    <row r="199" spans="1:15" s="452" customFormat="1">
      <c r="A199" s="461" t="s">
        <v>430</v>
      </c>
      <c r="B199" s="461"/>
      <c r="C199" s="462">
        <v>49508</v>
      </c>
      <c r="D199" s="463">
        <v>600</v>
      </c>
      <c r="E199" s="462">
        <v>132</v>
      </c>
      <c r="F199" s="463">
        <v>48776</v>
      </c>
      <c r="G199" s="462">
        <v>0</v>
      </c>
      <c r="H199" s="462">
        <v>0</v>
      </c>
      <c r="I199" s="463">
        <v>0</v>
      </c>
      <c r="J199" s="462">
        <v>0</v>
      </c>
      <c r="K199" s="463">
        <v>0</v>
      </c>
      <c r="L199" s="462">
        <v>0</v>
      </c>
      <c r="M199" s="464">
        <f t="shared" si="41"/>
        <v>49508</v>
      </c>
      <c r="N199" s="464">
        <f t="shared" si="42"/>
        <v>0</v>
      </c>
      <c r="O199" s="464"/>
    </row>
    <row r="200" spans="1:15" s="452" customFormat="1">
      <c r="A200" s="461" t="s">
        <v>701</v>
      </c>
      <c r="B200" s="461"/>
      <c r="C200" s="465">
        <v>2500</v>
      </c>
      <c r="D200" s="463"/>
      <c r="E200" s="462"/>
      <c r="F200" s="463">
        <v>2500</v>
      </c>
      <c r="G200" s="462"/>
      <c r="H200" s="462"/>
      <c r="I200" s="463"/>
      <c r="J200" s="462"/>
      <c r="K200" s="463"/>
      <c r="L200" s="462"/>
      <c r="M200" s="464">
        <f t="shared" si="41"/>
        <v>2500</v>
      </c>
      <c r="N200" s="464">
        <f t="shared" si="42"/>
        <v>0</v>
      </c>
      <c r="O200" s="464"/>
    </row>
    <row r="201" spans="1:15" s="452" customFormat="1">
      <c r="A201" s="461" t="s">
        <v>495</v>
      </c>
      <c r="B201" s="461"/>
      <c r="C201" s="462">
        <f>SUM(C200)</f>
        <v>2500</v>
      </c>
      <c r="D201" s="462">
        <f t="shared" ref="D201:L201" si="58">SUM(D200)</f>
        <v>0</v>
      </c>
      <c r="E201" s="462">
        <f t="shared" si="58"/>
        <v>0</v>
      </c>
      <c r="F201" s="462">
        <f t="shared" si="58"/>
        <v>2500</v>
      </c>
      <c r="G201" s="462">
        <f t="shared" si="58"/>
        <v>0</v>
      </c>
      <c r="H201" s="462">
        <f t="shared" si="58"/>
        <v>0</v>
      </c>
      <c r="I201" s="462">
        <f t="shared" si="58"/>
        <v>0</v>
      </c>
      <c r="J201" s="462">
        <f t="shared" si="58"/>
        <v>0</v>
      </c>
      <c r="K201" s="462">
        <f t="shared" si="58"/>
        <v>0</v>
      </c>
      <c r="L201" s="462">
        <f t="shared" si="58"/>
        <v>0</v>
      </c>
      <c r="M201" s="464">
        <f t="shared" si="41"/>
        <v>2500</v>
      </c>
      <c r="N201" s="464">
        <f t="shared" si="42"/>
        <v>0</v>
      </c>
      <c r="O201" s="464"/>
    </row>
    <row r="202" spans="1:15" s="452" customFormat="1">
      <c r="A202" s="461" t="s">
        <v>430</v>
      </c>
      <c r="B202" s="461"/>
      <c r="C202" s="462">
        <f>C199+C201</f>
        <v>52008</v>
      </c>
      <c r="D202" s="462">
        <f t="shared" ref="D202:L202" si="59">D199+D201</f>
        <v>600</v>
      </c>
      <c r="E202" s="462">
        <f t="shared" si="59"/>
        <v>132</v>
      </c>
      <c r="F202" s="462">
        <f t="shared" si="59"/>
        <v>51276</v>
      </c>
      <c r="G202" s="462">
        <f t="shared" si="59"/>
        <v>0</v>
      </c>
      <c r="H202" s="462">
        <f t="shared" si="59"/>
        <v>0</v>
      </c>
      <c r="I202" s="462">
        <f t="shared" si="59"/>
        <v>0</v>
      </c>
      <c r="J202" s="462">
        <f t="shared" si="59"/>
        <v>0</v>
      </c>
      <c r="K202" s="462">
        <f t="shared" si="59"/>
        <v>0</v>
      </c>
      <c r="L202" s="462">
        <f t="shared" si="59"/>
        <v>0</v>
      </c>
      <c r="M202" s="464">
        <f t="shared" si="41"/>
        <v>52008</v>
      </c>
      <c r="N202" s="464">
        <f t="shared" si="42"/>
        <v>0</v>
      </c>
      <c r="O202" s="464"/>
    </row>
    <row r="203" spans="1:15">
      <c r="A203" s="472" t="s">
        <v>162</v>
      </c>
      <c r="B203" s="469" t="s">
        <v>337</v>
      </c>
      <c r="C203" s="462"/>
      <c r="D203" s="463"/>
      <c r="E203" s="462"/>
      <c r="F203" s="463"/>
      <c r="G203" s="462"/>
      <c r="H203" s="462"/>
      <c r="I203" s="463"/>
      <c r="J203" s="462"/>
      <c r="K203" s="463"/>
      <c r="L203" s="462"/>
      <c r="M203" s="464">
        <f t="shared" si="41"/>
        <v>0</v>
      </c>
      <c r="N203" s="464">
        <f t="shared" si="42"/>
        <v>0</v>
      </c>
      <c r="O203" s="464"/>
    </row>
    <row r="204" spans="1:15" s="452" customFormat="1">
      <c r="A204" s="461" t="s">
        <v>47</v>
      </c>
      <c r="B204" s="461"/>
      <c r="C204" s="462">
        <f>SUM(D204:G204)</f>
        <v>14218</v>
      </c>
      <c r="D204" s="463"/>
      <c r="E204" s="462"/>
      <c r="F204" s="463">
        <v>14218</v>
      </c>
      <c r="G204" s="462"/>
      <c r="H204" s="462"/>
      <c r="I204" s="463"/>
      <c r="J204" s="462"/>
      <c r="K204" s="463"/>
      <c r="L204" s="462"/>
      <c r="M204" s="464">
        <f t="shared" si="41"/>
        <v>14218</v>
      </c>
      <c r="N204" s="464">
        <f t="shared" si="42"/>
        <v>0</v>
      </c>
      <c r="O204" s="464"/>
    </row>
    <row r="205" spans="1:15" s="452" customFormat="1">
      <c r="A205" s="461" t="s">
        <v>430</v>
      </c>
      <c r="B205" s="461"/>
      <c r="C205" s="462">
        <v>14218</v>
      </c>
      <c r="D205" s="463">
        <v>0</v>
      </c>
      <c r="E205" s="462">
        <v>0</v>
      </c>
      <c r="F205" s="463">
        <v>14218</v>
      </c>
      <c r="G205" s="462">
        <v>0</v>
      </c>
      <c r="H205" s="462">
        <v>0</v>
      </c>
      <c r="I205" s="463">
        <v>0</v>
      </c>
      <c r="J205" s="462">
        <v>0</v>
      </c>
      <c r="K205" s="463">
        <v>0</v>
      </c>
      <c r="L205" s="462">
        <v>0</v>
      </c>
      <c r="M205" s="464">
        <f t="shared" si="41"/>
        <v>14218</v>
      </c>
      <c r="N205" s="464">
        <f t="shared" si="42"/>
        <v>0</v>
      </c>
      <c r="O205" s="464"/>
    </row>
    <row r="206" spans="1:15" s="452" customFormat="1">
      <c r="A206" s="461" t="s">
        <v>701</v>
      </c>
      <c r="B206" s="461"/>
      <c r="C206" s="465">
        <v>11300</v>
      </c>
      <c r="D206" s="463"/>
      <c r="E206" s="462"/>
      <c r="F206" s="463">
        <v>11300</v>
      </c>
      <c r="G206" s="462"/>
      <c r="H206" s="462"/>
      <c r="I206" s="463"/>
      <c r="J206" s="462"/>
      <c r="K206" s="463"/>
      <c r="L206" s="462"/>
      <c r="M206" s="464">
        <f t="shared" ref="M206:M249" si="60">SUM(D206:L206)</f>
        <v>11300</v>
      </c>
      <c r="N206" s="464">
        <f t="shared" ref="N206:N254" si="61">M206-C206</f>
        <v>0</v>
      </c>
      <c r="O206" s="464"/>
    </row>
    <row r="207" spans="1:15" s="452" customFormat="1">
      <c r="A207" s="461" t="s">
        <v>495</v>
      </c>
      <c r="B207" s="461"/>
      <c r="C207" s="462">
        <f>SUM(C206)</f>
        <v>11300</v>
      </c>
      <c r="D207" s="462">
        <f t="shared" ref="D207:L207" si="62">SUM(D206)</f>
        <v>0</v>
      </c>
      <c r="E207" s="462">
        <f t="shared" si="62"/>
        <v>0</v>
      </c>
      <c r="F207" s="462">
        <f t="shared" si="62"/>
        <v>11300</v>
      </c>
      <c r="G207" s="462">
        <f t="shared" si="62"/>
        <v>0</v>
      </c>
      <c r="H207" s="462">
        <f t="shared" si="62"/>
        <v>0</v>
      </c>
      <c r="I207" s="462">
        <f t="shared" si="62"/>
        <v>0</v>
      </c>
      <c r="J207" s="462">
        <f t="shared" si="62"/>
        <v>0</v>
      </c>
      <c r="K207" s="462">
        <f t="shared" si="62"/>
        <v>0</v>
      </c>
      <c r="L207" s="462">
        <f t="shared" si="62"/>
        <v>0</v>
      </c>
      <c r="M207" s="464">
        <f t="shared" si="60"/>
        <v>11300</v>
      </c>
      <c r="N207" s="464">
        <f t="shared" si="61"/>
        <v>0</v>
      </c>
      <c r="O207" s="464"/>
    </row>
    <row r="208" spans="1:15" s="452" customFormat="1">
      <c r="A208" s="461" t="s">
        <v>430</v>
      </c>
      <c r="B208" s="461"/>
      <c r="C208" s="462">
        <f>C205+C207</f>
        <v>25518</v>
      </c>
      <c r="D208" s="462">
        <f t="shared" ref="D208:L208" si="63">D205+D207</f>
        <v>0</v>
      </c>
      <c r="E208" s="462">
        <f t="shared" si="63"/>
        <v>0</v>
      </c>
      <c r="F208" s="462">
        <f t="shared" si="63"/>
        <v>25518</v>
      </c>
      <c r="G208" s="462">
        <f t="shared" si="63"/>
        <v>0</v>
      </c>
      <c r="H208" s="462">
        <f t="shared" si="63"/>
        <v>0</v>
      </c>
      <c r="I208" s="462">
        <f t="shared" si="63"/>
        <v>0</v>
      </c>
      <c r="J208" s="462">
        <f t="shared" si="63"/>
        <v>0</v>
      </c>
      <c r="K208" s="462">
        <f t="shared" si="63"/>
        <v>0</v>
      </c>
      <c r="L208" s="462">
        <f t="shared" si="63"/>
        <v>0</v>
      </c>
      <c r="M208" s="464">
        <f t="shared" si="60"/>
        <v>25518</v>
      </c>
      <c r="N208" s="464">
        <f t="shared" si="61"/>
        <v>0</v>
      </c>
      <c r="O208" s="464"/>
    </row>
    <row r="209" spans="1:15">
      <c r="A209" s="472" t="s">
        <v>164</v>
      </c>
      <c r="B209" s="469" t="s">
        <v>337</v>
      </c>
      <c r="C209" s="462"/>
      <c r="D209" s="463"/>
      <c r="E209" s="462"/>
      <c r="F209" s="463"/>
      <c r="G209" s="462"/>
      <c r="H209" s="462"/>
      <c r="I209" s="463"/>
      <c r="J209" s="462"/>
      <c r="K209" s="463"/>
      <c r="L209" s="462"/>
      <c r="M209" s="464">
        <f t="shared" si="60"/>
        <v>0</v>
      </c>
      <c r="N209" s="464">
        <f t="shared" si="61"/>
        <v>0</v>
      </c>
      <c r="O209" s="464"/>
    </row>
    <row r="210" spans="1:15" s="452" customFormat="1">
      <c r="A210" s="461" t="s">
        <v>47</v>
      </c>
      <c r="B210" s="461"/>
      <c r="C210" s="462">
        <f>SUM(D210:G210)</f>
        <v>4513</v>
      </c>
      <c r="D210" s="463"/>
      <c r="E210" s="462"/>
      <c r="F210" s="463">
        <v>4513</v>
      </c>
      <c r="G210" s="462"/>
      <c r="H210" s="462"/>
      <c r="I210" s="463"/>
      <c r="J210" s="462"/>
      <c r="K210" s="463"/>
      <c r="L210" s="462"/>
      <c r="M210" s="464">
        <f t="shared" si="60"/>
        <v>4513</v>
      </c>
      <c r="N210" s="464">
        <f t="shared" si="61"/>
        <v>0</v>
      </c>
      <c r="O210" s="464"/>
    </row>
    <row r="211" spans="1:15" s="452" customFormat="1">
      <c r="A211" s="461" t="s">
        <v>430</v>
      </c>
      <c r="B211" s="461"/>
      <c r="C211" s="462">
        <v>4513</v>
      </c>
      <c r="D211" s="463">
        <v>0</v>
      </c>
      <c r="E211" s="462">
        <v>0</v>
      </c>
      <c r="F211" s="463">
        <v>4513</v>
      </c>
      <c r="G211" s="462">
        <v>0</v>
      </c>
      <c r="H211" s="462">
        <v>0</v>
      </c>
      <c r="I211" s="463">
        <v>0</v>
      </c>
      <c r="J211" s="462">
        <v>0</v>
      </c>
      <c r="K211" s="463">
        <v>0</v>
      </c>
      <c r="L211" s="462">
        <v>0</v>
      </c>
      <c r="M211" s="464">
        <f t="shared" si="60"/>
        <v>4513</v>
      </c>
      <c r="N211" s="464">
        <f t="shared" si="61"/>
        <v>0</v>
      </c>
      <c r="O211" s="464"/>
    </row>
    <row r="212" spans="1:15" s="452" customFormat="1">
      <c r="A212" s="461" t="s">
        <v>495</v>
      </c>
      <c r="B212" s="461"/>
      <c r="C212" s="462">
        <v>0</v>
      </c>
      <c r="D212" s="462">
        <v>0</v>
      </c>
      <c r="E212" s="462">
        <v>0</v>
      </c>
      <c r="F212" s="462">
        <v>0</v>
      </c>
      <c r="G212" s="462">
        <v>0</v>
      </c>
      <c r="H212" s="462">
        <v>0</v>
      </c>
      <c r="I212" s="462">
        <v>0</v>
      </c>
      <c r="J212" s="462">
        <v>0</v>
      </c>
      <c r="K212" s="462">
        <v>0</v>
      </c>
      <c r="L212" s="462">
        <v>0</v>
      </c>
      <c r="M212" s="464">
        <f t="shared" si="60"/>
        <v>0</v>
      </c>
      <c r="N212" s="464">
        <f t="shared" si="61"/>
        <v>0</v>
      </c>
      <c r="O212" s="464"/>
    </row>
    <row r="213" spans="1:15" s="452" customFormat="1">
      <c r="A213" s="461" t="s">
        <v>430</v>
      </c>
      <c r="B213" s="461"/>
      <c r="C213" s="462">
        <f>C210+C212</f>
        <v>4513</v>
      </c>
      <c r="D213" s="462">
        <f t="shared" ref="D213:L213" si="64">D210+D212</f>
        <v>0</v>
      </c>
      <c r="E213" s="462">
        <f t="shared" si="64"/>
        <v>0</v>
      </c>
      <c r="F213" s="462">
        <f t="shared" si="64"/>
        <v>4513</v>
      </c>
      <c r="G213" s="462">
        <f t="shared" si="64"/>
        <v>0</v>
      </c>
      <c r="H213" s="462">
        <f t="shared" si="64"/>
        <v>0</v>
      </c>
      <c r="I213" s="462">
        <f t="shared" si="64"/>
        <v>0</v>
      </c>
      <c r="J213" s="462">
        <f t="shared" si="64"/>
        <v>0</v>
      </c>
      <c r="K213" s="462">
        <f t="shared" si="64"/>
        <v>0</v>
      </c>
      <c r="L213" s="462">
        <f t="shared" si="64"/>
        <v>0</v>
      </c>
      <c r="M213" s="464">
        <f t="shared" si="60"/>
        <v>4513</v>
      </c>
      <c r="N213" s="464">
        <f t="shared" si="61"/>
        <v>0</v>
      </c>
      <c r="O213" s="464"/>
    </row>
    <row r="214" spans="1:15">
      <c r="A214" s="472" t="s">
        <v>248</v>
      </c>
      <c r="B214" s="469" t="s">
        <v>337</v>
      </c>
      <c r="C214" s="462"/>
      <c r="D214" s="463"/>
      <c r="E214" s="462"/>
      <c r="F214" s="463"/>
      <c r="G214" s="462"/>
      <c r="H214" s="462"/>
      <c r="I214" s="463"/>
      <c r="J214" s="462"/>
      <c r="K214" s="463"/>
      <c r="L214" s="462"/>
      <c r="M214" s="464">
        <f t="shared" si="60"/>
        <v>0</v>
      </c>
      <c r="N214" s="464">
        <f t="shared" si="61"/>
        <v>0</v>
      </c>
      <c r="O214" s="464"/>
    </row>
    <row r="215" spans="1:15" s="452" customFormat="1">
      <c r="A215" s="461" t="s">
        <v>47</v>
      </c>
      <c r="B215" s="461"/>
      <c r="C215" s="462">
        <f>SUM(D215:G215)</f>
        <v>62</v>
      </c>
      <c r="D215" s="463"/>
      <c r="E215" s="462"/>
      <c r="F215" s="463">
        <v>62</v>
      </c>
      <c r="G215" s="462"/>
      <c r="H215" s="462"/>
      <c r="I215" s="463"/>
      <c r="J215" s="462"/>
      <c r="K215" s="463"/>
      <c r="L215" s="462"/>
      <c r="M215" s="464">
        <f t="shared" si="60"/>
        <v>62</v>
      </c>
      <c r="N215" s="464">
        <f t="shared" si="61"/>
        <v>0</v>
      </c>
      <c r="O215" s="464"/>
    </row>
    <row r="216" spans="1:15" s="452" customFormat="1">
      <c r="A216" s="461" t="s">
        <v>430</v>
      </c>
      <c r="B216" s="461"/>
      <c r="C216" s="462">
        <v>62</v>
      </c>
      <c r="D216" s="463">
        <v>0</v>
      </c>
      <c r="E216" s="462">
        <v>0</v>
      </c>
      <c r="F216" s="463">
        <v>62</v>
      </c>
      <c r="G216" s="462">
        <v>0</v>
      </c>
      <c r="H216" s="462">
        <v>0</v>
      </c>
      <c r="I216" s="463">
        <v>0</v>
      </c>
      <c r="J216" s="462">
        <v>0</v>
      </c>
      <c r="K216" s="463">
        <v>0</v>
      </c>
      <c r="L216" s="462">
        <v>0</v>
      </c>
      <c r="M216" s="464">
        <f t="shared" si="60"/>
        <v>62</v>
      </c>
      <c r="N216" s="464">
        <f t="shared" si="61"/>
        <v>0</v>
      </c>
      <c r="O216" s="464"/>
    </row>
    <row r="217" spans="1:15" s="452" customFormat="1">
      <c r="A217" s="461" t="s">
        <v>495</v>
      </c>
      <c r="B217" s="461"/>
      <c r="C217" s="462">
        <v>0</v>
      </c>
      <c r="D217" s="462">
        <v>0</v>
      </c>
      <c r="E217" s="462">
        <v>0</v>
      </c>
      <c r="F217" s="462">
        <v>0</v>
      </c>
      <c r="G217" s="462">
        <v>0</v>
      </c>
      <c r="H217" s="462">
        <v>0</v>
      </c>
      <c r="I217" s="462">
        <v>0</v>
      </c>
      <c r="J217" s="462">
        <v>0</v>
      </c>
      <c r="K217" s="462">
        <v>0</v>
      </c>
      <c r="L217" s="462">
        <v>0</v>
      </c>
      <c r="M217" s="464">
        <f t="shared" si="60"/>
        <v>0</v>
      </c>
      <c r="N217" s="464">
        <f t="shared" si="61"/>
        <v>0</v>
      </c>
      <c r="O217" s="464"/>
    </row>
    <row r="218" spans="1:15" s="452" customFormat="1">
      <c r="A218" s="461" t="s">
        <v>430</v>
      </c>
      <c r="B218" s="461"/>
      <c r="C218" s="462">
        <f>C215+C217</f>
        <v>62</v>
      </c>
      <c r="D218" s="462">
        <f t="shared" ref="D218:L218" si="65">D215+D217</f>
        <v>0</v>
      </c>
      <c r="E218" s="462">
        <f t="shared" si="65"/>
        <v>0</v>
      </c>
      <c r="F218" s="462">
        <f t="shared" si="65"/>
        <v>62</v>
      </c>
      <c r="G218" s="462">
        <f t="shared" si="65"/>
        <v>0</v>
      </c>
      <c r="H218" s="462">
        <f t="shared" si="65"/>
        <v>0</v>
      </c>
      <c r="I218" s="462">
        <f t="shared" si="65"/>
        <v>0</v>
      </c>
      <c r="J218" s="462">
        <f t="shared" si="65"/>
        <v>0</v>
      </c>
      <c r="K218" s="462">
        <f t="shared" si="65"/>
        <v>0</v>
      </c>
      <c r="L218" s="462">
        <f t="shared" si="65"/>
        <v>0</v>
      </c>
      <c r="M218" s="464">
        <f t="shared" si="60"/>
        <v>62</v>
      </c>
      <c r="N218" s="464">
        <f t="shared" si="61"/>
        <v>0</v>
      </c>
      <c r="O218" s="464"/>
    </row>
    <row r="219" spans="1:15">
      <c r="A219" s="472" t="s">
        <v>249</v>
      </c>
      <c r="B219" s="469" t="s">
        <v>337</v>
      </c>
      <c r="C219" s="462"/>
      <c r="D219" s="463"/>
      <c r="E219" s="462"/>
      <c r="F219" s="463"/>
      <c r="G219" s="462"/>
      <c r="H219" s="462"/>
      <c r="I219" s="463"/>
      <c r="J219" s="462"/>
      <c r="K219" s="463"/>
      <c r="L219" s="462"/>
      <c r="M219" s="464">
        <f t="shared" si="60"/>
        <v>0</v>
      </c>
      <c r="N219" s="464">
        <f t="shared" si="61"/>
        <v>0</v>
      </c>
      <c r="O219" s="464"/>
    </row>
    <row r="220" spans="1:15" s="452" customFormat="1">
      <c r="A220" s="461" t="s">
        <v>47</v>
      </c>
      <c r="B220" s="461"/>
      <c r="C220" s="462">
        <f>SUM(D220:G220)</f>
        <v>76</v>
      </c>
      <c r="D220" s="463"/>
      <c r="E220" s="462"/>
      <c r="F220" s="463">
        <v>76</v>
      </c>
      <c r="G220" s="462"/>
      <c r="H220" s="462"/>
      <c r="I220" s="463"/>
      <c r="J220" s="462"/>
      <c r="K220" s="463"/>
      <c r="L220" s="462"/>
      <c r="M220" s="464">
        <f t="shared" si="60"/>
        <v>76</v>
      </c>
      <c r="N220" s="464">
        <f t="shared" si="61"/>
        <v>0</v>
      </c>
      <c r="O220" s="464"/>
    </row>
    <row r="221" spans="1:15" s="452" customFormat="1">
      <c r="A221" s="461" t="s">
        <v>430</v>
      </c>
      <c r="B221" s="461"/>
      <c r="C221" s="462">
        <v>76</v>
      </c>
      <c r="D221" s="463">
        <v>0</v>
      </c>
      <c r="E221" s="462">
        <v>0</v>
      </c>
      <c r="F221" s="463">
        <v>76</v>
      </c>
      <c r="G221" s="462">
        <v>0</v>
      </c>
      <c r="H221" s="462">
        <v>0</v>
      </c>
      <c r="I221" s="463">
        <v>0</v>
      </c>
      <c r="J221" s="462">
        <v>0</v>
      </c>
      <c r="K221" s="463">
        <v>0</v>
      </c>
      <c r="L221" s="462">
        <v>0</v>
      </c>
      <c r="M221" s="464">
        <f t="shared" si="60"/>
        <v>76</v>
      </c>
      <c r="N221" s="464">
        <f t="shared" si="61"/>
        <v>0</v>
      </c>
      <c r="O221" s="464"/>
    </row>
    <row r="222" spans="1:15" s="452" customFormat="1">
      <c r="A222" s="461" t="s">
        <v>495</v>
      </c>
      <c r="B222" s="461"/>
      <c r="C222" s="462">
        <v>0</v>
      </c>
      <c r="D222" s="462">
        <v>0</v>
      </c>
      <c r="E222" s="462">
        <v>0</v>
      </c>
      <c r="F222" s="462">
        <v>0</v>
      </c>
      <c r="G222" s="462">
        <v>0</v>
      </c>
      <c r="H222" s="462">
        <v>0</v>
      </c>
      <c r="I222" s="462">
        <v>0</v>
      </c>
      <c r="J222" s="462">
        <v>0</v>
      </c>
      <c r="K222" s="462">
        <v>0</v>
      </c>
      <c r="L222" s="462">
        <v>0</v>
      </c>
      <c r="M222" s="464">
        <f t="shared" si="60"/>
        <v>0</v>
      </c>
      <c r="N222" s="464">
        <f t="shared" si="61"/>
        <v>0</v>
      </c>
      <c r="O222" s="464"/>
    </row>
    <row r="223" spans="1:15" s="452" customFormat="1">
      <c r="A223" s="461" t="s">
        <v>430</v>
      </c>
      <c r="B223" s="461"/>
      <c r="C223" s="462">
        <f>C220+C222</f>
        <v>76</v>
      </c>
      <c r="D223" s="462">
        <f t="shared" ref="D223:L223" si="66">D220+D222</f>
        <v>0</v>
      </c>
      <c r="E223" s="462">
        <f t="shared" si="66"/>
        <v>0</v>
      </c>
      <c r="F223" s="462">
        <f t="shared" si="66"/>
        <v>76</v>
      </c>
      <c r="G223" s="462">
        <f t="shared" si="66"/>
        <v>0</v>
      </c>
      <c r="H223" s="462">
        <f t="shared" si="66"/>
        <v>0</v>
      </c>
      <c r="I223" s="462">
        <f t="shared" si="66"/>
        <v>0</v>
      </c>
      <c r="J223" s="462">
        <f t="shared" si="66"/>
        <v>0</v>
      </c>
      <c r="K223" s="462">
        <f t="shared" si="66"/>
        <v>0</v>
      </c>
      <c r="L223" s="462">
        <f t="shared" si="66"/>
        <v>0</v>
      </c>
      <c r="M223" s="464">
        <f t="shared" si="60"/>
        <v>76</v>
      </c>
      <c r="N223" s="464">
        <f t="shared" si="61"/>
        <v>0</v>
      </c>
      <c r="O223" s="464"/>
    </row>
    <row r="224" spans="1:15">
      <c r="A224" s="472" t="s">
        <v>256</v>
      </c>
      <c r="B224" s="469" t="s">
        <v>337</v>
      </c>
      <c r="C224" s="462"/>
      <c r="D224" s="463"/>
      <c r="E224" s="462"/>
      <c r="F224" s="463"/>
      <c r="G224" s="462"/>
      <c r="H224" s="462"/>
      <c r="I224" s="463"/>
      <c r="J224" s="462"/>
      <c r="K224" s="463"/>
      <c r="L224" s="462"/>
      <c r="M224" s="464">
        <f t="shared" si="60"/>
        <v>0</v>
      </c>
      <c r="N224" s="464">
        <f t="shared" si="61"/>
        <v>0</v>
      </c>
      <c r="O224" s="464"/>
    </row>
    <row r="225" spans="1:15" s="452" customFormat="1">
      <c r="A225" s="461" t="s">
        <v>47</v>
      </c>
      <c r="B225" s="461"/>
      <c r="C225" s="462">
        <f>SUM(D225:G225)</f>
        <v>6706</v>
      </c>
      <c r="D225" s="463"/>
      <c r="E225" s="462"/>
      <c r="F225" s="463">
        <v>6706</v>
      </c>
      <c r="G225" s="462"/>
      <c r="H225" s="462"/>
      <c r="I225" s="463"/>
      <c r="J225" s="462"/>
      <c r="K225" s="463"/>
      <c r="L225" s="462"/>
      <c r="M225" s="464">
        <f t="shared" si="60"/>
        <v>6706</v>
      </c>
      <c r="N225" s="464">
        <f t="shared" si="61"/>
        <v>0</v>
      </c>
      <c r="O225" s="464"/>
    </row>
    <row r="226" spans="1:15" s="452" customFormat="1">
      <c r="A226" s="461" t="s">
        <v>430</v>
      </c>
      <c r="B226" s="461"/>
      <c r="C226" s="462">
        <v>6706</v>
      </c>
      <c r="D226" s="463">
        <v>0</v>
      </c>
      <c r="E226" s="462">
        <v>0</v>
      </c>
      <c r="F226" s="463">
        <v>6706</v>
      </c>
      <c r="G226" s="462">
        <v>0</v>
      </c>
      <c r="H226" s="462">
        <v>0</v>
      </c>
      <c r="I226" s="463">
        <v>0</v>
      </c>
      <c r="J226" s="462">
        <v>0</v>
      </c>
      <c r="K226" s="463">
        <v>0</v>
      </c>
      <c r="L226" s="462">
        <v>0</v>
      </c>
      <c r="M226" s="464">
        <f t="shared" si="60"/>
        <v>6706</v>
      </c>
      <c r="N226" s="464">
        <f t="shared" si="61"/>
        <v>0</v>
      </c>
      <c r="O226" s="464"/>
    </row>
    <row r="227" spans="1:15" s="452" customFormat="1">
      <c r="A227" s="461" t="s">
        <v>495</v>
      </c>
      <c r="B227" s="461"/>
      <c r="C227" s="462">
        <v>0</v>
      </c>
      <c r="D227" s="462">
        <v>0</v>
      </c>
      <c r="E227" s="462">
        <v>0</v>
      </c>
      <c r="F227" s="462">
        <v>0</v>
      </c>
      <c r="G227" s="462">
        <v>0</v>
      </c>
      <c r="H227" s="462">
        <v>0</v>
      </c>
      <c r="I227" s="462">
        <v>0</v>
      </c>
      <c r="J227" s="462">
        <v>0</v>
      </c>
      <c r="K227" s="462">
        <v>0</v>
      </c>
      <c r="L227" s="462">
        <v>0</v>
      </c>
      <c r="M227" s="464">
        <f t="shared" si="60"/>
        <v>0</v>
      </c>
      <c r="N227" s="464">
        <f t="shared" si="61"/>
        <v>0</v>
      </c>
      <c r="O227" s="464"/>
    </row>
    <row r="228" spans="1:15" s="452" customFormat="1">
      <c r="A228" s="461" t="s">
        <v>430</v>
      </c>
      <c r="B228" s="461"/>
      <c r="C228" s="462">
        <f>C225+C227</f>
        <v>6706</v>
      </c>
      <c r="D228" s="462">
        <f t="shared" ref="D228:L228" si="67">D225+D227</f>
        <v>0</v>
      </c>
      <c r="E228" s="462">
        <f t="shared" si="67"/>
        <v>0</v>
      </c>
      <c r="F228" s="462">
        <f t="shared" si="67"/>
        <v>6706</v>
      </c>
      <c r="G228" s="462">
        <f t="shared" si="67"/>
        <v>0</v>
      </c>
      <c r="H228" s="462">
        <f t="shared" si="67"/>
        <v>0</v>
      </c>
      <c r="I228" s="462">
        <f t="shared" si="67"/>
        <v>0</v>
      </c>
      <c r="J228" s="462">
        <f t="shared" si="67"/>
        <v>0</v>
      </c>
      <c r="K228" s="462">
        <f t="shared" si="67"/>
        <v>0</v>
      </c>
      <c r="L228" s="462">
        <f t="shared" si="67"/>
        <v>0</v>
      </c>
      <c r="M228" s="464">
        <f t="shared" si="60"/>
        <v>6706</v>
      </c>
      <c r="N228" s="464">
        <f t="shared" si="61"/>
        <v>0</v>
      </c>
      <c r="O228" s="464"/>
    </row>
    <row r="229" spans="1:15">
      <c r="A229" s="472" t="s">
        <v>165</v>
      </c>
      <c r="B229" s="469" t="s">
        <v>337</v>
      </c>
      <c r="C229" s="462"/>
      <c r="D229" s="463"/>
      <c r="E229" s="462"/>
      <c r="F229" s="463"/>
      <c r="G229" s="462"/>
      <c r="H229" s="462"/>
      <c r="I229" s="463"/>
      <c r="J229" s="462"/>
      <c r="K229" s="463"/>
      <c r="L229" s="462"/>
      <c r="M229" s="464">
        <f t="shared" si="60"/>
        <v>0</v>
      </c>
      <c r="N229" s="464">
        <f t="shared" si="61"/>
        <v>0</v>
      </c>
      <c r="O229" s="464"/>
    </row>
    <row r="230" spans="1:15" s="452" customFormat="1">
      <c r="A230" s="461" t="s">
        <v>47</v>
      </c>
      <c r="B230" s="461"/>
      <c r="C230" s="462">
        <f>SUM(D230:G230)</f>
        <v>1640</v>
      </c>
      <c r="D230" s="463"/>
      <c r="E230" s="462"/>
      <c r="F230" s="463">
        <v>1640</v>
      </c>
      <c r="G230" s="462"/>
      <c r="H230" s="462"/>
      <c r="I230" s="463"/>
      <c r="J230" s="462"/>
      <c r="K230" s="463"/>
      <c r="L230" s="462"/>
      <c r="M230" s="464">
        <f t="shared" si="60"/>
        <v>1640</v>
      </c>
      <c r="N230" s="464">
        <f t="shared" si="61"/>
        <v>0</v>
      </c>
      <c r="O230" s="464"/>
    </row>
    <row r="231" spans="1:15" s="452" customFormat="1">
      <c r="A231" s="461" t="s">
        <v>430</v>
      </c>
      <c r="B231" s="461"/>
      <c r="C231" s="462">
        <v>1640</v>
      </c>
      <c r="D231" s="463">
        <v>0</v>
      </c>
      <c r="E231" s="462">
        <v>0</v>
      </c>
      <c r="F231" s="463">
        <v>1640</v>
      </c>
      <c r="G231" s="462">
        <v>0</v>
      </c>
      <c r="H231" s="462">
        <v>0</v>
      </c>
      <c r="I231" s="463">
        <v>0</v>
      </c>
      <c r="J231" s="462">
        <v>0</v>
      </c>
      <c r="K231" s="463">
        <v>0</v>
      </c>
      <c r="L231" s="462">
        <v>0</v>
      </c>
      <c r="M231" s="464">
        <f t="shared" si="60"/>
        <v>1640</v>
      </c>
      <c r="N231" s="464">
        <f t="shared" si="61"/>
        <v>0</v>
      </c>
      <c r="O231" s="464"/>
    </row>
    <row r="232" spans="1:15" s="452" customFormat="1">
      <c r="A232" s="461" t="s">
        <v>495</v>
      </c>
      <c r="B232" s="461"/>
      <c r="C232" s="462">
        <v>0</v>
      </c>
      <c r="D232" s="462">
        <v>0</v>
      </c>
      <c r="E232" s="462">
        <v>0</v>
      </c>
      <c r="F232" s="462">
        <v>0</v>
      </c>
      <c r="G232" s="462">
        <v>0</v>
      </c>
      <c r="H232" s="462">
        <v>0</v>
      </c>
      <c r="I232" s="462">
        <v>0</v>
      </c>
      <c r="J232" s="462">
        <v>0</v>
      </c>
      <c r="K232" s="462">
        <v>0</v>
      </c>
      <c r="L232" s="462">
        <v>0</v>
      </c>
      <c r="M232" s="464">
        <f t="shared" si="60"/>
        <v>0</v>
      </c>
      <c r="N232" s="464">
        <f t="shared" si="61"/>
        <v>0</v>
      </c>
      <c r="O232" s="464"/>
    </row>
    <row r="233" spans="1:15" s="452" customFormat="1">
      <c r="A233" s="461" t="s">
        <v>430</v>
      </c>
      <c r="B233" s="461"/>
      <c r="C233" s="462">
        <f>C230+C232</f>
        <v>1640</v>
      </c>
      <c r="D233" s="462">
        <f t="shared" ref="D233:L233" si="68">D230+D232</f>
        <v>0</v>
      </c>
      <c r="E233" s="462">
        <f t="shared" si="68"/>
        <v>0</v>
      </c>
      <c r="F233" s="462">
        <f t="shared" si="68"/>
        <v>1640</v>
      </c>
      <c r="G233" s="462">
        <f t="shared" si="68"/>
        <v>0</v>
      </c>
      <c r="H233" s="462">
        <f t="shared" si="68"/>
        <v>0</v>
      </c>
      <c r="I233" s="462">
        <f t="shared" si="68"/>
        <v>0</v>
      </c>
      <c r="J233" s="462">
        <f t="shared" si="68"/>
        <v>0</v>
      </c>
      <c r="K233" s="462">
        <f t="shared" si="68"/>
        <v>0</v>
      </c>
      <c r="L233" s="462">
        <f t="shared" si="68"/>
        <v>0</v>
      </c>
      <c r="M233" s="464">
        <f t="shared" si="60"/>
        <v>1640</v>
      </c>
      <c r="N233" s="464">
        <f t="shared" si="61"/>
        <v>0</v>
      </c>
      <c r="O233" s="464"/>
    </row>
    <row r="234" spans="1:15" s="513" customFormat="1">
      <c r="A234" s="458" t="s">
        <v>330</v>
      </c>
      <c r="B234" s="458"/>
      <c r="C234" s="458"/>
      <c r="D234" s="459"/>
      <c r="E234" s="460"/>
      <c r="F234" s="459"/>
      <c r="G234" s="460"/>
      <c r="H234" s="460"/>
      <c r="I234" s="459"/>
      <c r="J234" s="460"/>
      <c r="K234" s="459"/>
      <c r="L234" s="460"/>
      <c r="M234" s="464">
        <f t="shared" si="60"/>
        <v>0</v>
      </c>
      <c r="N234" s="464">
        <f t="shared" si="61"/>
        <v>0</v>
      </c>
      <c r="O234" s="464"/>
    </row>
    <row r="235" spans="1:15" s="509" customFormat="1">
      <c r="A235" s="461" t="s">
        <v>47</v>
      </c>
      <c r="B235" s="514"/>
      <c r="C235" s="515">
        <f>C13+C19+C24+C30+C35+C52+C58+C85+C91</f>
        <v>1166491</v>
      </c>
      <c r="D235" s="515">
        <f t="shared" ref="D235:L236" si="69">D13+D19+D24+D30+D35+D52+D58+D85+D91</f>
        <v>523892</v>
      </c>
      <c r="E235" s="515">
        <f t="shared" si="69"/>
        <v>118574</v>
      </c>
      <c r="F235" s="515">
        <f t="shared" si="69"/>
        <v>477495</v>
      </c>
      <c r="G235" s="515">
        <f t="shared" si="69"/>
        <v>0</v>
      </c>
      <c r="H235" s="515">
        <f t="shared" si="69"/>
        <v>23500</v>
      </c>
      <c r="I235" s="515">
        <f t="shared" si="69"/>
        <v>23030</v>
      </c>
      <c r="J235" s="515">
        <f t="shared" si="69"/>
        <v>0</v>
      </c>
      <c r="K235" s="515">
        <f t="shared" si="69"/>
        <v>0</v>
      </c>
      <c r="L235" s="515">
        <f t="shared" si="69"/>
        <v>0</v>
      </c>
      <c r="M235" s="464">
        <f t="shared" si="60"/>
        <v>1166491</v>
      </c>
      <c r="N235" s="464">
        <f t="shared" si="61"/>
        <v>0</v>
      </c>
      <c r="O235" s="464"/>
    </row>
    <row r="236" spans="1:15" s="509" customFormat="1">
      <c r="A236" s="461" t="s">
        <v>430</v>
      </c>
      <c r="B236" s="514"/>
      <c r="C236" s="515">
        <f>C14+C20+C25+C31+C36+C53+C59+C86+C92</f>
        <v>1211286</v>
      </c>
      <c r="D236" s="515">
        <f t="shared" si="69"/>
        <v>526350</v>
      </c>
      <c r="E236" s="515">
        <f t="shared" si="69"/>
        <v>119190</v>
      </c>
      <c r="F236" s="515">
        <f t="shared" si="69"/>
        <v>510797</v>
      </c>
      <c r="G236" s="515">
        <f t="shared" si="69"/>
        <v>150</v>
      </c>
      <c r="H236" s="515">
        <f t="shared" si="69"/>
        <v>26500</v>
      </c>
      <c r="I236" s="515">
        <f t="shared" si="69"/>
        <v>28299</v>
      </c>
      <c r="J236" s="515">
        <f t="shared" si="69"/>
        <v>0</v>
      </c>
      <c r="K236" s="515">
        <f t="shared" si="69"/>
        <v>0</v>
      </c>
      <c r="L236" s="515">
        <f t="shared" si="69"/>
        <v>0</v>
      </c>
      <c r="M236" s="464">
        <f t="shared" si="60"/>
        <v>1211286</v>
      </c>
      <c r="N236" s="464">
        <f t="shared" si="61"/>
        <v>0</v>
      </c>
      <c r="O236" s="464"/>
    </row>
    <row r="237" spans="1:15" s="452" customFormat="1">
      <c r="A237" s="461" t="s">
        <v>495</v>
      </c>
      <c r="B237" s="461"/>
      <c r="C237" s="462">
        <f t="shared" ref="C237:L238" si="70">C16+C21+C27+C32+C37+C55+C60+C88+C93</f>
        <v>40335</v>
      </c>
      <c r="D237" s="462">
        <f t="shared" si="70"/>
        <v>2762</v>
      </c>
      <c r="E237" s="462">
        <f t="shared" si="70"/>
        <v>736</v>
      </c>
      <c r="F237" s="462">
        <f t="shared" si="70"/>
        <v>36657</v>
      </c>
      <c r="G237" s="462">
        <f t="shared" si="70"/>
        <v>0</v>
      </c>
      <c r="H237" s="462">
        <f t="shared" si="70"/>
        <v>0</v>
      </c>
      <c r="I237" s="462">
        <f t="shared" si="70"/>
        <v>180</v>
      </c>
      <c r="J237" s="462">
        <f t="shared" si="70"/>
        <v>0</v>
      </c>
      <c r="K237" s="462">
        <f t="shared" si="70"/>
        <v>0</v>
      </c>
      <c r="L237" s="462">
        <f t="shared" si="70"/>
        <v>0</v>
      </c>
      <c r="M237" s="464">
        <f t="shared" si="60"/>
        <v>40335</v>
      </c>
      <c r="N237" s="464">
        <f t="shared" si="61"/>
        <v>0</v>
      </c>
      <c r="O237" s="464"/>
    </row>
    <row r="238" spans="1:15" s="452" customFormat="1">
      <c r="A238" s="461" t="s">
        <v>430</v>
      </c>
      <c r="B238" s="461"/>
      <c r="C238" s="462">
        <f>C17+C22+C28+C33+C38+C56+C61+C89+C94</f>
        <v>1251621</v>
      </c>
      <c r="D238" s="462">
        <f t="shared" si="70"/>
        <v>529112</v>
      </c>
      <c r="E238" s="462">
        <f t="shared" si="70"/>
        <v>119926</v>
      </c>
      <c r="F238" s="462">
        <f t="shared" si="70"/>
        <v>547454</v>
      </c>
      <c r="G238" s="462">
        <f t="shared" si="70"/>
        <v>150</v>
      </c>
      <c r="H238" s="462">
        <f t="shared" si="70"/>
        <v>26500</v>
      </c>
      <c r="I238" s="462">
        <f t="shared" si="70"/>
        <v>28479</v>
      </c>
      <c r="J238" s="462">
        <f t="shared" si="70"/>
        <v>0</v>
      </c>
      <c r="K238" s="462">
        <f t="shared" si="70"/>
        <v>0</v>
      </c>
      <c r="L238" s="462">
        <f t="shared" si="70"/>
        <v>0</v>
      </c>
      <c r="M238" s="464">
        <f t="shared" si="60"/>
        <v>1251621</v>
      </c>
      <c r="N238" s="464">
        <f t="shared" si="61"/>
        <v>0</v>
      </c>
      <c r="O238" s="464"/>
    </row>
    <row r="239" spans="1:15" s="452" customFormat="1">
      <c r="A239" s="516" t="s">
        <v>171</v>
      </c>
      <c r="B239" s="517"/>
      <c r="C239" s="518"/>
      <c r="D239" s="518"/>
      <c r="E239" s="518"/>
      <c r="F239" s="518"/>
      <c r="G239" s="518"/>
      <c r="H239" s="518"/>
      <c r="I239" s="519"/>
      <c r="J239" s="518"/>
      <c r="K239" s="518"/>
      <c r="L239" s="518"/>
      <c r="M239" s="464">
        <f t="shared" si="60"/>
        <v>0</v>
      </c>
      <c r="N239" s="464">
        <f t="shared" si="61"/>
        <v>0</v>
      </c>
      <c r="O239" s="464"/>
    </row>
    <row r="240" spans="1:15" s="452" customFormat="1">
      <c r="A240" s="461" t="s">
        <v>47</v>
      </c>
      <c r="B240" s="486"/>
      <c r="C240" s="520">
        <f>C13+C19+C24+C30+C52+C68+C73+C78+C85+C96+C102+C112+C118+C123+C128+C133+C138+C144+C150+C156+C161+C166+C183+C188+C193+C204+C210+C215+C220+C225+C230</f>
        <v>827902</v>
      </c>
      <c r="D240" s="520">
        <f t="shared" ref="D240:L241" si="71">D13+D19+D24+D30+D52+D68+D73+D78+D85+D96+D102+D112+D118+D123+D128+D133+D138+D144+D150+D156+D161+D166+D183+D188+D193+D204+D210+D215+D220+D225+D230</f>
        <v>394695</v>
      </c>
      <c r="E240" s="520">
        <f t="shared" si="71"/>
        <v>88732</v>
      </c>
      <c r="F240" s="520">
        <f t="shared" si="71"/>
        <v>302736</v>
      </c>
      <c r="G240" s="520">
        <f t="shared" si="71"/>
        <v>0</v>
      </c>
      <c r="H240" s="520">
        <f t="shared" si="71"/>
        <v>23500</v>
      </c>
      <c r="I240" s="520">
        <f t="shared" si="71"/>
        <v>18239</v>
      </c>
      <c r="J240" s="520">
        <f t="shared" si="71"/>
        <v>0</v>
      </c>
      <c r="K240" s="520">
        <f t="shared" si="71"/>
        <v>0</v>
      </c>
      <c r="L240" s="520">
        <f t="shared" si="71"/>
        <v>0</v>
      </c>
      <c r="M240" s="464">
        <f t="shared" si="60"/>
        <v>827902</v>
      </c>
      <c r="N240" s="464">
        <f t="shared" si="61"/>
        <v>0</v>
      </c>
      <c r="O240" s="464"/>
    </row>
    <row r="241" spans="1:15" s="452" customFormat="1">
      <c r="A241" s="461" t="s">
        <v>430</v>
      </c>
      <c r="B241" s="486"/>
      <c r="C241" s="520">
        <f>C14+C20+C25+C31+C53+C69+C74+C79+C86+C97+C103+C113+C119+C124+C129+C134+C139+C145+C151+C157+C162+C167+C184+C189+C194+C205+C211+C216+C221+C226+C231</f>
        <v>859827</v>
      </c>
      <c r="D241" s="520">
        <f t="shared" si="71"/>
        <v>397153</v>
      </c>
      <c r="E241" s="520">
        <f t="shared" si="71"/>
        <v>89348</v>
      </c>
      <c r="F241" s="520">
        <f t="shared" si="71"/>
        <v>325818</v>
      </c>
      <c r="G241" s="520">
        <f t="shared" si="71"/>
        <v>0</v>
      </c>
      <c r="H241" s="520">
        <f t="shared" si="71"/>
        <v>26500</v>
      </c>
      <c r="I241" s="520">
        <f t="shared" si="71"/>
        <v>21008</v>
      </c>
      <c r="J241" s="520">
        <f t="shared" si="71"/>
        <v>0</v>
      </c>
      <c r="K241" s="520">
        <f t="shared" si="71"/>
        <v>0</v>
      </c>
      <c r="L241" s="520">
        <f t="shared" si="71"/>
        <v>0</v>
      </c>
      <c r="M241" s="464">
        <f t="shared" si="60"/>
        <v>859827</v>
      </c>
      <c r="N241" s="464">
        <f t="shared" si="61"/>
        <v>0</v>
      </c>
      <c r="O241" s="464"/>
    </row>
    <row r="242" spans="1:15" s="452" customFormat="1">
      <c r="A242" s="461" t="s">
        <v>495</v>
      </c>
      <c r="B242" s="461"/>
      <c r="C242" s="462">
        <f t="shared" ref="C242:L243" si="72">C16+C21+C27+C32+C55+C70+C75+C82+C88+C99+C104+C115+C120+C125+C130+C135+C141+C147+C153+C158+C163+C168+C185+C190+C195+C207+C212+C217+C222+C227+C232</f>
        <v>34635</v>
      </c>
      <c r="D242" s="462">
        <f t="shared" si="72"/>
        <v>2762</v>
      </c>
      <c r="E242" s="462">
        <f t="shared" si="72"/>
        <v>736</v>
      </c>
      <c r="F242" s="462">
        <f t="shared" si="72"/>
        <v>30957</v>
      </c>
      <c r="G242" s="462">
        <f t="shared" si="72"/>
        <v>0</v>
      </c>
      <c r="H242" s="462">
        <f t="shared" si="72"/>
        <v>0</v>
      </c>
      <c r="I242" s="462">
        <f t="shared" si="72"/>
        <v>180</v>
      </c>
      <c r="J242" s="462">
        <f t="shared" si="72"/>
        <v>0</v>
      </c>
      <c r="K242" s="462">
        <f t="shared" si="72"/>
        <v>0</v>
      </c>
      <c r="L242" s="462">
        <f t="shared" si="72"/>
        <v>0</v>
      </c>
      <c r="M242" s="464">
        <f t="shared" si="60"/>
        <v>34635</v>
      </c>
      <c r="N242" s="464">
        <f t="shared" si="61"/>
        <v>0</v>
      </c>
      <c r="O242" s="464"/>
    </row>
    <row r="243" spans="1:15" s="452" customFormat="1">
      <c r="A243" s="461" t="s">
        <v>430</v>
      </c>
      <c r="B243" s="461"/>
      <c r="C243" s="462">
        <f t="shared" si="72"/>
        <v>894462</v>
      </c>
      <c r="D243" s="462">
        <f t="shared" si="72"/>
        <v>399915</v>
      </c>
      <c r="E243" s="462">
        <f t="shared" si="72"/>
        <v>90084</v>
      </c>
      <c r="F243" s="462">
        <f t="shared" si="72"/>
        <v>356775</v>
      </c>
      <c r="G243" s="462">
        <f t="shared" si="72"/>
        <v>0</v>
      </c>
      <c r="H243" s="462">
        <f t="shared" si="72"/>
        <v>26500</v>
      </c>
      <c r="I243" s="462">
        <f t="shared" si="72"/>
        <v>21188</v>
      </c>
      <c r="J243" s="462">
        <f t="shared" si="72"/>
        <v>0</v>
      </c>
      <c r="K243" s="462">
        <f t="shared" si="72"/>
        <v>0</v>
      </c>
      <c r="L243" s="462">
        <f t="shared" si="72"/>
        <v>0</v>
      </c>
      <c r="M243" s="464">
        <f t="shared" si="60"/>
        <v>894462</v>
      </c>
      <c r="N243" s="464">
        <f t="shared" si="61"/>
        <v>0</v>
      </c>
      <c r="O243" s="464"/>
    </row>
    <row r="244" spans="1:15" s="452" customFormat="1">
      <c r="A244" s="516" t="s">
        <v>172</v>
      </c>
      <c r="B244" s="517"/>
      <c r="C244" s="518"/>
      <c r="D244" s="518"/>
      <c r="E244" s="518"/>
      <c r="F244" s="518"/>
      <c r="G244" s="518"/>
      <c r="H244" s="518"/>
      <c r="I244" s="519"/>
      <c r="J244" s="518"/>
      <c r="K244" s="518"/>
      <c r="L244" s="518"/>
      <c r="M244" s="464">
        <f t="shared" si="60"/>
        <v>0</v>
      </c>
      <c r="N244" s="464">
        <f t="shared" si="61"/>
        <v>0</v>
      </c>
      <c r="O244" s="464"/>
    </row>
    <row r="245" spans="1:15" s="452" customFormat="1">
      <c r="A245" s="461" t="s">
        <v>47</v>
      </c>
      <c r="B245" s="486"/>
      <c r="C245" s="520">
        <f>C35+C63+C171+C177+C198</f>
        <v>338589</v>
      </c>
      <c r="D245" s="520">
        <f t="shared" ref="D245:L246" si="73">D35+D63+D171+D177+D198</f>
        <v>129197</v>
      </c>
      <c r="E245" s="520">
        <f t="shared" si="73"/>
        <v>29842</v>
      </c>
      <c r="F245" s="520">
        <f t="shared" si="73"/>
        <v>174759</v>
      </c>
      <c r="G245" s="520">
        <f t="shared" si="73"/>
        <v>0</v>
      </c>
      <c r="H245" s="520">
        <f t="shared" si="73"/>
        <v>0</v>
      </c>
      <c r="I245" s="520">
        <f t="shared" si="73"/>
        <v>4791</v>
      </c>
      <c r="J245" s="520">
        <f t="shared" si="73"/>
        <v>0</v>
      </c>
      <c r="K245" s="520">
        <f t="shared" si="73"/>
        <v>0</v>
      </c>
      <c r="L245" s="520">
        <f t="shared" si="73"/>
        <v>0</v>
      </c>
      <c r="M245" s="464">
        <f t="shared" si="60"/>
        <v>338589</v>
      </c>
      <c r="N245" s="464">
        <f t="shared" si="61"/>
        <v>0</v>
      </c>
      <c r="O245" s="464"/>
    </row>
    <row r="246" spans="1:15" s="452" customFormat="1">
      <c r="A246" s="461" t="s">
        <v>430</v>
      </c>
      <c r="B246" s="486"/>
      <c r="C246" s="520">
        <f>C36+C64+C172+C178+C199</f>
        <v>351459</v>
      </c>
      <c r="D246" s="520">
        <f t="shared" si="73"/>
        <v>129197</v>
      </c>
      <c r="E246" s="520">
        <f t="shared" si="73"/>
        <v>29842</v>
      </c>
      <c r="F246" s="520">
        <f t="shared" si="73"/>
        <v>184979</v>
      </c>
      <c r="G246" s="520">
        <f t="shared" si="73"/>
        <v>150</v>
      </c>
      <c r="H246" s="520">
        <f t="shared" si="73"/>
        <v>0</v>
      </c>
      <c r="I246" s="520">
        <f t="shared" si="73"/>
        <v>7291</v>
      </c>
      <c r="J246" s="520">
        <f t="shared" si="73"/>
        <v>0</v>
      </c>
      <c r="K246" s="520">
        <f t="shared" si="73"/>
        <v>0</v>
      </c>
      <c r="L246" s="520">
        <f t="shared" si="73"/>
        <v>0</v>
      </c>
      <c r="M246" s="464">
        <f t="shared" si="60"/>
        <v>351459</v>
      </c>
      <c r="N246" s="464">
        <f t="shared" si="61"/>
        <v>0</v>
      </c>
      <c r="O246" s="464"/>
    </row>
    <row r="247" spans="1:15" s="452" customFormat="1">
      <c r="A247" s="461" t="s">
        <v>495</v>
      </c>
      <c r="B247" s="461"/>
      <c r="C247" s="462">
        <f t="shared" ref="C247:L248" si="74">C37+C65+C174+C180+C201</f>
        <v>5700</v>
      </c>
      <c r="D247" s="462">
        <f t="shared" si="74"/>
        <v>0</v>
      </c>
      <c r="E247" s="462">
        <f t="shared" si="74"/>
        <v>0</v>
      </c>
      <c r="F247" s="462">
        <f t="shared" si="74"/>
        <v>5700</v>
      </c>
      <c r="G247" s="462">
        <f t="shared" si="74"/>
        <v>0</v>
      </c>
      <c r="H247" s="462">
        <f t="shared" si="74"/>
        <v>0</v>
      </c>
      <c r="I247" s="462">
        <f t="shared" si="74"/>
        <v>0</v>
      </c>
      <c r="J247" s="462">
        <f t="shared" si="74"/>
        <v>0</v>
      </c>
      <c r="K247" s="462">
        <f t="shared" si="74"/>
        <v>0</v>
      </c>
      <c r="L247" s="462">
        <f t="shared" si="74"/>
        <v>0</v>
      </c>
      <c r="M247" s="464">
        <f t="shared" si="60"/>
        <v>5700</v>
      </c>
      <c r="N247" s="464">
        <f t="shared" si="61"/>
        <v>0</v>
      </c>
      <c r="O247" s="464"/>
    </row>
    <row r="248" spans="1:15" s="452" customFormat="1">
      <c r="A248" s="461" t="s">
        <v>430</v>
      </c>
      <c r="B248" s="461"/>
      <c r="C248" s="462">
        <f t="shared" si="74"/>
        <v>357159</v>
      </c>
      <c r="D248" s="462">
        <f t="shared" si="74"/>
        <v>129197</v>
      </c>
      <c r="E248" s="462">
        <f t="shared" si="74"/>
        <v>29842</v>
      </c>
      <c r="F248" s="462">
        <f t="shared" si="74"/>
        <v>190679</v>
      </c>
      <c r="G248" s="462">
        <f t="shared" si="74"/>
        <v>150</v>
      </c>
      <c r="H248" s="462">
        <f t="shared" si="74"/>
        <v>0</v>
      </c>
      <c r="I248" s="462">
        <f t="shared" si="74"/>
        <v>7291</v>
      </c>
      <c r="J248" s="462">
        <f t="shared" si="74"/>
        <v>0</v>
      </c>
      <c r="K248" s="462">
        <f t="shared" si="74"/>
        <v>0</v>
      </c>
      <c r="L248" s="462">
        <f t="shared" si="74"/>
        <v>0</v>
      </c>
      <c r="M248" s="464">
        <f t="shared" si="60"/>
        <v>357159</v>
      </c>
      <c r="N248" s="464">
        <f t="shared" si="61"/>
        <v>0</v>
      </c>
      <c r="O248" s="464"/>
    </row>
    <row r="249" spans="1:15">
      <c r="A249" s="521" t="s">
        <v>173</v>
      </c>
      <c r="B249" s="522"/>
      <c r="C249" s="523">
        <v>0</v>
      </c>
      <c r="D249" s="523">
        <v>0</v>
      </c>
      <c r="E249" s="523">
        <v>0</v>
      </c>
      <c r="F249" s="523">
        <v>0</v>
      </c>
      <c r="G249" s="523">
        <v>0</v>
      </c>
      <c r="H249" s="523">
        <v>0</v>
      </c>
      <c r="I249" s="524">
        <v>0</v>
      </c>
      <c r="J249" s="523">
        <v>0</v>
      </c>
      <c r="K249" s="523">
        <v>0</v>
      </c>
      <c r="L249" s="523">
        <v>0</v>
      </c>
      <c r="M249" s="464">
        <f t="shared" si="60"/>
        <v>0</v>
      </c>
      <c r="N249" s="464">
        <f t="shared" si="61"/>
        <v>0</v>
      </c>
      <c r="O249" s="464"/>
    </row>
    <row r="250" spans="1:15">
      <c r="A250" s="525"/>
      <c r="B250" s="452"/>
      <c r="C250" s="526"/>
      <c r="D250" s="526"/>
      <c r="E250" s="526"/>
      <c r="F250" s="526"/>
      <c r="G250" s="526"/>
      <c r="H250" s="526"/>
      <c r="I250" s="526"/>
      <c r="J250" s="526"/>
      <c r="K250" s="526"/>
      <c r="L250" s="526"/>
      <c r="M250" s="464">
        <f t="shared" ref="M250:M254" si="75">SUM(D250:L250)</f>
        <v>0</v>
      </c>
      <c r="N250" s="464">
        <f t="shared" si="61"/>
        <v>0</v>
      </c>
      <c r="O250" s="464"/>
    </row>
    <row r="251" spans="1:15">
      <c r="C251" s="527">
        <f>C240+C245</f>
        <v>1166491</v>
      </c>
      <c r="D251" s="527">
        <f t="shared" ref="D251:L251" si="76">D240+D245</f>
        <v>523892</v>
      </c>
      <c r="E251" s="527">
        <f t="shared" si="76"/>
        <v>118574</v>
      </c>
      <c r="F251" s="527">
        <f t="shared" si="76"/>
        <v>477495</v>
      </c>
      <c r="G251" s="527">
        <f t="shared" si="76"/>
        <v>0</v>
      </c>
      <c r="H251" s="527">
        <f t="shared" si="76"/>
        <v>23500</v>
      </c>
      <c r="I251" s="527">
        <f t="shared" si="76"/>
        <v>23030</v>
      </c>
      <c r="J251" s="527">
        <f t="shared" si="76"/>
        <v>0</v>
      </c>
      <c r="K251" s="527">
        <f t="shared" si="76"/>
        <v>0</v>
      </c>
      <c r="L251" s="527">
        <f t="shared" si="76"/>
        <v>0</v>
      </c>
      <c r="M251" s="464">
        <f t="shared" si="75"/>
        <v>1166491</v>
      </c>
      <c r="N251" s="464">
        <f t="shared" si="61"/>
        <v>0</v>
      </c>
      <c r="O251" s="464"/>
    </row>
    <row r="252" spans="1:15">
      <c r="C252" s="527">
        <f t="shared" ref="C252:L253" si="77">C242+C247</f>
        <v>40335</v>
      </c>
      <c r="D252" s="527">
        <f t="shared" si="77"/>
        <v>2762</v>
      </c>
      <c r="E252" s="527">
        <f t="shared" si="77"/>
        <v>736</v>
      </c>
      <c r="F252" s="527">
        <f t="shared" si="77"/>
        <v>36657</v>
      </c>
      <c r="G252" s="527">
        <f t="shared" si="77"/>
        <v>0</v>
      </c>
      <c r="H252" s="527">
        <f t="shared" si="77"/>
        <v>0</v>
      </c>
      <c r="I252" s="527">
        <f t="shared" si="77"/>
        <v>180</v>
      </c>
      <c r="J252" s="527">
        <f t="shared" si="77"/>
        <v>0</v>
      </c>
      <c r="K252" s="527">
        <f t="shared" si="77"/>
        <v>0</v>
      </c>
      <c r="L252" s="527">
        <f t="shared" si="77"/>
        <v>0</v>
      </c>
      <c r="M252" s="464">
        <f t="shared" si="75"/>
        <v>40335</v>
      </c>
      <c r="N252" s="464">
        <f t="shared" si="61"/>
        <v>0</v>
      </c>
      <c r="O252" s="464"/>
    </row>
    <row r="253" spans="1:15">
      <c r="C253" s="527">
        <f t="shared" si="77"/>
        <v>1251621</v>
      </c>
      <c r="D253" s="527">
        <f t="shared" si="77"/>
        <v>529112</v>
      </c>
      <c r="E253" s="527">
        <f t="shared" si="77"/>
        <v>119926</v>
      </c>
      <c r="F253" s="527">
        <f t="shared" si="77"/>
        <v>547454</v>
      </c>
      <c r="G253" s="527">
        <f t="shared" si="77"/>
        <v>150</v>
      </c>
      <c r="H253" s="527">
        <f t="shared" si="77"/>
        <v>26500</v>
      </c>
      <c r="I253" s="527">
        <f t="shared" si="77"/>
        <v>28479</v>
      </c>
      <c r="J253" s="527">
        <f t="shared" si="77"/>
        <v>0</v>
      </c>
      <c r="K253" s="527">
        <f t="shared" si="77"/>
        <v>0</v>
      </c>
      <c r="L253" s="527">
        <f t="shared" si="77"/>
        <v>0</v>
      </c>
      <c r="M253" s="464">
        <f t="shared" si="75"/>
        <v>1251621</v>
      </c>
      <c r="N253" s="464">
        <f t="shared" si="61"/>
        <v>0</v>
      </c>
      <c r="O253" s="464"/>
    </row>
    <row r="254" spans="1:15">
      <c r="C254" s="464">
        <f>C238-C253</f>
        <v>0</v>
      </c>
      <c r="D254" s="464">
        <f t="shared" ref="D254:L254" si="78">D238-D253</f>
        <v>0</v>
      </c>
      <c r="E254" s="464">
        <f t="shared" si="78"/>
        <v>0</v>
      </c>
      <c r="F254" s="464">
        <f t="shared" si="78"/>
        <v>0</v>
      </c>
      <c r="G254" s="464">
        <f t="shared" si="78"/>
        <v>0</v>
      </c>
      <c r="H254" s="464">
        <f t="shared" si="78"/>
        <v>0</v>
      </c>
      <c r="I254" s="464">
        <f t="shared" si="78"/>
        <v>0</v>
      </c>
      <c r="J254" s="464">
        <f t="shared" si="78"/>
        <v>0</v>
      </c>
      <c r="K254" s="464">
        <f t="shared" si="78"/>
        <v>0</v>
      </c>
      <c r="L254" s="464">
        <f t="shared" si="78"/>
        <v>0</v>
      </c>
      <c r="M254" s="464">
        <f t="shared" si="75"/>
        <v>0</v>
      </c>
      <c r="N254" s="464">
        <f t="shared" si="61"/>
        <v>0</v>
      </c>
      <c r="O254" s="464"/>
    </row>
    <row r="255" spans="1:15">
      <c r="D255" s="528"/>
      <c r="G255" s="452"/>
      <c r="M255" s="464"/>
      <c r="N255" s="464"/>
      <c r="O255" s="464"/>
    </row>
    <row r="256" spans="1:15">
      <c r="D256" s="528"/>
      <c r="G256" s="452"/>
      <c r="M256" s="464"/>
      <c r="N256" s="464"/>
      <c r="O256" s="464"/>
    </row>
    <row r="257" spans="4:15">
      <c r="D257" s="452"/>
      <c r="G257" s="452"/>
      <c r="M257" s="464"/>
      <c r="N257" s="464"/>
      <c r="O257" s="464"/>
    </row>
    <row r="258" spans="4:15">
      <c r="D258" s="452"/>
      <c r="G258" s="452"/>
      <c r="M258" s="464"/>
      <c r="N258" s="464"/>
      <c r="O258" s="464"/>
    </row>
    <row r="259" spans="4:15">
      <c r="D259" s="452"/>
      <c r="G259" s="452"/>
    </row>
    <row r="260" spans="4:15">
      <c r="D260" s="452"/>
      <c r="G260" s="452"/>
    </row>
    <row r="261" spans="4:15">
      <c r="D261" s="452"/>
      <c r="G261" s="452"/>
    </row>
    <row r="262" spans="4:15">
      <c r="D262" s="452"/>
      <c r="G262" s="452"/>
    </row>
    <row r="263" spans="4:15">
      <c r="D263" s="452"/>
      <c r="G263" s="452"/>
    </row>
    <row r="264" spans="4:15">
      <c r="D264" s="452"/>
      <c r="G264" s="452"/>
    </row>
  </sheetData>
  <mergeCells count="17">
    <mergeCell ref="G8:G10"/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&amp;P. oldal</oddFooter>
  </headerFooter>
  <rowBreaks count="5" manualBreakCount="5">
    <brk id="44" max="11" man="1"/>
    <brk id="89" max="11" man="1"/>
    <brk id="131" max="11" man="1"/>
    <brk id="175" max="11" man="1"/>
    <brk id="21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17</vt:i4>
      </vt:variant>
    </vt:vector>
  </HeadingPairs>
  <TitlesOfParts>
    <vt:vector size="32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2017-10-11T13:06:57Z</cp:lastPrinted>
  <dcterms:created xsi:type="dcterms:W3CDTF">2001-01-09T08:56:26Z</dcterms:created>
  <dcterms:modified xsi:type="dcterms:W3CDTF">2017-10-27T07:20:22Z</dcterms:modified>
</cp:coreProperties>
</file>