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Betti\Testületi ülés 2020. július\zárszámadás\2019 zárszámadás\"/>
    </mc:Choice>
  </mc:AlternateContent>
  <xr:revisionPtr revIDLastSave="0" documentId="13_ncr:1_{0C00B719-43D2-40EF-AC5D-F97512726F03}" xr6:coauthVersionLast="45" xr6:coauthVersionMax="45" xr10:uidLastSave="{00000000-0000-0000-0000-000000000000}"/>
  <bookViews>
    <workbookView xWindow="-108" yWindow="-108" windowWidth="23256" windowHeight="12576" firstSheet="14" activeTab="20" xr2:uid="{00000000-000D-0000-FFFF-FFFF00000000}"/>
  </bookViews>
  <sheets>
    <sheet name="1.1melléklet" sheetId="4" r:id="rId1"/>
    <sheet name="1.melléklet" sheetId="1" r:id="rId2"/>
    <sheet name="2.melléklet" sheetId="13" r:id="rId3"/>
    <sheet name="3.melléklet" sheetId="16" r:id="rId4"/>
    <sheet name="4.melléklet" sheetId="14" r:id="rId5"/>
    <sheet name="5.melléklet" sheetId="15" r:id="rId6"/>
    <sheet name="6.melléklet" sheetId="10" r:id="rId7"/>
    <sheet name="8.melléklet" sheetId="11" r:id="rId8"/>
    <sheet name="9. melléklet" sheetId="18" r:id="rId9"/>
    <sheet name="9.1 melléklet" sheetId="5" r:id="rId10"/>
    <sheet name="9.2melléklet" sheetId="17" r:id="rId11"/>
    <sheet name="7.melléklet" sheetId="19" r:id="rId12"/>
    <sheet name="   kkjk" sheetId="20" state="hidden" r:id="rId13"/>
    <sheet name="10.melléklet" sheetId="12" r:id="rId14"/>
    <sheet name="14. melléklet" sheetId="21" r:id="rId15"/>
    <sheet name="15.melléklet" sheetId="24" r:id="rId16"/>
    <sheet name="11. melléklet" sheetId="25" r:id="rId17"/>
    <sheet name="12.mellékelt" sheetId="26" r:id="rId18"/>
    <sheet name="13.melléklet" sheetId="27" r:id="rId19"/>
    <sheet name="16. mellékelt" sheetId="28" r:id="rId20"/>
    <sheet name="17. melléklet" sheetId="29" r:id="rId21"/>
  </sheets>
  <definedNames>
    <definedName name="_xlnm.Print_Area" localSheetId="0">'1.1melléklet'!$A$1:$O$133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29" l="1"/>
  <c r="J21" i="29"/>
  <c r="D19" i="29"/>
  <c r="I19" i="29"/>
  <c r="H19" i="29"/>
  <c r="G19" i="29"/>
  <c r="F19" i="29"/>
  <c r="E19" i="29"/>
  <c r="J18" i="29"/>
  <c r="I17" i="29"/>
  <c r="H17" i="29"/>
  <c r="G17" i="29"/>
  <c r="F17" i="29"/>
  <c r="E17" i="29"/>
  <c r="D17" i="29"/>
  <c r="J16" i="29"/>
  <c r="I15" i="29"/>
  <c r="H15" i="29"/>
  <c r="G15" i="29"/>
  <c r="F15" i="29"/>
  <c r="E15" i="29"/>
  <c r="D15" i="29"/>
  <c r="J14" i="29"/>
  <c r="J13" i="29"/>
  <c r="I12" i="29"/>
  <c r="H12" i="29"/>
  <c r="G12" i="29"/>
  <c r="F12" i="29"/>
  <c r="E12" i="29"/>
  <c r="D12" i="29"/>
  <c r="J11" i="29"/>
  <c r="J10" i="29"/>
  <c r="I9" i="29"/>
  <c r="H9" i="29"/>
  <c r="G9" i="29"/>
  <c r="F9" i="29"/>
  <c r="E9" i="29"/>
  <c r="D9" i="29"/>
  <c r="D22" i="29" s="1"/>
  <c r="C6" i="28"/>
  <c r="C12" i="28" s="1"/>
  <c r="C99" i="27"/>
  <c r="C98" i="27" s="1"/>
  <c r="C101" i="27" s="1"/>
  <c r="C102" i="27" s="1"/>
  <c r="C11" i="26"/>
  <c r="C74" i="26"/>
  <c r="D85" i="27"/>
  <c r="C85" i="27"/>
  <c r="D82" i="27"/>
  <c r="C82" i="27"/>
  <c r="D79" i="27"/>
  <c r="C79" i="27"/>
  <c r="D76" i="27"/>
  <c r="C76" i="27"/>
  <c r="D73" i="27"/>
  <c r="C73" i="27"/>
  <c r="D69" i="27"/>
  <c r="C69" i="27"/>
  <c r="D44" i="27"/>
  <c r="C44" i="27"/>
  <c r="C43" i="27" s="1"/>
  <c r="C42" i="27" s="1"/>
  <c r="D43" i="27"/>
  <c r="D42" i="27" s="1"/>
  <c r="C31" i="27"/>
  <c r="C30" i="27" s="1"/>
  <c r="D19" i="27"/>
  <c r="C19" i="27"/>
  <c r="C18" i="27" s="1"/>
  <c r="D18" i="27"/>
  <c r="D17" i="27" s="1"/>
  <c r="F52" i="27" s="1"/>
  <c r="D13" i="27"/>
  <c r="D12" i="27" s="1"/>
  <c r="D11" i="27" s="1"/>
  <c r="C13" i="27"/>
  <c r="C12" i="27"/>
  <c r="C11" i="27" s="1"/>
  <c r="C100" i="26"/>
  <c r="C99" i="26" s="1"/>
  <c r="C102" i="26" s="1"/>
  <c r="C103" i="26" s="1"/>
  <c r="D86" i="26"/>
  <c r="C86" i="26"/>
  <c r="D83" i="26"/>
  <c r="C83" i="26"/>
  <c r="D80" i="26"/>
  <c r="C80" i="26"/>
  <c r="D77" i="26"/>
  <c r="D73" i="26" s="1"/>
  <c r="D89" i="26" s="1"/>
  <c r="C77" i="26"/>
  <c r="D74" i="26"/>
  <c r="D70" i="26"/>
  <c r="C70" i="26"/>
  <c r="D45" i="26"/>
  <c r="D44" i="26" s="1"/>
  <c r="D43" i="26" s="1"/>
  <c r="C45" i="26"/>
  <c r="C44" i="26" s="1"/>
  <c r="C43" i="26" s="1"/>
  <c r="C32" i="26"/>
  <c r="C31" i="26"/>
  <c r="D20" i="26"/>
  <c r="C20" i="26"/>
  <c r="C19" i="26" s="1"/>
  <c r="D19" i="26"/>
  <c r="D18" i="26" s="1"/>
  <c r="F53" i="26" s="1"/>
  <c r="D13" i="26"/>
  <c r="D12" i="26" s="1"/>
  <c r="D11" i="26" s="1"/>
  <c r="C13" i="26"/>
  <c r="C12" i="26" s="1"/>
  <c r="D18" i="25"/>
  <c r="D17" i="25" s="1"/>
  <c r="F52" i="25" s="1"/>
  <c r="D44" i="25"/>
  <c r="D43" i="25" s="1"/>
  <c r="D42" i="25" s="1"/>
  <c r="C17" i="25"/>
  <c r="C42" i="25"/>
  <c r="C44" i="25"/>
  <c r="C43" i="25" s="1"/>
  <c r="C19" i="25"/>
  <c r="C18" i="25" s="1"/>
  <c r="D69" i="25"/>
  <c r="C69" i="25"/>
  <c r="C31" i="25"/>
  <c r="C30" i="25" s="1"/>
  <c r="D73" i="25"/>
  <c r="D76" i="25"/>
  <c r="D79" i="25"/>
  <c r="D82" i="25"/>
  <c r="D85" i="25"/>
  <c r="C85" i="25"/>
  <c r="C82" i="25"/>
  <c r="C79" i="25"/>
  <c r="C76" i="25"/>
  <c r="C73" i="25"/>
  <c r="D19" i="25"/>
  <c r="D13" i="25"/>
  <c r="D12" i="25" s="1"/>
  <c r="D11" i="25" s="1"/>
  <c r="C13" i="25"/>
  <c r="C12" i="25" s="1"/>
  <c r="C11" i="25" s="1"/>
  <c r="C53" i="25" s="1"/>
  <c r="C61" i="25" s="1"/>
  <c r="D53" i="25" l="1"/>
  <c r="D61" i="25" s="1"/>
  <c r="G22" i="29"/>
  <c r="I22" i="29"/>
  <c r="J17" i="29"/>
  <c r="E22" i="29"/>
  <c r="D72" i="27"/>
  <c r="J12" i="29"/>
  <c r="J15" i="29"/>
  <c r="J19" i="29"/>
  <c r="H22" i="29"/>
  <c r="F22" i="29"/>
  <c r="J9" i="29"/>
  <c r="J22" i="29" s="1"/>
  <c r="C72" i="27"/>
  <c r="D53" i="27"/>
  <c r="D61" i="27" s="1"/>
  <c r="C17" i="27"/>
  <c r="C18" i="26"/>
  <c r="C54" i="26" s="1"/>
  <c r="C62" i="26" s="1"/>
  <c r="C73" i="26"/>
  <c r="C89" i="26" s="1"/>
  <c r="C53" i="27"/>
  <c r="C61" i="27" s="1"/>
  <c r="C88" i="27"/>
  <c r="D88" i="27"/>
  <c r="D54" i="26"/>
  <c r="D62" i="26" s="1"/>
  <c r="D72" i="25"/>
  <c r="D88" i="25"/>
  <c r="C72" i="25"/>
  <c r="C88" i="25" s="1"/>
  <c r="C99" i="25"/>
  <c r="C98" i="25" s="1"/>
  <c r="C101" i="25" s="1"/>
  <c r="C102" i="25" s="1"/>
  <c r="H29" i="21"/>
  <c r="H30" i="21" s="1"/>
  <c r="H12" i="21"/>
  <c r="D36" i="11"/>
  <c r="C10" i="10"/>
  <c r="O5" i="10"/>
  <c r="D51" i="14"/>
  <c r="B51" i="14"/>
  <c r="C51" i="14"/>
  <c r="E11" i="16"/>
  <c r="C17" i="18" l="1"/>
  <c r="H9" i="16" l="1"/>
  <c r="H12" i="16" s="1"/>
  <c r="I9" i="16"/>
  <c r="I12" i="16" s="1"/>
  <c r="G9" i="16"/>
  <c r="G20" i="13"/>
  <c r="G16" i="13"/>
  <c r="H16" i="13"/>
  <c r="H20" i="13" s="1"/>
  <c r="F16" i="13"/>
  <c r="B16" i="13"/>
  <c r="B20" i="13" s="1"/>
  <c r="C16" i="13"/>
  <c r="C20" i="13" s="1"/>
  <c r="O14" i="4"/>
  <c r="AO106" i="1"/>
  <c r="AO96" i="1"/>
  <c r="AO97" i="1"/>
  <c r="AO99" i="1"/>
  <c r="AO100" i="1"/>
  <c r="AO101" i="1"/>
  <c r="AO102" i="1"/>
  <c r="AO104" i="1"/>
  <c r="AO89" i="1"/>
  <c r="AO90" i="1"/>
  <c r="AO91" i="1" s="1"/>
  <c r="AO92" i="1"/>
  <c r="AO93" i="1"/>
  <c r="AO94" i="1"/>
  <c r="AO95" i="1"/>
  <c r="AO87" i="1"/>
  <c r="AQ35" i="1"/>
  <c r="AP35" i="1"/>
  <c r="AO35" i="1"/>
  <c r="AO32" i="1"/>
  <c r="AO36" i="1"/>
  <c r="AO37" i="1"/>
  <c r="AO38" i="1"/>
  <c r="AO39" i="1"/>
  <c r="AO45" i="1"/>
  <c r="AO46" i="1"/>
  <c r="AO47" i="1"/>
  <c r="AO48" i="1"/>
  <c r="AO49" i="1"/>
  <c r="AO50" i="1"/>
  <c r="AO51" i="1"/>
  <c r="AO52" i="1"/>
  <c r="AO53" i="1"/>
  <c r="AO54" i="1"/>
  <c r="AO56" i="1"/>
  <c r="AO57" i="1"/>
  <c r="AO58" i="1"/>
  <c r="AO59" i="1"/>
  <c r="AO60" i="1"/>
  <c r="AO62" i="1"/>
  <c r="AO63" i="1"/>
  <c r="AO64" i="1"/>
  <c r="AO66" i="1"/>
  <c r="AO67" i="1"/>
  <c r="AO68" i="1"/>
  <c r="AP56" i="1"/>
  <c r="AQ56" i="1"/>
  <c r="AP57" i="1"/>
  <c r="AQ57" i="1"/>
  <c r="AP58" i="1"/>
  <c r="AQ58" i="1"/>
  <c r="AP59" i="1"/>
  <c r="AQ59" i="1"/>
  <c r="AP60" i="1"/>
  <c r="AQ60" i="1"/>
  <c r="AP61" i="1"/>
  <c r="AQ61" i="1"/>
  <c r="AP62" i="1"/>
  <c r="AQ62" i="1"/>
  <c r="AP63" i="1"/>
  <c r="AQ63" i="1"/>
  <c r="AP64" i="1"/>
  <c r="AQ64" i="1"/>
  <c r="AP65" i="1"/>
  <c r="AQ65" i="1"/>
  <c r="AP66" i="1"/>
  <c r="AQ66" i="1"/>
  <c r="AP67" i="1"/>
  <c r="AQ67" i="1"/>
  <c r="AP68" i="1"/>
  <c r="AQ68" i="1"/>
  <c r="AP69" i="1"/>
  <c r="AQ69" i="1"/>
  <c r="AP54" i="1"/>
  <c r="AQ54" i="1"/>
  <c r="N123" i="4"/>
  <c r="M120" i="4"/>
  <c r="M121" i="4"/>
  <c r="M122" i="4"/>
  <c r="M123" i="4"/>
  <c r="AO55" i="1" l="1"/>
  <c r="H23" i="18" l="1"/>
  <c r="I23" i="18"/>
  <c r="G23" i="18"/>
  <c r="H22" i="18"/>
  <c r="I22" i="18"/>
  <c r="G22" i="18"/>
  <c r="H14" i="24" l="1"/>
  <c r="H11" i="24"/>
  <c r="H15" i="24" l="1"/>
  <c r="H16" i="24" s="1"/>
  <c r="H18" i="24" s="1"/>
  <c r="D17" i="17"/>
  <c r="E17" i="17"/>
  <c r="C17" i="17"/>
  <c r="C18" i="17" s="1"/>
  <c r="C12" i="17"/>
  <c r="D12" i="17"/>
  <c r="E12" i="17"/>
  <c r="G12" i="17"/>
  <c r="H12" i="17"/>
  <c r="G17" i="17"/>
  <c r="H17" i="17"/>
  <c r="C17" i="5"/>
  <c r="D17" i="5"/>
  <c r="C12" i="5"/>
  <c r="D12" i="5"/>
  <c r="D18" i="5" s="1"/>
  <c r="G17" i="5"/>
  <c r="H17" i="5"/>
  <c r="G12" i="5"/>
  <c r="H12" i="5"/>
  <c r="H18" i="5" s="1"/>
  <c r="C12" i="18"/>
  <c r="C18" i="18" s="1"/>
  <c r="D16" i="13"/>
  <c r="D20" i="13" s="1"/>
  <c r="AH55" i="1"/>
  <c r="AI55" i="1"/>
  <c r="AJ55" i="1"/>
  <c r="AK55" i="1"/>
  <c r="AL55" i="1"/>
  <c r="AM55" i="1"/>
  <c r="C18" i="5" l="1"/>
  <c r="G18" i="5"/>
  <c r="G18" i="17"/>
  <c r="E18" i="17"/>
  <c r="D18" i="17"/>
  <c r="H18" i="17"/>
  <c r="D9" i="16" l="1"/>
  <c r="E9" i="16"/>
  <c r="AP86" i="1"/>
  <c r="AP87" i="1" s="1"/>
  <c r="AQ86" i="1"/>
  <c r="AE87" i="1"/>
  <c r="AF87" i="1"/>
  <c r="AH87" i="1"/>
  <c r="AI87" i="1"/>
  <c r="AJ87" i="1"/>
  <c r="AK87" i="1"/>
  <c r="AL87" i="1"/>
  <c r="AM87" i="1"/>
  <c r="AG55" i="1"/>
  <c r="E14" i="16" l="1"/>
  <c r="E15" i="16"/>
  <c r="E12" i="16"/>
  <c r="E13" i="16" s="1"/>
  <c r="D11" i="16"/>
  <c r="D12" i="16" s="1"/>
  <c r="D13" i="16" s="1"/>
  <c r="D15" i="16"/>
  <c r="D14" i="16"/>
  <c r="AQ87" i="1"/>
  <c r="AF55" i="1"/>
  <c r="AE55" i="1"/>
  <c r="AH41" i="1"/>
  <c r="AH42" i="1" s="1"/>
  <c r="AH43" i="1" s="1"/>
  <c r="AI41" i="1"/>
  <c r="AJ41" i="1"/>
  <c r="AJ42" i="1" s="1"/>
  <c r="AJ43" i="1" s="1"/>
  <c r="AL41" i="1"/>
  <c r="AL42" i="1" s="1"/>
  <c r="AL43" i="1" s="1"/>
  <c r="AM41" i="1"/>
  <c r="AE41" i="1"/>
  <c r="AF35" i="1"/>
  <c r="AG35" i="1"/>
  <c r="AH35" i="1"/>
  <c r="AI35" i="1"/>
  <c r="AJ35" i="1"/>
  <c r="AJ44" i="1" s="1"/>
  <c r="AK35" i="1"/>
  <c r="AL35" i="1"/>
  <c r="AM35" i="1"/>
  <c r="AE35" i="1"/>
  <c r="AP38" i="1"/>
  <c r="AQ38" i="1"/>
  <c r="O58" i="4"/>
  <c r="O59" i="4"/>
  <c r="O60" i="4"/>
  <c r="O61" i="4"/>
  <c r="O62" i="4"/>
  <c r="O63" i="4"/>
  <c r="O64" i="4"/>
  <c r="O65" i="4"/>
  <c r="O66" i="4"/>
  <c r="O67" i="4"/>
  <c r="O68" i="4"/>
  <c r="N58" i="4"/>
  <c r="N59" i="4"/>
  <c r="N60" i="4"/>
  <c r="N61" i="4"/>
  <c r="N62" i="4"/>
  <c r="N63" i="4"/>
  <c r="N64" i="4"/>
  <c r="N65" i="4"/>
  <c r="N66" i="4"/>
  <c r="N67" i="4"/>
  <c r="N68" i="4"/>
  <c r="M58" i="4"/>
  <c r="M59" i="4"/>
  <c r="M60" i="4"/>
  <c r="M61" i="4"/>
  <c r="M62" i="4"/>
  <c r="M63" i="4"/>
  <c r="M64" i="4"/>
  <c r="M65" i="4"/>
  <c r="M66" i="4"/>
  <c r="M67" i="4"/>
  <c r="M68" i="4"/>
  <c r="O8" i="4"/>
  <c r="O9" i="4"/>
  <c r="N8" i="4"/>
  <c r="N9" i="4"/>
  <c r="M8" i="4"/>
  <c r="M9" i="4"/>
  <c r="E77" i="4"/>
  <c r="F69" i="4"/>
  <c r="G69" i="4"/>
  <c r="H69" i="4"/>
  <c r="I69" i="4"/>
  <c r="J69" i="4"/>
  <c r="K69" i="4"/>
  <c r="E69" i="4"/>
  <c r="D69" i="4"/>
  <c r="D77" i="4" s="1"/>
  <c r="M69" i="4" l="1"/>
  <c r="O69" i="4"/>
  <c r="N69" i="4"/>
  <c r="AH44" i="1"/>
  <c r="AE44" i="1"/>
  <c r="AI42" i="1"/>
  <c r="AI43" i="1" s="1"/>
  <c r="AI44" i="1" s="1"/>
  <c r="AM42" i="1"/>
  <c r="AM43" i="1" s="1"/>
  <c r="AM44" i="1" s="1"/>
  <c r="AL44" i="1"/>
  <c r="H24" i="21"/>
  <c r="H20" i="21"/>
  <c r="H17" i="21"/>
  <c r="H27" i="21" s="1"/>
  <c r="H31" i="21" s="1"/>
  <c r="H9" i="12"/>
  <c r="H11" i="12"/>
  <c r="H13" i="12"/>
  <c r="E15" i="12"/>
  <c r="F15" i="12"/>
  <c r="G15" i="12"/>
  <c r="I12" i="17"/>
  <c r="I17" i="17"/>
  <c r="C29" i="17"/>
  <c r="D29" i="17"/>
  <c r="D35" i="17" s="1"/>
  <c r="E29" i="17"/>
  <c r="E35" i="17" s="1"/>
  <c r="G29" i="17"/>
  <c r="H29" i="17"/>
  <c r="I29" i="17"/>
  <c r="C34" i="17"/>
  <c r="G34" i="17"/>
  <c r="H34" i="17"/>
  <c r="I34" i="17"/>
  <c r="E45" i="17"/>
  <c r="I45" i="17"/>
  <c r="E50" i="17"/>
  <c r="I50" i="17"/>
  <c r="E12" i="5"/>
  <c r="I12" i="5"/>
  <c r="E17" i="5"/>
  <c r="I17" i="5"/>
  <c r="E29" i="5"/>
  <c r="I29" i="5"/>
  <c r="E34" i="5"/>
  <c r="E35" i="5" s="1"/>
  <c r="I34" i="5"/>
  <c r="C45" i="5"/>
  <c r="C51" i="5" s="1"/>
  <c r="D45" i="5"/>
  <c r="D51" i="5" s="1"/>
  <c r="E45" i="5"/>
  <c r="G45" i="5"/>
  <c r="H45" i="5"/>
  <c r="I45" i="5"/>
  <c r="C50" i="5"/>
  <c r="G50" i="5"/>
  <c r="H50" i="5"/>
  <c r="I50" i="5"/>
  <c r="E51" i="5"/>
  <c r="G51" i="5"/>
  <c r="D12" i="18"/>
  <c r="E12" i="18"/>
  <c r="G12" i="18"/>
  <c r="H12" i="18"/>
  <c r="I12" i="18"/>
  <c r="D17" i="18"/>
  <c r="E17" i="18"/>
  <c r="G17" i="18"/>
  <c r="H17" i="18"/>
  <c r="I17" i="18"/>
  <c r="C30" i="18"/>
  <c r="D30" i="18"/>
  <c r="E30" i="18"/>
  <c r="G30" i="18"/>
  <c r="H30" i="18"/>
  <c r="I30" i="18"/>
  <c r="C35" i="18"/>
  <c r="D35" i="18"/>
  <c r="E35" i="18"/>
  <c r="G35" i="18"/>
  <c r="H35" i="18"/>
  <c r="I35" i="18"/>
  <c r="E46" i="18"/>
  <c r="G46" i="18"/>
  <c r="H46" i="18"/>
  <c r="I46" i="18"/>
  <c r="I52" i="18" s="1"/>
  <c r="E51" i="18"/>
  <c r="G51" i="18"/>
  <c r="H52" i="18"/>
  <c r="C36" i="11"/>
  <c r="E36" i="11"/>
  <c r="O6" i="10"/>
  <c r="O7" i="10"/>
  <c r="O8" i="10"/>
  <c r="O9" i="10"/>
  <c r="O11" i="10"/>
  <c r="O12" i="10"/>
  <c r="D13" i="10"/>
  <c r="E13" i="10"/>
  <c r="F13" i="10"/>
  <c r="G13" i="10"/>
  <c r="H13" i="10"/>
  <c r="I13" i="10"/>
  <c r="J13" i="10"/>
  <c r="K13" i="10"/>
  <c r="L13" i="10"/>
  <c r="M13" i="10"/>
  <c r="N13" i="10"/>
  <c r="O15" i="10"/>
  <c r="O16" i="10"/>
  <c r="O17" i="10"/>
  <c r="O18" i="10"/>
  <c r="O19" i="10"/>
  <c r="O20" i="10"/>
  <c r="O21" i="10"/>
  <c r="O22" i="10"/>
  <c r="O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B25" i="15"/>
  <c r="C25" i="15"/>
  <c r="D25" i="15"/>
  <c r="C9" i="16"/>
  <c r="G11" i="16"/>
  <c r="G12" i="16" s="1"/>
  <c r="G13" i="16" s="1"/>
  <c r="H13" i="16"/>
  <c r="I13" i="16"/>
  <c r="F20" i="13"/>
  <c r="AO6" i="1"/>
  <c r="AP6" i="1"/>
  <c r="AQ6" i="1"/>
  <c r="AO7" i="1"/>
  <c r="AP7" i="1"/>
  <c r="AQ7" i="1"/>
  <c r="AO8" i="1"/>
  <c r="AP8" i="1"/>
  <c r="AQ8" i="1"/>
  <c r="AO9" i="1"/>
  <c r="AP9" i="1"/>
  <c r="AQ9" i="1"/>
  <c r="AO10" i="1"/>
  <c r="AP10" i="1"/>
  <c r="AQ10" i="1"/>
  <c r="AO11" i="1"/>
  <c r="AP11" i="1"/>
  <c r="AQ11" i="1"/>
  <c r="AO12" i="1"/>
  <c r="AP12" i="1"/>
  <c r="AQ12" i="1"/>
  <c r="AO13" i="1"/>
  <c r="AP13" i="1"/>
  <c r="AQ13" i="1"/>
  <c r="AO14" i="1"/>
  <c r="AP14" i="1"/>
  <c r="AQ14" i="1"/>
  <c r="AE15" i="1"/>
  <c r="AE21" i="1" s="1"/>
  <c r="AF15" i="1"/>
  <c r="AG15" i="1"/>
  <c r="AG21" i="1" s="1"/>
  <c r="AH15" i="1"/>
  <c r="AH21" i="1" s="1"/>
  <c r="AI15" i="1"/>
  <c r="AI21" i="1" s="1"/>
  <c r="AJ15" i="1"/>
  <c r="AJ21" i="1" s="1"/>
  <c r="AK15" i="1"/>
  <c r="AK21" i="1" s="1"/>
  <c r="AL15" i="1"/>
  <c r="AL21" i="1" s="1"/>
  <c r="AM15" i="1"/>
  <c r="AM21" i="1" s="1"/>
  <c r="AO16" i="1"/>
  <c r="AP16" i="1"/>
  <c r="AQ16" i="1"/>
  <c r="AO17" i="1"/>
  <c r="AP17" i="1"/>
  <c r="AQ17" i="1"/>
  <c r="AO18" i="1"/>
  <c r="AP18" i="1"/>
  <c r="AQ18" i="1"/>
  <c r="AO19" i="1"/>
  <c r="AP19" i="1"/>
  <c r="AQ19" i="1"/>
  <c r="AO20" i="1"/>
  <c r="AP20" i="1"/>
  <c r="AQ20" i="1"/>
  <c r="AP22" i="1"/>
  <c r="AQ22" i="1"/>
  <c r="AP23" i="1"/>
  <c r="AQ23" i="1"/>
  <c r="AP24" i="1"/>
  <c r="AQ24" i="1"/>
  <c r="AP25" i="1"/>
  <c r="AQ25" i="1"/>
  <c r="AP26" i="1"/>
  <c r="AQ26" i="1"/>
  <c r="AP27" i="1"/>
  <c r="AQ27" i="1"/>
  <c r="AE28" i="1"/>
  <c r="AH28" i="1"/>
  <c r="AK28" i="1"/>
  <c r="AP28" i="1"/>
  <c r="AQ28" i="1"/>
  <c r="AP29" i="1"/>
  <c r="AQ29" i="1"/>
  <c r="AP30" i="1"/>
  <c r="AQ30" i="1"/>
  <c r="AP31" i="1"/>
  <c r="AQ31" i="1"/>
  <c r="AP32" i="1"/>
  <c r="AQ32" i="1"/>
  <c r="AE33" i="1"/>
  <c r="AF33" i="1"/>
  <c r="AG33" i="1"/>
  <c r="AH33" i="1"/>
  <c r="AI33" i="1"/>
  <c r="AJ33" i="1"/>
  <c r="AK33" i="1"/>
  <c r="AL33" i="1"/>
  <c r="AM33" i="1"/>
  <c r="AP36" i="1"/>
  <c r="AQ36" i="1"/>
  <c r="AP37" i="1"/>
  <c r="AQ37" i="1"/>
  <c r="AP39" i="1"/>
  <c r="AQ39" i="1"/>
  <c r="AF41" i="1"/>
  <c r="AF44" i="1" s="1"/>
  <c r="AG41" i="1"/>
  <c r="AG44" i="1" s="1"/>
  <c r="AK40" i="1"/>
  <c r="AO40" i="1" s="1"/>
  <c r="AQ40" i="1"/>
  <c r="AP45" i="1"/>
  <c r="AQ45" i="1"/>
  <c r="AP46" i="1"/>
  <c r="AQ46" i="1"/>
  <c r="AP47" i="1"/>
  <c r="AQ47" i="1"/>
  <c r="AP48" i="1"/>
  <c r="AQ48" i="1"/>
  <c r="AP49" i="1"/>
  <c r="AQ49" i="1"/>
  <c r="AP50" i="1"/>
  <c r="AQ50" i="1"/>
  <c r="AP51" i="1"/>
  <c r="AQ51" i="1"/>
  <c r="AP52" i="1"/>
  <c r="AQ52" i="1"/>
  <c r="AP53" i="1"/>
  <c r="AQ53" i="1"/>
  <c r="AE61" i="1"/>
  <c r="AH61" i="1"/>
  <c r="AK61" i="1"/>
  <c r="AE65" i="1"/>
  <c r="AH65" i="1"/>
  <c r="AK65" i="1"/>
  <c r="AE69" i="1"/>
  <c r="AH69" i="1"/>
  <c r="AK69" i="1"/>
  <c r="AO76" i="1"/>
  <c r="AO77" i="1"/>
  <c r="AO78" i="1"/>
  <c r="AE79" i="1"/>
  <c r="AH79" i="1"/>
  <c r="AK79" i="1"/>
  <c r="AO80" i="1"/>
  <c r="AO81" i="1"/>
  <c r="AO82" i="1"/>
  <c r="AO83" i="1"/>
  <c r="AE84" i="1"/>
  <c r="AH84" i="1"/>
  <c r="AK84" i="1"/>
  <c r="AP89" i="1"/>
  <c r="AQ89" i="1"/>
  <c r="AP90" i="1"/>
  <c r="AQ90" i="1"/>
  <c r="AE91" i="1"/>
  <c r="AF91" i="1"/>
  <c r="AG91" i="1"/>
  <c r="AH91" i="1"/>
  <c r="AH105" i="1" s="1"/>
  <c r="AI91" i="1"/>
  <c r="AJ91" i="1"/>
  <c r="AJ98" i="1" s="1"/>
  <c r="AJ105" i="1" s="1"/>
  <c r="AK91" i="1"/>
  <c r="AL91" i="1"/>
  <c r="AL98" i="1" s="1"/>
  <c r="AL105" i="1" s="1"/>
  <c r="AM91" i="1"/>
  <c r="AM98" i="1" s="1"/>
  <c r="AM105" i="1" s="1"/>
  <c r="AP92" i="1"/>
  <c r="AQ92" i="1"/>
  <c r="AP93" i="1"/>
  <c r="AQ93" i="1"/>
  <c r="AP94" i="1"/>
  <c r="AQ94" i="1"/>
  <c r="AP95" i="1"/>
  <c r="AQ95" i="1"/>
  <c r="AP96" i="1"/>
  <c r="AQ96" i="1"/>
  <c r="AP97" i="1"/>
  <c r="AQ97" i="1"/>
  <c r="AE98" i="1"/>
  <c r="AF98" i="1"/>
  <c r="AG98" i="1"/>
  <c r="AP99" i="1"/>
  <c r="AQ99" i="1"/>
  <c r="AP100" i="1"/>
  <c r="AQ100" i="1"/>
  <c r="AP101" i="1"/>
  <c r="AQ101" i="1"/>
  <c r="AP102" i="1"/>
  <c r="AQ102" i="1"/>
  <c r="AE103" i="1"/>
  <c r="AK103" i="1"/>
  <c r="AP103" i="1"/>
  <c r="AQ103" i="1"/>
  <c r="AP104" i="1"/>
  <c r="AQ104" i="1"/>
  <c r="AP106" i="1"/>
  <c r="AQ106" i="1"/>
  <c r="M7" i="4"/>
  <c r="N7" i="4"/>
  <c r="O7" i="4"/>
  <c r="M10" i="4"/>
  <c r="N10" i="4"/>
  <c r="O10" i="4"/>
  <c r="M11" i="4"/>
  <c r="N11" i="4"/>
  <c r="O11" i="4"/>
  <c r="M12" i="4"/>
  <c r="N12" i="4"/>
  <c r="O12" i="4"/>
  <c r="M13" i="4"/>
  <c r="N13" i="4"/>
  <c r="O13" i="4"/>
  <c r="M14" i="4"/>
  <c r="N14" i="4"/>
  <c r="M15" i="4"/>
  <c r="N15" i="4"/>
  <c r="O15" i="4"/>
  <c r="M16" i="4"/>
  <c r="N16" i="4"/>
  <c r="O16" i="4"/>
  <c r="M17" i="4"/>
  <c r="N17" i="4"/>
  <c r="O17" i="4"/>
  <c r="M18" i="4"/>
  <c r="N18" i="4"/>
  <c r="O18" i="4"/>
  <c r="M19" i="4"/>
  <c r="N19" i="4"/>
  <c r="O19" i="4"/>
  <c r="M20" i="4"/>
  <c r="N20" i="4"/>
  <c r="O20" i="4"/>
  <c r="M21" i="4"/>
  <c r="N21" i="4"/>
  <c r="O21" i="4"/>
  <c r="C22" i="4"/>
  <c r="D22" i="4"/>
  <c r="E22" i="4"/>
  <c r="F22" i="4"/>
  <c r="G22" i="4"/>
  <c r="H22" i="4"/>
  <c r="I22" i="4"/>
  <c r="J22" i="4"/>
  <c r="K22" i="4"/>
  <c r="M23" i="4"/>
  <c r="N23" i="4"/>
  <c r="O23" i="4"/>
  <c r="M24" i="4"/>
  <c r="N24" i="4"/>
  <c r="O24" i="4"/>
  <c r="M25" i="4"/>
  <c r="N25" i="4"/>
  <c r="O25" i="4"/>
  <c r="M26" i="4"/>
  <c r="N26" i="4"/>
  <c r="O26" i="4"/>
  <c r="C27" i="4"/>
  <c r="D27" i="4"/>
  <c r="E27" i="4"/>
  <c r="F27" i="4"/>
  <c r="G27" i="4"/>
  <c r="H27" i="4"/>
  <c r="I27" i="4"/>
  <c r="J27" i="4"/>
  <c r="K27" i="4"/>
  <c r="M29" i="4"/>
  <c r="N29" i="4"/>
  <c r="O29" i="4"/>
  <c r="M30" i="4"/>
  <c r="N30" i="4"/>
  <c r="N33" i="4" s="1"/>
  <c r="O30" i="4"/>
  <c r="M31" i="4"/>
  <c r="N31" i="4"/>
  <c r="O31" i="4"/>
  <c r="M32" i="4"/>
  <c r="N32" i="4"/>
  <c r="O32" i="4"/>
  <c r="C33" i="4"/>
  <c r="D33" i="4"/>
  <c r="E33" i="4"/>
  <c r="F33" i="4"/>
  <c r="G33" i="4"/>
  <c r="H33" i="4"/>
  <c r="I33" i="4"/>
  <c r="J33" i="4"/>
  <c r="K33" i="4"/>
  <c r="M34" i="4"/>
  <c r="N34" i="4"/>
  <c r="O34" i="4"/>
  <c r="M35" i="4"/>
  <c r="N35" i="4"/>
  <c r="O35" i="4"/>
  <c r="C36" i="4"/>
  <c r="D36" i="4"/>
  <c r="E36" i="4"/>
  <c r="F36" i="4"/>
  <c r="G36" i="4"/>
  <c r="H36" i="4"/>
  <c r="I36" i="4"/>
  <c r="J36" i="4"/>
  <c r="K36" i="4"/>
  <c r="M37" i="4"/>
  <c r="N37" i="4"/>
  <c r="O37" i="4"/>
  <c r="M38" i="4"/>
  <c r="N38" i="4"/>
  <c r="O38" i="4"/>
  <c r="M39" i="4"/>
  <c r="N39" i="4"/>
  <c r="O39" i="4"/>
  <c r="M40" i="4"/>
  <c r="N40" i="4"/>
  <c r="O40" i="4"/>
  <c r="M41" i="4"/>
  <c r="N41" i="4"/>
  <c r="O41" i="4"/>
  <c r="M42" i="4"/>
  <c r="N42" i="4"/>
  <c r="O42" i="4"/>
  <c r="C43" i="4"/>
  <c r="D43" i="4"/>
  <c r="E43" i="4"/>
  <c r="F43" i="4"/>
  <c r="G43" i="4"/>
  <c r="H43" i="4"/>
  <c r="I43" i="4"/>
  <c r="J43" i="4"/>
  <c r="K43" i="4"/>
  <c r="M44" i="4"/>
  <c r="N44" i="4"/>
  <c r="N46" i="4" s="1"/>
  <c r="O44" i="4"/>
  <c r="M45" i="4"/>
  <c r="N45" i="4"/>
  <c r="O45" i="4"/>
  <c r="C46" i="4"/>
  <c r="D46" i="4"/>
  <c r="E46" i="4"/>
  <c r="F46" i="4"/>
  <c r="G46" i="4"/>
  <c r="H46" i="4"/>
  <c r="I46" i="4"/>
  <c r="J46" i="4"/>
  <c r="K46" i="4"/>
  <c r="M47" i="4"/>
  <c r="N47" i="4"/>
  <c r="O47" i="4"/>
  <c r="M48" i="4"/>
  <c r="N48" i="4"/>
  <c r="O48" i="4"/>
  <c r="M49" i="4"/>
  <c r="N49" i="4"/>
  <c r="O49" i="4"/>
  <c r="M50" i="4"/>
  <c r="N50" i="4"/>
  <c r="O50" i="4"/>
  <c r="M51" i="4"/>
  <c r="N51" i="4"/>
  <c r="O51" i="4"/>
  <c r="C52" i="4"/>
  <c r="D52" i="4"/>
  <c r="E52" i="4"/>
  <c r="F52" i="4"/>
  <c r="G52" i="4"/>
  <c r="H52" i="4"/>
  <c r="I52" i="4"/>
  <c r="J52" i="4"/>
  <c r="K52" i="4"/>
  <c r="M54" i="4"/>
  <c r="N54" i="4"/>
  <c r="O54" i="4"/>
  <c r="M55" i="4"/>
  <c r="N55" i="4"/>
  <c r="O55" i="4"/>
  <c r="M56" i="4"/>
  <c r="N56" i="4"/>
  <c r="O56" i="4"/>
  <c r="C57" i="4"/>
  <c r="D57" i="4"/>
  <c r="E57" i="4"/>
  <c r="F57" i="4"/>
  <c r="G57" i="4"/>
  <c r="I57" i="4"/>
  <c r="J57" i="4"/>
  <c r="K57" i="4"/>
  <c r="M70" i="4"/>
  <c r="N70" i="4"/>
  <c r="O70" i="4"/>
  <c r="M71" i="4"/>
  <c r="N71" i="4"/>
  <c r="O71" i="4"/>
  <c r="M72" i="4"/>
  <c r="N72" i="4"/>
  <c r="O72" i="4"/>
  <c r="M73" i="4"/>
  <c r="N73" i="4"/>
  <c r="O73" i="4"/>
  <c r="M74" i="4"/>
  <c r="N74" i="4"/>
  <c r="O74" i="4"/>
  <c r="M75" i="4"/>
  <c r="N75" i="4"/>
  <c r="O75" i="4"/>
  <c r="M76" i="4"/>
  <c r="N76" i="4"/>
  <c r="O76" i="4"/>
  <c r="C77" i="4"/>
  <c r="F77" i="4"/>
  <c r="G77" i="4"/>
  <c r="H77" i="4"/>
  <c r="I77" i="4"/>
  <c r="J77" i="4"/>
  <c r="K77" i="4"/>
  <c r="M78" i="4"/>
  <c r="N78" i="4"/>
  <c r="O78" i="4"/>
  <c r="M79" i="4"/>
  <c r="N79" i="4"/>
  <c r="O79" i="4"/>
  <c r="M80" i="4"/>
  <c r="N80" i="4"/>
  <c r="O80" i="4"/>
  <c r="M81" i="4"/>
  <c r="N81" i="4"/>
  <c r="O81" i="4"/>
  <c r="M82" i="4"/>
  <c r="N82" i="4"/>
  <c r="O82" i="4"/>
  <c r="M83" i="4"/>
  <c r="N83" i="4"/>
  <c r="O83" i="4"/>
  <c r="M84" i="4"/>
  <c r="N84" i="4"/>
  <c r="O84" i="4"/>
  <c r="M85" i="4"/>
  <c r="N85" i="4"/>
  <c r="O85" i="4"/>
  <c r="M86" i="4"/>
  <c r="N86" i="4"/>
  <c r="O86" i="4"/>
  <c r="C87" i="4"/>
  <c r="D87" i="4"/>
  <c r="E87" i="4"/>
  <c r="F87" i="4"/>
  <c r="G87" i="4"/>
  <c r="H87" i="4"/>
  <c r="I87" i="4"/>
  <c r="J87" i="4"/>
  <c r="K87" i="4"/>
  <c r="M88" i="4"/>
  <c r="N88" i="4"/>
  <c r="O88" i="4"/>
  <c r="M89" i="4"/>
  <c r="N89" i="4"/>
  <c r="O89" i="4"/>
  <c r="M90" i="4"/>
  <c r="N90" i="4"/>
  <c r="O90" i="4"/>
  <c r="M91" i="4"/>
  <c r="N91" i="4"/>
  <c r="O91" i="4"/>
  <c r="C92" i="4"/>
  <c r="D92" i="4"/>
  <c r="E92" i="4"/>
  <c r="F92" i="4"/>
  <c r="G92" i="4"/>
  <c r="H92" i="4"/>
  <c r="I92" i="4"/>
  <c r="J92" i="4"/>
  <c r="K92" i="4"/>
  <c r="M93" i="4"/>
  <c r="N93" i="4"/>
  <c r="O93" i="4"/>
  <c r="M94" i="4"/>
  <c r="N94" i="4"/>
  <c r="O94" i="4"/>
  <c r="M95" i="4"/>
  <c r="N95" i="4"/>
  <c r="O95" i="4"/>
  <c r="M96" i="4"/>
  <c r="N96" i="4"/>
  <c r="O96" i="4"/>
  <c r="M97" i="4"/>
  <c r="N97" i="4"/>
  <c r="O97" i="4"/>
  <c r="M98" i="4"/>
  <c r="N98" i="4"/>
  <c r="O98" i="4"/>
  <c r="M99" i="4"/>
  <c r="N99" i="4"/>
  <c r="O99" i="4"/>
  <c r="M100" i="4"/>
  <c r="N100" i="4"/>
  <c r="O100" i="4"/>
  <c r="C101" i="4"/>
  <c r="D101" i="4"/>
  <c r="E101" i="4"/>
  <c r="F101" i="4"/>
  <c r="G101" i="4"/>
  <c r="H101" i="4"/>
  <c r="I101" i="4"/>
  <c r="J101" i="4"/>
  <c r="K101" i="4"/>
  <c r="M107" i="4"/>
  <c r="O107" i="4" s="1"/>
  <c r="M108" i="4"/>
  <c r="O108" i="4" s="1"/>
  <c r="M109" i="4"/>
  <c r="O109" i="4" s="1"/>
  <c r="C110" i="4"/>
  <c r="F110" i="4"/>
  <c r="F124" i="4" s="1"/>
  <c r="I110" i="4"/>
  <c r="I124" i="4" s="1"/>
  <c r="M111" i="4"/>
  <c r="O111" i="4" s="1"/>
  <c r="M112" i="4"/>
  <c r="O112" i="4" s="1"/>
  <c r="M113" i="4"/>
  <c r="O113" i="4" s="1"/>
  <c r="M114" i="4"/>
  <c r="O114" i="4" s="1"/>
  <c r="C115" i="4"/>
  <c r="M115" i="4" s="1"/>
  <c r="O115" i="4" s="1"/>
  <c r="M116" i="4"/>
  <c r="O116" i="4" s="1"/>
  <c r="M117" i="4"/>
  <c r="O117" i="4" s="1"/>
  <c r="M119" i="4"/>
  <c r="N119" i="4"/>
  <c r="N124" i="4" s="1"/>
  <c r="N131" i="4" s="1"/>
  <c r="O119" i="4"/>
  <c r="O120" i="4"/>
  <c r="O121" i="4"/>
  <c r="O122" i="4"/>
  <c r="O123" i="4"/>
  <c r="D124" i="4"/>
  <c r="D131" i="4" s="1"/>
  <c r="E124" i="4"/>
  <c r="E131" i="4" s="1"/>
  <c r="G124" i="4"/>
  <c r="G131" i="4" s="1"/>
  <c r="H124" i="4"/>
  <c r="H131" i="4" s="1"/>
  <c r="J124" i="4"/>
  <c r="K124" i="4"/>
  <c r="K131" i="4" s="1"/>
  <c r="M125" i="4"/>
  <c r="O125" i="4"/>
  <c r="M126" i="4"/>
  <c r="O126" i="4"/>
  <c r="M127" i="4"/>
  <c r="O127" i="4"/>
  <c r="M128" i="4"/>
  <c r="O128" i="4"/>
  <c r="C129" i="4"/>
  <c r="F129" i="4"/>
  <c r="I129" i="4"/>
  <c r="O129" i="4"/>
  <c r="M130" i="4"/>
  <c r="O130" i="4"/>
  <c r="J131" i="4"/>
  <c r="O132" i="4"/>
  <c r="M77" i="4" l="1"/>
  <c r="L25" i="10"/>
  <c r="M87" i="4"/>
  <c r="N57" i="4"/>
  <c r="O43" i="4"/>
  <c r="N36" i="4"/>
  <c r="K28" i="4"/>
  <c r="I36" i="18"/>
  <c r="I18" i="18"/>
  <c r="D18" i="18"/>
  <c r="E18" i="5"/>
  <c r="E51" i="17"/>
  <c r="O92" i="4"/>
  <c r="M57" i="4"/>
  <c r="O52" i="4"/>
  <c r="O46" i="4"/>
  <c r="N43" i="4"/>
  <c r="M36" i="4"/>
  <c r="O33" i="4"/>
  <c r="N22" i="4"/>
  <c r="H51" i="5"/>
  <c r="N92" i="4"/>
  <c r="O87" i="4"/>
  <c r="M43" i="4"/>
  <c r="N27" i="4"/>
  <c r="O24" i="10"/>
  <c r="H18" i="18"/>
  <c r="I18" i="17"/>
  <c r="N77" i="4"/>
  <c r="M92" i="4"/>
  <c r="N87" i="4"/>
  <c r="O57" i="4"/>
  <c r="M46" i="4"/>
  <c r="O36" i="4"/>
  <c r="M33" i="4"/>
  <c r="E52" i="18"/>
  <c r="I51" i="17"/>
  <c r="O77" i="4"/>
  <c r="N52" i="4"/>
  <c r="N53" i="4" s="1"/>
  <c r="M52" i="4"/>
  <c r="H25" i="10"/>
  <c r="D25" i="10"/>
  <c r="G25" i="10"/>
  <c r="K25" i="10"/>
  <c r="M25" i="10"/>
  <c r="I25" i="10"/>
  <c r="E25" i="10"/>
  <c r="C11" i="16"/>
  <c r="C12" i="16" s="1"/>
  <c r="C13" i="16" s="1"/>
  <c r="C14" i="16"/>
  <c r="C15" i="16"/>
  <c r="AP33" i="1"/>
  <c r="AO33" i="1"/>
  <c r="I35" i="17"/>
  <c r="C35" i="17"/>
  <c r="C36" i="18"/>
  <c r="E36" i="18"/>
  <c r="I35" i="5"/>
  <c r="N25" i="10"/>
  <c r="J25" i="10"/>
  <c r="F25" i="10"/>
  <c r="G52" i="18"/>
  <c r="G18" i="18"/>
  <c r="I51" i="5"/>
  <c r="H35" i="17"/>
  <c r="G35" i="17"/>
  <c r="AM70" i="1"/>
  <c r="AM88" i="1" s="1"/>
  <c r="AM107" i="1" s="1"/>
  <c r="AO61" i="1"/>
  <c r="AP55" i="1"/>
  <c r="AO41" i="1"/>
  <c r="AO44" i="1" s="1"/>
  <c r="AH70" i="1"/>
  <c r="AH88" i="1" s="1"/>
  <c r="AI70" i="1"/>
  <c r="AI88" i="1" s="1"/>
  <c r="AQ55" i="1"/>
  <c r="AO65" i="1"/>
  <c r="AO103" i="1"/>
  <c r="AO69" i="1"/>
  <c r="AJ70" i="1"/>
  <c r="AL70" i="1"/>
  <c r="AL88" i="1" s="1"/>
  <c r="AL107" i="1" s="1"/>
  <c r="F53" i="4"/>
  <c r="F102" i="4" s="1"/>
  <c r="J28" i="4"/>
  <c r="F28" i="4"/>
  <c r="J53" i="4"/>
  <c r="H28" i="4"/>
  <c r="AK41" i="1"/>
  <c r="AK42" i="1" s="1"/>
  <c r="AK43" i="1" s="1"/>
  <c r="AE105" i="1"/>
  <c r="AG70" i="1"/>
  <c r="D36" i="18"/>
  <c r="G36" i="18"/>
  <c r="H36" i="18"/>
  <c r="H15" i="12"/>
  <c r="I18" i="5"/>
  <c r="E18" i="18"/>
  <c r="I15" i="16"/>
  <c r="H15" i="16"/>
  <c r="I14" i="16"/>
  <c r="H14" i="16"/>
  <c r="AP91" i="1"/>
  <c r="AI98" i="1"/>
  <c r="AI105" i="1" s="1"/>
  <c r="AO79" i="1"/>
  <c r="AO84" i="1"/>
  <c r="AQ15" i="1"/>
  <c r="AE70" i="1"/>
  <c r="AQ91" i="1"/>
  <c r="AK98" i="1"/>
  <c r="AK105" i="1" s="1"/>
  <c r="AJ88" i="1"/>
  <c r="AJ107" i="1" s="1"/>
  <c r="AP15" i="1"/>
  <c r="AG105" i="1"/>
  <c r="AQ105" i="1" s="1"/>
  <c r="AQ33" i="1"/>
  <c r="AQ41" i="1"/>
  <c r="AQ21" i="1"/>
  <c r="AF21" i="1"/>
  <c r="AP40" i="1"/>
  <c r="AP41" i="1" s="1"/>
  <c r="AO15" i="1"/>
  <c r="AO21" i="1" s="1"/>
  <c r="M22" i="4"/>
  <c r="I28" i="4"/>
  <c r="O22" i="4"/>
  <c r="E28" i="4"/>
  <c r="F131" i="4"/>
  <c r="C124" i="4"/>
  <c r="C131" i="4" s="1"/>
  <c r="M101" i="4"/>
  <c r="I53" i="4"/>
  <c r="D28" i="4"/>
  <c r="O101" i="4"/>
  <c r="N101" i="4"/>
  <c r="E53" i="4"/>
  <c r="G28" i="4"/>
  <c r="O27" i="4"/>
  <c r="M129" i="4"/>
  <c r="K53" i="4"/>
  <c r="G53" i="4"/>
  <c r="H53" i="4"/>
  <c r="D53" i="4"/>
  <c r="M27" i="4"/>
  <c r="I131" i="4"/>
  <c r="M110" i="4"/>
  <c r="M124" i="4" s="1"/>
  <c r="M131" i="4" s="1"/>
  <c r="C28" i="4"/>
  <c r="AQ98" i="1"/>
  <c r="G14" i="16"/>
  <c r="C53" i="4"/>
  <c r="AF105" i="1"/>
  <c r="M28" i="4" l="1"/>
  <c r="M53" i="4"/>
  <c r="N28" i="4"/>
  <c r="N102" i="4" s="1"/>
  <c r="N133" i="4" s="1"/>
  <c r="O28" i="4"/>
  <c r="O102" i="4" s="1"/>
  <c r="O53" i="4"/>
  <c r="H102" i="4"/>
  <c r="AI107" i="1"/>
  <c r="F133" i="4"/>
  <c r="J102" i="4"/>
  <c r="J133" i="4" s="1"/>
  <c r="AO70" i="1"/>
  <c r="AO88" i="1" s="1"/>
  <c r="AO105" i="1"/>
  <c r="AO98" i="1"/>
  <c r="AO22" i="1"/>
  <c r="AO42" i="1"/>
  <c r="AP44" i="1"/>
  <c r="AP42" i="1"/>
  <c r="AF70" i="1"/>
  <c r="AP98" i="1"/>
  <c r="AQ44" i="1"/>
  <c r="AQ70" i="1" s="1"/>
  <c r="AQ42" i="1"/>
  <c r="AE88" i="1"/>
  <c r="AG88" i="1"/>
  <c r="AG107" i="1" s="1"/>
  <c r="AK44" i="1"/>
  <c r="AK70" i="1" s="1"/>
  <c r="AK88" i="1" s="1"/>
  <c r="AK107" i="1" s="1"/>
  <c r="AP21" i="1"/>
  <c r="K102" i="4"/>
  <c r="K133" i="4" s="1"/>
  <c r="I102" i="4"/>
  <c r="I133" i="4" s="1"/>
  <c r="G102" i="4"/>
  <c r="G133" i="4" s="1"/>
  <c r="E102" i="4"/>
  <c r="E133" i="4" s="1"/>
  <c r="D102" i="4"/>
  <c r="O110" i="4"/>
  <c r="O124" i="4" s="1"/>
  <c r="O131" i="4" s="1"/>
  <c r="C102" i="4"/>
  <c r="AP105" i="1"/>
  <c r="G15" i="16"/>
  <c r="H133" i="4"/>
  <c r="M102" i="4" l="1"/>
  <c r="D133" i="4"/>
  <c r="AP70" i="1"/>
  <c r="AP88" i="1" s="1"/>
  <c r="AP107" i="1" s="1"/>
  <c r="AO23" i="1"/>
  <c r="AO24" i="1" s="1"/>
  <c r="AQ88" i="1"/>
  <c r="AQ107" i="1" s="1"/>
  <c r="AF88" i="1"/>
  <c r="AF107" i="1" s="1"/>
  <c r="AE107" i="1"/>
  <c r="AO107" i="1" s="1"/>
  <c r="O133" i="4"/>
  <c r="M133" i="4"/>
  <c r="C133" i="4"/>
  <c r="AO25" i="1" l="1"/>
  <c r="AO26" i="1" l="1"/>
  <c r="AO27" i="1" s="1"/>
  <c r="AO28" i="1" l="1"/>
  <c r="AO29" i="1" s="1"/>
  <c r="AO30" i="1" l="1"/>
  <c r="AO31" i="1" s="1"/>
  <c r="C13" i="10"/>
  <c r="C25" i="10" s="1"/>
  <c r="O10" i="10"/>
  <c r="O13" i="10" l="1"/>
  <c r="O25" i="10" s="1"/>
</calcChain>
</file>

<file path=xl/sharedStrings.xml><?xml version="1.0" encoding="utf-8"?>
<sst xmlns="http://schemas.openxmlformats.org/spreadsheetml/2006/main" count="1858" uniqueCount="829">
  <si>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</si>
  <si>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</si>
  <si>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</si>
  <si>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</si>
  <si>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</si>
  <si>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</si>
  <si>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</si>
  <si>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</si>
  <si>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</si>
  <si>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</si>
  <si>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</si>
  <si>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</si>
  <si>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</si>
  <si>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</si>
  <si>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</si>
  <si>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</si>
  <si>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</si>
  <si>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</si>
  <si>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</si>
  <si>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</si>
  <si>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</si>
  <si>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</si>
  <si>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</si>
  <si>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</si>
  <si>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</si>
  <si>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</si>
  <si>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</si>
  <si>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</si>
  <si>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B21</t>
  </si>
  <si>
    <t>B22</t>
  </si>
  <si>
    <t>B23</t>
  </si>
  <si>
    <t>B24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</si>
  <si>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</si>
  <si>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</si>
  <si>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</si>
  <si>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</si>
  <si>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</si>
  <si>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</si>
  <si>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</si>
  <si>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</si>
  <si>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</si>
  <si>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</si>
  <si>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</si>
  <si>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</si>
  <si>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</si>
  <si>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</si>
  <si>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</si>
  <si>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</si>
  <si>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</si>
  <si>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</si>
  <si>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</si>
  <si>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</si>
  <si>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</si>
  <si>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</si>
  <si>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</si>
  <si>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</si>
  <si>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</si>
  <si>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</si>
  <si>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</si>
  <si>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</si>
  <si>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</si>
  <si>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</si>
  <si>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</si>
  <si>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</si>
  <si>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</si>
  <si>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</si>
  <si>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</si>
  <si>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</si>
  <si>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</si>
  <si>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</si>
  <si>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</si>
  <si>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</si>
  <si>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</si>
  <si>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</si>
  <si>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</si>
  <si>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</si>
  <si>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</si>
  <si>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</si>
  <si>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</si>
  <si>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</si>
  <si>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</si>
  <si>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</si>
  <si>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</si>
  <si>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</si>
  <si>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</si>
  <si>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</si>
  <si>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</si>
  <si>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</si>
  <si>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</si>
  <si>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</si>
  <si>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</si>
  <si>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</si>
  <si>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</si>
  <si>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</si>
  <si>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</si>
  <si>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</si>
  <si>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</si>
  <si>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Felhalmozási bevételek (=45+…+49)</t>
  </si>
  <si>
    <t>Működési célú átvett pénzeszközök (=51+52+53)</t>
  </si>
  <si>
    <t>Felhalmozási célú átvett pénzeszközök (=55+56+57)</t>
  </si>
  <si>
    <t>Jövedelemadók (=20+21)</t>
  </si>
  <si>
    <t>B1-B7. KÖLTSÉGVETÉSI BEVÉTELEK</t>
  </si>
  <si>
    <t>ROVAT</t>
  </si>
  <si>
    <t>MEGNEVEZÉSE</t>
  </si>
  <si>
    <t>SZÁMA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</si>
  <si>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</si>
  <si>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</si>
  <si>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</si>
  <si>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</si>
  <si>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</si>
  <si>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</si>
  <si>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</si>
  <si>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</si>
  <si>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</si>
  <si>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</si>
  <si>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</si>
  <si>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</si>
  <si>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</si>
  <si>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</si>
  <si>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</si>
  <si>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</si>
  <si>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</si>
  <si>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</si>
  <si>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</si>
  <si>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</si>
  <si>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</si>
  <si>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</si>
  <si>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</si>
  <si>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</si>
  <si>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</si>
  <si>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</si>
  <si>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</si>
  <si>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</si>
  <si>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</si>
  <si>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</si>
  <si>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</si>
  <si>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</si>
  <si>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</si>
  <si>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</si>
  <si>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</si>
  <si>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</si>
  <si>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</si>
  <si>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</si>
  <si>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</si>
  <si>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</si>
  <si>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</si>
  <si>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</si>
  <si>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</si>
  <si>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</si>
  <si>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</si>
  <si>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</si>
  <si>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B8</t>
  </si>
  <si>
    <t>B8. FINANSZÍROZÁSI BEVÉTELEK</t>
  </si>
  <si>
    <t>BEVÉTELEK ÖSSZESEN</t>
  </si>
  <si>
    <t>HIVATAL</t>
  </si>
  <si>
    <t>ÓVODA</t>
  </si>
  <si>
    <t>K1-K8 KÖLTSÉGVETÉSI KIADÁSOK</t>
  </si>
  <si>
    <t>ROVAT MEGNEVEZÉSE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</si>
  <si>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</si>
  <si>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</si>
  <si>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</si>
  <si>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</si>
  <si>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</si>
  <si>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</si>
  <si>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</si>
  <si>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</si>
  <si>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</si>
  <si>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</si>
  <si>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</si>
  <si>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</si>
  <si>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</si>
  <si>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</si>
  <si>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</si>
  <si>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</si>
  <si>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</si>
  <si>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</si>
  <si>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</si>
  <si>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</si>
  <si>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</si>
  <si>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</si>
  <si>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</si>
  <si>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</si>
  <si>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</si>
  <si>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</si>
  <si>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</si>
  <si>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</si>
  <si>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</si>
  <si>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</si>
  <si>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</si>
  <si>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</si>
  <si>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</si>
  <si>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</si>
  <si>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</si>
  <si>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</si>
  <si>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</si>
  <si>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</si>
  <si>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</si>
  <si>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</si>
  <si>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</si>
  <si>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</si>
  <si>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</si>
  <si>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</si>
  <si>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</si>
  <si>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</si>
  <si>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</si>
  <si>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</si>
  <si>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</si>
  <si>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</si>
  <si>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</si>
  <si>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</si>
  <si>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</si>
  <si>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</si>
  <si>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</si>
  <si>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</si>
  <si>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</si>
  <si>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</si>
  <si>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</si>
  <si>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</si>
  <si>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</si>
  <si>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</si>
  <si>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</si>
  <si>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</si>
  <si>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</si>
  <si>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</si>
  <si>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</si>
  <si>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</si>
  <si>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</si>
  <si>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</si>
  <si>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</si>
  <si>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</si>
  <si>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</si>
  <si>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</si>
  <si>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</si>
  <si>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</si>
  <si>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</si>
  <si>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</si>
  <si>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</si>
  <si>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</si>
  <si>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</si>
  <si>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</si>
  <si>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</si>
  <si>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</si>
  <si>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</si>
  <si>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</si>
  <si>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</si>
  <si>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</si>
  <si>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</si>
  <si>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</si>
  <si>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</si>
  <si>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</si>
  <si>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</si>
  <si>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</si>
  <si>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</si>
  <si>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</si>
  <si>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</si>
  <si>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</si>
  <si>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</si>
  <si>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</si>
  <si>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</si>
  <si>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</si>
  <si>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</si>
  <si>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</si>
  <si>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</si>
  <si>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</si>
  <si>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</si>
  <si>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</si>
  <si>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</si>
  <si>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</si>
  <si>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</si>
  <si>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</si>
  <si>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</si>
  <si>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</si>
  <si>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</si>
  <si>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</si>
  <si>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</si>
  <si>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</si>
  <si>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</si>
  <si>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</si>
  <si>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</si>
  <si>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</si>
  <si>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</si>
  <si>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</si>
  <si>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</si>
  <si>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</si>
  <si>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</si>
  <si>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</si>
  <si>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</si>
  <si>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</si>
  <si>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</si>
  <si>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</si>
  <si>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</si>
  <si>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</si>
  <si>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</si>
  <si>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</si>
  <si>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</si>
  <si>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</si>
  <si>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</si>
  <si>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</si>
  <si>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</si>
  <si>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</si>
  <si>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</si>
  <si>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</si>
  <si>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</si>
  <si>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</si>
  <si>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</si>
  <si>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</si>
  <si>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</si>
  <si>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</si>
  <si>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</si>
  <si>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</si>
  <si>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</si>
  <si>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</si>
  <si>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</si>
  <si>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</si>
  <si>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K9 FINANSZÍROZÁSI KIADÁSOK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</si>
  <si>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</si>
  <si>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</si>
  <si>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</si>
  <si>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</si>
  <si>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</si>
  <si>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</si>
  <si>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</si>
  <si>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</si>
  <si>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</si>
  <si>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</si>
  <si>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</si>
  <si>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</si>
  <si>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</si>
  <si>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</si>
  <si>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</si>
  <si>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</si>
  <si>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</si>
  <si>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</si>
  <si>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</si>
  <si>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</si>
  <si>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</si>
  <si>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</si>
  <si>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</si>
  <si>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</si>
  <si>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Központi irányítószervi támogatás folyósítása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</si>
  <si>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</si>
  <si>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</si>
  <si>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</si>
  <si>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</si>
  <si>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</si>
  <si>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</si>
  <si>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</si>
  <si>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</si>
  <si>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</si>
  <si>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</si>
  <si>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</si>
  <si>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</si>
  <si>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</si>
  <si>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</si>
  <si>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</si>
  <si>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</si>
  <si>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</si>
  <si>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K9</t>
  </si>
  <si>
    <t>KIADÁSOK MINDÖSSZESEN:</t>
  </si>
  <si>
    <t>ÖSSZES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</si>
  <si>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</si>
  <si>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</si>
  <si>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</si>
  <si>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</si>
  <si>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</si>
  <si>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</si>
  <si>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</si>
  <si>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</si>
  <si>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Közhatalmi bevételek</t>
  </si>
  <si>
    <t>Személyi juttatások</t>
  </si>
  <si>
    <t>2.</t>
  </si>
  <si>
    <t>Munkaadókat terhelő járulékok és szociális hozzájárulási adó</t>
  </si>
  <si>
    <t xml:space="preserve">Dologi kiadások </t>
  </si>
  <si>
    <t>Egyéb működési célú kiadások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</si>
  <si>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</si>
  <si>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</si>
  <si>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</si>
  <si>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</si>
  <si>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</si>
  <si>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</si>
  <si>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</si>
  <si>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</si>
  <si>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</si>
  <si>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</si>
  <si>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</si>
  <si>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</si>
  <si>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</si>
  <si>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</si>
  <si>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</si>
  <si>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</si>
  <si>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</si>
  <si>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</si>
  <si>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</si>
  <si>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</si>
  <si>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</si>
  <si>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</si>
  <si>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</si>
  <si>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</si>
  <si>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</si>
  <si>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</si>
  <si>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</si>
  <si>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Beruházások</t>
  </si>
  <si>
    <t>Felújítások</t>
  </si>
  <si>
    <t>28.</t>
  </si>
  <si>
    <t>29.</t>
  </si>
  <si>
    <t>30.</t>
  </si>
  <si>
    <t>31.</t>
  </si>
  <si>
    <t>Beruházás  megnevezése</t>
  </si>
  <si>
    <t>ÖSSZESEN:</t>
  </si>
  <si>
    <t>Felújítási kiadások előirányzata felújításonként</t>
  </si>
  <si>
    <t>Felújítás  megnevezése</t>
  </si>
  <si>
    <t>Összesen</t>
  </si>
  <si>
    <t>Összesen: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</si>
  <si>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</si>
  <si>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</si>
  <si>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</si>
  <si>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</si>
  <si>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</si>
  <si>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</si>
  <si>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</si>
  <si>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</si>
  <si>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</si>
  <si>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</si>
  <si>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</si>
  <si>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</si>
  <si>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</si>
  <si>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</si>
  <si>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Dologi  kiadások</t>
  </si>
  <si>
    <t xml:space="preserve"> Egyéb működési célú kiadások</t>
  </si>
  <si>
    <t>Kiadások összesen:</t>
  </si>
  <si>
    <t>Egyenleg</t>
  </si>
  <si>
    <t>Támogatott szervezet neve</t>
  </si>
  <si>
    <t>Nem kötelező!</t>
  </si>
  <si>
    <t>Önkormányzat működési támogatása</t>
  </si>
  <si>
    <t>Működési célú támogatások áht-n belülről</t>
  </si>
  <si>
    <t>Működési bevételek</t>
  </si>
  <si>
    <t>Működési célú átvett pénzeszközök</t>
  </si>
  <si>
    <t>Működési finanszírozási bevételek</t>
  </si>
  <si>
    <t>ebből tartalékok</t>
  </si>
  <si>
    <t xml:space="preserve">BEVÉTEL ÖSSZESEN </t>
  </si>
  <si>
    <t>Működési finanszírozási kiadások</t>
  </si>
  <si>
    <t xml:space="preserve">Költségvetési és finanszírozási kiadások összesen </t>
  </si>
  <si>
    <t xml:space="preserve">KIADÁSOK ÖSSZESEN </t>
  </si>
  <si>
    <t>Felhalmozási célú támogatások bevételei áht-on belülről</t>
  </si>
  <si>
    <t>Felhamozáci célú átvett pénzeszközök</t>
  </si>
  <si>
    <t>Egyéb felhalmozási célú kiadások</t>
  </si>
  <si>
    <t>Felhalmozási költségvetési bevételek összesen:</t>
  </si>
  <si>
    <t>Felhalmozási költségvetési kiadások összesen:</t>
  </si>
  <si>
    <t>Felhalmozási finanszírozási bevételek</t>
  </si>
  <si>
    <t>Felhalmozási finanszírozási kiadások</t>
  </si>
  <si>
    <t>Felhalmozási célú finanszírozási bevételek összesen</t>
  </si>
  <si>
    <t xml:space="preserve">Felhalmozási célú finanszírozási kiadások összesen
</t>
  </si>
  <si>
    <t>Beruházási  kiadások előirányzata beruházásonként</t>
  </si>
  <si>
    <t>Önkormányzat működési támog.</t>
  </si>
  <si>
    <t>Műk.célú tám. Áht-n belülről</t>
  </si>
  <si>
    <t>Működési célú átvett pénzeszk.</t>
  </si>
  <si>
    <t>Felhalmozási célú tám.bev.áht-nb.</t>
  </si>
  <si>
    <t>Felhalmozási célú átvett pe.</t>
  </si>
  <si>
    <t xml:space="preserve">MŰKÖDÉSI BEVÉTEL ÖSSZESEN </t>
  </si>
  <si>
    <t xml:space="preserve">FELHALMOZÁSI BEVÉTEL ÖSSZESEN </t>
  </si>
  <si>
    <t xml:space="preserve">MŰKÖDÉSI KIADÁSOK ÖSSZESEN </t>
  </si>
  <si>
    <t xml:space="preserve">FELHALMOZÁSI KIADÁSOK ÖSSZESEN </t>
  </si>
  <si>
    <t>KIADÁSOK ÖSSZESEN</t>
  </si>
  <si>
    <t>ÖNKÉNT VÁLLALT FELADATOK</t>
  </si>
  <si>
    <t>KÖTELEZŐ FELADATOK</t>
  </si>
  <si>
    <t>ÁLLAMIGAZGATÁSI FELADATOK</t>
  </si>
  <si>
    <t>MEGNEVEZÉS</t>
  </si>
  <si>
    <t>Teljes munkaidőben</t>
  </si>
  <si>
    <t>foglalkoztatottak</t>
  </si>
  <si>
    <t>Részmunkaidőben</t>
  </si>
  <si>
    <t>Állományba nem</t>
  </si>
  <si>
    <t>tartozók</t>
  </si>
  <si>
    <t>Közfoglalkoztatottak</t>
  </si>
  <si>
    <t>Önkormányzat</t>
  </si>
  <si>
    <t>Polgármesteri Hivatal</t>
  </si>
  <si>
    <t>Óvoda</t>
  </si>
  <si>
    <t>K916</t>
  </si>
  <si>
    <t>Működési célú bevételek és kiadások mérlege (önkormányzati szinten)</t>
  </si>
  <si>
    <t>BEVÉTEL</t>
  </si>
  <si>
    <t>KIADÁS</t>
  </si>
  <si>
    <t>Működési költségvetési bevétel</t>
  </si>
  <si>
    <t>Működési költségvetési kiadás</t>
  </si>
  <si>
    <t>Személyi juttatás</t>
  </si>
  <si>
    <t>Munkaadót terhelő járulékok és szociális hozzájárulási adó</t>
  </si>
  <si>
    <t>Dologi kiadás</t>
  </si>
  <si>
    <t>Egyéb működési célú kiadás</t>
  </si>
  <si>
    <t>ebből: tartalékok</t>
  </si>
  <si>
    <t xml:space="preserve">         egyéb működési célú támogatások áht-n belülre</t>
  </si>
  <si>
    <t xml:space="preserve">         egyéb működési célú támogatások áht-n kívülre</t>
  </si>
  <si>
    <t>Működési költségvetési bevételek összesen</t>
  </si>
  <si>
    <t>Működési költségvetési kiadás összesen</t>
  </si>
  <si>
    <t>MŰKÖDÉSI KÖLTSÉGVETÉSI EGYENLEG</t>
  </si>
  <si>
    <t>MŰKÖDÉSI BEVÉTEL ÖSSZESEN</t>
  </si>
  <si>
    <t>MŰKÖDÉSI KIADÁS ÖSSZESEN</t>
  </si>
  <si>
    <t>Ellátottak pénzbeli juttatásai</t>
  </si>
  <si>
    <t>Vöröskereszt</t>
  </si>
  <si>
    <t>Bőnyi SE</t>
  </si>
  <si>
    <t xml:space="preserve">Összeg </t>
  </si>
  <si>
    <t>ÖNKORMÁNYZAT</t>
  </si>
  <si>
    <t>eredeti</t>
  </si>
  <si>
    <t>összeg</t>
  </si>
  <si>
    <t>Támogatás összege eredeti</t>
  </si>
  <si>
    <t>Támogatás összege módosított</t>
  </si>
  <si>
    <t xml:space="preserve">                                          </t>
  </si>
  <si>
    <t>Egyéb tárgyi eszközök beszerzése, létesítése:</t>
  </si>
  <si>
    <t>Ingatlanok felújítása:</t>
  </si>
  <si>
    <t xml:space="preserve">Foglalkoztatottak személyi juttatásai </t>
  </si>
  <si>
    <t xml:space="preserve">Külső személyi juttatások </t>
  </si>
  <si>
    <t xml:space="preserve">Személyi juttatások </t>
  </si>
  <si>
    <t xml:space="preserve">Készletbeszerzés </t>
  </si>
  <si>
    <t xml:space="preserve">Kommunikációs szolgáltatások </t>
  </si>
  <si>
    <t xml:space="preserve">Szolgáltatási kiadások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</si>
  <si>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</si>
  <si>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</si>
  <si>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</si>
  <si>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</si>
  <si>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Költségvetési kiadások </t>
  </si>
  <si>
    <t xml:space="preserve">Belföldi finanszírozás kiadásai </t>
  </si>
  <si>
    <t xml:space="preserve">Finanszírozási kiadások </t>
  </si>
  <si>
    <t xml:space="preserve">Önkormányzatok működési támogatásai </t>
  </si>
  <si>
    <t xml:space="preserve">Működési célú támogatások államháztartáson belülről </t>
  </si>
  <si>
    <t>Termékek és szolgáltatások adói</t>
  </si>
  <si>
    <t xml:space="preserve">Működési bevételek </t>
  </si>
  <si>
    <t xml:space="preserve">Maradvány igénybevétele </t>
  </si>
  <si>
    <t xml:space="preserve">Belföldi finanszírozás bevételei </t>
  </si>
  <si>
    <t xml:space="preserve">Finanszírozási bevételek </t>
  </si>
  <si>
    <r>
      <t>ÖNKÉNT VÁLLALT FELADATOK</t>
    </r>
    <r>
      <rPr>
        <sz val="10"/>
        <rFont val="Times New Roman CE"/>
        <charset val="238"/>
      </rPr>
      <t xml:space="preserve"> (IKSZT, egyházak és civil szervezetek támogatása)</t>
    </r>
  </si>
  <si>
    <r>
      <t xml:space="preserve">ÁLLAMIGAZGATÁSI FELADATOK </t>
    </r>
    <r>
      <rPr>
        <sz val="10"/>
        <rFont val="Times New Roman CE"/>
        <charset val="238"/>
      </rPr>
      <t>(polgármesteri tisztség, képviselők juttatásai)</t>
    </r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</si>
  <si>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</si>
  <si>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</si>
  <si>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</si>
  <si>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</si>
  <si>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</si>
  <si>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Nem saját dolgozónak fizetett juttatás</t>
  </si>
  <si>
    <t>Infrormatikai eszközök beszerzése, létesítése</t>
  </si>
  <si>
    <t>K513</t>
  </si>
  <si>
    <t>Települési önk. Nyilvános könyvtári és közműv. Felad. Támogatás</t>
  </si>
  <si>
    <t>Dologi kiadások</t>
  </si>
  <si>
    <t>utcanévtáblák</t>
  </si>
  <si>
    <t>kisértékű tárgyi eszköz védőnő</t>
  </si>
  <si>
    <t>Pannónia Kincse Leader Egyesület</t>
  </si>
  <si>
    <t>Bőnyi Polgármesteri Hivatal 2016. évi költségvetési bevételei és kiadásai kötelező, önként vállalt és államigazgatási feladatok bontásban</t>
  </si>
  <si>
    <t>Szivárvány Egységes Óvoda-Bölcsőde 2016. évi költségvetési bevételei és kiadásai kötelező, önként vállalt és államigazgatási feladatok bontásban</t>
  </si>
  <si>
    <t>módosított</t>
  </si>
  <si>
    <t xml:space="preserve">2016. évi eredeti előirányzat </t>
  </si>
  <si>
    <t>2016. évi módosított előirányzat</t>
  </si>
  <si>
    <t>2016. évi eredeti előirányzat</t>
  </si>
  <si>
    <t>forintban !</t>
  </si>
  <si>
    <t xml:space="preserve"> forintban !</t>
  </si>
  <si>
    <t xml:space="preserve">2016. évimódosított előirányzat </t>
  </si>
  <si>
    <t>K5021</t>
  </si>
  <si>
    <t>Működési célú költségvetési támogatások és kiegészítő támogatások</t>
  </si>
  <si>
    <t>Elszámolásból származó bevételek</t>
  </si>
  <si>
    <t>B411</t>
  </si>
  <si>
    <t>forintban</t>
  </si>
  <si>
    <t>teljesítés</t>
  </si>
  <si>
    <t>Felhalmozási célú támogatások államháztartáson belülről</t>
  </si>
  <si>
    <t>B2</t>
  </si>
  <si>
    <t>B65</t>
  </si>
  <si>
    <t>Költségvetési bevételek</t>
  </si>
  <si>
    <t>2016. évi teljesítés</t>
  </si>
  <si>
    <t>2016. évi módosított  előirányzat</t>
  </si>
  <si>
    <t>Teljesítés</t>
  </si>
  <si>
    <t>Összeg</t>
  </si>
  <si>
    <t>Közhatalmi eredményszemléletű bevételek</t>
  </si>
  <si>
    <t>Eszközök és szolgáltatások érékesítése nettó eredménysz.bev.</t>
  </si>
  <si>
    <t>Tevékenység egyéb nettó ereményszemléletű bevételei</t>
  </si>
  <si>
    <t>Tevékenység nettő eredményszemléletű bevétele</t>
  </si>
  <si>
    <t>Központi működési célú támogatások eredménysz.bev.</t>
  </si>
  <si>
    <t>Egyéb működési célú támogatások eredménysz.bev.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</si>
  <si>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</si>
  <si>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</si>
  <si>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</si>
  <si>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</si>
  <si>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</si>
  <si>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</si>
  <si>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</si>
  <si>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</si>
  <si>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</si>
  <si>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</si>
  <si>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</si>
  <si>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Tevékenységek eredménye</t>
  </si>
  <si>
    <t>Egyéb kapott kamatok és kamatjellegű eredménysz.bev.</t>
  </si>
  <si>
    <t>Pénzügyi műveletek eredményszemléletű bevételei</t>
  </si>
  <si>
    <t>Pénzügyi műveletek eredménye</t>
  </si>
  <si>
    <t>Mérleg szerinti eredmény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</si>
  <si>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</si>
  <si>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</si>
  <si>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</si>
  <si>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</si>
  <si>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</si>
  <si>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egyenelege</t>
  </si>
  <si>
    <t>Alaptevékenység maradványa</t>
  </si>
  <si>
    <t>Összes maradvány</t>
  </si>
  <si>
    <t>Alaptevékenység kötelettségvállalással terhelt maradványa</t>
  </si>
  <si>
    <t>Alaptevékenység szabad maradványa</t>
  </si>
  <si>
    <t> </t>
  </si>
  <si>
    <t>ESZKÖZÖK</t>
  </si>
  <si>
    <t>Sorszám</t>
  </si>
  <si>
    <t>Bruttó</t>
  </si>
  <si>
    <t>Nettó</t>
  </si>
  <si>
    <t>érték</t>
  </si>
  <si>
    <t xml:space="preserve"> I. Immateriális javak   (2+5)</t>
  </si>
  <si>
    <t xml:space="preserve"> Törzsvagyon     (3+4)</t>
  </si>
  <si>
    <t xml:space="preserve"> </t>
  </si>
  <si>
    <t>Forgalomképtelen (3.1+3.2)</t>
  </si>
  <si>
    <t>- kizárólagos önkormányzati tulajdonban álló vagyon</t>
  </si>
  <si>
    <t>- nemzetgazdasági szempontból kiemelt jelentőségű vagyon</t>
  </si>
  <si>
    <t>Korlátozottan forgalomképes</t>
  </si>
  <si>
    <t>1. Ingatlanok és kapcsolódó vagyoni értékű jogok   (8+11)</t>
  </si>
  <si>
    <t>forgalomképtelen (9.1+9.2)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</si>
  <si>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8"/>
        <rFont val="Arial"/>
        <family val="1"/>
        <charset val="238"/>
      </rPr>
      <t>kizárólagos önkormányzati tulajdonban álló vagyontárgy</t>
    </r>
  </si>
  <si>
    <t>helyi közutak és műtárgyaik</t>
  </si>
  <si>
    <t>terek,parkok</t>
  </si>
  <si>
    <t xml:space="preserve">    utcák,terek,zöldterület,növénytelepítés</t>
  </si>
  <si>
    <t>helyi önk. tulajdonában álló nemzetközi, kereskedelmi repülőtér</t>
  </si>
  <si>
    <t>helyi önk. tulajdonában álló vizek, közcélú vízi létesítmények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</si>
  <si>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8"/>
        <rFont val="Arial"/>
        <family val="1"/>
        <charset val="238"/>
      </rPr>
      <t>nemzetgazdasági szempontból kiemelt jelentőségű vagyon</t>
    </r>
  </si>
  <si>
    <t>nemzeti vagyonról szóló tv. 2. számú melléklete szerint</t>
  </si>
  <si>
    <t>törvényben, helyi rendeletben ekként meghatározott vagyonelem</t>
  </si>
  <si>
    <t xml:space="preserve">3. Járművek  </t>
  </si>
  <si>
    <t>4. Tenyészállatok</t>
  </si>
  <si>
    <t>Nettó érték</t>
  </si>
  <si>
    <t>7. tárgyi eszközök értékhelyesbítése</t>
  </si>
  <si>
    <t>1. tartós részesedés (34+37)</t>
  </si>
  <si>
    <t>Forgalomképtelen (35.1+35.2)</t>
  </si>
  <si>
    <t>2. Tartós hitelviszonyt megtestesítő értékpapír</t>
  </si>
  <si>
    <t>3. Tartósan adott kölcsönök</t>
  </si>
  <si>
    <t>4. Hosszú lejáratú betétek</t>
  </si>
  <si>
    <t>5. Egyéb hosszú lejáratú  követelések</t>
  </si>
  <si>
    <t>6. Befektetett pénzügyi eszközök értékhelyesbítése</t>
  </si>
  <si>
    <t>IV. Üzemeltetésre, kezelésre átadott, koncesszióba, vagyonkezelésbe  adott</t>
  </si>
  <si>
    <r>
      <t>I.</t>
    </r>
    <r>
      <rPr>
        <b/>
        <sz val="7"/>
        <rFont val="Times New Roman"/>
        <family val="1"/>
        <charset val="238"/>
      </rPr>
      <t xml:space="preserve">                     </t>
    </r>
    <r>
      <rPr>
        <b/>
        <sz val="8"/>
        <rFont val="Arial"/>
        <family val="1"/>
        <charset val="238"/>
      </rPr>
      <t>készletek</t>
    </r>
  </si>
  <si>
    <r>
      <t>II.</t>
    </r>
    <r>
      <rPr>
        <b/>
        <sz val="7"/>
        <rFont val="Times New Roman"/>
        <family val="1"/>
        <charset val="238"/>
      </rPr>
      <t xml:space="preserve">                   </t>
    </r>
    <r>
      <rPr>
        <b/>
        <sz val="8"/>
        <rFont val="Arial"/>
        <family val="1"/>
        <charset val="238"/>
      </rPr>
      <t>értékpapírok</t>
    </r>
  </si>
  <si>
    <t>B ) NEMZETI VAGYONBA TARTOZÓ FORGÓESZKÖZÖK (49+50)</t>
  </si>
  <si>
    <t>C ) PÉNZESZKÖZÖK</t>
  </si>
  <si>
    <t>D ) KÖVETELÉSEK</t>
  </si>
  <si>
    <t>E ) EGYÉB SAJ.ESZK.OLDALI ESLZÁMOLÁSOK</t>
  </si>
  <si>
    <t>ESZKÖZÖK ÖSSZESEN</t>
  </si>
  <si>
    <t>sorszám</t>
  </si>
  <si>
    <t>bruttó ért.</t>
  </si>
  <si>
    <t>nettó ért</t>
  </si>
  <si>
    <r>
      <t>I.</t>
    </r>
    <r>
      <rPr>
        <b/>
        <sz val="7"/>
        <rFont val="Times New Roman"/>
        <family val="1"/>
        <charset val="238"/>
      </rPr>
      <t xml:space="preserve">                     </t>
    </r>
    <r>
      <rPr>
        <b/>
        <sz val="8"/>
        <rFont val="Arial"/>
        <family val="1"/>
        <charset val="238"/>
      </rPr>
      <t>Immateriális javak (2+3)</t>
    </r>
  </si>
  <si>
    <t>0-ra leírt, de használatban lévő</t>
  </si>
  <si>
    <t>0-ra leírt, használaton kívüli</t>
  </si>
  <si>
    <r>
      <t>II.</t>
    </r>
    <r>
      <rPr>
        <b/>
        <i/>
        <sz val="7"/>
        <rFont val="Times New Roman"/>
        <family val="1"/>
        <charset val="238"/>
      </rPr>
      <t xml:space="preserve">                   </t>
    </r>
    <r>
      <rPr>
        <b/>
        <i/>
        <sz val="8"/>
        <rFont val="Arial"/>
        <family val="1"/>
        <charset val="238"/>
      </rPr>
      <t>Tárgyi eszközök (5+8+11+14)</t>
    </r>
  </si>
  <si>
    <r>
      <t>1.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Ingatlanok és kapcsolódó vagyoni értékű jogok (6+7)</t>
    </r>
  </si>
  <si>
    <r>
      <t>2.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gépek,berendezések és felszerelések (9+10)</t>
    </r>
  </si>
  <si>
    <r>
      <t>3.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Járművek (12+13)</t>
    </r>
  </si>
  <si>
    <t xml:space="preserve">  </t>
  </si>
  <si>
    <r>
      <t>4.</t>
    </r>
    <r>
      <rPr>
        <b/>
        <sz val="7"/>
        <rFont val="Times New Roman"/>
        <family val="1"/>
        <charset val="238"/>
      </rPr>
      <t xml:space="preserve">        </t>
    </r>
    <r>
      <rPr>
        <b/>
        <sz val="8"/>
        <rFont val="Arial"/>
        <family val="1"/>
        <charset val="238"/>
      </rPr>
      <t>Tenyészállatok</t>
    </r>
  </si>
  <si>
    <r>
      <t>III.</t>
    </r>
    <r>
      <rPr>
        <b/>
        <sz val="7"/>
        <rFont val="Times New Roman"/>
        <family val="1"/>
        <charset val="238"/>
      </rPr>
      <t xml:space="preserve">                 </t>
    </r>
    <r>
      <rPr>
        <b/>
        <sz val="8"/>
        <rFont val="Arial"/>
        <family val="1"/>
        <charset val="238"/>
      </rPr>
      <t>Üzemeltetésre,kezelésre átadott, koncesszióba, vagy.kez.vett</t>
    </r>
  </si>
  <si>
    <t>ÖSSZESEN (1+4+17)</t>
  </si>
  <si>
    <t>Bruttó érték</t>
  </si>
  <si>
    <t>B) NEMZETI VAGYONBA TARTOZÓ FORGÓESZKÖZÖK</t>
  </si>
  <si>
    <t>I. KÉSZLETEK</t>
  </si>
  <si>
    <t>1. Vásárolt készletek</t>
  </si>
  <si>
    <t xml:space="preserve">B) FORGÓESZKÖZÖK ÖSSZESEN </t>
  </si>
  <si>
    <t xml:space="preserve">ESZKÖZÖK ÖSSZESEN </t>
  </si>
  <si>
    <t>K1104</t>
  </si>
  <si>
    <t>Készenléti, ügyeleti, helyettesítési díj, túlóra</t>
  </si>
  <si>
    <t>Egyéb elvonások, befizetések</t>
  </si>
  <si>
    <t>K5023</t>
  </si>
  <si>
    <t>Helyi önkormányzatok előző évi elszámolásából származó kiadásai</t>
  </si>
  <si>
    <t xml:space="preserve">Jövedelemadók </t>
  </si>
  <si>
    <t>Értékesítési és forgalmi adók</t>
  </si>
  <si>
    <t>B25</t>
  </si>
  <si>
    <t>Egyéb felhalmozási célú támogatások bevételei államháztartáson belülről</t>
  </si>
  <si>
    <t>Egyéb közhatalmi bevételek</t>
  </si>
  <si>
    <t>B404</t>
  </si>
  <si>
    <t>Tulajdonosi bevételek</t>
  </si>
  <si>
    <t xml:space="preserve">2019. évi eredeti előirányzat </t>
  </si>
  <si>
    <t>2019. évi módosított előirányzat</t>
  </si>
  <si>
    <t>2019. évi teljesítés</t>
  </si>
  <si>
    <t>2019. évi eredeti előirányzat</t>
  </si>
  <si>
    <t>légkondicionáló hivatal</t>
  </si>
  <si>
    <t>kisértékű tárgyi eszköz óvoda</t>
  </si>
  <si>
    <t>udvari játék óvoda</t>
  </si>
  <si>
    <t>gyermekbútor óvoda</t>
  </si>
  <si>
    <t>irodai bútor óvoda</t>
  </si>
  <si>
    <t>mosókonyha kialakítása óvoda</t>
  </si>
  <si>
    <t>porszívó óvoda</t>
  </si>
  <si>
    <t>fénymásoló óvoda</t>
  </si>
  <si>
    <t>kisértékű egyéb konyhai eszköz óvoda</t>
  </si>
  <si>
    <t>billenő szemetes udvari óvoda</t>
  </si>
  <si>
    <t>riasztó óvoda</t>
  </si>
  <si>
    <t>udvari kis ház óvoda</t>
  </si>
  <si>
    <t>billenő szemetes udvari bölcsöde</t>
  </si>
  <si>
    <t>kisértékű tárgyi eszköz bölcsöde</t>
  </si>
  <si>
    <t>redőny, szúnyogháló bölcsöde</t>
  </si>
  <si>
    <t>mosógép bölcsöde</t>
  </si>
  <si>
    <t>kisértékű tárgyi eszköz faluház</t>
  </si>
  <si>
    <t>kisértékű tárgyi eszköz könyvtár</t>
  </si>
  <si>
    <t>közvilágítás bővítés</t>
  </si>
  <si>
    <t>településrendezési terv</t>
  </si>
  <si>
    <t>térfigyelő kamera, szőlőhegyi kamera</t>
  </si>
  <si>
    <t>konyha pályázat</t>
  </si>
  <si>
    <t>buszmegálló, biciklitároló, Szőlőhegy</t>
  </si>
  <si>
    <t>hálózatbővítés sportpálya</t>
  </si>
  <si>
    <t>Bánfalvi lakás</t>
  </si>
  <si>
    <t>légkondi, védőnő, orvos</t>
  </si>
  <si>
    <t>2019. évi módosított előriányzat</t>
  </si>
  <si>
    <t>hálózatbővÍtés óvoda</t>
  </si>
  <si>
    <t>statikus sütő</t>
  </si>
  <si>
    <t>belterületi utak felújítása</t>
  </si>
  <si>
    <t>Ady E árok+térkő járda</t>
  </si>
  <si>
    <t>Ady E. utca burkolat</t>
  </si>
  <si>
    <t>árvízvédelmi gát</t>
  </si>
  <si>
    <t>Szőlőhegy, Zolitag utak murvázása</t>
  </si>
  <si>
    <t>Örkénypuszta járda</t>
  </si>
  <si>
    <t>Zolitag járda</t>
  </si>
  <si>
    <t>Szőlőhegy murvázás</t>
  </si>
  <si>
    <t>temető bejáró murvázás, szegélyezés</t>
  </si>
  <si>
    <t>Szőlőhegy régi út betonút rendbetétele, rézsűzés</t>
  </si>
  <si>
    <t>Sallai, Gagarin út felújítás</t>
  </si>
  <si>
    <t>Polgárőrség</t>
  </si>
  <si>
    <t>Nyugdíjas Egyesület</t>
  </si>
  <si>
    <t xml:space="preserve">Egyházak </t>
  </si>
  <si>
    <t>ebből működési célú ávett pénzeszköz</t>
  </si>
  <si>
    <t>Bőny Község Önkormányzata 2019. évi költségvetési bevételei és kiadásai kötelező, önként vállalt és államigazgatási feladatok bontásban</t>
  </si>
  <si>
    <t xml:space="preserve">2019. évi módosított előirányzat </t>
  </si>
  <si>
    <t>Konszolidált eredménykimutatás 2019. év</t>
  </si>
  <si>
    <t xml:space="preserve">BŐNY KÖZSÉG ÖNKORMÁNYZATA 2019. ÉVI ENGEDÉLYEZETT LÉTSZÁMA </t>
  </si>
  <si>
    <t>Felhalmozási célú támogatások eredményszemléletű bev.</t>
  </si>
  <si>
    <t>Finanszírozási bevételek</t>
  </si>
  <si>
    <t>Száma</t>
  </si>
  <si>
    <t xml:space="preserve"> ROVATMEGNEVEZÉSE</t>
  </si>
  <si>
    <t>Egyéb felhalmozási célú bevételek</t>
  </si>
  <si>
    <t>Mélyhűtő szekrény</t>
  </si>
  <si>
    <t>Fűnyíró</t>
  </si>
  <si>
    <t>Fűnyíró traktor</t>
  </si>
  <si>
    <t>Hangfal</t>
  </si>
  <si>
    <t>Adventi dekoráció</t>
  </si>
  <si>
    <t>Foglalkoztató eszközök</t>
  </si>
  <si>
    <t>Toner</t>
  </si>
  <si>
    <t>Konyhai eszközök beszerzése</t>
  </si>
  <si>
    <t>terasz beépítése óvoda+ előtető</t>
  </si>
  <si>
    <t>Dobegység</t>
  </si>
  <si>
    <t>Előirányzat felhasználás ütemterv 2019. évre</t>
  </si>
  <si>
    <t>Bőny Község Oktatásáért Alapítvány</t>
  </si>
  <si>
    <t>Magyar Alzheimer Alapítvány</t>
  </si>
  <si>
    <t>Magyar Tábor Hagyományörző és Sport Egyesület</t>
  </si>
  <si>
    <t>KIMUTATÁS a 2019. évben céljelleggel nyújtott támogatásokról</t>
  </si>
  <si>
    <t>VAGYONKIMUTATÁSA KÖNYVVITELI MÉRLEGBEN ÉRTÉKKEL SZEREPLŐ ESZKÖZÖKRŐL 2019. ÉV</t>
  </si>
  <si>
    <t>VAGYONKIMUTATÁS A 0-RA LEÍRT ESZKÖZÖKRŐL 2016. ÉV</t>
  </si>
  <si>
    <t>Konszolidált maradványkimutatás 2019. év</t>
  </si>
  <si>
    <t>Bőny Község Önkormányzata</t>
  </si>
  <si>
    <t>Bőnyi Polgármesteri Hivatal</t>
  </si>
  <si>
    <t>3.1</t>
  </si>
  <si>
    <t>3.2</t>
  </si>
  <si>
    <t>9.1</t>
  </si>
  <si>
    <t>9.2</t>
  </si>
  <si>
    <t>(nemzeti vagyonról szóló tv. 2. számú melléklete szerint)</t>
  </si>
  <si>
    <t>12.1</t>
  </si>
  <si>
    <t>12.2</t>
  </si>
  <si>
    <t>12.3</t>
  </si>
  <si>
    <t>5. Beruházások,felújítások</t>
  </si>
  <si>
    <t xml:space="preserve">6. Beruházásra adott előlegek </t>
  </si>
  <si>
    <t xml:space="preserve">forgalomképtelen </t>
  </si>
  <si>
    <t xml:space="preserve">2. Gépek berendezések és felszerelések  </t>
  </si>
  <si>
    <t xml:space="preserve"> VAGYONKIMUTATÁS A KÉSZLETEKRŐL 2019. ÉV</t>
  </si>
  <si>
    <t>II. Tárgyi eszközök   (7+11+14+15+16+17+18)</t>
  </si>
  <si>
    <t>9.3</t>
  </si>
  <si>
    <t xml:space="preserve">III. Befektetett pénzügyi eszközök </t>
  </si>
  <si>
    <r>
      <t>A)</t>
    </r>
    <r>
      <rPr>
        <b/>
        <sz val="7"/>
        <rFont val="Times New Roman"/>
        <family val="1"/>
        <charset val="238"/>
      </rPr>
      <t xml:space="preserve">       </t>
    </r>
    <r>
      <rPr>
        <b/>
        <sz val="8"/>
        <rFont val="Arial"/>
        <family val="1"/>
        <charset val="238"/>
      </rPr>
      <t>NEMZETI VAGYONBA TART.BEF.ESZK. (1+6+19)</t>
    </r>
  </si>
  <si>
    <t>PASSZÍV IDŐBELI ELHATÁROLÁSOK</t>
  </si>
  <si>
    <t>Bőnyi Szivárvány Óvoda és Mini Bölcsőde</t>
  </si>
  <si>
    <t>Forgalomképes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</si>
  <si>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</si>
  <si>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</si>
  <si>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</si>
  <si>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</si>
  <si>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</si>
  <si>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Követelés jellegű és egyéb sajátos eszközoldali elszámolások és előző évi pénzmaradvány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</si>
  <si>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</si>
  <si>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</si>
  <si>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</si>
  <si>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</si>
  <si>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</si>
  <si>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</si>
  <si>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</si>
  <si>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</si>
  <si>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</si>
  <si>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</si>
  <si>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</si>
  <si>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</si>
  <si>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</si>
  <si>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</si>
  <si>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</si>
  <si>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</si>
  <si>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</si>
  <si>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</si>
  <si>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</si>
  <si>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</si>
  <si>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</si>
  <si>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Arany János Tehetséggondozó Program</t>
  </si>
  <si>
    <t>Összesen (1+4+7+9+11)</t>
  </si>
  <si>
    <t>Többéves kihatással járó döntések évenkénti bontásban 2019</t>
  </si>
  <si>
    <t>2019 évi teljesítés</t>
  </si>
  <si>
    <t>2023 után</t>
  </si>
  <si>
    <t xml:space="preserve"> Forintban !</t>
  </si>
  <si>
    <t>Záró pénzkészlet 2019 december 31-én, ebből:</t>
  </si>
  <si>
    <t>Pénzkészlet 2019. január 1-jén, ebből:</t>
  </si>
  <si>
    <t>Összeg   ( Ft )</t>
  </si>
  <si>
    <t>forintban!</t>
  </si>
  <si>
    <t>Hótoló lap</t>
  </si>
  <si>
    <t>Helyszíni bútor összeszerelés</t>
  </si>
  <si>
    <t>Számítógép PH</t>
  </si>
  <si>
    <t>Notebook óvoda</t>
  </si>
  <si>
    <t>1. melléklet a 8/2020. (VII.11.)  önkormányzati rendelethez</t>
  </si>
  <si>
    <t>3. melléklet a 8/2020. (VII.11.) önk-i r.-hez</t>
  </si>
  <si>
    <t>2. melléklet a 8/2020. (VII.11.) önkormányzati rendelethez</t>
  </si>
  <si>
    <t>1. melléklet a 8/2020. (VII.11.)   önkormányzati rendelethez</t>
  </si>
  <si>
    <t>4. melléklet a 8/2020. (VII.11.) önkormányzati rendelethez</t>
  </si>
  <si>
    <t>5. melléklet a 8/2020. (VII.11.) önkormányzati rendelethez</t>
  </si>
  <si>
    <t>6. melléklet a 8/2020. (VII.11.) önkormányzati rendelethez</t>
  </si>
  <si>
    <t>8. melléklet a 8/2020. (VII.11.) önkormányzati rendelethez</t>
  </si>
  <si>
    <t>9. melléklet a 8/2020. (VII.11.) önkormányzati rendelethez</t>
  </si>
  <si>
    <t>9.1 melléklet a 8/2020. (VII11.) önkormányzati rendelethez</t>
  </si>
  <si>
    <t>9.2 melléklet a 8/2020. (VII.11.)  önkormányzati rendelethez</t>
  </si>
  <si>
    <t>7. sz. melléklet 8/2020. (VII.11.) önkormányzati rendelethez</t>
  </si>
  <si>
    <t>10. melléklet a 8/2020. (VII.11.) önkormányzati rendelethez</t>
  </si>
  <si>
    <t>14. melléklet a 8/2020. (VII.11.) önkormányzati rendelethez</t>
  </si>
  <si>
    <t>15. melléklet a 8/2020. (VII.11.) önkormányzati rendelethez</t>
  </si>
  <si>
    <t>11. melléklet a 8/2020. (VII.11.) önkormányzati rendelethez</t>
  </si>
  <si>
    <t>12. melléklet a 8/2020. (VII.11.) önkormányzati rendelethez</t>
  </si>
  <si>
    <t>13. melléklet a 8/2020. (VII.11.) önkormányzati rendelethez</t>
  </si>
  <si>
    <t>16. melléklet a 8/2020. (VII.11.) önkormányzati rendelethez</t>
  </si>
  <si>
    <t>17. melléklet a 8/2020. (VII.11.)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</si>
</sst>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#__"/>
  </numFmts>
  <fonts count="7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name val="Arial"/>
      <family val="2"/>
      <charset val="238"/>
    </font>
    <font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"/>
      <family val="1"/>
      <charset val="238"/>
    </font>
    <font>
      <sz val="16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1"/>
      <charset val="238"/>
    </font>
    <font>
      <sz val="14"/>
      <name val="Arial"/>
      <family val="1"/>
      <charset val="238"/>
    </font>
    <font>
      <sz val="12"/>
      <name val="Arial"/>
      <family val="1"/>
      <charset val="238"/>
    </font>
    <font>
      <b/>
      <i/>
      <sz val="9"/>
      <name val="Arial"/>
      <family val="1"/>
      <charset val="238"/>
    </font>
    <font>
      <b/>
      <i/>
      <sz val="8"/>
      <name val="Arial"/>
      <family val="1"/>
      <charset val="238"/>
    </font>
    <font>
      <b/>
      <sz val="8"/>
      <name val="Arial"/>
      <family val="1"/>
      <charset val="238"/>
    </font>
    <font>
      <sz val="8"/>
      <name val="Arial"/>
      <family val="1"/>
      <charset val="238"/>
    </font>
    <font>
      <sz val="7"/>
      <name val="Times New Roman"/>
      <family val="1"/>
      <charset val="238"/>
    </font>
    <font>
      <i/>
      <sz val="8"/>
      <name val="Arial"/>
      <family val="1"/>
      <charset val="238"/>
    </font>
    <font>
      <b/>
      <sz val="7"/>
      <name val="Times New Roman"/>
      <family val="1"/>
      <charset val="238"/>
    </font>
    <font>
      <b/>
      <sz val="8"/>
      <name val="Arial"/>
      <family val="2"/>
      <charset val="238"/>
    </font>
    <font>
      <b/>
      <sz val="14"/>
      <name val="Arial"/>
      <family val="1"/>
      <charset val="238"/>
    </font>
    <font>
      <b/>
      <i/>
      <sz val="7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9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lightHorizontal"/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0" fillId="4" borderId="7" applyNumberFormat="0" applyFont="0" applyAlignment="0" applyProtection="0"/>
    <xf numFmtId="0" fontId="12" fillId="6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22" fillId="0" borderId="0"/>
    <xf numFmtId="0" fontId="10" fillId="0" borderId="0"/>
    <xf numFmtId="0" fontId="22" fillId="0" borderId="0"/>
    <xf numFmtId="0" fontId="23" fillId="0" borderId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12" borderId="1" applyNumberFormat="0" applyAlignment="0" applyProtection="0"/>
    <xf numFmtId="0" fontId="1" fillId="0" borderId="0"/>
    <xf numFmtId="164" fontId="65" fillId="0" borderId="0" applyFont="0" applyFill="0" applyBorder="0" applyAlignment="0" applyProtection="0"/>
  </cellStyleXfs>
  <cellXfs count="717">
    <xf numFmtId="0" fontId="0" fillId="0" borderId="0" xfId="0"/>
    <xf numFmtId="0" fontId="20" fillId="0" borderId="0" xfId="0" applyFont="1"/>
    <xf numFmtId="0" fontId="20" fillId="0" borderId="0" xfId="33" applyFont="1" applyFill="1" applyBorder="1" applyAlignment="1">
      <alignment horizontal="left" vertical="center" wrapText="1"/>
    </xf>
    <xf numFmtId="0" fontId="20" fillId="0" borderId="10" xfId="0" applyFont="1" applyBorder="1"/>
    <xf numFmtId="165" fontId="22" fillId="0" borderId="0" xfId="32" applyNumberFormat="1" applyFill="1" applyAlignment="1" applyProtection="1">
      <alignment vertical="center" wrapText="1"/>
    </xf>
    <xf numFmtId="165" fontId="24" fillId="0" borderId="0" xfId="32" applyNumberFormat="1" applyFont="1" applyFill="1" applyAlignment="1" applyProtection="1">
      <alignment horizontal="centerContinuous" vertical="center" wrapText="1"/>
    </xf>
    <xf numFmtId="165" fontId="22" fillId="0" borderId="0" xfId="32" applyNumberFormat="1" applyFill="1" applyAlignment="1" applyProtection="1">
      <alignment horizontal="centerContinuous" vertical="center"/>
    </xf>
    <xf numFmtId="165" fontId="22" fillId="0" borderId="0" xfId="32" applyNumberFormat="1" applyFill="1" applyAlignment="1" applyProtection="1">
      <alignment horizontal="center" vertical="center" wrapText="1"/>
    </xf>
    <xf numFmtId="165" fontId="26" fillId="0" borderId="0" xfId="32" applyNumberFormat="1" applyFont="1" applyFill="1" applyAlignment="1" applyProtection="1">
      <alignment horizontal="right" vertical="center"/>
    </xf>
    <xf numFmtId="165" fontId="28" fillId="0" borderId="11" xfId="32" applyNumberFormat="1" applyFont="1" applyFill="1" applyBorder="1" applyAlignment="1" applyProtection="1">
      <alignment horizontal="centerContinuous" vertical="center" wrapText="1"/>
    </xf>
    <xf numFmtId="165" fontId="28" fillId="0" borderId="12" xfId="32" applyNumberFormat="1" applyFont="1" applyFill="1" applyBorder="1" applyAlignment="1" applyProtection="1">
      <alignment horizontal="centerContinuous" vertical="center" wrapText="1"/>
    </xf>
    <xf numFmtId="165" fontId="28" fillId="0" borderId="11" xfId="32" applyNumberFormat="1" applyFont="1" applyFill="1" applyBorder="1" applyAlignment="1" applyProtection="1">
      <alignment horizontal="center" vertical="center" wrapText="1"/>
    </xf>
    <xf numFmtId="165" fontId="28" fillId="0" borderId="12" xfId="32" applyNumberFormat="1" applyFont="1" applyFill="1" applyBorder="1" applyAlignment="1" applyProtection="1">
      <alignment horizontal="center" vertical="center" wrapText="1"/>
    </xf>
    <xf numFmtId="165" fontId="29" fillId="0" borderId="0" xfId="32" applyNumberFormat="1" applyFont="1" applyFill="1" applyAlignment="1" applyProtection="1">
      <alignment horizontal="center" vertical="center" wrapText="1"/>
    </xf>
    <xf numFmtId="165" fontId="30" fillId="0" borderId="14" xfId="32" applyNumberFormat="1" applyFont="1" applyFill="1" applyBorder="1" applyAlignment="1" applyProtection="1">
      <alignment horizontal="center" vertical="center" wrapText="1"/>
    </xf>
    <xf numFmtId="165" fontId="30" fillId="0" borderId="11" xfId="32" applyNumberFormat="1" applyFont="1" applyFill="1" applyBorder="1" applyAlignment="1" applyProtection="1">
      <alignment horizontal="center" vertical="center" wrapText="1"/>
    </xf>
    <xf numFmtId="165" fontId="30" fillId="0" borderId="12" xfId="32" applyNumberFormat="1" applyFont="1" applyFill="1" applyBorder="1" applyAlignment="1" applyProtection="1">
      <alignment horizontal="center" vertical="center" wrapText="1"/>
    </xf>
    <xf numFmtId="165" fontId="22" fillId="0" borderId="15" xfId="32" applyNumberFormat="1" applyFill="1" applyBorder="1" applyAlignment="1" applyProtection="1">
      <alignment horizontal="left" vertical="center" wrapText="1" indent="1"/>
    </xf>
    <xf numFmtId="165" fontId="31" fillId="0" borderId="16" xfId="32" applyNumberFormat="1" applyFont="1" applyFill="1" applyBorder="1" applyAlignment="1" applyProtection="1">
      <alignment horizontal="left" vertical="center" wrapText="1" indent="1"/>
    </xf>
    <xf numFmtId="165" fontId="31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32" applyNumberFormat="1" applyFill="1" applyBorder="1" applyAlignment="1" applyProtection="1">
      <alignment horizontal="left" vertical="center" wrapText="1" indent="1"/>
    </xf>
    <xf numFmtId="165" fontId="31" fillId="0" borderId="19" xfId="32" applyNumberFormat="1" applyFont="1" applyFill="1" applyBorder="1" applyAlignment="1" applyProtection="1">
      <alignment horizontal="left" vertical="center" wrapText="1" indent="1"/>
    </xf>
    <xf numFmtId="165" fontId="31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0" xfId="32" applyNumberFormat="1" applyFont="1" applyFill="1" applyBorder="1" applyAlignment="1" applyProtection="1">
      <alignment horizontal="left" vertical="center" wrapText="1" indent="1"/>
    </xf>
    <xf numFmtId="165" fontId="33" fillId="0" borderId="14" xfId="32" applyNumberFormat="1" applyFont="1" applyFill="1" applyBorder="1" applyAlignment="1" applyProtection="1">
      <alignment horizontal="left" vertical="center" wrapText="1" indent="1"/>
    </xf>
    <xf numFmtId="165" fontId="30" fillId="0" borderId="11" xfId="32" applyNumberFormat="1" applyFont="1" applyFill="1" applyBorder="1" applyAlignment="1" applyProtection="1">
      <alignment horizontal="left" vertical="center" wrapText="1" indent="1"/>
    </xf>
    <xf numFmtId="165" fontId="30" fillId="0" borderId="12" xfId="32" applyNumberFormat="1" applyFont="1" applyFill="1" applyBorder="1" applyAlignment="1" applyProtection="1">
      <alignment horizontal="right" vertical="center" wrapText="1" indent="1"/>
    </xf>
    <xf numFmtId="165" fontId="22" fillId="0" borderId="21" xfId="32" applyNumberFormat="1" applyFont="1" applyFill="1" applyBorder="1" applyAlignment="1" applyProtection="1">
      <alignment horizontal="left" vertical="center" wrapText="1" indent="1"/>
    </xf>
    <xf numFmtId="165" fontId="32" fillId="0" borderId="22" xfId="32" applyNumberFormat="1" applyFont="1" applyFill="1" applyBorder="1" applyAlignment="1" applyProtection="1">
      <alignment horizontal="left" vertical="center" wrapText="1" indent="1"/>
    </xf>
    <xf numFmtId="165" fontId="34" fillId="0" borderId="23" xfId="32" applyNumberFormat="1" applyFont="1" applyFill="1" applyBorder="1" applyAlignment="1" applyProtection="1">
      <alignment horizontal="right" vertical="center" wrapText="1" indent="1"/>
    </xf>
    <xf numFmtId="165" fontId="32" fillId="0" borderId="19" xfId="32" applyNumberFormat="1" applyFont="1" applyFill="1" applyBorder="1" applyAlignment="1" applyProtection="1">
      <alignment horizontal="left" vertical="center" wrapText="1" indent="1"/>
    </xf>
    <xf numFmtId="165" fontId="22" fillId="0" borderId="18" xfId="32" applyNumberFormat="1" applyFont="1" applyFill="1" applyBorder="1" applyAlignment="1" applyProtection="1">
      <alignment horizontal="left" vertical="center" wrapText="1" indent="1"/>
    </xf>
    <xf numFmtId="165" fontId="27" fillId="0" borderId="11" xfId="32" applyNumberFormat="1" applyFont="1" applyFill="1" applyBorder="1" applyAlignment="1" applyProtection="1">
      <alignment horizontal="left" vertical="center" wrapText="1" indent="1"/>
    </xf>
    <xf numFmtId="165" fontId="33" fillId="0" borderId="11" xfId="32" applyNumberFormat="1" applyFont="1" applyFill="1" applyBorder="1" applyAlignment="1" applyProtection="1">
      <alignment horizontal="left" vertical="center" wrapText="1" indent="1"/>
    </xf>
    <xf numFmtId="165" fontId="33" fillId="0" borderId="24" xfId="32" applyNumberFormat="1" applyFont="1" applyFill="1" applyBorder="1" applyAlignment="1" applyProtection="1">
      <alignment horizontal="right" vertical="center" wrapText="1" indent="1"/>
    </xf>
    <xf numFmtId="165" fontId="22" fillId="0" borderId="15" xfId="32" applyNumberFormat="1" applyFont="1" applyFill="1" applyBorder="1" applyAlignment="1" applyProtection="1">
      <alignment horizontal="left" vertical="center" wrapText="1" indent="1"/>
    </xf>
    <xf numFmtId="165" fontId="34" fillId="0" borderId="22" xfId="32" applyNumberFormat="1" applyFont="1" applyFill="1" applyBorder="1" applyAlignment="1" applyProtection="1">
      <alignment horizontal="left" vertical="center" wrapText="1" indent="1"/>
    </xf>
    <xf numFmtId="165" fontId="34" fillId="0" borderId="17" xfId="32" applyNumberFormat="1" applyFont="1" applyFill="1" applyBorder="1" applyAlignment="1" applyProtection="1">
      <alignment horizontal="right" vertical="center" wrapText="1" indent="1"/>
    </xf>
    <xf numFmtId="165" fontId="22" fillId="0" borderId="0" xfId="32" applyNumberFormat="1" applyFill="1" applyAlignment="1">
      <alignment vertical="center" wrapText="1"/>
    </xf>
    <xf numFmtId="165" fontId="29" fillId="0" borderId="0" xfId="32" applyNumberFormat="1" applyFont="1" applyFill="1" applyAlignment="1">
      <alignment horizontal="center" vertical="center" wrapText="1"/>
    </xf>
    <xf numFmtId="165" fontId="36" fillId="0" borderId="25" xfId="32" applyNumberFormat="1" applyFont="1" applyFill="1" applyBorder="1" applyAlignment="1" applyProtection="1">
      <alignment horizontal="center" vertical="center" wrapText="1"/>
    </xf>
    <xf numFmtId="165" fontId="36" fillId="0" borderId="26" xfId="32" applyNumberFormat="1" applyFont="1" applyFill="1" applyBorder="1" applyAlignment="1" applyProtection="1">
      <alignment horizontal="center" vertical="center" wrapText="1"/>
    </xf>
    <xf numFmtId="165" fontId="29" fillId="0" borderId="0" xfId="32" applyNumberFormat="1" applyFont="1" applyFill="1" applyAlignment="1">
      <alignment vertical="center" wrapText="1"/>
    </xf>
    <xf numFmtId="165" fontId="22" fillId="0" borderId="0" xfId="32" applyNumberFormat="1" applyFill="1" applyAlignment="1">
      <alignment horizontal="center" vertical="center" wrapText="1"/>
    </xf>
    <xf numFmtId="0" fontId="23" fillId="0" borderId="0" xfId="35" applyFill="1" applyProtection="1">
      <protection locked="0"/>
    </xf>
    <xf numFmtId="0" fontId="23" fillId="0" borderId="0" xfId="35" applyFill="1" applyProtection="1"/>
    <xf numFmtId="0" fontId="26" fillId="0" borderId="0" xfId="32" applyFont="1" applyFill="1" applyAlignment="1">
      <alignment horizontal="right"/>
    </xf>
    <xf numFmtId="0" fontId="27" fillId="0" borderId="28" xfId="35" applyFont="1" applyFill="1" applyBorder="1" applyAlignment="1" applyProtection="1">
      <alignment horizontal="center" vertical="center" wrapText="1"/>
    </xf>
    <xf numFmtId="0" fontId="27" fillId="0" borderId="29" xfId="35" applyFont="1" applyFill="1" applyBorder="1" applyAlignment="1" applyProtection="1">
      <alignment horizontal="center" vertical="center"/>
    </xf>
    <xf numFmtId="0" fontId="27" fillId="0" borderId="30" xfId="35" applyFont="1" applyFill="1" applyBorder="1" applyAlignment="1" applyProtection="1">
      <alignment horizontal="center" vertical="center"/>
    </xf>
    <xf numFmtId="0" fontId="31" fillId="0" borderId="11" xfId="35" applyFont="1" applyFill="1" applyBorder="1" applyAlignment="1" applyProtection="1">
      <alignment horizontal="left" vertical="center" indent="1"/>
    </xf>
    <xf numFmtId="0" fontId="23" fillId="0" borderId="0" xfId="35" applyFill="1" applyAlignment="1" applyProtection="1">
      <alignment vertical="center"/>
    </xf>
    <xf numFmtId="0" fontId="31" fillId="0" borderId="22" xfId="35" applyFont="1" applyFill="1" applyBorder="1" applyAlignment="1" applyProtection="1">
      <alignment horizontal="left" vertical="center" indent="1"/>
    </xf>
    <xf numFmtId="0" fontId="31" fillId="0" borderId="23" xfId="35" applyFont="1" applyFill="1" applyBorder="1" applyAlignment="1" applyProtection="1">
      <alignment horizontal="left" vertical="center" indent="1"/>
    </xf>
    <xf numFmtId="165" fontId="31" fillId="0" borderId="23" xfId="35" applyNumberFormat="1" applyFont="1" applyFill="1" applyBorder="1" applyAlignment="1" applyProtection="1">
      <alignment vertical="center"/>
      <protection locked="0"/>
    </xf>
    <xf numFmtId="0" fontId="31" fillId="0" borderId="19" xfId="35" applyFont="1" applyFill="1" applyBorder="1" applyAlignment="1" applyProtection="1">
      <alignment horizontal="left" vertical="center" indent="1"/>
    </xf>
    <xf numFmtId="0" fontId="31" fillId="0" borderId="10" xfId="35" applyFont="1" applyFill="1" applyBorder="1" applyAlignment="1" applyProtection="1">
      <alignment horizontal="left" vertical="center" indent="1"/>
    </xf>
    <xf numFmtId="165" fontId="31" fillId="0" borderId="10" xfId="35" applyNumberFormat="1" applyFont="1" applyFill="1" applyBorder="1" applyAlignment="1" applyProtection="1">
      <alignment vertical="center"/>
      <protection locked="0"/>
    </xf>
    <xf numFmtId="0" fontId="23" fillId="0" borderId="0" xfId="35" applyFill="1" applyAlignment="1" applyProtection="1">
      <alignment vertical="center"/>
      <protection locked="0"/>
    </xf>
    <xf numFmtId="0" fontId="31" fillId="0" borderId="17" xfId="35" applyFont="1" applyFill="1" applyBorder="1" applyAlignment="1" applyProtection="1">
      <alignment horizontal="left" vertical="center" wrapText="1" indent="1"/>
    </xf>
    <xf numFmtId="165" fontId="31" fillId="0" borderId="17" xfId="35" applyNumberFormat="1" applyFont="1" applyFill="1" applyBorder="1" applyAlignment="1" applyProtection="1">
      <alignment vertical="center"/>
      <protection locked="0"/>
    </xf>
    <xf numFmtId="0" fontId="31" fillId="0" borderId="10" xfId="35" applyFont="1" applyFill="1" applyBorder="1" applyAlignment="1" applyProtection="1">
      <alignment horizontal="left" vertical="center" wrapText="1" indent="1"/>
    </xf>
    <xf numFmtId="0" fontId="28" fillId="0" borderId="12" xfId="35" applyFont="1" applyFill="1" applyBorder="1" applyAlignment="1" applyProtection="1">
      <alignment horizontal="left" vertical="center" indent="1"/>
    </xf>
    <xf numFmtId="165" fontId="36" fillId="0" borderId="12" xfId="35" applyNumberFormat="1" applyFont="1" applyFill="1" applyBorder="1" applyAlignment="1" applyProtection="1">
      <alignment vertical="center"/>
    </xf>
    <xf numFmtId="165" fontId="36" fillId="0" borderId="13" xfId="35" applyNumberFormat="1" applyFont="1" applyFill="1" applyBorder="1" applyAlignment="1" applyProtection="1">
      <alignment vertical="center"/>
    </xf>
    <xf numFmtId="0" fontId="31" fillId="0" borderId="16" xfId="35" applyFont="1" applyFill="1" applyBorder="1" applyAlignment="1" applyProtection="1">
      <alignment horizontal="left" vertical="center" indent="1"/>
    </xf>
    <xf numFmtId="0" fontId="31" fillId="0" borderId="17" xfId="35" applyFont="1" applyFill="1" applyBorder="1" applyAlignment="1" applyProtection="1">
      <alignment horizontal="left" vertical="center" indent="1"/>
    </xf>
    <xf numFmtId="0" fontId="36" fillId="0" borderId="11" xfId="35" applyFont="1" applyFill="1" applyBorder="1" applyAlignment="1" applyProtection="1">
      <alignment horizontal="left" vertical="center" indent="1"/>
    </xf>
    <xf numFmtId="0" fontId="28" fillId="0" borderId="12" xfId="35" applyFont="1" applyFill="1" applyBorder="1" applyAlignment="1" applyProtection="1">
      <alignment horizontal="left" indent="1"/>
    </xf>
    <xf numFmtId="165" fontId="36" fillId="0" borderId="12" xfId="35" applyNumberFormat="1" applyFont="1" applyFill="1" applyBorder="1" applyProtection="1"/>
    <xf numFmtId="165" fontId="36" fillId="0" borderId="13" xfId="35" applyNumberFormat="1" applyFont="1" applyFill="1" applyBorder="1" applyProtection="1"/>
    <xf numFmtId="0" fontId="38" fillId="0" borderId="0" xfId="35" applyFont="1" applyFill="1" applyProtection="1"/>
    <xf numFmtId="0" fontId="39" fillId="0" borderId="0" xfId="35" applyFont="1" applyFill="1" applyProtection="1">
      <protection locked="0"/>
    </xf>
    <xf numFmtId="0" fontId="35" fillId="0" borderId="0" xfId="35" applyFont="1" applyFill="1" applyProtection="1">
      <protection locked="0"/>
    </xf>
    <xf numFmtId="0" fontId="22" fillId="0" borderId="0" xfId="32"/>
    <xf numFmtId="0" fontId="22" fillId="0" borderId="0" xfId="32" applyProtection="1"/>
    <xf numFmtId="0" fontId="33" fillId="0" borderId="28" xfId="32" applyFont="1" applyBorder="1" applyAlignment="1" applyProtection="1">
      <alignment horizontal="center" vertical="center" wrapText="1"/>
    </xf>
    <xf numFmtId="0" fontId="33" fillId="0" borderId="29" xfId="32" applyFont="1" applyBorder="1" applyAlignment="1" applyProtection="1">
      <alignment horizontal="center" vertical="center"/>
    </xf>
    <xf numFmtId="0" fontId="33" fillId="0" borderId="30" xfId="32" applyFont="1" applyBorder="1" applyAlignment="1" applyProtection="1">
      <alignment horizontal="center" vertical="center" wrapText="1"/>
    </xf>
    <xf numFmtId="3" fontId="33" fillId="0" borderId="13" xfId="32" applyNumberFormat="1" applyFont="1" applyFill="1" applyBorder="1" applyAlignment="1" applyProtection="1">
      <alignment horizontal="right" vertical="center" indent="1"/>
    </xf>
    <xf numFmtId="165" fontId="33" fillId="0" borderId="33" xfId="32" applyNumberFormat="1" applyFont="1" applyFill="1" applyBorder="1" applyAlignment="1" applyProtection="1">
      <alignment horizontal="left" vertical="center" wrapText="1" indent="1"/>
    </xf>
    <xf numFmtId="165" fontId="33" fillId="0" borderId="10" xfId="32" applyNumberFormat="1" applyFont="1" applyFill="1" applyBorder="1" applyAlignment="1" applyProtection="1">
      <alignment horizontal="left" vertical="center" wrapText="1" indent="1"/>
    </xf>
    <xf numFmtId="165" fontId="33" fillId="0" borderId="28" xfId="32" applyNumberFormat="1" applyFont="1" applyFill="1" applyBorder="1" applyAlignment="1" applyProtection="1">
      <alignment horizontal="left" vertical="center" wrapText="1" indent="1"/>
    </xf>
    <xf numFmtId="165" fontId="33" fillId="0" borderId="34" xfId="32" applyNumberFormat="1" applyFont="1" applyFill="1" applyBorder="1" applyAlignment="1" applyProtection="1">
      <alignment horizontal="right" vertical="center" wrapText="1" indent="1"/>
    </xf>
    <xf numFmtId="165" fontId="33" fillId="0" borderId="10" xfId="32" applyNumberFormat="1" applyFont="1" applyFill="1" applyBorder="1" applyAlignment="1" applyProtection="1">
      <alignment horizontal="right" vertical="center" wrapText="1" indent="1"/>
    </xf>
    <xf numFmtId="165" fontId="29" fillId="0" borderId="0" xfId="32" applyNumberFormat="1" applyFont="1" applyFill="1" applyAlignment="1" applyProtection="1">
      <alignment horizontal="centerContinuous" vertical="center" wrapText="1"/>
    </xf>
    <xf numFmtId="165" fontId="38" fillId="0" borderId="0" xfId="32" applyNumberFormat="1" applyFont="1" applyFill="1" applyAlignment="1" applyProtection="1">
      <alignment horizontal="centerContinuous" vertical="center"/>
    </xf>
    <xf numFmtId="0" fontId="0" fillId="0" borderId="10" xfId="0" applyBorder="1"/>
    <xf numFmtId="0" fontId="0" fillId="0" borderId="0" xfId="0" applyBorder="1"/>
    <xf numFmtId="0" fontId="0" fillId="0" borderId="35" xfId="0" applyBorder="1"/>
    <xf numFmtId="0" fontId="20" fillId="0" borderId="0" xfId="0" applyFont="1" applyBorder="1"/>
    <xf numFmtId="0" fontId="40" fillId="0" borderId="0" xfId="0" applyFont="1" applyAlignment="1">
      <alignment horizontal="center"/>
    </xf>
    <xf numFmtId="0" fontId="20" fillId="0" borderId="33" xfId="0" applyFont="1" applyBorder="1"/>
    <xf numFmtId="0" fontId="20" fillId="0" borderId="14" xfId="0" applyFont="1" applyBorder="1"/>
    <xf numFmtId="0" fontId="0" fillId="0" borderId="17" xfId="0" applyBorder="1"/>
    <xf numFmtId="0" fontId="0" fillId="0" borderId="10" xfId="0" applyFill="1" applyBorder="1"/>
    <xf numFmtId="0" fontId="0" fillId="0" borderId="35" xfId="0" applyFill="1" applyBorder="1"/>
    <xf numFmtId="0" fontId="0" fillId="0" borderId="23" xfId="0" applyBorder="1"/>
    <xf numFmtId="165" fontId="38" fillId="0" borderId="19" xfId="32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10" xfId="32" applyNumberFormat="1" applyFont="1" applyFill="1" applyBorder="1" applyAlignment="1" applyProtection="1">
      <alignment vertical="center" wrapText="1"/>
      <protection locked="0"/>
    </xf>
    <xf numFmtId="165" fontId="38" fillId="0" borderId="36" xfId="32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35" xfId="32" applyNumberFormat="1" applyFont="1" applyFill="1" applyBorder="1" applyAlignment="1" applyProtection="1">
      <alignment vertical="center" wrapText="1"/>
      <protection locked="0"/>
    </xf>
    <xf numFmtId="165" fontId="29" fillId="0" borderId="11" xfId="32" applyNumberFormat="1" applyFont="1" applyFill="1" applyBorder="1" applyAlignment="1" applyProtection="1">
      <alignment horizontal="left" vertical="center" wrapText="1"/>
    </xf>
    <xf numFmtId="165" fontId="29" fillId="0" borderId="12" xfId="32" applyNumberFormat="1" applyFont="1" applyFill="1" applyBorder="1" applyAlignment="1" applyProtection="1">
      <alignment vertical="center" wrapText="1"/>
    </xf>
    <xf numFmtId="0" fontId="22" fillId="0" borderId="19" xfId="32" applyFont="1" applyBorder="1" applyAlignment="1" applyProtection="1">
      <alignment horizontal="right" vertical="center" indent="1"/>
    </xf>
    <xf numFmtId="0" fontId="22" fillId="0" borderId="10" xfId="32" applyFont="1" applyBorder="1" applyAlignment="1" applyProtection="1">
      <alignment horizontal="left" vertical="center" indent="1"/>
      <protection locked="0"/>
    </xf>
    <xf numFmtId="0" fontId="22" fillId="0" borderId="35" xfId="32" applyFont="1" applyBorder="1" applyAlignment="1" applyProtection="1">
      <alignment horizontal="left" vertical="center" indent="1"/>
      <protection locked="0"/>
    </xf>
    <xf numFmtId="0" fontId="32" fillId="0" borderId="0" xfId="32" applyFont="1" applyAlignment="1" applyProtection="1">
      <alignment horizontal="right"/>
    </xf>
    <xf numFmtId="165" fontId="38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38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5" fontId="41" fillId="0" borderId="17" xfId="32" applyNumberFormat="1" applyFont="1" applyFill="1" applyBorder="1" applyAlignment="1" applyProtection="1">
      <alignment horizontal="right" vertical="center" wrapText="1" indent="1"/>
    </xf>
    <xf numFmtId="165" fontId="22" fillId="0" borderId="23" xfId="32" applyNumberFormat="1" applyFont="1" applyFill="1" applyBorder="1" applyAlignment="1" applyProtection="1">
      <alignment horizontal="right" vertical="center" wrapText="1" indent="1"/>
    </xf>
    <xf numFmtId="0" fontId="0" fillId="0" borderId="23" xfId="0" applyFill="1" applyBorder="1"/>
    <xf numFmtId="165" fontId="22" fillId="0" borderId="0" xfId="32" applyNumberFormat="1" applyFont="1" applyFill="1" applyBorder="1" applyAlignment="1" applyProtection="1">
      <alignment horizontal="right" vertical="center" wrapText="1" indent="1"/>
    </xf>
    <xf numFmtId="165" fontId="28" fillId="0" borderId="10" xfId="32" applyNumberFormat="1" applyFont="1" applyFill="1" applyBorder="1" applyAlignment="1" applyProtection="1">
      <alignment horizontal="centerContinuous" vertical="center" wrapText="1"/>
    </xf>
    <xf numFmtId="165" fontId="30" fillId="0" borderId="10" xfId="32" applyNumberFormat="1" applyFont="1" applyFill="1" applyBorder="1" applyAlignment="1" applyProtection="1">
      <alignment horizontal="center" vertical="center" wrapText="1"/>
    </xf>
    <xf numFmtId="165" fontId="30" fillId="0" borderId="10" xfId="32" applyNumberFormat="1" applyFont="1" applyFill="1" applyBorder="1" applyAlignment="1" applyProtection="1">
      <alignment horizontal="right" vertical="center" wrapText="1" indent="1"/>
    </xf>
    <xf numFmtId="165" fontId="32" fillId="0" borderId="10" xfId="32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3" xfId="32" applyNumberFormat="1" applyFont="1" applyFill="1" applyBorder="1" applyAlignment="1" applyProtection="1">
      <alignment horizontal="center" vertical="center" wrapText="1"/>
    </xf>
    <xf numFmtId="0" fontId="0" fillId="0" borderId="38" xfId="0" applyBorder="1"/>
    <xf numFmtId="0" fontId="0" fillId="0" borderId="26" xfId="0" applyFill="1" applyBorder="1"/>
    <xf numFmtId="0" fontId="0" fillId="0" borderId="44" xfId="0" applyBorder="1"/>
    <xf numFmtId="165" fontId="28" fillId="0" borderId="10" xfId="32" applyNumberFormat="1" applyFont="1" applyFill="1" applyBorder="1" applyAlignment="1" applyProtection="1">
      <alignment horizontal="center" vertical="center" wrapText="1"/>
    </xf>
    <xf numFmtId="165" fontId="32" fillId="0" borderId="23" xfId="32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3" xfId="32" applyNumberFormat="1" applyFont="1" applyFill="1" applyBorder="1" applyAlignment="1" applyProtection="1">
      <alignment horizontal="right" vertical="center" wrapText="1" indent="1"/>
    </xf>
    <xf numFmtId="165" fontId="33" fillId="0" borderId="0" xfId="32" applyNumberFormat="1" applyFont="1" applyFill="1" applyAlignment="1" applyProtection="1">
      <alignment vertical="center" wrapText="1"/>
    </xf>
    <xf numFmtId="165" fontId="33" fillId="0" borderId="0" xfId="32" applyNumberFormat="1" applyFont="1" applyFill="1" applyBorder="1" applyAlignment="1" applyProtection="1">
      <alignment vertical="center" wrapText="1"/>
    </xf>
    <xf numFmtId="165" fontId="33" fillId="0" borderId="10" xfId="32" applyNumberFormat="1" applyFont="1" applyFill="1" applyBorder="1" applyAlignment="1" applyProtection="1">
      <alignment vertical="center" wrapText="1"/>
    </xf>
    <xf numFmtId="165" fontId="33" fillId="0" borderId="45" xfId="32" applyNumberFormat="1" applyFont="1" applyFill="1" applyBorder="1" applyAlignment="1" applyProtection="1">
      <alignment horizontal="right" vertical="center" wrapText="1" indent="1"/>
    </xf>
    <xf numFmtId="165" fontId="33" fillId="0" borderId="46" xfId="32" applyNumberFormat="1" applyFont="1" applyFill="1" applyBorder="1" applyAlignment="1" applyProtection="1">
      <alignment horizontal="right" vertical="center" wrapText="1" indent="1"/>
    </xf>
    <xf numFmtId="165" fontId="26" fillId="0" borderId="47" xfId="32" applyNumberFormat="1" applyFont="1" applyFill="1" applyBorder="1" applyAlignment="1" applyProtection="1">
      <alignment horizontal="right" vertical="center"/>
    </xf>
    <xf numFmtId="165" fontId="38" fillId="0" borderId="23" xfId="32" applyNumberFormat="1" applyFont="1" applyFill="1" applyBorder="1" applyAlignment="1" applyProtection="1">
      <alignment horizontal="right" vertical="center" wrapText="1" indent="1"/>
      <protection locked="0"/>
    </xf>
    <xf numFmtId="165" fontId="38" fillId="0" borderId="47" xfId="32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34" applyFont="1" applyAlignment="1">
      <alignment horizontal="center" wrapText="1"/>
    </xf>
    <xf numFmtId="165" fontId="43" fillId="0" borderId="0" xfId="34" applyNumberFormat="1" applyFont="1" applyFill="1" applyAlignment="1">
      <alignment horizontal="center" vertical="center" wrapText="1"/>
    </xf>
    <xf numFmtId="165" fontId="43" fillId="0" borderId="0" xfId="34" applyNumberFormat="1" applyFont="1" applyFill="1" applyAlignment="1">
      <alignment vertical="center" wrapText="1"/>
    </xf>
    <xf numFmtId="165" fontId="26" fillId="0" borderId="0" xfId="34" applyNumberFormat="1" applyFont="1" applyFill="1" applyAlignment="1">
      <alignment horizontal="right" vertical="center"/>
    </xf>
    <xf numFmtId="0" fontId="28" fillId="0" borderId="11" xfId="34" applyFont="1" applyFill="1" applyBorder="1" applyAlignment="1">
      <alignment horizontal="center" vertical="center" wrapText="1"/>
    </xf>
    <xf numFmtId="0" fontId="28" fillId="0" borderId="12" xfId="34" applyFont="1" applyFill="1" applyBorder="1" applyAlignment="1" applyProtection="1">
      <alignment horizontal="center" vertical="center" wrapText="1"/>
    </xf>
    <xf numFmtId="0" fontId="28" fillId="0" borderId="13" xfId="34" applyFont="1" applyFill="1" applyBorder="1" applyAlignment="1" applyProtection="1">
      <alignment horizontal="center" vertical="center" wrapText="1"/>
    </xf>
    <xf numFmtId="0" fontId="36" fillId="0" borderId="11" xfId="34" applyFont="1" applyFill="1" applyBorder="1" applyAlignment="1">
      <alignment horizontal="center" vertical="center" wrapText="1"/>
    </xf>
    <xf numFmtId="0" fontId="36" fillId="0" borderId="12" xfId="34" applyFont="1" applyFill="1" applyBorder="1" applyAlignment="1" applyProtection="1">
      <alignment horizontal="center" vertical="center" wrapText="1"/>
    </xf>
    <xf numFmtId="0" fontId="36" fillId="0" borderId="13" xfId="34" applyFont="1" applyFill="1" applyBorder="1" applyAlignment="1" applyProtection="1">
      <alignment horizontal="center" vertical="center" wrapText="1"/>
    </xf>
    <xf numFmtId="0" fontId="32" fillId="0" borderId="48" xfId="34" applyFont="1" applyFill="1" applyBorder="1" applyAlignment="1">
      <alignment horizontal="center" vertical="center" wrapText="1"/>
    </xf>
    <xf numFmtId="0" fontId="44" fillId="0" borderId="49" xfId="34" applyFont="1" applyFill="1" applyBorder="1" applyAlignment="1" applyProtection="1">
      <alignment horizontal="left" vertical="center" wrapText="1" indent="1"/>
    </xf>
    <xf numFmtId="165" fontId="32" fillId="0" borderId="49" xfId="3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2" xfId="3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9" xfId="34" applyFont="1" applyFill="1" applyBorder="1" applyAlignment="1">
      <alignment horizontal="center" vertical="center" wrapText="1"/>
    </xf>
    <xf numFmtId="0" fontId="44" fillId="0" borderId="42" xfId="34" applyFont="1" applyFill="1" applyBorder="1" applyAlignment="1" applyProtection="1">
      <alignment horizontal="left" vertical="center" wrapText="1" indent="1"/>
    </xf>
    <xf numFmtId="165" fontId="32" fillId="0" borderId="42" xfId="3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1" xfId="34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42" xfId="34" applyFont="1" applyFill="1" applyBorder="1" applyAlignment="1" applyProtection="1">
      <alignment horizontal="left" vertical="center" wrapText="1" indent="8"/>
    </xf>
    <xf numFmtId="0" fontId="32" fillId="0" borderId="17" xfId="34" applyFont="1" applyFill="1" applyBorder="1" applyAlignment="1" applyProtection="1">
      <alignment vertical="center" wrapText="1"/>
      <protection locked="0"/>
    </xf>
    <xf numFmtId="165" fontId="32" fillId="0" borderId="10" xfId="3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0" xfId="34" applyFont="1" applyFill="1" applyBorder="1" applyAlignment="1" applyProtection="1">
      <alignment vertical="center" wrapText="1"/>
      <protection locked="0"/>
    </xf>
    <xf numFmtId="0" fontId="32" fillId="0" borderId="36" xfId="34" applyFont="1" applyFill="1" applyBorder="1" applyAlignment="1">
      <alignment horizontal="center" vertical="center" wrapText="1"/>
    </xf>
    <xf numFmtId="0" fontId="32" fillId="0" borderId="50" xfId="34" applyFont="1" applyFill="1" applyBorder="1" applyAlignment="1" applyProtection="1">
      <alignment vertical="center" wrapText="1"/>
      <protection locked="0"/>
    </xf>
    <xf numFmtId="165" fontId="32" fillId="0" borderId="50" xfId="34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1" xfId="34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34" applyFont="1" applyFill="1" applyBorder="1" applyAlignment="1">
      <alignment horizontal="center" vertical="center" wrapText="1"/>
    </xf>
    <xf numFmtId="0" fontId="27" fillId="0" borderId="26" xfId="34" applyFont="1" applyFill="1" applyBorder="1" applyAlignment="1" applyProtection="1">
      <alignment vertical="center" wrapText="1"/>
    </xf>
    <xf numFmtId="165" fontId="30" fillId="0" borderId="26" xfId="34" applyNumberFormat="1" applyFont="1" applyFill="1" applyBorder="1" applyAlignment="1" applyProtection="1">
      <alignment vertical="center" wrapText="1"/>
    </xf>
    <xf numFmtId="165" fontId="30" fillId="0" borderId="27" xfId="34" applyNumberFormat="1" applyFont="1" applyFill="1" applyBorder="1" applyAlignment="1" applyProtection="1">
      <alignment vertical="center" wrapText="1"/>
    </xf>
    <xf numFmtId="0" fontId="22" fillId="0" borderId="0" xfId="34" applyFill="1" applyAlignment="1">
      <alignment horizontal="right" vertical="center" wrapText="1"/>
    </xf>
    <xf numFmtId="165" fontId="33" fillId="0" borderId="19" xfId="32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10" xfId="32" applyNumberFormat="1" applyFont="1" applyFill="1" applyBorder="1" applyAlignment="1" applyProtection="1">
      <alignment vertical="center" wrapText="1"/>
      <protection locked="0"/>
    </xf>
    <xf numFmtId="165" fontId="22" fillId="0" borderId="10" xfId="32" applyNumberFormat="1" applyFill="1" applyBorder="1" applyAlignment="1">
      <alignment vertical="center" wrapText="1"/>
    </xf>
    <xf numFmtId="165" fontId="22" fillId="0" borderId="10" xfId="32" applyNumberFormat="1" applyFill="1" applyBorder="1" applyAlignment="1" applyProtection="1">
      <alignment vertical="center" wrapText="1"/>
    </xf>
    <xf numFmtId="165" fontId="29" fillId="0" borderId="10" xfId="32" applyNumberFormat="1" applyFont="1" applyFill="1" applyBorder="1" applyAlignment="1">
      <alignment horizontal="center" vertical="center" wrapText="1"/>
    </xf>
    <xf numFmtId="165" fontId="36" fillId="0" borderId="10" xfId="32" applyNumberFormat="1" applyFont="1" applyFill="1" applyBorder="1" applyAlignment="1" applyProtection="1">
      <alignment horizontal="center" vertical="center" wrapText="1"/>
    </xf>
    <xf numFmtId="165" fontId="33" fillId="0" borderId="10" xfId="32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10" xfId="32" applyNumberFormat="1" applyFont="1" applyFill="1" applyBorder="1" applyAlignment="1">
      <alignment vertical="center" wrapText="1"/>
    </xf>
    <xf numFmtId="165" fontId="29" fillId="0" borderId="10" xfId="32" applyNumberFormat="1" applyFont="1" applyFill="1" applyBorder="1" applyAlignment="1" applyProtection="1">
      <alignment horizontal="left" vertical="center" wrapText="1"/>
    </xf>
    <xf numFmtId="165" fontId="29" fillId="0" borderId="10" xfId="32" applyNumberFormat="1" applyFont="1" applyFill="1" applyBorder="1" applyAlignment="1" applyProtection="1">
      <alignment vertical="center" wrapText="1"/>
    </xf>
    <xf numFmtId="165" fontId="29" fillId="0" borderId="10" xfId="32" applyNumberFormat="1" applyFont="1" applyFill="1" applyBorder="1" applyAlignment="1">
      <alignment vertical="center" wrapText="1"/>
    </xf>
    <xf numFmtId="165" fontId="22" fillId="0" borderId="10" xfId="32" applyNumberFormat="1" applyFill="1" applyBorder="1" applyAlignment="1">
      <alignment horizontal="center" vertical="center" wrapText="1"/>
    </xf>
    <xf numFmtId="0" fontId="33" fillId="0" borderId="0" xfId="32" applyFont="1"/>
    <xf numFmtId="0" fontId="33" fillId="0" borderId="14" xfId="32" applyFont="1" applyBorder="1"/>
    <xf numFmtId="0" fontId="20" fillId="0" borderId="0" xfId="0" applyFont="1" applyBorder="1" applyAlignment="1">
      <alignment horizontal="center"/>
    </xf>
    <xf numFmtId="0" fontId="0" fillId="0" borderId="0" xfId="0" applyFill="1" applyBorder="1"/>
    <xf numFmtId="165" fontId="28" fillId="0" borderId="45" xfId="32" applyNumberFormat="1" applyFont="1" applyFill="1" applyBorder="1" applyAlignment="1" applyProtection="1">
      <alignment horizontal="centerContinuous" vertical="center" wrapText="1"/>
    </xf>
    <xf numFmtId="165" fontId="31" fillId="0" borderId="49" xfId="32" applyNumberFormat="1" applyFont="1" applyFill="1" applyBorder="1" applyAlignment="1" applyProtection="1">
      <alignment horizontal="left" vertical="center" wrapText="1" indent="1"/>
    </xf>
    <xf numFmtId="165" fontId="31" fillId="0" borderId="42" xfId="32" applyNumberFormat="1" applyFont="1" applyFill="1" applyBorder="1" applyAlignment="1" applyProtection="1">
      <alignment horizontal="left" vertical="center" wrapText="1" indent="1"/>
    </xf>
    <xf numFmtId="165" fontId="34" fillId="0" borderId="47" xfId="32" applyNumberFormat="1" applyFont="1" applyFill="1" applyBorder="1" applyAlignment="1" applyProtection="1">
      <alignment horizontal="left" vertical="center" wrapText="1" indent="1"/>
    </xf>
    <xf numFmtId="165" fontId="33" fillId="0" borderId="52" xfId="32" applyNumberFormat="1" applyFont="1" applyFill="1" applyBorder="1" applyAlignment="1" applyProtection="1">
      <alignment horizontal="left" vertical="center" wrapText="1" indent="1"/>
    </xf>
    <xf numFmtId="165" fontId="36" fillId="0" borderId="53" xfId="32" applyNumberFormat="1" applyFont="1" applyFill="1" applyBorder="1" applyAlignment="1" applyProtection="1">
      <alignment horizontal="center" vertical="center" wrapText="1"/>
    </xf>
    <xf numFmtId="165" fontId="38" fillId="0" borderId="40" xfId="32" applyNumberFormat="1" applyFont="1" applyFill="1" applyBorder="1" applyAlignment="1" applyProtection="1">
      <alignment vertical="center" wrapText="1"/>
      <protection locked="0"/>
    </xf>
    <xf numFmtId="165" fontId="38" fillId="0" borderId="54" xfId="32" applyNumberFormat="1" applyFont="1" applyFill="1" applyBorder="1" applyAlignment="1" applyProtection="1">
      <alignment vertical="center" wrapText="1"/>
      <protection locked="0"/>
    </xf>
    <xf numFmtId="165" fontId="28" fillId="0" borderId="45" xfId="32" applyNumberFormat="1" applyFont="1" applyFill="1" applyBorder="1" applyAlignment="1" applyProtection="1">
      <alignment horizontal="center" vertical="center" wrapText="1"/>
    </xf>
    <xf numFmtId="165" fontId="31" fillId="0" borderId="0" xfId="32" applyNumberFormat="1" applyFont="1" applyFill="1" applyBorder="1" applyAlignment="1" applyProtection="1">
      <alignment horizontal="left" vertical="center" wrapText="1" indent="1"/>
    </xf>
    <xf numFmtId="165" fontId="32" fillId="0" borderId="47" xfId="32" applyNumberFormat="1" applyFont="1" applyFill="1" applyBorder="1" applyAlignment="1" applyProtection="1">
      <alignment horizontal="left" vertical="center" wrapText="1" indent="1"/>
    </xf>
    <xf numFmtId="165" fontId="33" fillId="0" borderId="55" xfId="32" applyNumberFormat="1" applyFont="1" applyFill="1" applyBorder="1" applyAlignment="1" applyProtection="1">
      <alignment horizontal="left" vertical="center" wrapText="1" indent="1"/>
    </xf>
    <xf numFmtId="165" fontId="32" fillId="0" borderId="0" xfId="32" applyNumberFormat="1" applyFont="1" applyFill="1" applyBorder="1" applyAlignment="1" applyProtection="1">
      <alignment horizontal="left" vertical="center" wrapText="1" indent="1"/>
    </xf>
    <xf numFmtId="165" fontId="33" fillId="0" borderId="0" xfId="32" applyNumberFormat="1" applyFont="1" applyFill="1" applyBorder="1" applyAlignment="1" applyProtection="1">
      <alignment horizontal="center" vertical="center" wrapText="1"/>
    </xf>
    <xf numFmtId="165" fontId="33" fillId="0" borderId="45" xfId="32" applyNumberFormat="1" applyFont="1" applyFill="1" applyBorder="1" applyAlignment="1" applyProtection="1">
      <alignment horizontal="left" vertical="center" wrapText="1" indent="1"/>
    </xf>
    <xf numFmtId="165" fontId="32" fillId="0" borderId="49" xfId="32" applyNumberFormat="1" applyFont="1" applyFill="1" applyBorder="1" applyAlignment="1" applyProtection="1">
      <alignment horizontal="left" vertical="center" wrapText="1" indent="1"/>
    </xf>
    <xf numFmtId="165" fontId="33" fillId="0" borderId="46" xfId="32" applyNumberFormat="1" applyFont="1" applyFill="1" applyBorder="1" applyAlignment="1" applyProtection="1">
      <alignment horizontal="left" vertical="center" wrapText="1" indent="1"/>
    </xf>
    <xf numFmtId="165" fontId="30" fillId="0" borderId="23" xfId="35" applyNumberFormat="1" applyFont="1" applyFill="1" applyBorder="1" applyAlignment="1" applyProtection="1">
      <alignment vertical="center"/>
      <protection locked="0"/>
    </xf>
    <xf numFmtId="165" fontId="30" fillId="0" borderId="10" xfId="35" applyNumberFormat="1" applyFont="1" applyFill="1" applyBorder="1" applyAlignment="1" applyProtection="1">
      <alignment vertical="center"/>
      <protection locked="0"/>
    </xf>
    <xf numFmtId="165" fontId="30" fillId="0" borderId="17" xfId="35" applyNumberFormat="1" applyFont="1" applyFill="1" applyBorder="1" applyAlignment="1" applyProtection="1">
      <alignment vertical="center"/>
      <protection locked="0"/>
    </xf>
    <xf numFmtId="165" fontId="30" fillId="0" borderId="12" xfId="35" applyNumberFormat="1" applyFont="1" applyFill="1" applyBorder="1" applyAlignment="1" applyProtection="1">
      <alignment vertical="center"/>
    </xf>
    <xf numFmtId="165" fontId="30" fillId="0" borderId="12" xfId="35" applyNumberFormat="1" applyFont="1" applyFill="1" applyBorder="1" applyProtection="1"/>
    <xf numFmtId="0" fontId="35" fillId="0" borderId="0" xfId="32" applyFont="1" applyAlignment="1">
      <alignment horizontal="center" wrapText="1"/>
    </xf>
    <xf numFmtId="0" fontId="19" fillId="0" borderId="0" xfId="0" applyFont="1" applyBorder="1"/>
    <xf numFmtId="0" fontId="45" fillId="0" borderId="0" xfId="0" applyFont="1" applyBorder="1"/>
    <xf numFmtId="0" fontId="46" fillId="0" borderId="0" xfId="0" applyFont="1" applyBorder="1"/>
    <xf numFmtId="0" fontId="45" fillId="0" borderId="10" xfId="0" applyFont="1" applyBorder="1"/>
    <xf numFmtId="0" fontId="46" fillId="0" borderId="10" xfId="0" applyFont="1" applyBorder="1"/>
    <xf numFmtId="0" fontId="46" fillId="0" borderId="10" xfId="0" applyFont="1" applyBorder="1" applyAlignment="1">
      <alignment horizontal="center"/>
    </xf>
    <xf numFmtId="49" fontId="19" fillId="0" borderId="10" xfId="0" applyNumberFormat="1" applyFont="1" applyBorder="1"/>
    <xf numFmtId="0" fontId="19" fillId="0" borderId="10" xfId="0" applyFont="1" applyBorder="1"/>
    <xf numFmtId="49" fontId="20" fillId="0" borderId="10" xfId="0" applyNumberFormat="1" applyFont="1" applyBorder="1"/>
    <xf numFmtId="0" fontId="20" fillId="0" borderId="10" xfId="0" applyFont="1" applyFill="1" applyBorder="1"/>
    <xf numFmtId="0" fontId="19" fillId="0" borderId="10" xfId="0" applyFont="1" applyFill="1" applyBorder="1"/>
    <xf numFmtId="0" fontId="19" fillId="0" borderId="10" xfId="0" applyFont="1" applyBorder="1" applyAlignment="1">
      <alignment horizontal="left"/>
    </xf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0" fillId="0" borderId="0" xfId="0" applyAlignment="1">
      <alignment wrapText="1"/>
    </xf>
    <xf numFmtId="0" fontId="49" fillId="0" borderId="0" xfId="0" applyFont="1" applyAlignment="1">
      <alignment wrapText="1"/>
    </xf>
    <xf numFmtId="0" fontId="49" fillId="0" borderId="63" xfId="0" applyFont="1" applyBorder="1" applyAlignment="1">
      <alignment wrapText="1"/>
    </xf>
    <xf numFmtId="0" fontId="0" fillId="0" borderId="63" xfId="0" applyBorder="1" applyAlignment="1">
      <alignment wrapText="1"/>
    </xf>
    <xf numFmtId="0" fontId="50" fillId="0" borderId="0" xfId="0" applyFont="1" applyAlignment="1">
      <alignment wrapText="1"/>
    </xf>
    <xf numFmtId="0" fontId="51" fillId="0" borderId="70" xfId="0" applyFont="1" applyBorder="1" applyAlignment="1">
      <alignment wrapText="1"/>
    </xf>
    <xf numFmtId="0" fontId="51" fillId="0" borderId="71" xfId="0" applyFont="1" applyBorder="1" applyAlignment="1">
      <alignment wrapText="1"/>
    </xf>
    <xf numFmtId="0" fontId="53" fillId="0" borderId="74" xfId="0" applyFont="1" applyBorder="1" applyAlignment="1">
      <alignment wrapText="1"/>
    </xf>
    <xf numFmtId="0" fontId="53" fillId="0" borderId="71" xfId="0" applyFont="1" applyBorder="1" applyAlignment="1">
      <alignment wrapText="1"/>
    </xf>
    <xf numFmtId="0" fontId="53" fillId="15" borderId="71" xfId="0" applyFont="1" applyFill="1" applyBorder="1" applyAlignment="1">
      <alignment wrapText="1"/>
    </xf>
    <xf numFmtId="0" fontId="51" fillId="0" borderId="76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53" fillId="15" borderId="42" xfId="0" applyFont="1" applyFill="1" applyBorder="1" applyAlignment="1">
      <alignment wrapText="1"/>
    </xf>
    <xf numFmtId="0" fontId="53" fillId="0" borderId="76" xfId="0" quotePrefix="1" applyFont="1" applyBorder="1" applyAlignment="1">
      <alignment wrapText="1"/>
    </xf>
    <xf numFmtId="0" fontId="52" fillId="0" borderId="49" xfId="0" applyFont="1" applyBorder="1" applyAlignment="1">
      <alignment wrapText="1"/>
    </xf>
    <xf numFmtId="0" fontId="52" fillId="0" borderId="76" xfId="0" applyFont="1" applyBorder="1" applyAlignment="1">
      <alignment wrapText="1"/>
    </xf>
    <xf numFmtId="0" fontId="52" fillId="0" borderId="64" xfId="0" applyFont="1" applyBorder="1" applyAlignment="1">
      <alignment wrapText="1"/>
    </xf>
    <xf numFmtId="0" fontId="53" fillId="0" borderId="77" xfId="0" applyFont="1" applyBorder="1" applyAlignment="1">
      <alignment wrapText="1"/>
    </xf>
    <xf numFmtId="0" fontId="52" fillId="15" borderId="77" xfId="0" applyFont="1" applyFill="1" applyBorder="1" applyAlignment="1">
      <alignment wrapText="1"/>
    </xf>
    <xf numFmtId="0" fontId="53" fillId="0" borderId="76" xfId="0" applyFont="1" applyBorder="1" applyAlignment="1">
      <alignment wrapText="1"/>
    </xf>
    <xf numFmtId="14" fontId="53" fillId="0" borderId="49" xfId="0" applyNumberFormat="1" applyFont="1" applyBorder="1" applyAlignment="1">
      <alignment wrapText="1"/>
    </xf>
    <xf numFmtId="0" fontId="52" fillId="0" borderId="66" xfId="0" applyFont="1" applyBorder="1" applyAlignment="1">
      <alignment wrapText="1"/>
    </xf>
    <xf numFmtId="0" fontId="53" fillId="0" borderId="47" xfId="0" applyFont="1" applyBorder="1" applyAlignment="1">
      <alignment wrapText="1"/>
    </xf>
    <xf numFmtId="0" fontId="0" fillId="0" borderId="47" xfId="0" applyBorder="1" applyAlignment="1">
      <alignment wrapText="1"/>
    </xf>
    <xf numFmtId="0" fontId="51" fillId="0" borderId="64" xfId="0" applyFont="1" applyBorder="1" applyAlignment="1">
      <alignment wrapText="1"/>
    </xf>
    <xf numFmtId="0" fontId="51" fillId="0" borderId="77" xfId="0" applyFont="1" applyBorder="1" applyAlignment="1">
      <alignment wrapText="1"/>
    </xf>
    <xf numFmtId="0" fontId="53" fillId="0" borderId="70" xfId="0" applyFont="1" applyBorder="1" applyAlignment="1">
      <alignment wrapText="1"/>
    </xf>
    <xf numFmtId="17" fontId="53" fillId="0" borderId="49" xfId="0" applyNumberFormat="1" applyFont="1" applyBorder="1" applyAlignment="1">
      <alignment wrapText="1"/>
    </xf>
    <xf numFmtId="0" fontId="53" fillId="0" borderId="82" xfId="0" quotePrefix="1" applyFont="1" applyBorder="1" applyAlignment="1">
      <alignment wrapText="1"/>
    </xf>
    <xf numFmtId="17" fontId="53" fillId="0" borderId="42" xfId="0" applyNumberFormat="1" applyFont="1" applyBorder="1" applyAlignment="1">
      <alignment wrapText="1"/>
    </xf>
    <xf numFmtId="0" fontId="53" fillId="0" borderId="83" xfId="0" applyFont="1" applyBorder="1" applyAlignment="1">
      <alignment wrapText="1"/>
    </xf>
    <xf numFmtId="0" fontId="53" fillId="0" borderId="57" xfId="0" applyFont="1" applyBorder="1" applyAlignment="1">
      <alignment wrapText="1"/>
    </xf>
    <xf numFmtId="0" fontId="53" fillId="0" borderId="66" xfId="0" applyFont="1" applyBorder="1" applyAlignment="1">
      <alignment wrapText="1"/>
    </xf>
    <xf numFmtId="0" fontId="53" fillId="0" borderId="42" xfId="0" applyFont="1" applyBorder="1" applyAlignment="1">
      <alignment wrapText="1"/>
    </xf>
    <xf numFmtId="0" fontId="52" fillId="0" borderId="82" xfId="0" applyFont="1" applyBorder="1" applyAlignment="1">
      <alignment wrapText="1"/>
    </xf>
    <xf numFmtId="0" fontId="52" fillId="0" borderId="83" xfId="0" applyFont="1" applyBorder="1" applyAlignment="1">
      <alignment wrapText="1"/>
    </xf>
    <xf numFmtId="0" fontId="58" fillId="0" borderId="0" xfId="0" applyFont="1" applyAlignment="1">
      <alignment wrapText="1"/>
    </xf>
    <xf numFmtId="0" fontId="52" fillId="0" borderId="81" xfId="0" applyFont="1" applyBorder="1" applyAlignment="1">
      <alignment wrapText="1"/>
    </xf>
    <xf numFmtId="0" fontId="53" fillId="0" borderId="67" xfId="0" applyFont="1" applyBorder="1" applyAlignment="1">
      <alignment wrapText="1"/>
    </xf>
    <xf numFmtId="0" fontId="53" fillId="0" borderId="80" xfId="0" applyFont="1" applyBorder="1" applyAlignment="1">
      <alignment wrapText="1"/>
    </xf>
    <xf numFmtId="0" fontId="51" fillId="15" borderId="77" xfId="0" applyFont="1" applyFill="1" applyBorder="1" applyAlignment="1">
      <alignment wrapText="1"/>
    </xf>
    <xf numFmtId="0" fontId="55" fillId="0" borderId="70" xfId="0" applyFont="1" applyBorder="1" applyAlignment="1">
      <alignment wrapText="1"/>
    </xf>
    <xf numFmtId="0" fontId="55" fillId="0" borderId="76" xfId="0" applyFont="1" applyBorder="1" applyAlignment="1">
      <alignment wrapText="1"/>
    </xf>
    <xf numFmtId="0" fontId="53" fillId="15" borderId="49" xfId="0" applyFont="1" applyFill="1" applyBorder="1" applyAlignment="1">
      <alignment horizontal="right" wrapText="1"/>
    </xf>
    <xf numFmtId="0" fontId="53" fillId="15" borderId="74" xfId="0" applyFont="1" applyFill="1" applyBorder="1" applyAlignment="1">
      <alignment horizontal="right" wrapText="1"/>
    </xf>
    <xf numFmtId="0" fontId="53" fillId="15" borderId="77" xfId="0" applyFont="1" applyFill="1" applyBorder="1" applyAlignment="1">
      <alignment horizontal="right" wrapText="1"/>
    </xf>
    <xf numFmtId="0" fontId="51" fillId="15" borderId="71" xfId="0" applyFont="1" applyFill="1" applyBorder="1" applyAlignment="1">
      <alignment horizontal="right" wrapText="1"/>
    </xf>
    <xf numFmtId="165" fontId="33" fillId="0" borderId="10" xfId="32" applyNumberFormat="1" applyFont="1" applyFill="1" applyBorder="1" applyAlignment="1" applyProtection="1">
      <alignment horizontal="center" vertical="center" wrapText="1"/>
    </xf>
    <xf numFmtId="0" fontId="19" fillId="0" borderId="23" xfId="0" applyFont="1" applyBorder="1"/>
    <xf numFmtId="165" fontId="22" fillId="0" borderId="10" xfId="32" applyNumberFormat="1" applyFont="1" applyFill="1" applyBorder="1" applyAlignment="1" applyProtection="1">
      <alignment vertical="center" wrapText="1"/>
      <protection locked="0"/>
    </xf>
    <xf numFmtId="0" fontId="22" fillId="0" borderId="38" xfId="32" applyBorder="1" applyAlignment="1" applyProtection="1">
      <alignment horizontal="left" vertical="center" indent="1"/>
      <protection locked="0"/>
    </xf>
    <xf numFmtId="0" fontId="22" fillId="0" borderId="10" xfId="32" applyBorder="1" applyAlignment="1" applyProtection="1">
      <alignment horizontal="left" vertical="center" indent="1"/>
      <protection locked="0"/>
    </xf>
    <xf numFmtId="0" fontId="60" fillId="0" borderId="10" xfId="0" applyFont="1" applyBorder="1"/>
    <xf numFmtId="165" fontId="63" fillId="0" borderId="10" xfId="32" applyNumberFormat="1" applyFont="1" applyFill="1" applyBorder="1" applyAlignment="1" applyProtection="1">
      <alignment horizontal="left" vertical="center" wrapText="1" indent="1"/>
    </xf>
    <xf numFmtId="165" fontId="31" fillId="0" borderId="42" xfId="32" applyNumberFormat="1" applyFont="1" applyFill="1" applyBorder="1" applyAlignment="1" applyProtection="1">
      <alignment horizontal="center" vertical="center" wrapText="1"/>
    </xf>
    <xf numFmtId="165" fontId="31" fillId="0" borderId="10" xfId="32" applyNumberFormat="1" applyFont="1" applyFill="1" applyBorder="1" applyAlignment="1" applyProtection="1">
      <alignment horizontal="center" vertical="center" wrapText="1"/>
      <protection locked="0"/>
    </xf>
    <xf numFmtId="165" fontId="31" fillId="0" borderId="0" xfId="32" applyNumberFormat="1" applyFont="1" applyFill="1" applyBorder="1" applyAlignment="1" applyProtection="1">
      <alignment horizontal="center" vertical="center" wrapText="1"/>
    </xf>
    <xf numFmtId="165" fontId="32" fillId="0" borderId="47" xfId="32" applyNumberFormat="1" applyFont="1" applyFill="1" applyBorder="1" applyAlignment="1" applyProtection="1">
      <alignment horizontal="center" vertical="center" wrapText="1"/>
    </xf>
    <xf numFmtId="165" fontId="34" fillId="0" borderId="23" xfId="32" applyNumberFormat="1" applyFont="1" applyFill="1" applyBorder="1" applyAlignment="1" applyProtection="1">
      <alignment horizontal="center" vertical="center" wrapText="1"/>
    </xf>
    <xf numFmtId="165" fontId="33" fillId="0" borderId="24" xfId="32" applyNumberFormat="1" applyFont="1" applyFill="1" applyBorder="1" applyAlignment="1" applyProtection="1">
      <alignment horizontal="center" vertical="center" wrapText="1"/>
    </xf>
    <xf numFmtId="165" fontId="31" fillId="0" borderId="49" xfId="32" applyNumberFormat="1" applyFont="1" applyFill="1" applyBorder="1" applyAlignment="1" applyProtection="1">
      <alignment horizontal="center" vertical="center" wrapText="1"/>
    </xf>
    <xf numFmtId="165" fontId="31" fillId="0" borderId="17" xfId="32" applyNumberFormat="1" applyFont="1" applyFill="1" applyBorder="1" applyAlignment="1" applyProtection="1">
      <alignment horizontal="center" vertical="center" wrapText="1"/>
      <protection locked="0"/>
    </xf>
    <xf numFmtId="165" fontId="34" fillId="0" borderId="47" xfId="32" applyNumberFormat="1" applyFont="1" applyFill="1" applyBorder="1" applyAlignment="1" applyProtection="1">
      <alignment horizontal="center" vertical="center" wrapText="1"/>
    </xf>
    <xf numFmtId="165" fontId="34" fillId="0" borderId="17" xfId="32" applyNumberFormat="1" applyFont="1" applyFill="1" applyBorder="1" applyAlignment="1" applyProtection="1">
      <alignment horizontal="center" vertical="center" wrapText="1"/>
    </xf>
    <xf numFmtId="165" fontId="33" fillId="0" borderId="34" xfId="32" applyNumberFormat="1" applyFont="1" applyFill="1" applyBorder="1" applyAlignment="1" applyProtection="1">
      <alignment horizontal="center" vertical="center" wrapText="1"/>
    </xf>
    <xf numFmtId="165" fontId="32" fillId="0" borderId="23" xfId="32" applyNumberFormat="1" applyFont="1" applyFill="1" applyBorder="1" applyAlignment="1" applyProtection="1">
      <alignment horizontal="center" vertical="center" wrapText="1"/>
      <protection locked="0"/>
    </xf>
    <xf numFmtId="165" fontId="33" fillId="0" borderId="12" xfId="32" applyNumberFormat="1" applyFont="1" applyFill="1" applyBorder="1" applyAlignment="1" applyProtection="1">
      <alignment horizontal="center" vertical="center" wrapText="1"/>
    </xf>
    <xf numFmtId="165" fontId="32" fillId="0" borderId="49" xfId="32" applyNumberFormat="1" applyFont="1" applyFill="1" applyBorder="1" applyAlignment="1" applyProtection="1">
      <alignment horizontal="center" vertical="center" wrapText="1"/>
    </xf>
    <xf numFmtId="165" fontId="32" fillId="0" borderId="17" xfId="32" applyNumberFormat="1" applyFont="1" applyFill="1" applyBorder="1" applyAlignment="1" applyProtection="1">
      <alignment horizontal="center" vertical="center" wrapText="1"/>
      <protection locked="0"/>
    </xf>
    <xf numFmtId="165" fontId="33" fillId="0" borderId="29" xfId="32" applyNumberFormat="1" applyFont="1" applyFill="1" applyBorder="1" applyAlignment="1" applyProtection="1">
      <alignment horizontal="center" vertical="center" wrapText="1"/>
    </xf>
    <xf numFmtId="165" fontId="33" fillId="0" borderId="55" xfId="32" applyNumberFormat="1" applyFont="1" applyFill="1" applyBorder="1" applyAlignment="1" applyProtection="1">
      <alignment horizontal="center" vertical="center" wrapText="1"/>
    </xf>
    <xf numFmtId="165" fontId="63" fillId="0" borderId="10" xfId="32" applyNumberFormat="1" applyFont="1" applyFill="1" applyBorder="1" applyAlignment="1" applyProtection="1">
      <alignment horizontal="center" vertical="center" wrapText="1"/>
    </xf>
    <xf numFmtId="165" fontId="33" fillId="0" borderId="45" xfId="32" applyNumberFormat="1" applyFont="1" applyFill="1" applyBorder="1" applyAlignment="1" applyProtection="1">
      <alignment horizontal="center" vertical="center" wrapText="1"/>
    </xf>
    <xf numFmtId="165" fontId="33" fillId="0" borderId="46" xfId="32" applyNumberFormat="1" applyFont="1" applyFill="1" applyBorder="1" applyAlignment="1" applyProtection="1">
      <alignment horizontal="center" vertical="center" wrapText="1"/>
    </xf>
    <xf numFmtId="165" fontId="33" fillId="0" borderId="10" xfId="32" applyNumberFormat="1" applyFont="1" applyFill="1" applyBorder="1" applyAlignment="1" applyProtection="1">
      <alignment horizontal="center" vertical="center" wrapText="1"/>
    </xf>
    <xf numFmtId="165" fontId="64" fillId="0" borderId="17" xfId="32" applyNumberFormat="1" applyFont="1" applyFill="1" applyBorder="1" applyAlignment="1" applyProtection="1">
      <alignment horizontal="right" vertical="center" wrapText="1" indent="1"/>
      <protection locked="0"/>
    </xf>
    <xf numFmtId="165" fontId="38" fillId="0" borderId="17" xfId="32" applyNumberFormat="1" applyFont="1" applyFill="1" applyBorder="1" applyAlignment="1" applyProtection="1">
      <alignment horizontal="center" vertical="center" wrapText="1"/>
      <protection locked="0"/>
    </xf>
    <xf numFmtId="165" fontId="38" fillId="0" borderId="10" xfId="32" applyNumberFormat="1" applyFont="1" applyFill="1" applyBorder="1" applyAlignment="1" applyProtection="1">
      <alignment horizontal="center" vertical="center" wrapText="1"/>
      <protection locked="0"/>
    </xf>
    <xf numFmtId="165" fontId="38" fillId="0" borderId="47" xfId="32" applyNumberFormat="1" applyFont="1" applyFill="1" applyBorder="1" applyAlignment="1" applyProtection="1">
      <alignment horizontal="center" vertical="center" wrapText="1"/>
      <protection locked="0"/>
    </xf>
    <xf numFmtId="165" fontId="32" fillId="0" borderId="10" xfId="32" applyNumberFormat="1" applyFont="1" applyFill="1" applyBorder="1" applyAlignment="1" applyProtection="1">
      <alignment horizontal="center" vertical="center" wrapText="1"/>
      <protection locked="0"/>
    </xf>
    <xf numFmtId="165" fontId="34" fillId="0" borderId="19" xfId="32" applyNumberFormat="1" applyFont="1" applyFill="1" applyBorder="1" applyAlignment="1" applyProtection="1">
      <alignment horizontal="left" vertical="center" wrapText="1" indent="1"/>
    </xf>
    <xf numFmtId="165" fontId="34" fillId="0" borderId="10" xfId="32" applyNumberFormat="1" applyFont="1" applyFill="1" applyBorder="1" applyAlignment="1" applyProtection="1">
      <alignment horizontal="center" vertical="center" wrapText="1"/>
    </xf>
    <xf numFmtId="165" fontId="34" fillId="0" borderId="84" xfId="32" applyNumberFormat="1" applyFont="1" applyFill="1" applyBorder="1" applyAlignment="1" applyProtection="1">
      <alignment horizontal="left" vertical="center" wrapText="1" indent="1"/>
    </xf>
    <xf numFmtId="165" fontId="34" fillId="0" borderId="50" xfId="32" applyNumberFormat="1" applyFont="1" applyFill="1" applyBorder="1" applyAlignment="1" applyProtection="1">
      <alignment horizontal="center" vertical="center" wrapText="1"/>
    </xf>
    <xf numFmtId="165" fontId="22" fillId="0" borderId="23" xfId="32" applyNumberFormat="1" applyFont="1" applyFill="1" applyBorder="1" applyAlignment="1" applyProtection="1">
      <alignment horizontal="center" vertical="center" wrapText="1"/>
    </xf>
    <xf numFmtId="165" fontId="22" fillId="0" borderId="0" xfId="32" applyNumberFormat="1" applyFont="1" applyFill="1" applyBorder="1" applyAlignment="1" applyProtection="1">
      <alignment horizontal="center" vertical="center" wrapText="1"/>
    </xf>
    <xf numFmtId="165" fontId="41" fillId="0" borderId="17" xfId="32" applyNumberFormat="1" applyFont="1" applyFill="1" applyBorder="1" applyAlignment="1" applyProtection="1">
      <alignment horizontal="center" vertical="center" wrapText="1"/>
    </xf>
    <xf numFmtId="165" fontId="33" fillId="0" borderId="10" xfId="32" applyNumberFormat="1" applyFont="1" applyFill="1" applyBorder="1" applyAlignment="1" applyProtection="1">
      <alignment horizontal="center" vertical="center" wrapText="1"/>
    </xf>
    <xf numFmtId="0" fontId="61" fillId="0" borderId="14" xfId="0" applyFont="1" applyBorder="1"/>
    <xf numFmtId="0" fontId="20" fillId="0" borderId="10" xfId="0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0" fontId="19" fillId="0" borderId="10" xfId="33" applyFont="1" applyFill="1" applyBorder="1" applyAlignment="1">
      <alignment horizontal="left" vertical="center" wrapText="1"/>
    </xf>
    <xf numFmtId="0" fontId="20" fillId="0" borderId="0" xfId="33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165" fontId="35" fillId="0" borderId="10" xfId="32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8" fillId="0" borderId="63" xfId="0" applyFont="1" applyBorder="1" applyAlignment="1">
      <alignment wrapText="1"/>
    </xf>
    <xf numFmtId="0" fontId="51" fillId="0" borderId="72" xfId="0" applyFont="1" applyBorder="1" applyAlignment="1">
      <alignment wrapText="1"/>
    </xf>
    <xf numFmtId="0" fontId="22" fillId="0" borderId="14" xfId="32" applyFont="1" applyBorder="1"/>
    <xf numFmtId="165" fontId="33" fillId="0" borderId="61" xfId="32" applyNumberFormat="1" applyFont="1" applyFill="1" applyBorder="1" applyAlignment="1" applyProtection="1">
      <alignment horizontal="center" vertical="center" wrapText="1"/>
    </xf>
    <xf numFmtId="166" fontId="19" fillId="0" borderId="0" xfId="41" applyNumberFormat="1" applyFont="1"/>
    <xf numFmtId="166" fontId="20" fillId="0" borderId="0" xfId="41" applyNumberFormat="1" applyFont="1"/>
    <xf numFmtId="166" fontId="19" fillId="0" borderId="10" xfId="41" applyNumberFormat="1" applyFont="1" applyFill="1" applyBorder="1" applyAlignment="1">
      <alignment vertical="center"/>
    </xf>
    <xf numFmtId="166" fontId="19" fillId="0" borderId="10" xfId="41" applyNumberFormat="1" applyFont="1" applyBorder="1"/>
    <xf numFmtId="166" fontId="20" fillId="0" borderId="42" xfId="41" applyNumberFormat="1" applyFont="1" applyBorder="1"/>
    <xf numFmtId="166" fontId="20" fillId="0" borderId="10" xfId="41" applyNumberFormat="1" applyFont="1" applyBorder="1"/>
    <xf numFmtId="166" fontId="20" fillId="0" borderId="40" xfId="41" applyNumberFormat="1" applyFont="1" applyBorder="1"/>
    <xf numFmtId="166" fontId="19" fillId="0" borderId="10" xfId="41" applyNumberFormat="1" applyFont="1" applyFill="1" applyBorder="1" applyAlignment="1">
      <alignment horizontal="left" vertical="center" wrapText="1"/>
    </xf>
    <xf numFmtId="166" fontId="19" fillId="0" borderId="10" xfId="41" applyNumberFormat="1" applyFont="1" applyFill="1" applyBorder="1"/>
    <xf numFmtId="166" fontId="19" fillId="0" borderId="40" xfId="41" applyNumberFormat="1" applyFont="1" applyFill="1" applyBorder="1"/>
    <xf numFmtId="166" fontId="20" fillId="0" borderId="10" xfId="41" applyNumberFormat="1" applyFont="1" applyFill="1" applyBorder="1" applyAlignment="1">
      <alignment horizontal="left" vertical="center" wrapText="1"/>
    </xf>
    <xf numFmtId="166" fontId="19" fillId="0" borderId="10" xfId="41" applyNumberFormat="1" applyFont="1" applyFill="1" applyBorder="1" applyAlignment="1">
      <alignment vertical="center" wrapText="1"/>
    </xf>
    <xf numFmtId="166" fontId="19" fillId="0" borderId="10" xfId="41" applyNumberFormat="1" applyFont="1" applyFill="1" applyBorder="1" applyAlignment="1">
      <alignment horizontal="left" vertical="center"/>
    </xf>
    <xf numFmtId="166" fontId="20" fillId="0" borderId="10" xfId="41" applyNumberFormat="1" applyFont="1" applyFill="1" applyBorder="1" applyAlignment="1">
      <alignment horizontal="left" vertical="center"/>
    </xf>
    <xf numFmtId="166" fontId="20" fillId="0" borderId="50" xfId="41" applyNumberFormat="1" applyFont="1" applyFill="1" applyBorder="1" applyAlignment="1">
      <alignment vertical="center"/>
    </xf>
    <xf numFmtId="166" fontId="20" fillId="0" borderId="56" xfId="41" applyNumberFormat="1" applyFont="1" applyBorder="1" applyAlignment="1">
      <alignment horizontal="center"/>
    </xf>
    <xf numFmtId="166" fontId="20" fillId="0" borderId="50" xfId="41" applyNumberFormat="1" applyFont="1" applyFill="1" applyBorder="1" applyAlignment="1">
      <alignment horizontal="left" vertical="center" wrapText="1"/>
    </xf>
    <xf numFmtId="166" fontId="20" fillId="0" borderId="10" xfId="41" applyNumberFormat="1" applyFont="1" applyBorder="1" applyAlignment="1">
      <alignment horizontal="center"/>
    </xf>
    <xf numFmtId="166" fontId="20" fillId="0" borderId="85" xfId="41" applyNumberFormat="1" applyFont="1" applyBorder="1" applyAlignment="1">
      <alignment horizontal="center"/>
    </xf>
    <xf numFmtId="166" fontId="20" fillId="0" borderId="86" xfId="41" applyNumberFormat="1" applyFont="1" applyBorder="1"/>
    <xf numFmtId="166" fontId="19" fillId="0" borderId="86" xfId="41" applyNumberFormat="1" applyFont="1" applyFill="1" applyBorder="1"/>
    <xf numFmtId="166" fontId="20" fillId="0" borderId="86" xfId="41" applyNumberFormat="1" applyFont="1" applyFill="1" applyBorder="1"/>
    <xf numFmtId="166" fontId="19" fillId="0" borderId="17" xfId="41" applyNumberFormat="1" applyFont="1" applyFill="1" applyBorder="1" applyAlignment="1">
      <alignment vertical="center"/>
    </xf>
    <xf numFmtId="166" fontId="19" fillId="0" borderId="17" xfId="41" applyNumberFormat="1" applyFont="1" applyFill="1" applyBorder="1"/>
    <xf numFmtId="166" fontId="19" fillId="0" borderId="89" xfId="41" applyNumberFormat="1" applyFont="1" applyFill="1" applyBorder="1"/>
    <xf numFmtId="166" fontId="20" fillId="0" borderId="42" xfId="41" applyNumberFormat="1" applyFont="1" applyFill="1" applyBorder="1"/>
    <xf numFmtId="166" fontId="20" fillId="0" borderId="10" xfId="41" applyNumberFormat="1" applyFont="1" applyFill="1" applyBorder="1"/>
    <xf numFmtId="166" fontId="19" fillId="0" borderId="0" xfId="41" applyNumberFormat="1" applyFont="1" applyFill="1"/>
    <xf numFmtId="166" fontId="20" fillId="0" borderId="40" xfId="41" applyNumberFormat="1" applyFont="1" applyFill="1" applyBorder="1"/>
    <xf numFmtId="166" fontId="20" fillId="0" borderId="0" xfId="41" applyNumberFormat="1" applyFont="1" applyFill="1"/>
    <xf numFmtId="166" fontId="20" fillId="0" borderId="50" xfId="41" applyNumberFormat="1" applyFont="1" applyFill="1" applyBorder="1"/>
    <xf numFmtId="166" fontId="20" fillId="0" borderId="87" xfId="41" applyNumberFormat="1" applyFont="1" applyFill="1" applyBorder="1"/>
    <xf numFmtId="166" fontId="20" fillId="0" borderId="88" xfId="41" applyNumberFormat="1" applyFont="1" applyFill="1" applyBorder="1"/>
    <xf numFmtId="166" fontId="20" fillId="0" borderId="12" xfId="41" applyNumberFormat="1" applyFont="1" applyFill="1" applyBorder="1" applyAlignment="1">
      <alignment horizontal="left" vertical="center"/>
    </xf>
    <xf numFmtId="166" fontId="20" fillId="0" borderId="12" xfId="41" applyNumberFormat="1" applyFont="1" applyFill="1" applyBorder="1" applyAlignment="1">
      <alignment vertical="center"/>
    </xf>
    <xf numFmtId="166" fontId="20" fillId="0" borderId="12" xfId="41" applyNumberFormat="1" applyFont="1" applyFill="1" applyBorder="1"/>
    <xf numFmtId="166" fontId="20" fillId="0" borderId="45" xfId="41" applyNumberFormat="1" applyFont="1" applyFill="1" applyBorder="1"/>
    <xf numFmtId="166" fontId="20" fillId="0" borderId="40" xfId="41" applyNumberFormat="1" applyFont="1" applyFill="1" applyBorder="1" applyAlignment="1"/>
    <xf numFmtId="166" fontId="20" fillId="0" borderId="41" xfId="41" applyNumberFormat="1" applyFont="1" applyFill="1" applyBorder="1" applyAlignment="1"/>
    <xf numFmtId="166" fontId="20" fillId="0" borderId="86" xfId="41" applyNumberFormat="1" applyFont="1" applyFill="1" applyBorder="1" applyAlignment="1"/>
    <xf numFmtId="166" fontId="20" fillId="0" borderId="10" xfId="41" applyNumberFormat="1" applyFont="1" applyFill="1" applyBorder="1" applyAlignment="1">
      <alignment horizontal="center"/>
    </xf>
    <xf numFmtId="166" fontId="20" fillId="0" borderId="86" xfId="41" applyNumberFormat="1" applyFont="1" applyFill="1" applyBorder="1" applyAlignment="1">
      <alignment horizontal="center"/>
    </xf>
    <xf numFmtId="166" fontId="19" fillId="0" borderId="50" xfId="41" applyNumberFormat="1" applyFont="1" applyFill="1" applyBorder="1"/>
    <xf numFmtId="166" fontId="20" fillId="0" borderId="17" xfId="41" applyNumberFormat="1" applyFont="1" applyFill="1" applyBorder="1"/>
    <xf numFmtId="166" fontId="20" fillId="0" borderId="89" xfId="41" applyNumberFormat="1" applyFont="1" applyFill="1" applyBorder="1"/>
    <xf numFmtId="166" fontId="19" fillId="0" borderId="50" xfId="41" applyNumberFormat="1" applyFont="1" applyFill="1" applyBorder="1" applyAlignment="1">
      <alignment horizontal="left" vertical="center" wrapText="1"/>
    </xf>
    <xf numFmtId="166" fontId="19" fillId="0" borderId="50" xfId="41" applyNumberFormat="1" applyFont="1" applyFill="1" applyBorder="1" applyAlignment="1">
      <alignment vertical="center"/>
    </xf>
    <xf numFmtId="166" fontId="19" fillId="0" borderId="92" xfId="41" applyNumberFormat="1" applyFont="1" applyFill="1" applyBorder="1"/>
    <xf numFmtId="166" fontId="19" fillId="0" borderId="17" xfId="41" applyNumberFormat="1" applyFont="1" applyFill="1" applyBorder="1" applyAlignment="1">
      <alignment horizontal="left" vertical="center" wrapText="1"/>
    </xf>
    <xf numFmtId="166" fontId="20" fillId="0" borderId="12" xfId="41" applyNumberFormat="1" applyFont="1" applyFill="1" applyBorder="1" applyAlignment="1">
      <alignment vertical="center" wrapText="1"/>
    </xf>
    <xf numFmtId="166" fontId="20" fillId="0" borderId="93" xfId="41" applyNumberFormat="1" applyFont="1" applyFill="1" applyBorder="1"/>
    <xf numFmtId="166" fontId="19" fillId="0" borderId="35" xfId="41" applyNumberFormat="1" applyFont="1" applyFill="1" applyBorder="1" applyAlignment="1">
      <alignment horizontal="left" vertical="center"/>
    </xf>
    <xf numFmtId="166" fontId="19" fillId="0" borderId="35" xfId="41" applyNumberFormat="1" applyFont="1" applyFill="1" applyBorder="1" applyAlignment="1">
      <alignment vertical="center"/>
    </xf>
    <xf numFmtId="166" fontId="19" fillId="0" borderId="35" xfId="41" applyNumberFormat="1" applyFont="1" applyFill="1" applyBorder="1"/>
    <xf numFmtId="166" fontId="19" fillId="0" borderId="54" xfId="41" applyNumberFormat="1" applyFont="1" applyFill="1" applyBorder="1"/>
    <xf numFmtId="166" fontId="20" fillId="0" borderId="12" xfId="41" applyNumberFormat="1" applyFont="1" applyFill="1" applyBorder="1" applyAlignment="1">
      <alignment horizontal="left" vertical="center" wrapText="1"/>
    </xf>
    <xf numFmtId="166" fontId="19" fillId="0" borderId="35" xfId="41" applyNumberFormat="1" applyFont="1" applyFill="1" applyBorder="1" applyAlignment="1">
      <alignment horizontal="left" vertical="center" wrapText="1"/>
    </xf>
    <xf numFmtId="166" fontId="20" fillId="0" borderId="38" xfId="41" applyNumberFormat="1" applyFont="1" applyFill="1" applyBorder="1" applyAlignment="1">
      <alignment horizontal="left" vertical="center" wrapText="1"/>
    </xf>
    <xf numFmtId="166" fontId="20" fillId="0" borderId="38" xfId="41" applyNumberFormat="1" applyFont="1" applyFill="1" applyBorder="1" applyAlignment="1">
      <alignment vertical="center"/>
    </xf>
    <xf numFmtId="166" fontId="20" fillId="0" borderId="38" xfId="41" applyNumberFormat="1" applyFont="1" applyFill="1" applyBorder="1"/>
    <xf numFmtId="166" fontId="20" fillId="0" borderId="94" xfId="41" applyNumberFormat="1" applyFont="1" applyFill="1" applyBorder="1"/>
    <xf numFmtId="166" fontId="20" fillId="0" borderId="92" xfId="41" applyNumberFormat="1" applyFont="1" applyFill="1" applyBorder="1"/>
    <xf numFmtId="166" fontId="19" fillId="0" borderId="35" xfId="41" applyNumberFormat="1" applyFont="1" applyFill="1" applyBorder="1" applyAlignment="1">
      <alignment vertical="center" wrapText="1"/>
    </xf>
    <xf numFmtId="166" fontId="19" fillId="0" borderId="17" xfId="41" applyNumberFormat="1" applyFont="1" applyFill="1" applyBorder="1" applyAlignment="1">
      <alignment vertical="center" wrapText="1"/>
    </xf>
    <xf numFmtId="166" fontId="19" fillId="0" borderId="17" xfId="41" applyNumberFormat="1" applyFont="1" applyFill="1" applyBorder="1" applyAlignment="1">
      <alignment horizontal="left" vertical="center"/>
    </xf>
    <xf numFmtId="166" fontId="19" fillId="0" borderId="12" xfId="41" applyNumberFormat="1" applyFont="1" applyFill="1" applyBorder="1" applyAlignment="1">
      <alignment vertical="center"/>
    </xf>
    <xf numFmtId="166" fontId="66" fillId="0" borderId="12" xfId="41" applyNumberFormat="1" applyFont="1" applyFill="1" applyBorder="1" applyAlignment="1">
      <alignment horizontal="left" vertical="center"/>
    </xf>
    <xf numFmtId="166" fontId="66" fillId="0" borderId="12" xfId="41" applyNumberFormat="1" applyFont="1" applyFill="1" applyBorder="1" applyAlignment="1">
      <alignment vertical="center"/>
    </xf>
    <xf numFmtId="166" fontId="66" fillId="0" borderId="12" xfId="41" applyNumberFormat="1" applyFont="1" applyFill="1" applyBorder="1"/>
    <xf numFmtId="166" fontId="66" fillId="0" borderId="43" xfId="41" applyNumberFormat="1" applyFont="1" applyFill="1" applyBorder="1"/>
    <xf numFmtId="166" fontId="66" fillId="0" borderId="45" xfId="41" applyNumberFormat="1" applyFont="1" applyFill="1" applyBorder="1"/>
    <xf numFmtId="166" fontId="66" fillId="0" borderId="0" xfId="41" applyNumberFormat="1" applyFont="1" applyFill="1"/>
    <xf numFmtId="166" fontId="66" fillId="0" borderId="91" xfId="41" applyNumberFormat="1" applyFont="1" applyFill="1" applyBorder="1"/>
    <xf numFmtId="166" fontId="19" fillId="0" borderId="26" xfId="41" applyNumberFormat="1" applyFont="1" applyFill="1" applyBorder="1"/>
    <xf numFmtId="166" fontId="19" fillId="0" borderId="53" xfId="41" applyNumberFormat="1" applyFont="1" applyFill="1" applyBorder="1"/>
    <xf numFmtId="166" fontId="20" fillId="0" borderId="38" xfId="41" applyNumberFormat="1" applyFont="1" applyFill="1" applyBorder="1" applyAlignment="1">
      <alignment horizontal="left" vertical="center"/>
    </xf>
    <xf numFmtId="166" fontId="19" fillId="0" borderId="95" xfId="41" applyNumberFormat="1" applyFont="1" applyFill="1" applyBorder="1"/>
    <xf numFmtId="166" fontId="20" fillId="0" borderId="50" xfId="41" applyNumberFormat="1" applyFont="1" applyFill="1" applyBorder="1" applyAlignment="1">
      <alignment horizontal="left" vertical="center"/>
    </xf>
    <xf numFmtId="166" fontId="20" fillId="0" borderId="57" xfId="41" applyNumberFormat="1" applyFont="1" applyFill="1" applyBorder="1"/>
    <xf numFmtId="166" fontId="20" fillId="0" borderId="35" xfId="41" applyNumberFormat="1" applyFont="1" applyFill="1" applyBorder="1"/>
    <xf numFmtId="166" fontId="20" fillId="0" borderId="54" xfId="41" applyNumberFormat="1" applyFont="1" applyFill="1" applyBorder="1"/>
    <xf numFmtId="166" fontId="20" fillId="0" borderId="49" xfId="41" applyNumberFormat="1" applyFont="1" applyFill="1" applyBorder="1"/>
    <xf numFmtId="166" fontId="20" fillId="0" borderId="96" xfId="41" applyNumberFormat="1" applyFont="1" applyFill="1" applyBorder="1"/>
    <xf numFmtId="166" fontId="20" fillId="0" borderId="26" xfId="41" applyNumberFormat="1" applyFont="1" applyFill="1" applyBorder="1"/>
    <xf numFmtId="166" fontId="20" fillId="0" borderId="53" xfId="41" applyNumberFormat="1" applyFont="1" applyFill="1" applyBorder="1"/>
    <xf numFmtId="166" fontId="19" fillId="0" borderId="97" xfId="41" applyNumberFormat="1" applyFont="1" applyFill="1" applyBorder="1"/>
    <xf numFmtId="166" fontId="20" fillId="0" borderId="98" xfId="41" applyNumberFormat="1" applyFont="1" applyFill="1" applyBorder="1"/>
    <xf numFmtId="166" fontId="20" fillId="0" borderId="99" xfId="41" applyNumberFormat="1" applyFont="1" applyFill="1" applyBorder="1"/>
    <xf numFmtId="0" fontId="20" fillId="0" borderId="0" xfId="0" applyFont="1" applyFill="1"/>
    <xf numFmtId="0" fontId="20" fillId="0" borderId="0" xfId="0" applyFont="1" applyFill="1" applyAlignment="1"/>
    <xf numFmtId="0" fontId="19" fillId="0" borderId="0" xfId="0" applyFont="1" applyFill="1"/>
    <xf numFmtId="0" fontId="20" fillId="0" borderId="40" xfId="0" applyFont="1" applyFill="1" applyBorder="1"/>
    <xf numFmtId="0" fontId="20" fillId="0" borderId="41" xfId="0" applyFont="1" applyFill="1" applyBorder="1"/>
    <xf numFmtId="0" fontId="20" fillId="0" borderId="42" xfId="0" applyFont="1" applyFill="1" applyBorder="1"/>
    <xf numFmtId="0" fontId="20" fillId="0" borderId="0" xfId="33" applyFont="1" applyFill="1" applyBorder="1" applyAlignment="1">
      <alignment horizontal="left" vertical="center"/>
    </xf>
    <xf numFmtId="0" fontId="20" fillId="0" borderId="0" xfId="0" applyFont="1" applyFill="1" applyAlignment="1">
      <alignment horizontal="right"/>
    </xf>
    <xf numFmtId="0" fontId="19" fillId="0" borderId="10" xfId="33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/>
    </xf>
    <xf numFmtId="0" fontId="62" fillId="0" borderId="10" xfId="0" applyFont="1" applyFill="1" applyBorder="1"/>
    <xf numFmtId="165" fontId="32" fillId="0" borderId="10" xfId="35" applyNumberFormat="1" applyFont="1" applyFill="1" applyBorder="1" applyAlignment="1" applyProtection="1">
      <alignment vertical="center"/>
      <protection locked="0"/>
    </xf>
    <xf numFmtId="165" fontId="30" fillId="0" borderId="31" xfId="35" applyNumberFormat="1" applyFont="1" applyFill="1" applyBorder="1" applyAlignment="1" applyProtection="1">
      <alignment vertical="center"/>
    </xf>
    <xf numFmtId="165" fontId="30" fillId="0" borderId="51" xfId="35" applyNumberFormat="1" applyFont="1" applyFill="1" applyBorder="1" applyAlignment="1" applyProtection="1">
      <alignment vertical="center"/>
    </xf>
    <xf numFmtId="165" fontId="30" fillId="0" borderId="32" xfId="35" applyNumberFormat="1" applyFont="1" applyFill="1" applyBorder="1" applyAlignment="1" applyProtection="1">
      <alignment vertical="center"/>
    </xf>
    <xf numFmtId="166" fontId="20" fillId="0" borderId="12" xfId="41" applyNumberFormat="1" applyFont="1" applyFill="1" applyBorder="1" applyAlignment="1">
      <alignment horizontal="left"/>
    </xf>
    <xf numFmtId="166" fontId="20" fillId="0" borderId="93" xfId="41" applyNumberFormat="1" applyFont="1" applyFill="1" applyBorder="1" applyAlignment="1">
      <alignment horizontal="left"/>
    </xf>
    <xf numFmtId="166" fontId="20" fillId="0" borderId="86" xfId="41" applyNumberFormat="1" applyFont="1" applyFill="1" applyBorder="1" applyAlignment="1">
      <alignment horizontal="left"/>
    </xf>
    <xf numFmtId="166" fontId="20" fillId="0" borderId="98" xfId="41" applyNumberFormat="1" applyFont="1" applyFill="1" applyBorder="1" applyAlignment="1">
      <alignment horizontal="left"/>
    </xf>
    <xf numFmtId="166" fontId="20" fillId="0" borderId="0" xfId="41" applyNumberFormat="1" applyFont="1" applyFill="1" applyAlignment="1">
      <alignment horizontal="left"/>
    </xf>
    <xf numFmtId="166" fontId="22" fillId="0" borderId="14" xfId="41" applyNumberFormat="1" applyFont="1" applyBorder="1"/>
    <xf numFmtId="166" fontId="33" fillId="0" borderId="14" xfId="41" applyNumberFormat="1" applyFont="1" applyBorder="1"/>
    <xf numFmtId="0" fontId="20" fillId="0" borderId="17" xfId="0" applyFont="1" applyBorder="1" applyAlignment="1"/>
    <xf numFmtId="0" fontId="0" fillId="0" borderId="0" xfId="0" applyBorder="1" applyAlignment="1">
      <alignment horizontal="center"/>
    </xf>
    <xf numFmtId="0" fontId="20" fillId="0" borderId="39" xfId="0" applyFont="1" applyBorder="1"/>
    <xf numFmtId="0" fontId="20" fillId="0" borderId="17" xfId="0" applyFont="1" applyBorder="1" applyAlignment="1">
      <alignment horizontal="center"/>
    </xf>
    <xf numFmtId="0" fontId="20" fillId="0" borderId="35" xfId="0" applyFont="1" applyBorder="1"/>
    <xf numFmtId="0" fontId="0" fillId="0" borderId="56" xfId="0" applyBorder="1"/>
    <xf numFmtId="166" fontId="0" fillId="0" borderId="10" xfId="41" applyNumberFormat="1" applyFont="1" applyBorder="1"/>
    <xf numFmtId="166" fontId="0" fillId="0" borderId="10" xfId="41" applyNumberFormat="1" applyFont="1" applyFill="1" applyBorder="1"/>
    <xf numFmtId="166" fontId="0" fillId="0" borderId="10" xfId="41" applyNumberFormat="1" applyFont="1" applyBorder="1" applyAlignment="1"/>
    <xf numFmtId="166" fontId="20" fillId="0" borderId="10" xfId="41" applyNumberFormat="1" applyFont="1" applyBorder="1" applyAlignment="1"/>
    <xf numFmtId="166" fontId="0" fillId="0" borderId="10" xfId="41" applyNumberFormat="1" applyFont="1" applyFill="1" applyBorder="1" applyAlignment="1"/>
    <xf numFmtId="166" fontId="20" fillId="0" borderId="10" xfId="41" applyNumberFormat="1" applyFont="1" applyFill="1" applyBorder="1" applyAlignment="1"/>
    <xf numFmtId="166" fontId="19" fillId="0" borderId="10" xfId="41" applyNumberFormat="1" applyFont="1" applyFill="1" applyBorder="1" applyAlignment="1"/>
    <xf numFmtId="0" fontId="47" fillId="0" borderId="0" xfId="0" applyFont="1" applyAlignment="1">
      <alignment horizontal="center" vertical="center" wrapText="1"/>
    </xf>
    <xf numFmtId="166" fontId="53" fillId="15" borderId="42" xfId="41" applyNumberFormat="1" applyFont="1" applyFill="1" applyBorder="1" applyAlignment="1">
      <alignment wrapText="1"/>
    </xf>
    <xf numFmtId="166" fontId="53" fillId="15" borderId="57" xfId="41" applyNumberFormat="1" applyFont="1" applyFill="1" applyBorder="1" applyAlignment="1">
      <alignment wrapText="1"/>
    </xf>
    <xf numFmtId="166" fontId="52" fillId="15" borderId="75" xfId="41" applyNumberFormat="1" applyFont="1" applyFill="1" applyBorder="1" applyAlignment="1">
      <alignment wrapText="1"/>
    </xf>
    <xf numFmtId="166" fontId="53" fillId="15" borderId="72" xfId="41" applyNumberFormat="1" applyFont="1" applyFill="1" applyBorder="1" applyAlignment="1">
      <alignment wrapText="1"/>
    </xf>
    <xf numFmtId="166" fontId="53" fillId="15" borderId="41" xfId="41" applyNumberFormat="1" applyFont="1" applyFill="1" applyBorder="1" applyAlignment="1">
      <alignment wrapText="1"/>
    </xf>
    <xf numFmtId="166" fontId="52" fillId="15" borderId="41" xfId="41" applyNumberFormat="1" applyFont="1" applyFill="1" applyBorder="1" applyAlignment="1">
      <alignment wrapText="1"/>
    </xf>
    <xf numFmtId="0" fontId="51" fillId="0" borderId="101" xfId="0" applyFont="1" applyBorder="1" applyAlignment="1">
      <alignment wrapText="1"/>
    </xf>
    <xf numFmtId="166" fontId="53" fillId="15" borderId="101" xfId="41" applyNumberFormat="1" applyFont="1" applyFill="1" applyBorder="1" applyAlignment="1">
      <alignment wrapText="1"/>
    </xf>
    <xf numFmtId="166" fontId="53" fillId="15" borderId="10" xfId="41" applyNumberFormat="1" applyFont="1" applyFill="1" applyBorder="1" applyAlignment="1">
      <alignment wrapText="1"/>
    </xf>
    <xf numFmtId="166" fontId="52" fillId="15" borderId="10" xfId="41" applyNumberFormat="1" applyFont="1" applyFill="1" applyBorder="1" applyAlignment="1">
      <alignment wrapText="1"/>
    </xf>
    <xf numFmtId="166" fontId="53" fillId="15" borderId="10" xfId="41" applyNumberFormat="1" applyFont="1" applyFill="1" applyBorder="1" applyAlignment="1">
      <alignment horizontal="right" wrapText="1"/>
    </xf>
    <xf numFmtId="166" fontId="51" fillId="15" borderId="10" xfId="41" applyNumberFormat="1" applyFont="1" applyFill="1" applyBorder="1" applyAlignment="1">
      <alignment wrapText="1"/>
    </xf>
    <xf numFmtId="166" fontId="53" fillId="15" borderId="103" xfId="41" applyNumberFormat="1" applyFont="1" applyFill="1" applyBorder="1" applyAlignment="1">
      <alignment wrapText="1"/>
    </xf>
    <xf numFmtId="166" fontId="55" fillId="15" borderId="10" xfId="41" applyNumberFormat="1" applyFont="1" applyFill="1" applyBorder="1" applyAlignment="1">
      <alignment wrapText="1"/>
    </xf>
    <xf numFmtId="0" fontId="50" fillId="0" borderId="81" xfId="0" applyFont="1" applyBorder="1" applyAlignment="1">
      <alignment wrapText="1"/>
    </xf>
    <xf numFmtId="0" fontId="50" fillId="0" borderId="47" xfId="0" applyFont="1" applyBorder="1" applyAlignment="1">
      <alignment wrapText="1"/>
    </xf>
    <xf numFmtId="0" fontId="48" fillId="0" borderId="80" xfId="0" applyFont="1" applyBorder="1" applyAlignment="1">
      <alignment wrapText="1"/>
    </xf>
    <xf numFmtId="0" fontId="52" fillId="0" borderId="65" xfId="0" applyFont="1" applyBorder="1" applyAlignment="1">
      <alignment horizontal="center" wrapText="1"/>
    </xf>
    <xf numFmtId="0" fontId="52" fillId="15" borderId="81" xfId="0" applyFont="1" applyFill="1" applyBorder="1" applyAlignment="1">
      <alignment horizontal="center" wrapText="1"/>
    </xf>
    <xf numFmtId="3" fontId="51" fillId="15" borderId="77" xfId="41" applyNumberFormat="1" applyFont="1" applyFill="1" applyBorder="1" applyAlignment="1">
      <alignment horizontal="right" wrapText="1"/>
    </xf>
    <xf numFmtId="3" fontId="53" fillId="15" borderId="71" xfId="41" applyNumberFormat="1" applyFont="1" applyFill="1" applyBorder="1" applyAlignment="1">
      <alignment horizontal="right" wrapText="1"/>
    </xf>
    <xf numFmtId="3" fontId="53" fillId="15" borderId="42" xfId="41" applyNumberFormat="1" applyFont="1" applyFill="1" applyBorder="1" applyAlignment="1">
      <alignment horizontal="right" wrapText="1"/>
    </xf>
    <xf numFmtId="3" fontId="52" fillId="15" borderId="77" xfId="41" applyNumberFormat="1" applyFont="1" applyFill="1" applyBorder="1" applyAlignment="1">
      <alignment horizontal="right" wrapText="1"/>
    </xf>
    <xf numFmtId="166" fontId="53" fillId="15" borderId="57" xfId="41" applyNumberFormat="1" applyFont="1" applyFill="1" applyBorder="1" applyAlignment="1">
      <alignment horizontal="right" wrapText="1"/>
    </xf>
    <xf numFmtId="0" fontId="47" fillId="0" borderId="0" xfId="0" applyFont="1" applyAlignment="1">
      <alignment vertical="center" wrapText="1"/>
    </xf>
    <xf numFmtId="0" fontId="57" fillId="0" borderId="82" xfId="0" applyFont="1" applyBorder="1" applyAlignment="1"/>
    <xf numFmtId="49" fontId="53" fillId="0" borderId="49" xfId="0" applyNumberFormat="1" applyFont="1" applyBorder="1" applyAlignment="1">
      <alignment wrapText="1"/>
    </xf>
    <xf numFmtId="49" fontId="53" fillId="0" borderId="49" xfId="0" applyNumberFormat="1" applyFont="1" applyBorder="1" applyAlignment="1">
      <alignment horizontal="right" wrapText="1"/>
    </xf>
    <xf numFmtId="0" fontId="57" fillId="0" borderId="49" xfId="0" applyFont="1" applyBorder="1" applyAlignment="1">
      <alignment wrapText="1"/>
    </xf>
    <xf numFmtId="166" fontId="57" fillId="15" borderId="10" xfId="41" applyNumberFormat="1" applyFont="1" applyFill="1" applyBorder="1" applyAlignment="1">
      <alignment wrapText="1"/>
    </xf>
    <xf numFmtId="0" fontId="57" fillId="0" borderId="71" xfId="0" applyFont="1" applyBorder="1" applyAlignment="1">
      <alignment wrapText="1"/>
    </xf>
    <xf numFmtId="0" fontId="57" fillId="0" borderId="76" xfId="0" applyFont="1" applyBorder="1" applyAlignment="1">
      <alignment wrapText="1"/>
    </xf>
    <xf numFmtId="166" fontId="55" fillId="15" borderId="35" xfId="41" applyNumberFormat="1" applyFont="1" applyFill="1" applyBorder="1" applyAlignment="1">
      <alignment wrapText="1"/>
    </xf>
    <xf numFmtId="166" fontId="52" fillId="15" borderId="79" xfId="41" applyNumberFormat="1" applyFont="1" applyFill="1" applyBorder="1" applyAlignment="1">
      <alignment wrapText="1"/>
    </xf>
    <xf numFmtId="0" fontId="67" fillId="0" borderId="73" xfId="0" applyFont="1" applyBorder="1" applyAlignment="1">
      <alignment wrapText="1"/>
    </xf>
    <xf numFmtId="0" fontId="67" fillId="0" borderId="64" xfId="0" applyFont="1" applyBorder="1" applyAlignment="1">
      <alignment wrapText="1"/>
    </xf>
    <xf numFmtId="0" fontId="57" fillId="0" borderId="66" xfId="0" applyFont="1" applyBorder="1" applyAlignment="1">
      <alignment wrapText="1"/>
    </xf>
    <xf numFmtId="166" fontId="51" fillId="15" borderId="47" xfId="41" applyNumberFormat="1" applyFont="1" applyFill="1" applyBorder="1" applyAlignment="1">
      <alignment wrapText="1"/>
    </xf>
    <xf numFmtId="0" fontId="67" fillId="0" borderId="11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0" fontId="57" fillId="0" borderId="47" xfId="0" applyFont="1" applyBorder="1" applyAlignment="1">
      <alignment wrapText="1"/>
    </xf>
    <xf numFmtId="0" fontId="57" fillId="0" borderId="42" xfId="0" applyFont="1" applyBorder="1" applyAlignment="1">
      <alignment wrapText="1"/>
    </xf>
    <xf numFmtId="0" fontId="67" fillId="0" borderId="83" xfId="0" applyFont="1" applyBorder="1" applyAlignment="1">
      <alignment wrapText="1"/>
    </xf>
    <xf numFmtId="166" fontId="53" fillId="15" borderId="47" xfId="41" applyNumberFormat="1" applyFont="1" applyFill="1" applyBorder="1" applyAlignment="1">
      <alignment horizontal="right" wrapText="1"/>
    </xf>
    <xf numFmtId="0" fontId="0" fillId="0" borderId="66" xfId="0" applyBorder="1" applyAlignment="1">
      <alignment wrapText="1"/>
    </xf>
    <xf numFmtId="0" fontId="52" fillId="15" borderId="47" xfId="0" applyFont="1" applyFill="1" applyBorder="1" applyAlignment="1">
      <alignment wrapText="1"/>
    </xf>
    <xf numFmtId="0" fontId="0" fillId="15" borderId="47" xfId="0" applyFill="1" applyBorder="1" applyAlignment="1">
      <alignment wrapText="1"/>
    </xf>
    <xf numFmtId="166" fontId="53" fillId="15" borderId="49" xfId="41" applyNumberFormat="1" applyFont="1" applyFill="1" applyBorder="1" applyAlignment="1">
      <alignment horizontal="right" wrapText="1"/>
    </xf>
    <xf numFmtId="0" fontId="52" fillId="0" borderId="11" xfId="0" applyFont="1" applyBorder="1" applyAlignment="1">
      <alignment wrapText="1"/>
    </xf>
    <xf numFmtId="166" fontId="53" fillId="15" borderId="45" xfId="41" applyNumberFormat="1" applyFont="1" applyFill="1" applyBorder="1" applyAlignment="1">
      <alignment horizontal="right" wrapText="1"/>
    </xf>
    <xf numFmtId="0" fontId="51" fillId="15" borderId="57" xfId="0" applyFont="1" applyFill="1" applyBorder="1" applyAlignment="1">
      <alignment horizontal="right" wrapText="1"/>
    </xf>
    <xf numFmtId="0" fontId="53" fillId="15" borderId="45" xfId="0" applyFont="1" applyFill="1" applyBorder="1" applyAlignment="1">
      <alignment horizontal="right" wrapText="1"/>
    </xf>
    <xf numFmtId="0" fontId="53" fillId="15" borderId="57" xfId="0" applyFont="1" applyFill="1" applyBorder="1" applyAlignment="1">
      <alignment horizontal="right" wrapText="1"/>
    </xf>
    <xf numFmtId="0" fontId="51" fillId="15" borderId="49" xfId="0" applyFont="1" applyFill="1" applyBorder="1" applyAlignment="1">
      <alignment horizontal="right" wrapText="1"/>
    </xf>
    <xf numFmtId="0" fontId="51" fillId="0" borderId="11" xfId="0" applyFont="1" applyBorder="1" applyAlignment="1">
      <alignment wrapText="1"/>
    </xf>
    <xf numFmtId="166" fontId="51" fillId="15" borderId="45" xfId="41" applyNumberFormat="1" applyFont="1" applyFill="1" applyBorder="1" applyAlignment="1">
      <alignment horizontal="right" wrapText="1"/>
    </xf>
    <xf numFmtId="166" fontId="53" fillId="15" borderId="45" xfId="0" applyNumberFormat="1" applyFont="1" applyFill="1" applyBorder="1" applyAlignment="1">
      <alignment horizontal="right" wrapText="1"/>
    </xf>
    <xf numFmtId="0" fontId="52" fillId="0" borderId="101" xfId="0" applyFont="1" applyBorder="1" applyAlignment="1">
      <alignment wrapText="1"/>
    </xf>
    <xf numFmtId="166" fontId="53" fillId="15" borderId="41" xfId="41" applyNumberFormat="1" applyFont="1" applyFill="1" applyBorder="1" applyAlignment="1"/>
    <xf numFmtId="166" fontId="57" fillId="15" borderId="41" xfId="41" applyNumberFormat="1" applyFont="1" applyFill="1" applyBorder="1" applyAlignment="1"/>
    <xf numFmtId="166" fontId="53" fillId="15" borderId="10" xfId="41" applyNumberFormat="1" applyFont="1" applyFill="1" applyBorder="1" applyAlignment="1"/>
    <xf numFmtId="166" fontId="55" fillId="15" borderId="41" xfId="41" applyNumberFormat="1" applyFont="1" applyFill="1" applyBorder="1" applyAlignment="1"/>
    <xf numFmtId="166" fontId="51" fillId="15" borderId="41" xfId="41" applyNumberFormat="1" applyFont="1" applyFill="1" applyBorder="1" applyAlignment="1"/>
    <xf numFmtId="166" fontId="52" fillId="15" borderId="72" xfId="41" applyNumberFormat="1" applyFont="1" applyFill="1" applyBorder="1" applyAlignment="1"/>
    <xf numFmtId="166" fontId="55" fillId="15" borderId="56" xfId="41" applyNumberFormat="1" applyFont="1" applyFill="1" applyBorder="1" applyAlignment="1"/>
    <xf numFmtId="166" fontId="53" fillId="15" borderId="42" xfId="41" applyNumberFormat="1" applyFont="1" applyFill="1" applyBorder="1" applyAlignment="1"/>
    <xf numFmtId="166" fontId="51" fillId="15" borderId="47" xfId="41" applyNumberFormat="1" applyFont="1" applyFill="1" applyBorder="1" applyAlignment="1"/>
    <xf numFmtId="166" fontId="53" fillId="15" borderId="45" xfId="41" applyNumberFormat="1" applyFont="1" applyFill="1" applyBorder="1" applyAlignment="1"/>
    <xf numFmtId="166" fontId="53" fillId="15" borderId="49" xfId="41" applyNumberFormat="1" applyFont="1" applyFill="1" applyBorder="1" applyAlignment="1"/>
    <xf numFmtId="166" fontId="52" fillId="15" borderId="78" xfId="41" applyNumberFormat="1" applyFont="1" applyFill="1" applyBorder="1" applyAlignment="1"/>
    <xf numFmtId="166" fontId="57" fillId="15" borderId="45" xfId="41" applyNumberFormat="1" applyFont="1" applyFill="1" applyBorder="1" applyAlignment="1">
      <alignment horizontal="right" wrapText="1"/>
    </xf>
    <xf numFmtId="166" fontId="0" fillId="0" borderId="0" xfId="0" applyNumberFormat="1"/>
    <xf numFmtId="0" fontId="51" fillId="0" borderId="66" xfId="0" applyFont="1" applyBorder="1" applyAlignment="1">
      <alignment wrapText="1"/>
    </xf>
    <xf numFmtId="0" fontId="52" fillId="0" borderId="47" xfId="0" applyFont="1" applyBorder="1" applyAlignment="1">
      <alignment wrapText="1"/>
    </xf>
    <xf numFmtId="166" fontId="52" fillId="15" borderId="35" xfId="41" applyNumberFormat="1" applyFont="1" applyFill="1" applyBorder="1" applyAlignment="1">
      <alignment wrapText="1"/>
    </xf>
    <xf numFmtId="0" fontId="52" fillId="0" borderId="17" xfId="0" applyFont="1" applyBorder="1" applyAlignment="1">
      <alignment wrapText="1"/>
    </xf>
    <xf numFmtId="166" fontId="52" fillId="15" borderId="39" xfId="41" applyNumberFormat="1" applyFont="1" applyFill="1" applyBorder="1" applyAlignment="1"/>
    <xf numFmtId="166" fontId="52" fillId="15" borderId="52" xfId="41" applyNumberFormat="1" applyFont="1" applyFill="1" applyBorder="1" applyAlignment="1"/>
    <xf numFmtId="166" fontId="52" fillId="15" borderId="13" xfId="41" applyNumberFormat="1" applyFont="1" applyFill="1" applyBorder="1" applyAlignment="1"/>
    <xf numFmtId="166" fontId="52" fillId="15" borderId="38" xfId="41" applyNumberFormat="1" applyFont="1" applyFill="1" applyBorder="1" applyAlignment="1"/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right"/>
    </xf>
    <xf numFmtId="0" fontId="29" fillId="0" borderId="11" xfId="0" applyFont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7" fontId="27" fillId="0" borderId="32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70" fillId="0" borderId="10" xfId="0" applyFont="1" applyBorder="1" applyAlignment="1">
      <alignment horizontal="left" vertical="center" indent="5"/>
    </xf>
    <xf numFmtId="167" fontId="71" fillId="0" borderId="31" xfId="0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22" fillId="0" borderId="35" xfId="0" applyFont="1" applyBorder="1" applyAlignment="1">
      <alignment horizontal="left" vertical="center" indent="1"/>
    </xf>
    <xf numFmtId="167" fontId="71" fillId="0" borderId="37" xfId="0" applyNumberFormat="1" applyFont="1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 indent="1"/>
    </xf>
    <xf numFmtId="167" fontId="71" fillId="0" borderId="44" xfId="0" applyNumberFormat="1" applyFont="1" applyBorder="1" applyAlignment="1" applyProtection="1">
      <alignment horizontal="right" vertical="center"/>
      <protection locked="0"/>
    </xf>
    <xf numFmtId="0" fontId="0" fillId="0" borderId="48" xfId="0" applyBorder="1" applyAlignment="1">
      <alignment horizontal="center" vertical="center"/>
    </xf>
    <xf numFmtId="167" fontId="27" fillId="0" borderId="105" xfId="0" applyNumberFormat="1" applyFont="1" applyBorder="1" applyAlignment="1">
      <alignment horizontal="right" vertical="center"/>
    </xf>
    <xf numFmtId="0" fontId="0" fillId="0" borderId="84" xfId="0" applyBorder="1" applyAlignment="1">
      <alignment horizontal="center" vertical="center"/>
    </xf>
    <xf numFmtId="0" fontId="70" fillId="0" borderId="50" xfId="0" applyFont="1" applyBorder="1" applyAlignment="1">
      <alignment horizontal="left" vertical="center" indent="5"/>
    </xf>
    <xf numFmtId="167" fontId="71" fillId="0" borderId="51" xfId="0" applyNumberFormat="1" applyFont="1" applyBorder="1" applyAlignment="1" applyProtection="1">
      <alignment horizontal="right" vertical="center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vertical="center" wrapText="1"/>
      <protection locked="0"/>
    </xf>
    <xf numFmtId="165" fontId="26" fillId="0" borderId="0" xfId="0" applyNumberFormat="1" applyFont="1" applyAlignment="1" applyProtection="1">
      <alignment horizontal="right" vertical="center"/>
      <protection locked="0"/>
    </xf>
    <xf numFmtId="165" fontId="0" fillId="0" borderId="0" xfId="0" applyNumberFormat="1" applyAlignment="1">
      <alignment vertical="center" wrapText="1"/>
    </xf>
    <xf numFmtId="165" fontId="28" fillId="0" borderId="104" xfId="0" applyNumberFormat="1" applyFont="1" applyBorder="1" applyAlignment="1">
      <alignment horizontal="centerContinuous" vertical="center"/>
    </xf>
    <xf numFmtId="165" fontId="28" fillId="0" borderId="106" xfId="0" applyNumberFormat="1" applyFont="1" applyBorder="1" applyAlignment="1">
      <alignment horizontal="centerContinuous" vertical="center"/>
    </xf>
    <xf numFmtId="165" fontId="28" fillId="0" borderId="107" xfId="0" applyNumberFormat="1" applyFont="1" applyBorder="1" applyAlignment="1">
      <alignment horizontal="centerContinuous" vertical="center"/>
    </xf>
    <xf numFmtId="165" fontId="68" fillId="0" borderId="0" xfId="0" applyNumberFormat="1" applyFont="1" applyAlignment="1">
      <alignment vertical="center"/>
    </xf>
    <xf numFmtId="165" fontId="28" fillId="0" borderId="53" xfId="0" applyNumberFormat="1" applyFont="1" applyBorder="1" applyAlignment="1">
      <alignment horizontal="center" vertical="center"/>
    </xf>
    <xf numFmtId="165" fontId="28" fillId="0" borderId="87" xfId="0" applyNumberFormat="1" applyFont="1" applyBorder="1" applyAlignment="1">
      <alignment horizontal="center" vertical="center"/>
    </xf>
    <xf numFmtId="165" fontId="28" fillId="0" borderId="51" xfId="0" applyNumberFormat="1" applyFont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/>
    </xf>
    <xf numFmtId="165" fontId="36" fillId="0" borderId="58" xfId="0" applyNumberFormat="1" applyFont="1" applyBorder="1" applyAlignment="1">
      <alignment horizontal="center" vertical="center" wrapText="1"/>
    </xf>
    <xf numFmtId="165" fontId="36" fillId="0" borderId="12" xfId="0" applyNumberFormat="1" applyFont="1" applyBorder="1" applyAlignment="1">
      <alignment horizontal="center" vertical="center" wrapText="1"/>
    </xf>
    <xf numFmtId="165" fontId="36" fillId="0" borderId="43" xfId="0" applyNumberFormat="1" applyFont="1" applyBorder="1" applyAlignment="1">
      <alignment horizontal="center" vertical="center" wrapText="1"/>
    </xf>
    <xf numFmtId="165" fontId="36" fillId="0" borderId="21" xfId="0" applyNumberFormat="1" applyFont="1" applyBorder="1" applyAlignment="1">
      <alignment horizontal="center" vertical="center" wrapText="1"/>
    </xf>
    <xf numFmtId="165" fontId="36" fillId="0" borderId="0" xfId="0" applyNumberFormat="1" applyFont="1" applyAlignment="1">
      <alignment horizontal="center" vertical="center" wrapText="1"/>
    </xf>
    <xf numFmtId="165" fontId="36" fillId="0" borderId="48" xfId="0" applyNumberFormat="1" applyFont="1" applyBorder="1" applyAlignment="1">
      <alignment horizontal="right" vertical="center" wrapText="1" indent="1"/>
    </xf>
    <xf numFmtId="165" fontId="30" fillId="0" borderId="38" xfId="0" applyNumberFormat="1" applyFont="1" applyBorder="1" applyAlignment="1">
      <alignment horizontal="left" vertical="center" wrapText="1" indent="1"/>
    </xf>
    <xf numFmtId="1" fontId="33" fillId="14" borderId="38" xfId="0" applyNumberFormat="1" applyFont="1" applyFill="1" applyBorder="1" applyAlignment="1">
      <alignment horizontal="center" vertical="center" wrapText="1"/>
    </xf>
    <xf numFmtId="165" fontId="30" fillId="0" borderId="38" xfId="0" applyNumberFormat="1" applyFont="1" applyBorder="1" applyAlignment="1">
      <alignment vertical="center" wrapText="1"/>
    </xf>
    <xf numFmtId="165" fontId="30" fillId="0" borderId="104" xfId="0" applyNumberFormat="1" applyFont="1" applyBorder="1" applyAlignment="1">
      <alignment vertical="center" wrapText="1"/>
    </xf>
    <xf numFmtId="165" fontId="30" fillId="0" borderId="59" xfId="0" applyNumberFormat="1" applyFont="1" applyBorder="1" applyAlignment="1">
      <alignment vertical="center" wrapText="1"/>
    </xf>
    <xf numFmtId="165" fontId="36" fillId="0" borderId="19" xfId="0" applyNumberFormat="1" applyFont="1" applyBorder="1" applyAlignment="1">
      <alignment horizontal="right" vertical="center" wrapText="1" indent="1"/>
    </xf>
    <xf numFmtId="165" fontId="31" fillId="0" borderId="10" xfId="0" applyNumberFormat="1" applyFont="1" applyBorder="1" applyAlignment="1" applyProtection="1">
      <alignment horizontal="left" vertical="center" wrapText="1" indent="1"/>
      <protection locked="0"/>
    </xf>
    <xf numFmtId="1" fontId="38" fillId="0" borderId="10" xfId="0" applyNumberFormat="1" applyFont="1" applyBorder="1" applyAlignment="1" applyProtection="1">
      <alignment horizontal="center" vertical="center" wrapText="1"/>
      <protection locked="0"/>
    </xf>
    <xf numFmtId="165" fontId="31" fillId="0" borderId="10" xfId="0" applyNumberFormat="1" applyFont="1" applyBorder="1" applyAlignment="1" applyProtection="1">
      <alignment vertical="center" wrapText="1"/>
      <protection locked="0"/>
    </xf>
    <xf numFmtId="165" fontId="31" fillId="0" borderId="40" xfId="0" applyNumberFormat="1" applyFont="1" applyBorder="1" applyAlignment="1" applyProtection="1">
      <alignment vertical="center" wrapText="1"/>
      <protection locked="0"/>
    </xf>
    <xf numFmtId="165" fontId="31" fillId="0" borderId="18" xfId="0" applyNumberFormat="1" applyFont="1" applyBorder="1" applyAlignment="1">
      <alignment vertical="center" wrapText="1"/>
    </xf>
    <xf numFmtId="165" fontId="30" fillId="0" borderId="10" xfId="0" applyNumberFormat="1" applyFont="1" applyBorder="1" applyAlignment="1">
      <alignment horizontal="left" vertical="center" wrapText="1" indent="1"/>
    </xf>
    <xf numFmtId="1" fontId="33" fillId="14" borderId="10" xfId="0" applyNumberFormat="1" applyFont="1" applyFill="1" applyBorder="1" applyAlignment="1">
      <alignment horizontal="center" vertical="center" wrapText="1"/>
    </xf>
    <xf numFmtId="165" fontId="30" fillId="0" borderId="10" xfId="0" applyNumberFormat="1" applyFont="1" applyBorder="1" applyAlignment="1">
      <alignment vertical="center" wrapText="1"/>
    </xf>
    <xf numFmtId="165" fontId="30" fillId="0" borderId="40" xfId="0" applyNumberFormat="1" applyFont="1" applyBorder="1" applyAlignment="1">
      <alignment vertical="center" wrapText="1"/>
    </xf>
    <xf numFmtId="165" fontId="30" fillId="0" borderId="18" xfId="0" applyNumberFormat="1" applyFont="1" applyBorder="1" applyAlignment="1">
      <alignment vertical="center" wrapText="1"/>
    </xf>
    <xf numFmtId="165" fontId="36" fillId="0" borderId="10" xfId="0" applyNumberFormat="1" applyFont="1" applyBorder="1" applyAlignment="1">
      <alignment horizontal="left" vertical="center" wrapText="1" indent="1"/>
    </xf>
    <xf numFmtId="165" fontId="36" fillId="0" borderId="22" xfId="0" applyNumberFormat="1" applyFont="1" applyBorder="1" applyAlignment="1">
      <alignment horizontal="right" vertical="center" wrapText="1" indent="1"/>
    </xf>
    <xf numFmtId="165" fontId="30" fillId="0" borderId="23" xfId="0" applyNumberFormat="1" applyFont="1" applyBorder="1" applyAlignment="1">
      <alignment horizontal="left" vertical="center" wrapText="1" indent="1"/>
    </xf>
    <xf numFmtId="1" fontId="33" fillId="14" borderId="35" xfId="0" applyNumberFormat="1" applyFont="1" applyFill="1" applyBorder="1" applyAlignment="1">
      <alignment horizontal="center" vertical="center" wrapText="1"/>
    </xf>
    <xf numFmtId="165" fontId="30" fillId="0" borderId="23" xfId="0" applyNumberFormat="1" applyFont="1" applyBorder="1" applyAlignment="1">
      <alignment vertical="center" wrapText="1"/>
    </xf>
    <xf numFmtId="165" fontId="30" fillId="0" borderId="97" xfId="0" applyNumberFormat="1" applyFont="1" applyBorder="1" applyAlignment="1">
      <alignment vertical="center" wrapText="1"/>
    </xf>
    <xf numFmtId="1" fontId="38" fillId="0" borderId="97" xfId="0" applyNumberFormat="1" applyFont="1" applyBorder="1" applyAlignment="1" applyProtection="1">
      <alignment horizontal="center" vertical="center" wrapText="1"/>
      <protection locked="0"/>
    </xf>
    <xf numFmtId="165" fontId="31" fillId="0" borderId="23" xfId="0" applyNumberFormat="1" applyFont="1" applyBorder="1" applyAlignment="1" applyProtection="1">
      <alignment vertical="center" wrapText="1"/>
      <protection locked="0"/>
    </xf>
    <xf numFmtId="165" fontId="31" fillId="0" borderId="97" xfId="0" applyNumberFormat="1" applyFont="1" applyBorder="1" applyAlignment="1" applyProtection="1">
      <alignment vertical="center" wrapText="1"/>
      <protection locked="0"/>
    </xf>
    <xf numFmtId="165" fontId="36" fillId="0" borderId="11" xfId="0" applyNumberFormat="1" applyFont="1" applyBorder="1" applyAlignment="1">
      <alignment horizontal="right" vertical="center" wrapText="1" indent="1"/>
    </xf>
    <xf numFmtId="165" fontId="36" fillId="0" borderId="12" xfId="0" applyNumberFormat="1" applyFont="1" applyBorder="1" applyAlignment="1">
      <alignment horizontal="left" vertical="center" wrapText="1" indent="1"/>
    </xf>
    <xf numFmtId="1" fontId="31" fillId="14" borderId="43" xfId="0" applyNumberFormat="1" applyFont="1" applyFill="1" applyBorder="1" applyAlignment="1">
      <alignment vertical="center" wrapText="1"/>
    </xf>
    <xf numFmtId="165" fontId="30" fillId="0" borderId="12" xfId="0" applyNumberFormat="1" applyFont="1" applyBorder="1" applyAlignment="1">
      <alignment vertical="center" wrapText="1"/>
    </xf>
    <xf numFmtId="165" fontId="30" fillId="0" borderId="43" xfId="0" applyNumberFormat="1" applyFont="1" applyBorder="1" applyAlignment="1">
      <alignment vertical="center" wrapText="1"/>
    </xf>
    <xf numFmtId="165" fontId="30" fillId="0" borderId="14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 indent="1"/>
      <protection locked="0"/>
    </xf>
    <xf numFmtId="0" fontId="19" fillId="0" borderId="38" xfId="0" applyFont="1" applyBorder="1" applyAlignment="1" applyProtection="1">
      <alignment horizontal="left" vertical="center" wrapText="1" indent="1"/>
      <protection locked="0"/>
    </xf>
    <xf numFmtId="165" fontId="35" fillId="0" borderId="0" xfId="32" applyNumberFormat="1" applyFont="1" applyFill="1" applyAlignment="1">
      <alignment vertical="center" wrapText="1"/>
    </xf>
    <xf numFmtId="165" fontId="38" fillId="0" borderId="50" xfId="32" applyNumberFormat="1" applyFont="1" applyFill="1" applyBorder="1" applyAlignment="1" applyProtection="1">
      <alignment vertical="center" wrapText="1"/>
      <protection locked="0"/>
    </xf>
    <xf numFmtId="165" fontId="25" fillId="0" borderId="0" xfId="32" applyNumberFormat="1" applyFont="1" applyFill="1" applyAlignment="1" applyProtection="1">
      <alignment horizontal="right" vertical="center" wrapText="1"/>
    </xf>
    <xf numFmtId="166" fontId="20" fillId="0" borderId="0" xfId="41" applyNumberFormat="1" applyFont="1" applyAlignment="1">
      <alignment horizontal="center" wrapText="1"/>
    </xf>
    <xf numFmtId="0" fontId="20" fillId="0" borderId="0" xfId="0" applyFont="1" applyFill="1" applyAlignment="1">
      <alignment horizontal="right"/>
    </xf>
    <xf numFmtId="166" fontId="20" fillId="0" borderId="10" xfId="41" applyNumberFormat="1" applyFont="1" applyFill="1" applyBorder="1" applyAlignment="1">
      <alignment horizontal="center"/>
    </xf>
    <xf numFmtId="166" fontId="20" fillId="0" borderId="40" xfId="41" applyNumberFormat="1" applyFont="1" applyFill="1" applyBorder="1" applyAlignment="1">
      <alignment horizontal="center"/>
    </xf>
    <xf numFmtId="166" fontId="20" fillId="0" borderId="42" xfId="41" applyNumberFormat="1" applyFont="1" applyFill="1" applyBorder="1" applyAlignment="1">
      <alignment horizontal="center"/>
    </xf>
    <xf numFmtId="166" fontId="20" fillId="0" borderId="10" xfId="41" applyNumberFormat="1" applyFont="1" applyBorder="1" applyAlignment="1">
      <alignment horizontal="center"/>
    </xf>
    <xf numFmtId="166" fontId="20" fillId="0" borderId="40" xfId="41" applyNumberFormat="1" applyFont="1" applyBorder="1" applyAlignment="1">
      <alignment horizontal="center"/>
    </xf>
    <xf numFmtId="166" fontId="20" fillId="0" borderId="42" xfId="41" applyNumberFormat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10" xfId="33" applyFont="1" applyFill="1" applyBorder="1" applyAlignment="1">
      <alignment horizontal="left" vertical="center" wrapText="1"/>
    </xf>
    <xf numFmtId="0" fontId="20" fillId="0" borderId="10" xfId="33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33" applyFont="1" applyFill="1" applyBorder="1" applyAlignment="1">
      <alignment horizontal="left" vertical="center"/>
    </xf>
    <xf numFmtId="0" fontId="20" fillId="0" borderId="10" xfId="33" applyFont="1" applyFill="1" applyBorder="1" applyAlignment="1">
      <alignment horizontal="left" vertical="center"/>
    </xf>
    <xf numFmtId="0" fontId="19" fillId="0" borderId="40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/>
    </xf>
    <xf numFmtId="0" fontId="19" fillId="0" borderId="41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0" fontId="20" fillId="0" borderId="0" xfId="33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/>
    </xf>
    <xf numFmtId="0" fontId="20" fillId="0" borderId="54" xfId="0" applyFont="1" applyFill="1" applyBorder="1" applyAlignment="1">
      <alignment horizontal="left" vertical="center"/>
    </xf>
    <xf numFmtId="0" fontId="20" fillId="0" borderId="56" xfId="0" applyFont="1" applyFill="1" applyBorder="1" applyAlignment="1">
      <alignment horizontal="left" vertical="center"/>
    </xf>
    <xf numFmtId="0" fontId="20" fillId="0" borderId="57" xfId="0" applyFont="1" applyFill="1" applyBorder="1" applyAlignment="1">
      <alignment horizontal="left" vertical="center"/>
    </xf>
    <xf numFmtId="0" fontId="20" fillId="0" borderId="54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19" fillId="0" borderId="10" xfId="33" applyFont="1" applyFill="1" applyBorder="1" applyAlignment="1">
      <alignment vertical="center" wrapText="1"/>
    </xf>
    <xf numFmtId="0" fontId="20" fillId="0" borderId="85" xfId="0" applyFont="1" applyFill="1" applyBorder="1" applyAlignment="1">
      <alignment horizontal="center"/>
    </xf>
    <xf numFmtId="0" fontId="20" fillId="0" borderId="86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0" xfId="0" applyFont="1" applyFill="1" applyBorder="1" applyAlignment="1">
      <alignment horizontal="center"/>
    </xf>
    <xf numFmtId="0" fontId="20" fillId="0" borderId="90" xfId="33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20" fillId="0" borderId="58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65" fontId="27" fillId="0" borderId="59" xfId="32" applyNumberFormat="1" applyFont="1" applyFill="1" applyBorder="1" applyAlignment="1" applyProtection="1">
      <alignment horizontal="center" vertical="center" wrapText="1"/>
    </xf>
    <xf numFmtId="165" fontId="27" fillId="0" borderId="60" xfId="32" applyNumberFormat="1" applyFont="1" applyFill="1" applyBorder="1" applyAlignment="1" applyProtection="1">
      <alignment horizontal="center" vertical="center" wrapText="1"/>
    </xf>
    <xf numFmtId="165" fontId="25" fillId="0" borderId="0" xfId="32" applyNumberFormat="1" applyFont="1" applyFill="1" applyAlignment="1" applyProtection="1">
      <alignment horizontal="center" textRotation="180" wrapText="1"/>
    </xf>
    <xf numFmtId="165" fontId="35" fillId="0" borderId="10" xfId="32" applyNumberFormat="1" applyFont="1" applyFill="1" applyBorder="1" applyAlignment="1">
      <alignment horizontal="center" vertical="center" wrapText="1"/>
    </xf>
    <xf numFmtId="165" fontId="33" fillId="0" borderId="40" xfId="32" applyNumberFormat="1" applyFont="1" applyFill="1" applyBorder="1" applyAlignment="1" applyProtection="1">
      <alignment horizontal="center" vertical="center" wrapText="1"/>
    </xf>
    <xf numFmtId="165" fontId="33" fillId="0" borderId="41" xfId="32" applyNumberFormat="1" applyFont="1" applyFill="1" applyBorder="1" applyAlignment="1" applyProtection="1">
      <alignment horizontal="center" vertical="center" wrapText="1"/>
    </xf>
    <xf numFmtId="165" fontId="33" fillId="0" borderId="42" xfId="32" applyNumberFormat="1" applyFont="1" applyFill="1" applyBorder="1" applyAlignment="1" applyProtection="1">
      <alignment horizontal="center" vertical="center" wrapText="1"/>
    </xf>
    <xf numFmtId="165" fontId="33" fillId="0" borderId="0" xfId="32" applyNumberFormat="1" applyFont="1" applyFill="1" applyBorder="1" applyAlignment="1" applyProtection="1">
      <alignment horizontal="right" vertical="center" wrapText="1"/>
    </xf>
    <xf numFmtId="165" fontId="35" fillId="0" borderId="0" xfId="32" applyNumberFormat="1" applyFont="1" applyFill="1" applyAlignment="1">
      <alignment horizontal="center" vertical="center" wrapText="1"/>
    </xf>
    <xf numFmtId="0" fontId="37" fillId="0" borderId="43" xfId="35" applyFont="1" applyFill="1" applyBorder="1" applyAlignment="1" applyProtection="1">
      <alignment horizontal="left" vertical="center" indent="1"/>
    </xf>
    <xf numFmtId="0" fontId="37" fillId="0" borderId="52" xfId="35" applyFont="1" applyFill="1" applyBorder="1" applyAlignment="1" applyProtection="1">
      <alignment horizontal="left" vertical="center" indent="1"/>
    </xf>
    <xf numFmtId="0" fontId="37" fillId="0" borderId="24" xfId="35" applyFont="1" applyFill="1" applyBorder="1" applyAlignment="1" applyProtection="1">
      <alignment horizontal="left" vertical="center" indent="1"/>
    </xf>
    <xf numFmtId="0" fontId="35" fillId="0" borderId="0" xfId="35" applyFont="1" applyFill="1" applyAlignment="1" applyProtection="1">
      <alignment horizontal="center" wrapText="1"/>
    </xf>
    <xf numFmtId="0" fontId="35" fillId="0" borderId="0" xfId="35" applyFont="1" applyFill="1" applyAlignment="1" applyProtection="1">
      <alignment horizontal="center"/>
    </xf>
    <xf numFmtId="0" fontId="33" fillId="0" borderId="58" xfId="32" applyFont="1" applyBorder="1" applyAlignment="1" applyProtection="1">
      <alignment horizontal="left" vertical="center" indent="2"/>
    </xf>
    <xf numFmtId="0" fontId="33" fillId="0" borderId="45" xfId="32" applyFont="1" applyBorder="1" applyAlignment="1" applyProtection="1">
      <alignment horizontal="left" vertical="center" indent="2"/>
    </xf>
    <xf numFmtId="0" fontId="35" fillId="0" borderId="0" xfId="32" applyFont="1" applyAlignment="1">
      <alignment horizontal="center" wrapText="1"/>
    </xf>
    <xf numFmtId="0" fontId="35" fillId="0" borderId="0" xfId="32" applyFont="1" applyAlignment="1">
      <alignment horizontal="center" vertical="center" wrapText="1"/>
    </xf>
    <xf numFmtId="165" fontId="27" fillId="0" borderId="33" xfId="32" applyNumberFormat="1" applyFont="1" applyFill="1" applyBorder="1" applyAlignment="1" applyProtection="1">
      <alignment horizontal="center" vertical="center" wrapText="1"/>
    </xf>
    <xf numFmtId="165" fontId="27" fillId="0" borderId="62" xfId="32" applyNumberFormat="1" applyFont="1" applyFill="1" applyBorder="1" applyAlignment="1" applyProtection="1">
      <alignment horizontal="center" vertical="center" wrapText="1"/>
    </xf>
    <xf numFmtId="165" fontId="33" fillId="0" borderId="0" xfId="32" applyNumberFormat="1" applyFont="1" applyFill="1" applyAlignment="1" applyProtection="1">
      <alignment horizontal="center" vertical="center" wrapText="1"/>
    </xf>
    <xf numFmtId="165" fontId="33" fillId="0" borderId="61" xfId="32" applyNumberFormat="1" applyFont="1" applyFill="1" applyBorder="1" applyAlignment="1" applyProtection="1">
      <alignment horizontal="center" vertical="center" wrapText="1"/>
    </xf>
    <xf numFmtId="0" fontId="32" fillId="0" borderId="55" xfId="34" applyFont="1" applyFill="1" applyBorder="1" applyAlignment="1">
      <alignment horizontal="justify" vertical="center" wrapText="1"/>
    </xf>
    <xf numFmtId="0" fontId="42" fillId="0" borderId="0" xfId="34" applyFont="1" applyAlignment="1">
      <alignment horizontal="center" wrapText="1"/>
    </xf>
    <xf numFmtId="0" fontId="0" fillId="0" borderId="10" xfId="0" applyBorder="1" applyAlignment="1">
      <alignment horizontal="left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19" fillId="0" borderId="40" xfId="0" applyFont="1" applyFill="1" applyBorder="1" applyAlignment="1"/>
    <xf numFmtId="0" fontId="0" fillId="0" borderId="41" xfId="0" applyBorder="1" applyAlignment="1"/>
    <xf numFmtId="0" fontId="0" fillId="0" borderId="42" xfId="0" applyBorder="1" applyAlignment="1"/>
    <xf numFmtId="0" fontId="19" fillId="0" borderId="0" xfId="0" applyFont="1" applyBorder="1" applyAlignment="1">
      <alignment horizontal="center" wrapText="1"/>
    </xf>
    <xf numFmtId="0" fontId="47" fillId="0" borderId="0" xfId="0" applyFont="1" applyAlignment="1">
      <alignment horizontal="center" wrapText="1"/>
    </xf>
    <xf numFmtId="0" fontId="48" fillId="0" borderId="65" xfId="0" applyFont="1" applyBorder="1" applyAlignment="1">
      <alignment wrapText="1"/>
    </xf>
    <xf numFmtId="0" fontId="48" fillId="0" borderId="66" xfId="0" applyFont="1" applyBorder="1" applyAlignment="1">
      <alignment wrapText="1"/>
    </xf>
    <xf numFmtId="0" fontId="48" fillId="0" borderId="67" xfId="0" applyFont="1" applyBorder="1" applyAlignment="1">
      <alignment wrapText="1"/>
    </xf>
    <xf numFmtId="0" fontId="50" fillId="0" borderId="68" xfId="0" applyFont="1" applyBorder="1" applyAlignment="1">
      <alignment textRotation="90" wrapText="1"/>
    </xf>
    <xf numFmtId="0" fontId="50" fillId="0" borderId="23" xfId="0" applyFont="1" applyBorder="1" applyAlignment="1">
      <alignment textRotation="90" wrapText="1"/>
    </xf>
    <xf numFmtId="0" fontId="50" fillId="0" borderId="69" xfId="0" applyFont="1" applyBorder="1" applyAlignment="1">
      <alignment textRotation="90" wrapText="1"/>
    </xf>
    <xf numFmtId="0" fontId="47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47" fillId="0" borderId="65" xfId="0" applyFont="1" applyBorder="1" applyAlignment="1">
      <alignment wrapText="1"/>
    </xf>
    <xf numFmtId="0" fontId="47" fillId="0" borderId="66" xfId="0" applyFont="1" applyBorder="1" applyAlignment="1">
      <alignment wrapText="1"/>
    </xf>
    <xf numFmtId="0" fontId="47" fillId="0" borderId="67" xfId="0" applyFont="1" applyBorder="1" applyAlignment="1">
      <alignment wrapText="1"/>
    </xf>
    <xf numFmtId="0" fontId="50" fillId="0" borderId="68" xfId="0" applyFont="1" applyBorder="1" applyAlignment="1">
      <alignment wrapText="1"/>
    </xf>
    <xf numFmtId="0" fontId="50" fillId="0" borderId="17" xfId="0" applyFont="1" applyBorder="1" applyAlignment="1">
      <alignment wrapText="1"/>
    </xf>
    <xf numFmtId="0" fontId="48" fillId="0" borderId="102" xfId="0" applyFont="1" applyBorder="1" applyAlignment="1">
      <alignment wrapText="1"/>
    </xf>
    <xf numFmtId="0" fontId="48" fillId="0" borderId="75" xfId="0" applyFont="1" applyBorder="1" applyAlignment="1">
      <alignment wrapText="1"/>
    </xf>
    <xf numFmtId="0" fontId="68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Border="1" applyAlignment="1">
      <alignment horizontal="right" wrapText="1"/>
    </xf>
    <xf numFmtId="165" fontId="19" fillId="0" borderId="0" xfId="0" applyNumberFormat="1" applyFont="1" applyAlignment="1">
      <alignment horizontal="center" vertical="center" wrapText="1"/>
    </xf>
    <xf numFmtId="165" fontId="25" fillId="0" borderId="0" xfId="0" applyNumberFormat="1" applyFont="1" applyAlignment="1">
      <alignment horizontal="center" textRotation="180" wrapText="1"/>
    </xf>
    <xf numFmtId="165" fontId="28" fillId="0" borderId="28" xfId="0" applyNumberFormat="1" applyFont="1" applyBorder="1" applyAlignment="1">
      <alignment horizontal="center" vertical="center" wrapText="1"/>
    </xf>
    <xf numFmtId="165" fontId="28" fillId="0" borderId="25" xfId="0" applyNumberFormat="1" applyFont="1" applyBorder="1" applyAlignment="1">
      <alignment horizontal="center" vertical="center" wrapText="1"/>
    </xf>
    <xf numFmtId="165" fontId="28" fillId="0" borderId="29" xfId="0" applyNumberFormat="1" applyFont="1" applyBorder="1" applyAlignment="1">
      <alignment horizontal="center" vertical="center" wrapText="1"/>
    </xf>
    <xf numFmtId="165" fontId="28" fillId="0" borderId="26" xfId="0" applyNumberFormat="1" applyFont="1" applyBorder="1" applyAlignment="1">
      <alignment horizontal="center" vertical="center"/>
    </xf>
    <xf numFmtId="165" fontId="28" fillId="0" borderId="26" xfId="0" applyNumberFormat="1" applyFont="1" applyBorder="1" applyAlignment="1">
      <alignment horizontal="center" vertical="center" wrapText="1"/>
    </xf>
    <xf numFmtId="165" fontId="28" fillId="0" borderId="33" xfId="0" applyNumberFormat="1" applyFont="1" applyBorder="1" applyAlignment="1">
      <alignment horizontal="center" vertical="center" wrapText="1"/>
    </xf>
    <xf numFmtId="165" fontId="28" fillId="0" borderId="62" xfId="0" applyNumberFormat="1" applyFont="1" applyBorder="1" applyAlignment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41" builtinId="3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40" xr:uid="{00000000-0005-0000-0000-000020000000}"/>
    <cellStyle name="Normál_Költségvetési rendelet tervezet 2013 - mellékletek minta" xfId="32" xr:uid="{00000000-0005-0000-0000-000021000000}"/>
    <cellStyle name="Normál_Munka1" xfId="33" xr:uid="{00000000-0005-0000-0000-000022000000}"/>
    <cellStyle name="Normál_Munka1_1" xfId="34" xr:uid="{00000000-0005-0000-0000-000023000000}"/>
    <cellStyle name="Normál_SEGEDLETEK" xfId="35" xr:uid="{00000000-0005-0000-0000-000024000000}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2">
    <dxf>
      <font>
        <b/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95"/>
  <sheetViews>
    <sheetView showWhiteSpace="0" zoomScaleNormal="100" workbookViewId="0">
      <pane xSplit="2" topLeftCell="I1" activePane="topRight" state="frozen"/>
      <selection pane="topRight" activeCell="B3" sqref="B3:O3"/>
    </sheetView>
  </sheetViews>
  <sheetFormatPr defaultColWidth="12.6640625" defaultRowHeight="13.2" x14ac:dyDescent="0.25"/>
  <cols>
    <col min="1" max="1" width="53.33203125" style="329" customWidth="1"/>
    <col min="2" max="2" width="8.44140625" style="329" bestFit="1" customWidth="1"/>
    <col min="3" max="5" width="19.33203125" style="329" bestFit="1" customWidth="1"/>
    <col min="6" max="8" width="18" style="329" bestFit="1" customWidth="1"/>
    <col min="9" max="10" width="19.33203125" style="329" bestFit="1" customWidth="1"/>
    <col min="11" max="11" width="18" style="329" bestFit="1" customWidth="1"/>
    <col min="12" max="12" width="7" style="329" customWidth="1"/>
    <col min="13" max="15" width="19.33203125" style="330" bestFit="1" customWidth="1"/>
    <col min="16" max="16" width="12.6640625" style="329"/>
    <col min="17" max="17" width="26.109375" style="329" bestFit="1" customWidth="1"/>
    <col min="18" max="16384" width="12.6640625" style="329"/>
  </cols>
  <sheetData>
    <row r="1" spans="1:36" x14ac:dyDescent="0.25">
      <c r="A1" s="344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36" x14ac:dyDescent="0.25">
      <c r="A2" s="611" t="s">
        <v>156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</row>
    <row r="3" spans="1:36" x14ac:dyDescent="0.25">
      <c r="B3" s="612" t="s">
        <v>809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</row>
    <row r="4" spans="1:36" ht="13.8" thickBot="1" x14ac:dyDescent="0.3"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18"/>
      <c r="AI4" s="418"/>
      <c r="AJ4" s="418"/>
    </row>
    <row r="5" spans="1:36" ht="12.75" customHeight="1" thickTop="1" x14ac:dyDescent="0.25">
      <c r="A5" s="346" t="s">
        <v>157</v>
      </c>
      <c r="B5" s="334" t="s">
        <v>725</v>
      </c>
      <c r="C5" s="616" t="s">
        <v>498</v>
      </c>
      <c r="D5" s="616"/>
      <c r="E5" s="616"/>
      <c r="F5" s="616" t="s">
        <v>154</v>
      </c>
      <c r="G5" s="616"/>
      <c r="H5" s="616"/>
      <c r="I5" s="616" t="s">
        <v>155</v>
      </c>
      <c r="J5" s="616"/>
      <c r="K5" s="617"/>
      <c r="L5" s="347"/>
      <c r="M5" s="618" t="s">
        <v>359</v>
      </c>
      <c r="N5" s="616"/>
      <c r="O5" s="616"/>
    </row>
    <row r="6" spans="1:36" ht="12.75" customHeight="1" x14ac:dyDescent="0.25">
      <c r="A6" s="346"/>
      <c r="B6" s="334"/>
      <c r="C6" s="334" t="s">
        <v>499</v>
      </c>
      <c r="D6" s="334" t="s">
        <v>543</v>
      </c>
      <c r="E6" s="334" t="s">
        <v>555</v>
      </c>
      <c r="F6" s="334" t="s">
        <v>499</v>
      </c>
      <c r="G6" s="334" t="s">
        <v>543</v>
      </c>
      <c r="H6" s="334" t="s">
        <v>555</v>
      </c>
      <c r="I6" s="334" t="s">
        <v>499</v>
      </c>
      <c r="J6" s="334" t="s">
        <v>543</v>
      </c>
      <c r="K6" s="335" t="s">
        <v>555</v>
      </c>
      <c r="L6" s="348"/>
      <c r="M6" s="333" t="s">
        <v>499</v>
      </c>
      <c r="N6" s="334" t="s">
        <v>543</v>
      </c>
      <c r="O6" s="334" t="s">
        <v>555</v>
      </c>
    </row>
    <row r="7" spans="1:36" s="356" customFormat="1" ht="12.75" customHeight="1" x14ac:dyDescent="0.25">
      <c r="A7" s="351" t="s">
        <v>158</v>
      </c>
      <c r="B7" s="351" t="s">
        <v>159</v>
      </c>
      <c r="C7" s="352">
        <v>8510580</v>
      </c>
      <c r="D7" s="352">
        <v>12952244</v>
      </c>
      <c r="E7" s="352">
        <v>11354781</v>
      </c>
      <c r="F7" s="352">
        <v>26352000</v>
      </c>
      <c r="G7" s="352">
        <v>28452507</v>
      </c>
      <c r="H7" s="352">
        <v>26550963</v>
      </c>
      <c r="I7" s="352">
        <v>49225192</v>
      </c>
      <c r="J7" s="352">
        <v>50538355</v>
      </c>
      <c r="K7" s="353">
        <v>44870625</v>
      </c>
      <c r="L7" s="349"/>
      <c r="M7" s="354">
        <f t="shared" ref="M7:M21" si="0">SUM(C7,F7,I7)</f>
        <v>84087772</v>
      </c>
      <c r="N7" s="355">
        <f t="shared" ref="N7:N21" si="1">SUM(D7,G7,J7)</f>
        <v>91943106</v>
      </c>
      <c r="O7" s="355">
        <f t="shared" ref="O7:O21" si="2">SUM(E7,H7,K7)</f>
        <v>82776369</v>
      </c>
    </row>
    <row r="8" spans="1:36" s="356" customFormat="1" ht="12.75" customHeight="1" x14ac:dyDescent="0.25">
      <c r="A8" s="331" t="s">
        <v>160</v>
      </c>
      <c r="B8" s="331" t="s">
        <v>161</v>
      </c>
      <c r="C8" s="337"/>
      <c r="D8" s="337">
        <v>298000</v>
      </c>
      <c r="E8" s="337">
        <v>198170</v>
      </c>
      <c r="F8" s="337">
        <v>0</v>
      </c>
      <c r="G8" s="337">
        <v>4956803</v>
      </c>
      <c r="H8" s="337">
        <v>3300717</v>
      </c>
      <c r="I8" s="337"/>
      <c r="J8" s="337"/>
      <c r="K8" s="338">
        <v>0</v>
      </c>
      <c r="L8" s="349"/>
      <c r="M8" s="354">
        <f t="shared" si="0"/>
        <v>0</v>
      </c>
      <c r="N8" s="355">
        <f t="shared" si="1"/>
        <v>5254803</v>
      </c>
      <c r="O8" s="355">
        <f t="shared" si="2"/>
        <v>3498887</v>
      </c>
    </row>
    <row r="9" spans="1:36" s="356" customFormat="1" ht="12.75" customHeight="1" x14ac:dyDescent="0.25">
      <c r="A9" s="331" t="s">
        <v>162</v>
      </c>
      <c r="B9" s="331" t="s">
        <v>163</v>
      </c>
      <c r="C9" s="337">
        <v>0</v>
      </c>
      <c r="D9" s="337">
        <v>0</v>
      </c>
      <c r="E9" s="337">
        <v>0</v>
      </c>
      <c r="F9" s="337">
        <v>0</v>
      </c>
      <c r="G9" s="337">
        <v>0</v>
      </c>
      <c r="H9" s="337">
        <v>0</v>
      </c>
      <c r="I9" s="337">
        <v>0</v>
      </c>
      <c r="J9" s="337">
        <v>355000</v>
      </c>
      <c r="K9" s="338">
        <v>355000</v>
      </c>
      <c r="L9" s="349"/>
      <c r="M9" s="354">
        <f t="shared" si="0"/>
        <v>0</v>
      </c>
      <c r="N9" s="355">
        <f t="shared" si="1"/>
        <v>355000</v>
      </c>
      <c r="O9" s="355">
        <f t="shared" si="2"/>
        <v>355000</v>
      </c>
    </row>
    <row r="10" spans="1:36" s="356" customFormat="1" ht="12.75" customHeight="1" x14ac:dyDescent="0.25">
      <c r="A10" s="331" t="s">
        <v>660</v>
      </c>
      <c r="B10" s="331" t="s">
        <v>659</v>
      </c>
      <c r="C10" s="337">
        <v>200000</v>
      </c>
      <c r="D10" s="337">
        <v>104073</v>
      </c>
      <c r="E10" s="337">
        <v>0</v>
      </c>
      <c r="F10" s="337">
        <v>0</v>
      </c>
      <c r="G10" s="337">
        <v>0</v>
      </c>
      <c r="H10" s="337">
        <v>0</v>
      </c>
      <c r="I10" s="337">
        <v>563000</v>
      </c>
      <c r="J10" s="337">
        <v>518000</v>
      </c>
      <c r="K10" s="338">
        <v>158302</v>
      </c>
      <c r="L10" s="349"/>
      <c r="M10" s="354">
        <f t="shared" si="0"/>
        <v>763000</v>
      </c>
      <c r="N10" s="355">
        <f t="shared" si="1"/>
        <v>622073</v>
      </c>
      <c r="O10" s="355">
        <f t="shared" si="2"/>
        <v>158302</v>
      </c>
    </row>
    <row r="11" spans="1:36" s="356" customFormat="1" ht="12.75" hidden="1" customHeight="1" x14ac:dyDescent="0.25">
      <c r="A11" s="331" t="s">
        <v>162</v>
      </c>
      <c r="B11" s="331" t="s">
        <v>163</v>
      </c>
      <c r="C11" s="337"/>
      <c r="D11" s="337"/>
      <c r="E11" s="337"/>
      <c r="F11" s="337"/>
      <c r="G11" s="337"/>
      <c r="H11" s="337"/>
      <c r="I11" s="337"/>
      <c r="J11" s="337"/>
      <c r="K11" s="338"/>
      <c r="L11" s="349"/>
      <c r="M11" s="354">
        <f t="shared" si="0"/>
        <v>0</v>
      </c>
      <c r="N11" s="355">
        <f t="shared" si="1"/>
        <v>0</v>
      </c>
      <c r="O11" s="355">
        <f t="shared" si="2"/>
        <v>0</v>
      </c>
    </row>
    <row r="12" spans="1:36" s="356" customFormat="1" ht="12.75" hidden="1" customHeight="1" x14ac:dyDescent="0.25">
      <c r="A12" s="340" t="s">
        <v>164</v>
      </c>
      <c r="B12" s="331" t="s">
        <v>165</v>
      </c>
      <c r="C12" s="337"/>
      <c r="D12" s="337"/>
      <c r="E12" s="337"/>
      <c r="F12" s="337"/>
      <c r="G12" s="337"/>
      <c r="H12" s="337"/>
      <c r="I12" s="337"/>
      <c r="J12" s="337"/>
      <c r="K12" s="338"/>
      <c r="L12" s="349"/>
      <c r="M12" s="354">
        <f t="shared" si="0"/>
        <v>0</v>
      </c>
      <c r="N12" s="355">
        <f t="shared" si="1"/>
        <v>0</v>
      </c>
      <c r="O12" s="355">
        <f t="shared" si="2"/>
        <v>0</v>
      </c>
    </row>
    <row r="13" spans="1:36" s="356" customFormat="1" ht="12.75" customHeight="1" x14ac:dyDescent="0.25">
      <c r="A13" s="340" t="s">
        <v>166</v>
      </c>
      <c r="B13" s="331" t="s">
        <v>167</v>
      </c>
      <c r="C13" s="337">
        <v>933645</v>
      </c>
      <c r="D13" s="337">
        <v>1285890</v>
      </c>
      <c r="E13" s="337">
        <v>1285890</v>
      </c>
      <c r="F13" s="337">
        <v>990000</v>
      </c>
      <c r="G13" s="337">
        <v>1131000</v>
      </c>
      <c r="H13" s="337">
        <v>1131000</v>
      </c>
      <c r="I13" s="337">
        <v>219830</v>
      </c>
      <c r="J13" s="337">
        <v>219830</v>
      </c>
      <c r="K13" s="338">
        <v>0</v>
      </c>
      <c r="L13" s="349"/>
      <c r="M13" s="354">
        <f t="shared" si="0"/>
        <v>2143475</v>
      </c>
      <c r="N13" s="355">
        <f t="shared" si="1"/>
        <v>2636720</v>
      </c>
      <c r="O13" s="355">
        <f t="shared" si="2"/>
        <v>2416890</v>
      </c>
    </row>
    <row r="14" spans="1:36" s="356" customFormat="1" ht="12.75" customHeight="1" x14ac:dyDescent="0.25">
      <c r="A14" s="340" t="s">
        <v>168</v>
      </c>
      <c r="B14" s="331" t="s">
        <v>169</v>
      </c>
      <c r="C14" s="337">
        <v>200000</v>
      </c>
      <c r="D14" s="337">
        <v>260225</v>
      </c>
      <c r="E14" s="337">
        <v>148700</v>
      </c>
      <c r="F14" s="337">
        <v>1400000</v>
      </c>
      <c r="G14" s="337">
        <v>974185</v>
      </c>
      <c r="H14" s="337">
        <v>974185</v>
      </c>
      <c r="I14" s="337">
        <v>3400000</v>
      </c>
      <c r="J14" s="337">
        <v>2963150</v>
      </c>
      <c r="K14" s="338">
        <v>2429025</v>
      </c>
      <c r="L14" s="349"/>
      <c r="M14" s="354">
        <f t="shared" si="0"/>
        <v>5000000</v>
      </c>
      <c r="N14" s="355">
        <f t="shared" si="1"/>
        <v>4197560</v>
      </c>
      <c r="O14" s="355">
        <f t="shared" si="2"/>
        <v>3551910</v>
      </c>
    </row>
    <row r="15" spans="1:36" s="356" customFormat="1" ht="12.75" hidden="1" customHeight="1" x14ac:dyDescent="0.25">
      <c r="A15" s="340" t="s">
        <v>170</v>
      </c>
      <c r="B15" s="331" t="s">
        <v>171</v>
      </c>
      <c r="C15" s="337"/>
      <c r="D15" s="337"/>
      <c r="E15" s="337"/>
      <c r="F15" s="337"/>
      <c r="G15" s="337"/>
      <c r="H15" s="337"/>
      <c r="I15" s="337"/>
      <c r="J15" s="337"/>
      <c r="K15" s="338"/>
      <c r="L15" s="349"/>
      <c r="M15" s="354">
        <f t="shared" si="0"/>
        <v>0</v>
      </c>
      <c r="N15" s="355">
        <f t="shared" si="1"/>
        <v>0</v>
      </c>
      <c r="O15" s="355">
        <f t="shared" si="2"/>
        <v>0</v>
      </c>
    </row>
    <row r="16" spans="1:36" s="356" customFormat="1" ht="12.75" customHeight="1" x14ac:dyDescent="0.25">
      <c r="A16" s="336" t="s">
        <v>170</v>
      </c>
      <c r="B16" s="331" t="s">
        <v>171</v>
      </c>
      <c r="C16" s="337">
        <v>0</v>
      </c>
      <c r="D16" s="337">
        <v>0</v>
      </c>
      <c r="E16" s="337">
        <v>0</v>
      </c>
      <c r="F16" s="337">
        <v>0</v>
      </c>
      <c r="G16" s="337">
        <v>0</v>
      </c>
      <c r="H16" s="337">
        <v>0</v>
      </c>
      <c r="I16" s="337">
        <v>219000</v>
      </c>
      <c r="J16" s="337">
        <v>219000</v>
      </c>
      <c r="K16" s="338">
        <v>0</v>
      </c>
      <c r="L16" s="349"/>
      <c r="M16" s="354">
        <f t="shared" si="0"/>
        <v>219000</v>
      </c>
      <c r="N16" s="355">
        <f t="shared" si="1"/>
        <v>219000</v>
      </c>
      <c r="O16" s="355">
        <f t="shared" si="2"/>
        <v>0</v>
      </c>
    </row>
    <row r="17" spans="1:17" s="356" customFormat="1" ht="12.75" hidden="1" customHeight="1" x14ac:dyDescent="0.25">
      <c r="A17" s="336" t="s">
        <v>174</v>
      </c>
      <c r="B17" s="331" t="s">
        <v>175</v>
      </c>
      <c r="C17" s="337"/>
      <c r="D17" s="337"/>
      <c r="E17" s="337"/>
      <c r="F17" s="337"/>
      <c r="G17" s="337"/>
      <c r="H17" s="337"/>
      <c r="I17" s="337"/>
      <c r="J17" s="337"/>
      <c r="K17" s="338"/>
      <c r="L17" s="349"/>
      <c r="M17" s="354">
        <f t="shared" si="0"/>
        <v>0</v>
      </c>
      <c r="N17" s="355">
        <f t="shared" si="1"/>
        <v>0</v>
      </c>
      <c r="O17" s="355">
        <f t="shared" si="2"/>
        <v>0</v>
      </c>
    </row>
    <row r="18" spans="1:17" s="356" customFormat="1" ht="12.75" hidden="1" customHeight="1" x14ac:dyDescent="0.25">
      <c r="A18" s="336" t="s">
        <v>176</v>
      </c>
      <c r="B18" s="331" t="s">
        <v>177</v>
      </c>
      <c r="C18" s="337"/>
      <c r="D18" s="337"/>
      <c r="E18" s="337"/>
      <c r="F18" s="337"/>
      <c r="G18" s="337"/>
      <c r="H18" s="337"/>
      <c r="I18" s="337"/>
      <c r="J18" s="337"/>
      <c r="K18" s="338"/>
      <c r="L18" s="349"/>
      <c r="M18" s="354">
        <f t="shared" si="0"/>
        <v>0</v>
      </c>
      <c r="N18" s="355">
        <f t="shared" si="1"/>
        <v>0</v>
      </c>
      <c r="O18" s="355">
        <f t="shared" si="2"/>
        <v>0</v>
      </c>
    </row>
    <row r="19" spans="1:17" s="356" customFormat="1" ht="23.25" hidden="1" customHeight="1" x14ac:dyDescent="0.25">
      <c r="A19" s="336" t="s">
        <v>178</v>
      </c>
      <c r="B19" s="331" t="s">
        <v>179</v>
      </c>
      <c r="C19" s="337"/>
      <c r="D19" s="337"/>
      <c r="E19" s="337"/>
      <c r="F19" s="337"/>
      <c r="G19" s="337"/>
      <c r="H19" s="337"/>
      <c r="I19" s="337"/>
      <c r="J19" s="337"/>
      <c r="K19" s="338"/>
      <c r="L19" s="349"/>
      <c r="M19" s="354">
        <f t="shared" si="0"/>
        <v>0</v>
      </c>
      <c r="N19" s="355">
        <f t="shared" si="1"/>
        <v>0</v>
      </c>
      <c r="O19" s="355">
        <f t="shared" si="2"/>
        <v>0</v>
      </c>
    </row>
    <row r="20" spans="1:17" s="356" customFormat="1" ht="14.25" customHeight="1" x14ac:dyDescent="0.25">
      <c r="A20" s="336" t="s">
        <v>172</v>
      </c>
      <c r="B20" s="331" t="s">
        <v>173</v>
      </c>
      <c r="C20" s="337">
        <v>30000</v>
      </c>
      <c r="D20" s="337">
        <v>50000</v>
      </c>
      <c r="E20" s="337">
        <v>23950</v>
      </c>
      <c r="F20" s="337">
        <v>558384</v>
      </c>
      <c r="G20" s="337">
        <v>615335</v>
      </c>
      <c r="H20" s="337">
        <v>560345</v>
      </c>
      <c r="I20" s="337">
        <v>546200</v>
      </c>
      <c r="J20" s="337">
        <v>546200</v>
      </c>
      <c r="K20" s="338">
        <v>182400</v>
      </c>
      <c r="L20" s="349"/>
      <c r="M20" s="354">
        <f t="shared" si="0"/>
        <v>1134584</v>
      </c>
      <c r="N20" s="355">
        <f t="shared" si="1"/>
        <v>1211535</v>
      </c>
      <c r="O20" s="355">
        <f t="shared" si="2"/>
        <v>766695</v>
      </c>
    </row>
    <row r="21" spans="1:17" s="356" customFormat="1" ht="13.8" thickBot="1" x14ac:dyDescent="0.3">
      <c r="A21" s="374" t="s">
        <v>180</v>
      </c>
      <c r="B21" s="375" t="s">
        <v>181</v>
      </c>
      <c r="C21" s="371">
        <v>852000</v>
      </c>
      <c r="D21" s="371">
        <v>3407120</v>
      </c>
      <c r="E21" s="371">
        <v>3268360</v>
      </c>
      <c r="F21" s="371">
        <v>460000</v>
      </c>
      <c r="G21" s="371">
        <v>1911263</v>
      </c>
      <c r="H21" s="371">
        <v>1368525</v>
      </c>
      <c r="I21" s="371">
        <v>1100000</v>
      </c>
      <c r="J21" s="371">
        <v>1260501</v>
      </c>
      <c r="K21" s="376">
        <v>1102576</v>
      </c>
      <c r="L21" s="349"/>
      <c r="M21" s="407">
        <f t="shared" si="0"/>
        <v>2412000</v>
      </c>
      <c r="N21" s="408">
        <f t="shared" si="1"/>
        <v>6578884</v>
      </c>
      <c r="O21" s="408">
        <f t="shared" si="2"/>
        <v>5739461</v>
      </c>
    </row>
    <row r="22" spans="1:17" s="358" customFormat="1" ht="12.75" customHeight="1" thickBot="1" x14ac:dyDescent="0.3">
      <c r="A22" s="378" t="s">
        <v>506</v>
      </c>
      <c r="B22" s="363" t="s">
        <v>182</v>
      </c>
      <c r="C22" s="364">
        <f t="shared" ref="C22:K22" si="3">SUM(C7:C21)</f>
        <v>10726225</v>
      </c>
      <c r="D22" s="364">
        <f t="shared" si="3"/>
        <v>18357552</v>
      </c>
      <c r="E22" s="364">
        <f t="shared" si="3"/>
        <v>16279851</v>
      </c>
      <c r="F22" s="364">
        <f t="shared" si="3"/>
        <v>29760384</v>
      </c>
      <c r="G22" s="364">
        <f t="shared" si="3"/>
        <v>38041093</v>
      </c>
      <c r="H22" s="364">
        <f t="shared" si="3"/>
        <v>33885735</v>
      </c>
      <c r="I22" s="364">
        <f t="shared" si="3"/>
        <v>55273222</v>
      </c>
      <c r="J22" s="364">
        <f t="shared" si="3"/>
        <v>56620036</v>
      </c>
      <c r="K22" s="379">
        <f t="shared" si="3"/>
        <v>49097928</v>
      </c>
      <c r="L22" s="350"/>
      <c r="M22" s="365">
        <f t="shared" ref="M22:M27" si="4">SUM(C22,F22,I22)</f>
        <v>95759831</v>
      </c>
      <c r="N22" s="364">
        <f>SUM(N7:N21)</f>
        <v>113018681</v>
      </c>
      <c r="O22" s="364">
        <f t="shared" ref="O22:O27" si="5">SUM(E22,H22,K22)</f>
        <v>99263514</v>
      </c>
    </row>
    <row r="23" spans="1:17" s="356" customFormat="1" ht="12.75" customHeight="1" x14ac:dyDescent="0.25">
      <c r="A23" s="377" t="s">
        <v>183</v>
      </c>
      <c r="B23" s="351" t="s">
        <v>184</v>
      </c>
      <c r="C23" s="352">
        <v>8836400</v>
      </c>
      <c r="D23" s="352">
        <v>5819812</v>
      </c>
      <c r="E23" s="352">
        <v>5534548</v>
      </c>
      <c r="F23" s="352">
        <v>0</v>
      </c>
      <c r="G23" s="352">
        <v>0</v>
      </c>
      <c r="H23" s="352">
        <v>0</v>
      </c>
      <c r="I23" s="352">
        <v>0</v>
      </c>
      <c r="J23" s="352">
        <v>0</v>
      </c>
      <c r="K23" s="353"/>
      <c r="L23" s="349"/>
      <c r="M23" s="410">
        <f t="shared" si="4"/>
        <v>8836400</v>
      </c>
      <c r="N23" s="372">
        <f>SUM(D23,G23,J23)</f>
        <v>5819812</v>
      </c>
      <c r="O23" s="372">
        <f t="shared" si="5"/>
        <v>5534548</v>
      </c>
    </row>
    <row r="24" spans="1:17" s="356" customFormat="1" ht="12.75" hidden="1" customHeight="1" x14ac:dyDescent="0.25">
      <c r="A24" s="336" t="s">
        <v>185</v>
      </c>
      <c r="B24" s="331" t="s">
        <v>186</v>
      </c>
      <c r="C24" s="337"/>
      <c r="D24" s="337"/>
      <c r="E24" s="337"/>
      <c r="F24" s="337"/>
      <c r="G24" s="337"/>
      <c r="H24" s="337"/>
      <c r="I24" s="337"/>
      <c r="J24" s="337"/>
      <c r="K24" s="338"/>
      <c r="L24" s="349"/>
      <c r="M24" s="354">
        <f t="shared" si="4"/>
        <v>0</v>
      </c>
      <c r="N24" s="355">
        <f>SUM(D24,G24,J24)</f>
        <v>0</v>
      </c>
      <c r="O24" s="355">
        <f t="shared" si="5"/>
        <v>0</v>
      </c>
    </row>
    <row r="25" spans="1:17" s="356" customFormat="1" ht="12.75" customHeight="1" x14ac:dyDescent="0.25">
      <c r="A25" s="336" t="s">
        <v>533</v>
      </c>
      <c r="B25" s="331" t="s">
        <v>186</v>
      </c>
      <c r="C25" s="337">
        <v>1800000</v>
      </c>
      <c r="D25" s="337">
        <v>1453040</v>
      </c>
      <c r="E25" s="337">
        <v>1111286</v>
      </c>
      <c r="F25" s="337">
        <v>0</v>
      </c>
      <c r="G25" s="337">
        <v>0</v>
      </c>
      <c r="H25" s="337">
        <v>0</v>
      </c>
      <c r="I25" s="337">
        <v>0</v>
      </c>
      <c r="J25" s="337">
        <v>1203987</v>
      </c>
      <c r="K25" s="338">
        <v>1061102</v>
      </c>
      <c r="L25" s="349"/>
      <c r="M25" s="354">
        <f t="shared" si="4"/>
        <v>1800000</v>
      </c>
      <c r="N25" s="355">
        <f>SUM(D25,G25,J25)</f>
        <v>2657027</v>
      </c>
      <c r="O25" s="355">
        <f t="shared" si="5"/>
        <v>2172388</v>
      </c>
    </row>
    <row r="26" spans="1:17" s="356" customFormat="1" ht="12.75" customHeight="1" thickBot="1" x14ac:dyDescent="0.3">
      <c r="A26" s="380" t="s">
        <v>187</v>
      </c>
      <c r="B26" s="381" t="s">
        <v>188</v>
      </c>
      <c r="C26" s="382">
        <v>400000</v>
      </c>
      <c r="D26" s="382">
        <v>182881</v>
      </c>
      <c r="E26" s="382">
        <v>19306</v>
      </c>
      <c r="F26" s="382">
        <v>0</v>
      </c>
      <c r="G26" s="382">
        <v>832261</v>
      </c>
      <c r="H26" s="382">
        <v>802511</v>
      </c>
      <c r="I26" s="382">
        <v>440000</v>
      </c>
      <c r="J26" s="382">
        <v>252512</v>
      </c>
      <c r="K26" s="383">
        <v>84475</v>
      </c>
      <c r="L26" s="349"/>
      <c r="M26" s="407">
        <f t="shared" si="4"/>
        <v>840000</v>
      </c>
      <c r="N26" s="408">
        <f>SUM(D26,G26,J26)</f>
        <v>1267654</v>
      </c>
      <c r="O26" s="408">
        <f t="shared" si="5"/>
        <v>906292</v>
      </c>
    </row>
    <row r="27" spans="1:17" s="436" customFormat="1" ht="12.75" customHeight="1" thickBot="1" x14ac:dyDescent="0.3">
      <c r="A27" s="384" t="s">
        <v>507</v>
      </c>
      <c r="B27" s="362" t="s">
        <v>189</v>
      </c>
      <c r="C27" s="432">
        <f>SUM(C23:C26)</f>
        <v>11036400</v>
      </c>
      <c r="D27" s="432">
        <f t="shared" ref="D27:K27" si="6">SUM(D23:D26)</f>
        <v>7455733</v>
      </c>
      <c r="E27" s="432">
        <f t="shared" si="6"/>
        <v>6665140</v>
      </c>
      <c r="F27" s="432">
        <f>SUM(F25:F26)</f>
        <v>0</v>
      </c>
      <c r="G27" s="432">
        <f>SUM(G25:G26)</f>
        <v>832261</v>
      </c>
      <c r="H27" s="432">
        <f>SUM(H25:H26)</f>
        <v>802511</v>
      </c>
      <c r="I27" s="432">
        <f t="shared" si="6"/>
        <v>440000</v>
      </c>
      <c r="J27" s="432">
        <f t="shared" si="6"/>
        <v>1456499</v>
      </c>
      <c r="K27" s="433">
        <f t="shared" si="6"/>
        <v>1145577</v>
      </c>
      <c r="L27" s="434"/>
      <c r="M27" s="435">
        <f t="shared" si="4"/>
        <v>11476400</v>
      </c>
      <c r="N27" s="432">
        <f>SUM(N23:N26)</f>
        <v>9744493</v>
      </c>
      <c r="O27" s="432">
        <f t="shared" si="5"/>
        <v>8613228</v>
      </c>
    </row>
    <row r="28" spans="1:17" s="358" customFormat="1" ht="12.75" customHeight="1" thickBot="1" x14ac:dyDescent="0.3">
      <c r="A28" s="384" t="s">
        <v>508</v>
      </c>
      <c r="B28" s="363" t="s">
        <v>190</v>
      </c>
      <c r="C28" s="364">
        <f>SUM(C22,C27)</f>
        <v>21762625</v>
      </c>
      <c r="D28" s="364">
        <f t="shared" ref="D28:O28" si="7">SUM(D22,D27)</f>
        <v>25813285</v>
      </c>
      <c r="E28" s="364">
        <f t="shared" si="7"/>
        <v>22944991</v>
      </c>
      <c r="F28" s="364">
        <f t="shared" si="7"/>
        <v>29760384</v>
      </c>
      <c r="G28" s="364">
        <f t="shared" si="7"/>
        <v>38873354</v>
      </c>
      <c r="H28" s="364">
        <f t="shared" si="7"/>
        <v>34688246</v>
      </c>
      <c r="I28" s="364">
        <f t="shared" si="7"/>
        <v>55713222</v>
      </c>
      <c r="J28" s="364">
        <f t="shared" si="7"/>
        <v>58076535</v>
      </c>
      <c r="K28" s="379">
        <f t="shared" si="7"/>
        <v>50243505</v>
      </c>
      <c r="L28" s="379"/>
      <c r="M28" s="379">
        <f t="shared" si="7"/>
        <v>107236231</v>
      </c>
      <c r="N28" s="379">
        <f t="shared" si="7"/>
        <v>122763174</v>
      </c>
      <c r="O28" s="379">
        <f t="shared" si="7"/>
        <v>107876742</v>
      </c>
    </row>
    <row r="29" spans="1:17" s="358" customFormat="1" ht="12.75" customHeight="1" thickBot="1" x14ac:dyDescent="0.3">
      <c r="A29" s="384" t="s">
        <v>191</v>
      </c>
      <c r="B29" s="363" t="s">
        <v>192</v>
      </c>
      <c r="C29" s="364">
        <v>4257306</v>
      </c>
      <c r="D29" s="364">
        <v>4876268</v>
      </c>
      <c r="E29" s="364">
        <v>4187071</v>
      </c>
      <c r="F29" s="364">
        <v>5969962</v>
      </c>
      <c r="G29" s="364">
        <v>7543052</v>
      </c>
      <c r="H29" s="364">
        <v>6545550</v>
      </c>
      <c r="I29" s="364">
        <v>11233228</v>
      </c>
      <c r="J29" s="364">
        <v>11233228</v>
      </c>
      <c r="K29" s="379">
        <v>9400587</v>
      </c>
      <c r="L29" s="350"/>
      <c r="M29" s="415">
        <f t="shared" ref="M29:O32" si="8">SUM(C29,F29,I29)</f>
        <v>21460496</v>
      </c>
      <c r="N29" s="364">
        <f t="shared" si="8"/>
        <v>23652548</v>
      </c>
      <c r="O29" s="364">
        <f t="shared" si="8"/>
        <v>20133208</v>
      </c>
      <c r="Q29" s="358" t="s">
        <v>503</v>
      </c>
    </row>
    <row r="30" spans="1:17" s="356" customFormat="1" ht="12.75" customHeight="1" x14ac:dyDescent="0.25">
      <c r="A30" s="377" t="s">
        <v>193</v>
      </c>
      <c r="B30" s="351" t="s">
        <v>194</v>
      </c>
      <c r="C30" s="352">
        <v>764000</v>
      </c>
      <c r="D30" s="352">
        <v>350863</v>
      </c>
      <c r="E30" s="352">
        <v>349531</v>
      </c>
      <c r="F30" s="352">
        <v>80000</v>
      </c>
      <c r="G30" s="352">
        <v>80000</v>
      </c>
      <c r="H30" s="352">
        <v>41084</v>
      </c>
      <c r="I30" s="352">
        <v>1270000</v>
      </c>
      <c r="J30" s="352">
        <v>1270000</v>
      </c>
      <c r="K30" s="353">
        <v>306117</v>
      </c>
      <c r="L30" s="349"/>
      <c r="M30" s="410">
        <f t="shared" si="8"/>
        <v>2114000</v>
      </c>
      <c r="N30" s="372">
        <f t="shared" si="8"/>
        <v>1700863</v>
      </c>
      <c r="O30" s="372">
        <f t="shared" si="8"/>
        <v>696732</v>
      </c>
    </row>
    <row r="31" spans="1:17" s="356" customFormat="1" ht="12.75" customHeight="1" thickBot="1" x14ac:dyDescent="0.3">
      <c r="A31" s="336" t="s">
        <v>195</v>
      </c>
      <c r="B31" s="331" t="s">
        <v>196</v>
      </c>
      <c r="C31" s="337">
        <v>1220000</v>
      </c>
      <c r="D31" s="337">
        <v>2557447</v>
      </c>
      <c r="E31" s="337">
        <v>2557447</v>
      </c>
      <c r="F31" s="337">
        <v>300000</v>
      </c>
      <c r="G31" s="337">
        <v>452211</v>
      </c>
      <c r="H31" s="337">
        <v>341911</v>
      </c>
      <c r="I31" s="337">
        <v>19150000</v>
      </c>
      <c r="J31" s="337">
        <v>19150000</v>
      </c>
      <c r="K31" s="338">
        <v>15495948</v>
      </c>
      <c r="L31" s="349"/>
      <c r="M31" s="354">
        <f t="shared" si="8"/>
        <v>20670000</v>
      </c>
      <c r="N31" s="355">
        <f t="shared" si="8"/>
        <v>22159658</v>
      </c>
      <c r="O31" s="355">
        <f t="shared" si="8"/>
        <v>18395306</v>
      </c>
    </row>
    <row r="32" spans="1:17" s="356" customFormat="1" ht="12.75" hidden="1" customHeight="1" x14ac:dyDescent="0.25">
      <c r="A32" s="385" t="s">
        <v>197</v>
      </c>
      <c r="B32" s="381" t="s">
        <v>198</v>
      </c>
      <c r="C32" s="382"/>
      <c r="D32" s="382"/>
      <c r="E32" s="382"/>
      <c r="F32" s="382"/>
      <c r="G32" s="382"/>
      <c r="H32" s="382"/>
      <c r="I32" s="382"/>
      <c r="J32" s="382"/>
      <c r="K32" s="383"/>
      <c r="L32" s="349"/>
      <c r="M32" s="407">
        <f t="shared" si="8"/>
        <v>0</v>
      </c>
      <c r="N32" s="408">
        <f t="shared" si="8"/>
        <v>0</v>
      </c>
      <c r="O32" s="408">
        <f t="shared" si="8"/>
        <v>0</v>
      </c>
    </row>
    <row r="33" spans="1:15" s="358" customFormat="1" ht="12.75" customHeight="1" thickBot="1" x14ac:dyDescent="0.3">
      <c r="A33" s="384" t="s">
        <v>509</v>
      </c>
      <c r="B33" s="363" t="s">
        <v>199</v>
      </c>
      <c r="C33" s="364">
        <f>SUM(C30:C31)</f>
        <v>1984000</v>
      </c>
      <c r="D33" s="364">
        <f t="shared" ref="D33:O33" si="9">SUM(D30:D31)</f>
        <v>2908310</v>
      </c>
      <c r="E33" s="364">
        <f t="shared" si="9"/>
        <v>2906978</v>
      </c>
      <c r="F33" s="364">
        <f t="shared" si="9"/>
        <v>380000</v>
      </c>
      <c r="G33" s="364">
        <f t="shared" si="9"/>
        <v>532211</v>
      </c>
      <c r="H33" s="364">
        <f t="shared" si="9"/>
        <v>382995</v>
      </c>
      <c r="I33" s="364">
        <f t="shared" si="9"/>
        <v>20420000</v>
      </c>
      <c r="J33" s="364">
        <f t="shared" si="9"/>
        <v>20420000</v>
      </c>
      <c r="K33" s="379">
        <f t="shared" si="9"/>
        <v>15802065</v>
      </c>
      <c r="L33" s="379"/>
      <c r="M33" s="379">
        <f t="shared" si="9"/>
        <v>22784000</v>
      </c>
      <c r="N33" s="379">
        <f t="shared" si="9"/>
        <v>23860521</v>
      </c>
      <c r="O33" s="379">
        <f t="shared" si="9"/>
        <v>19092038</v>
      </c>
    </row>
    <row r="34" spans="1:15" s="356" customFormat="1" ht="12.75" customHeight="1" x14ac:dyDescent="0.25">
      <c r="A34" s="377" t="s">
        <v>200</v>
      </c>
      <c r="B34" s="351" t="s">
        <v>201</v>
      </c>
      <c r="C34" s="352">
        <v>1914710</v>
      </c>
      <c r="D34" s="352">
        <v>1914710</v>
      </c>
      <c r="E34" s="352">
        <v>1024750</v>
      </c>
      <c r="F34" s="352">
        <v>600000</v>
      </c>
      <c r="G34" s="352">
        <v>881757</v>
      </c>
      <c r="H34" s="352">
        <v>860830</v>
      </c>
      <c r="I34" s="352">
        <v>430000</v>
      </c>
      <c r="J34" s="352">
        <v>513551</v>
      </c>
      <c r="K34" s="353">
        <v>224274</v>
      </c>
      <c r="L34" s="349"/>
      <c r="M34" s="410">
        <f t="shared" ref="M34:O35" si="10">SUM(C34,F34,I34)</f>
        <v>2944710</v>
      </c>
      <c r="N34" s="372">
        <f t="shared" si="10"/>
        <v>3310018</v>
      </c>
      <c r="O34" s="372">
        <f t="shared" si="10"/>
        <v>2109854</v>
      </c>
    </row>
    <row r="35" spans="1:15" s="356" customFormat="1" ht="12.75" customHeight="1" thickBot="1" x14ac:dyDescent="0.3">
      <c r="A35" s="385" t="s">
        <v>202</v>
      </c>
      <c r="B35" s="381" t="s">
        <v>203</v>
      </c>
      <c r="C35" s="382">
        <v>170000</v>
      </c>
      <c r="D35" s="382">
        <v>500360</v>
      </c>
      <c r="E35" s="382">
        <v>244962</v>
      </c>
      <c r="F35" s="382">
        <v>102000</v>
      </c>
      <c r="G35" s="382">
        <v>76000</v>
      </c>
      <c r="H35" s="382">
        <v>49142</v>
      </c>
      <c r="I35" s="382">
        <v>40000</v>
      </c>
      <c r="J35" s="382">
        <v>47000</v>
      </c>
      <c r="K35" s="383">
        <v>38102</v>
      </c>
      <c r="L35" s="349"/>
      <c r="M35" s="407">
        <f t="shared" si="10"/>
        <v>312000</v>
      </c>
      <c r="N35" s="408">
        <f t="shared" si="10"/>
        <v>623360</v>
      </c>
      <c r="O35" s="408">
        <f t="shared" si="10"/>
        <v>332206</v>
      </c>
    </row>
    <row r="36" spans="1:15" s="358" customFormat="1" ht="12.75" customHeight="1" thickBot="1" x14ac:dyDescent="0.3">
      <c r="A36" s="384" t="s">
        <v>510</v>
      </c>
      <c r="B36" s="363" t="s">
        <v>204</v>
      </c>
      <c r="C36" s="364">
        <f>SUM(C34:C35)</f>
        <v>2084710</v>
      </c>
      <c r="D36" s="364">
        <f t="shared" ref="D36:O36" si="11">SUM(D34:D35)</f>
        <v>2415070</v>
      </c>
      <c r="E36" s="364">
        <f t="shared" si="11"/>
        <v>1269712</v>
      </c>
      <c r="F36" s="364">
        <f t="shared" si="11"/>
        <v>702000</v>
      </c>
      <c r="G36" s="364">
        <f t="shared" si="11"/>
        <v>957757</v>
      </c>
      <c r="H36" s="364">
        <f t="shared" si="11"/>
        <v>909972</v>
      </c>
      <c r="I36" s="364">
        <f t="shared" si="11"/>
        <v>470000</v>
      </c>
      <c r="J36" s="364">
        <f t="shared" si="11"/>
        <v>560551</v>
      </c>
      <c r="K36" s="379">
        <f t="shared" si="11"/>
        <v>262376</v>
      </c>
      <c r="L36" s="379"/>
      <c r="M36" s="379">
        <f t="shared" si="11"/>
        <v>3256710</v>
      </c>
      <c r="N36" s="379">
        <f t="shared" si="11"/>
        <v>3933378</v>
      </c>
      <c r="O36" s="379">
        <f t="shared" si="11"/>
        <v>2442060</v>
      </c>
    </row>
    <row r="37" spans="1:15" s="356" customFormat="1" ht="12.75" customHeight="1" x14ac:dyDescent="0.25">
      <c r="A37" s="377" t="s">
        <v>205</v>
      </c>
      <c r="B37" s="351" t="s">
        <v>206</v>
      </c>
      <c r="C37" s="352">
        <v>6630000</v>
      </c>
      <c r="D37" s="352">
        <v>8631634</v>
      </c>
      <c r="E37" s="352">
        <v>6753371</v>
      </c>
      <c r="F37" s="352">
        <v>800000</v>
      </c>
      <c r="G37" s="352">
        <v>1597050</v>
      </c>
      <c r="H37" s="352">
        <v>571313</v>
      </c>
      <c r="I37" s="352">
        <v>1600000</v>
      </c>
      <c r="J37" s="352">
        <v>2671515</v>
      </c>
      <c r="K37" s="353">
        <v>1465454</v>
      </c>
      <c r="L37" s="349"/>
      <c r="M37" s="410">
        <f t="shared" ref="M37:O42" si="12">SUM(C37,F37,I37)</f>
        <v>9030000</v>
      </c>
      <c r="N37" s="372">
        <f t="shared" si="12"/>
        <v>12900199</v>
      </c>
      <c r="O37" s="372">
        <f t="shared" si="12"/>
        <v>8790138</v>
      </c>
    </row>
    <row r="38" spans="1:15" s="356" customFormat="1" ht="12.75" customHeight="1" x14ac:dyDescent="0.25">
      <c r="A38" s="336" t="s">
        <v>207</v>
      </c>
      <c r="B38" s="331" t="s">
        <v>208</v>
      </c>
      <c r="C38" s="337">
        <v>1266400</v>
      </c>
      <c r="D38" s="337">
        <v>1080000</v>
      </c>
      <c r="E38" s="337">
        <v>540000</v>
      </c>
      <c r="F38" s="337">
        <v>120000</v>
      </c>
      <c r="G38" s="337">
        <v>40000</v>
      </c>
      <c r="H38" s="337">
        <v>40000</v>
      </c>
      <c r="I38" s="337">
        <v>0</v>
      </c>
      <c r="J38" s="337">
        <v>0</v>
      </c>
      <c r="K38" s="338"/>
      <c r="L38" s="349"/>
      <c r="M38" s="354">
        <f t="shared" si="12"/>
        <v>1386400</v>
      </c>
      <c r="N38" s="355">
        <f t="shared" si="12"/>
        <v>1120000</v>
      </c>
      <c r="O38" s="355">
        <f t="shared" si="12"/>
        <v>580000</v>
      </c>
    </row>
    <row r="39" spans="1:15" s="356" customFormat="1" ht="12.75" customHeight="1" x14ac:dyDescent="0.25">
      <c r="A39" s="336" t="s">
        <v>209</v>
      </c>
      <c r="B39" s="331" t="s">
        <v>210</v>
      </c>
      <c r="C39" s="337">
        <v>4930000</v>
      </c>
      <c r="D39" s="337">
        <v>2677244</v>
      </c>
      <c r="E39" s="337">
        <v>1946644</v>
      </c>
      <c r="F39" s="337">
        <v>500000</v>
      </c>
      <c r="G39" s="337">
        <v>193290</v>
      </c>
      <c r="H39" s="337">
        <v>193290</v>
      </c>
      <c r="I39" s="337">
        <v>2700000</v>
      </c>
      <c r="J39" s="337">
        <v>1606562</v>
      </c>
      <c r="K39" s="338">
        <v>655307</v>
      </c>
      <c r="L39" s="349"/>
      <c r="M39" s="354">
        <f t="shared" si="12"/>
        <v>8130000</v>
      </c>
      <c r="N39" s="355">
        <f t="shared" si="12"/>
        <v>4477096</v>
      </c>
      <c r="O39" s="355">
        <f t="shared" si="12"/>
        <v>2795241</v>
      </c>
    </row>
    <row r="40" spans="1:15" s="356" customFormat="1" ht="12.75" hidden="1" customHeight="1" x14ac:dyDescent="0.25">
      <c r="A40" s="336" t="s">
        <v>211</v>
      </c>
      <c r="B40" s="331" t="s">
        <v>212</v>
      </c>
      <c r="C40" s="337"/>
      <c r="D40" s="337"/>
      <c r="E40" s="337"/>
      <c r="F40" s="337"/>
      <c r="G40" s="337"/>
      <c r="H40" s="337"/>
      <c r="I40" s="337"/>
      <c r="J40" s="337"/>
      <c r="K40" s="338"/>
      <c r="L40" s="349"/>
      <c r="M40" s="354">
        <f t="shared" si="12"/>
        <v>0</v>
      </c>
      <c r="N40" s="355">
        <f t="shared" si="12"/>
        <v>0</v>
      </c>
      <c r="O40" s="355">
        <f t="shared" si="12"/>
        <v>0</v>
      </c>
    </row>
    <row r="41" spans="1:15" s="356" customFormat="1" ht="12.75" customHeight="1" x14ac:dyDescent="0.25">
      <c r="A41" s="341" t="s">
        <v>213</v>
      </c>
      <c r="B41" s="331" t="s">
        <v>214</v>
      </c>
      <c r="C41" s="337">
        <v>8280560</v>
      </c>
      <c r="D41" s="337">
        <v>10904276</v>
      </c>
      <c r="E41" s="337">
        <v>10742288</v>
      </c>
      <c r="F41" s="337">
        <v>300000</v>
      </c>
      <c r="G41" s="337">
        <v>169490</v>
      </c>
      <c r="H41" s="337">
        <v>169490</v>
      </c>
      <c r="I41" s="337">
        <v>1287000</v>
      </c>
      <c r="J41" s="337">
        <v>1287000</v>
      </c>
      <c r="K41" s="338">
        <v>291057</v>
      </c>
      <c r="L41" s="349"/>
      <c r="M41" s="354">
        <f t="shared" si="12"/>
        <v>9867560</v>
      </c>
      <c r="N41" s="355">
        <f t="shared" si="12"/>
        <v>12360766</v>
      </c>
      <c r="O41" s="355">
        <f t="shared" si="12"/>
        <v>11202835</v>
      </c>
    </row>
    <row r="42" spans="1:15" s="356" customFormat="1" ht="12.75" customHeight="1" thickBot="1" x14ac:dyDescent="0.3">
      <c r="A42" s="385" t="s">
        <v>215</v>
      </c>
      <c r="B42" s="381" t="s">
        <v>216</v>
      </c>
      <c r="C42" s="382">
        <v>8100000</v>
      </c>
      <c r="D42" s="382">
        <v>5613611</v>
      </c>
      <c r="E42" s="382">
        <v>4528531</v>
      </c>
      <c r="F42" s="382">
        <v>1637000</v>
      </c>
      <c r="G42" s="382">
        <v>822501</v>
      </c>
      <c r="H42" s="382">
        <v>725734</v>
      </c>
      <c r="I42" s="382">
        <v>925000</v>
      </c>
      <c r="J42" s="382">
        <v>932220</v>
      </c>
      <c r="K42" s="383">
        <v>896212</v>
      </c>
      <c r="L42" s="349"/>
      <c r="M42" s="407">
        <f t="shared" si="12"/>
        <v>10662000</v>
      </c>
      <c r="N42" s="408">
        <f t="shared" si="12"/>
        <v>7368332</v>
      </c>
      <c r="O42" s="408">
        <f t="shared" si="12"/>
        <v>6150477</v>
      </c>
    </row>
    <row r="43" spans="1:15" s="358" customFormat="1" ht="12.75" customHeight="1" thickBot="1" x14ac:dyDescent="0.3">
      <c r="A43" s="384" t="s">
        <v>511</v>
      </c>
      <c r="B43" s="363" t="s">
        <v>217</v>
      </c>
      <c r="C43" s="364">
        <f>SUM(C37:C42)</f>
        <v>29206960</v>
      </c>
      <c r="D43" s="364">
        <f t="shared" ref="D43:O43" si="13">SUM(D37:D42)</f>
        <v>28906765</v>
      </c>
      <c r="E43" s="364">
        <f t="shared" si="13"/>
        <v>24510834</v>
      </c>
      <c r="F43" s="364">
        <f t="shared" si="13"/>
        <v>3357000</v>
      </c>
      <c r="G43" s="364">
        <f t="shared" si="13"/>
        <v>2822331</v>
      </c>
      <c r="H43" s="364">
        <f t="shared" si="13"/>
        <v>1699827</v>
      </c>
      <c r="I43" s="364">
        <f t="shared" si="13"/>
        <v>6512000</v>
      </c>
      <c r="J43" s="364">
        <f t="shared" si="13"/>
        <v>6497297</v>
      </c>
      <c r="K43" s="379">
        <f t="shared" si="13"/>
        <v>3308030</v>
      </c>
      <c r="L43" s="379"/>
      <c r="M43" s="379">
        <f t="shared" si="13"/>
        <v>39075960</v>
      </c>
      <c r="N43" s="379">
        <f t="shared" si="13"/>
        <v>38226393</v>
      </c>
      <c r="O43" s="379">
        <f t="shared" si="13"/>
        <v>29518691</v>
      </c>
    </row>
    <row r="44" spans="1:15" s="356" customFormat="1" ht="12.75" customHeight="1" x14ac:dyDescent="0.25">
      <c r="A44" s="377" t="s">
        <v>218</v>
      </c>
      <c r="B44" s="351" t="s">
        <v>219</v>
      </c>
      <c r="C44" s="352">
        <v>260000</v>
      </c>
      <c r="D44" s="352">
        <v>260000</v>
      </c>
      <c r="E44" s="352">
        <v>174997</v>
      </c>
      <c r="F44" s="352">
        <v>912000</v>
      </c>
      <c r="G44" s="352">
        <v>632390</v>
      </c>
      <c r="H44" s="352">
        <v>606990</v>
      </c>
      <c r="I44" s="352">
        <v>225000</v>
      </c>
      <c r="J44" s="352">
        <v>225000</v>
      </c>
      <c r="K44" s="353">
        <v>21730</v>
      </c>
      <c r="L44" s="349"/>
      <c r="M44" s="410">
        <f t="shared" ref="M44:O45" si="14">SUM(C44,F44,I44)</f>
        <v>1397000</v>
      </c>
      <c r="N44" s="372">
        <f t="shared" si="14"/>
        <v>1117390</v>
      </c>
      <c r="O44" s="372">
        <f t="shared" si="14"/>
        <v>803717</v>
      </c>
    </row>
    <row r="45" spans="1:15" s="356" customFormat="1" ht="12.75" customHeight="1" thickBot="1" x14ac:dyDescent="0.3">
      <c r="A45" s="385" t="s">
        <v>220</v>
      </c>
      <c r="B45" s="381" t="s">
        <v>221</v>
      </c>
      <c r="C45" s="382">
        <v>0</v>
      </c>
      <c r="D45" s="382">
        <v>0</v>
      </c>
      <c r="E45" s="382">
        <v>0</v>
      </c>
      <c r="F45" s="382">
        <v>0</v>
      </c>
      <c r="G45" s="382">
        <v>0</v>
      </c>
      <c r="H45" s="382">
        <v>0</v>
      </c>
      <c r="I45" s="382">
        <v>0</v>
      </c>
      <c r="J45" s="382">
        <v>0</v>
      </c>
      <c r="K45" s="383">
        <v>0</v>
      </c>
      <c r="L45" s="349"/>
      <c r="M45" s="407">
        <f t="shared" si="14"/>
        <v>0</v>
      </c>
      <c r="N45" s="408">
        <f t="shared" si="14"/>
        <v>0</v>
      </c>
      <c r="O45" s="408">
        <f t="shared" si="14"/>
        <v>0</v>
      </c>
    </row>
    <row r="46" spans="1:15" s="358" customFormat="1" ht="12.75" customHeight="1" thickBot="1" x14ac:dyDescent="0.3">
      <c r="A46" s="384" t="s">
        <v>222</v>
      </c>
      <c r="B46" s="363" t="s">
        <v>223</v>
      </c>
      <c r="C46" s="364">
        <f>SUM(C44:C45)</f>
        <v>260000</v>
      </c>
      <c r="D46" s="364">
        <f t="shared" ref="D46:O46" si="15">SUM(D44:D45)</f>
        <v>260000</v>
      </c>
      <c r="E46" s="364">
        <f t="shared" si="15"/>
        <v>174997</v>
      </c>
      <c r="F46" s="364">
        <f t="shared" si="15"/>
        <v>912000</v>
      </c>
      <c r="G46" s="364">
        <f t="shared" si="15"/>
        <v>632390</v>
      </c>
      <c r="H46" s="364">
        <f t="shared" si="15"/>
        <v>606990</v>
      </c>
      <c r="I46" s="364">
        <f t="shared" si="15"/>
        <v>225000</v>
      </c>
      <c r="J46" s="364">
        <f t="shared" si="15"/>
        <v>225000</v>
      </c>
      <c r="K46" s="379">
        <f t="shared" si="15"/>
        <v>21730</v>
      </c>
      <c r="L46" s="379"/>
      <c r="M46" s="379">
        <f t="shared" si="15"/>
        <v>1397000</v>
      </c>
      <c r="N46" s="379">
        <f t="shared" si="15"/>
        <v>1117390</v>
      </c>
      <c r="O46" s="379">
        <f t="shared" si="15"/>
        <v>803717</v>
      </c>
    </row>
    <row r="47" spans="1:15" s="356" customFormat="1" ht="12.75" customHeight="1" x14ac:dyDescent="0.25">
      <c r="A47" s="377" t="s">
        <v>224</v>
      </c>
      <c r="B47" s="351" t="s">
        <v>225</v>
      </c>
      <c r="C47" s="352">
        <v>8835039</v>
      </c>
      <c r="D47" s="352">
        <v>8420990</v>
      </c>
      <c r="E47" s="352">
        <v>4446595</v>
      </c>
      <c r="F47" s="352">
        <v>1180930</v>
      </c>
      <c r="G47" s="352">
        <v>852357</v>
      </c>
      <c r="H47" s="352">
        <v>543549</v>
      </c>
      <c r="I47" s="352">
        <v>7398540</v>
      </c>
      <c r="J47" s="352">
        <v>7422989</v>
      </c>
      <c r="K47" s="353">
        <v>3880459</v>
      </c>
      <c r="L47" s="349"/>
      <c r="M47" s="416">
        <f t="shared" ref="M47:O51" si="16">SUM(C47,F47,I47)</f>
        <v>17414509</v>
      </c>
      <c r="N47" s="388">
        <f t="shared" si="16"/>
        <v>16696336</v>
      </c>
      <c r="O47" s="388">
        <f t="shared" si="16"/>
        <v>8870603</v>
      </c>
    </row>
    <row r="48" spans="1:15" s="356" customFormat="1" ht="12.75" customHeight="1" x14ac:dyDescent="0.25">
      <c r="A48" s="336" t="s">
        <v>226</v>
      </c>
      <c r="B48" s="331" t="s">
        <v>227</v>
      </c>
      <c r="C48" s="337">
        <v>1404000</v>
      </c>
      <c r="D48" s="337">
        <v>1904000</v>
      </c>
      <c r="E48" s="337">
        <v>1595000</v>
      </c>
      <c r="F48" s="337">
        <v>0</v>
      </c>
      <c r="G48" s="337">
        <v>0</v>
      </c>
      <c r="H48" s="337"/>
      <c r="I48" s="337">
        <v>5125976</v>
      </c>
      <c r="J48" s="337">
        <v>5125976</v>
      </c>
      <c r="K48" s="338">
        <v>2142000</v>
      </c>
      <c r="L48" s="349"/>
      <c r="M48" s="410">
        <f t="shared" si="16"/>
        <v>6529976</v>
      </c>
      <c r="N48" s="372">
        <f t="shared" si="16"/>
        <v>7029976</v>
      </c>
      <c r="O48" s="372">
        <f t="shared" si="16"/>
        <v>3737000</v>
      </c>
    </row>
    <row r="49" spans="1:16" s="356" customFormat="1" ht="13.2" customHeight="1" x14ac:dyDescent="0.25">
      <c r="A49" s="336" t="s">
        <v>228</v>
      </c>
      <c r="B49" s="331" t="s">
        <v>229</v>
      </c>
      <c r="C49" s="337"/>
      <c r="D49" s="337"/>
      <c r="E49" s="337"/>
      <c r="F49" s="337"/>
      <c r="G49" s="337"/>
      <c r="H49" s="337"/>
      <c r="I49" s="337"/>
      <c r="J49" s="337"/>
      <c r="K49" s="338"/>
      <c r="L49" s="349"/>
      <c r="M49" s="354">
        <f t="shared" si="16"/>
        <v>0</v>
      </c>
      <c r="N49" s="355">
        <f t="shared" si="16"/>
        <v>0</v>
      </c>
      <c r="O49" s="355">
        <f t="shared" si="16"/>
        <v>0</v>
      </c>
    </row>
    <row r="50" spans="1:16" s="356" customFormat="1" x14ac:dyDescent="0.25">
      <c r="A50" s="336" t="s">
        <v>230</v>
      </c>
      <c r="B50" s="331" t="s">
        <v>231</v>
      </c>
      <c r="C50" s="337"/>
      <c r="D50" s="337"/>
      <c r="E50" s="337"/>
      <c r="F50" s="337"/>
      <c r="G50" s="337"/>
      <c r="H50" s="337"/>
      <c r="I50" s="337"/>
      <c r="J50" s="337"/>
      <c r="K50" s="338"/>
      <c r="L50" s="349"/>
      <c r="M50" s="354">
        <f t="shared" si="16"/>
        <v>0</v>
      </c>
      <c r="N50" s="355">
        <f t="shared" si="16"/>
        <v>0</v>
      </c>
      <c r="O50" s="355">
        <f t="shared" si="16"/>
        <v>0</v>
      </c>
    </row>
    <row r="51" spans="1:16" s="356" customFormat="1" ht="13.8" thickBot="1" x14ac:dyDescent="0.3">
      <c r="A51" s="385" t="s">
        <v>232</v>
      </c>
      <c r="B51" s="381" t="s">
        <v>233</v>
      </c>
      <c r="C51" s="382">
        <v>300000</v>
      </c>
      <c r="D51" s="382">
        <v>304837</v>
      </c>
      <c r="E51" s="382">
        <v>39676</v>
      </c>
      <c r="F51" s="382">
        <v>0</v>
      </c>
      <c r="G51" s="382">
        <v>31648</v>
      </c>
      <c r="H51" s="382">
        <v>31648</v>
      </c>
      <c r="I51" s="382">
        <v>0</v>
      </c>
      <c r="J51" s="382">
        <v>3</v>
      </c>
      <c r="K51" s="383">
        <v>3</v>
      </c>
      <c r="L51" s="349"/>
      <c r="M51" s="407">
        <f t="shared" si="16"/>
        <v>300000</v>
      </c>
      <c r="N51" s="408">
        <f t="shared" si="16"/>
        <v>336488</v>
      </c>
      <c r="O51" s="408">
        <f t="shared" si="16"/>
        <v>71327</v>
      </c>
      <c r="P51" s="414"/>
    </row>
    <row r="52" spans="1:16" s="358" customFormat="1" ht="26.4" x14ac:dyDescent="0.25">
      <c r="A52" s="386" t="s">
        <v>234</v>
      </c>
      <c r="B52" s="387" t="s">
        <v>235</v>
      </c>
      <c r="C52" s="388">
        <f>SUM(C47:C51)</f>
        <v>10539039</v>
      </c>
      <c r="D52" s="388">
        <f t="shared" ref="D52:O52" si="17">SUM(D47:D51)</f>
        <v>10629827</v>
      </c>
      <c r="E52" s="388">
        <f t="shared" si="17"/>
        <v>6081271</v>
      </c>
      <c r="F52" s="388">
        <f t="shared" si="17"/>
        <v>1180930</v>
      </c>
      <c r="G52" s="388">
        <f t="shared" si="17"/>
        <v>884005</v>
      </c>
      <c r="H52" s="388">
        <f t="shared" si="17"/>
        <v>575197</v>
      </c>
      <c r="I52" s="388">
        <f t="shared" si="17"/>
        <v>12524516</v>
      </c>
      <c r="J52" s="388">
        <f t="shared" si="17"/>
        <v>12548968</v>
      </c>
      <c r="K52" s="389">
        <f t="shared" si="17"/>
        <v>6022462</v>
      </c>
      <c r="L52" s="389"/>
      <c r="M52" s="389">
        <f t="shared" si="17"/>
        <v>24244485</v>
      </c>
      <c r="N52" s="389">
        <f t="shared" si="17"/>
        <v>24062800</v>
      </c>
      <c r="O52" s="389">
        <f t="shared" si="17"/>
        <v>12678930</v>
      </c>
    </row>
    <row r="53" spans="1:16" s="358" customFormat="1" ht="13.8" thickBot="1" x14ac:dyDescent="0.3">
      <c r="A53" s="345" t="s">
        <v>537</v>
      </c>
      <c r="B53" s="343" t="s">
        <v>236</v>
      </c>
      <c r="C53" s="359">
        <f>SUM(C33,C36,C43,C46,C52)</f>
        <v>44074709</v>
      </c>
      <c r="D53" s="359">
        <f t="shared" ref="D53:O53" si="18">SUM(D33,D36,D43,D46,D52)</f>
        <v>45119972</v>
      </c>
      <c r="E53" s="359">
        <f t="shared" si="18"/>
        <v>34943792</v>
      </c>
      <c r="F53" s="359">
        <f t="shared" si="18"/>
        <v>6531930</v>
      </c>
      <c r="G53" s="359">
        <f t="shared" si="18"/>
        <v>5828694</v>
      </c>
      <c r="H53" s="359">
        <f t="shared" si="18"/>
        <v>4174981</v>
      </c>
      <c r="I53" s="359">
        <f t="shared" si="18"/>
        <v>40151516</v>
      </c>
      <c r="J53" s="359">
        <f t="shared" si="18"/>
        <v>40251816</v>
      </c>
      <c r="K53" s="390">
        <f t="shared" si="18"/>
        <v>25416663</v>
      </c>
      <c r="L53" s="390"/>
      <c r="M53" s="390">
        <f t="shared" si="18"/>
        <v>90758155</v>
      </c>
      <c r="N53" s="390">
        <f>SUM(N33,N36,N43,N46,N52)</f>
        <v>91200482</v>
      </c>
      <c r="O53" s="390">
        <f t="shared" si="18"/>
        <v>64535436</v>
      </c>
    </row>
    <row r="54" spans="1:16" s="358" customFormat="1" x14ac:dyDescent="0.25">
      <c r="A54" s="377" t="s">
        <v>239</v>
      </c>
      <c r="B54" s="351" t="s">
        <v>240</v>
      </c>
      <c r="C54" s="352">
        <v>0</v>
      </c>
      <c r="D54" s="352">
        <v>0</v>
      </c>
      <c r="E54" s="352">
        <v>0</v>
      </c>
      <c r="F54" s="372"/>
      <c r="G54" s="372"/>
      <c r="H54" s="372"/>
      <c r="I54" s="372"/>
      <c r="J54" s="372"/>
      <c r="K54" s="373"/>
      <c r="L54" s="350"/>
      <c r="M54" s="410">
        <f t="shared" ref="M54:O56" si="19">SUM(C54,F54,I54)</f>
        <v>0</v>
      </c>
      <c r="N54" s="372">
        <f t="shared" si="19"/>
        <v>0</v>
      </c>
      <c r="O54" s="372">
        <f t="shared" si="19"/>
        <v>0</v>
      </c>
    </row>
    <row r="55" spans="1:16" s="358" customFormat="1" ht="18.600000000000001" customHeight="1" x14ac:dyDescent="0.25">
      <c r="A55" s="336" t="s">
        <v>243</v>
      </c>
      <c r="B55" s="331" t="s">
        <v>244</v>
      </c>
      <c r="C55" s="337">
        <v>210000</v>
      </c>
      <c r="D55" s="337">
        <v>210000</v>
      </c>
      <c r="E55" s="337">
        <v>170000</v>
      </c>
      <c r="F55" s="355">
        <v>0</v>
      </c>
      <c r="G55" s="355">
        <v>0</v>
      </c>
      <c r="H55" s="355">
        <v>0</v>
      </c>
      <c r="I55" s="355">
        <v>0</v>
      </c>
      <c r="J55" s="355">
        <v>0</v>
      </c>
      <c r="K55" s="357">
        <v>0</v>
      </c>
      <c r="L55" s="350"/>
      <c r="M55" s="354">
        <f t="shared" si="19"/>
        <v>210000</v>
      </c>
      <c r="N55" s="355">
        <f t="shared" si="19"/>
        <v>210000</v>
      </c>
      <c r="O55" s="355">
        <f t="shared" si="19"/>
        <v>170000</v>
      </c>
    </row>
    <row r="56" spans="1:16" s="356" customFormat="1" ht="13.8" thickBot="1" x14ac:dyDescent="0.3">
      <c r="A56" s="385" t="s">
        <v>245</v>
      </c>
      <c r="B56" s="381" t="s">
        <v>246</v>
      </c>
      <c r="C56" s="382">
        <v>1105000</v>
      </c>
      <c r="D56" s="382">
        <v>4195141</v>
      </c>
      <c r="E56" s="382">
        <v>2429365</v>
      </c>
      <c r="F56" s="382">
        <v>0</v>
      </c>
      <c r="G56" s="382">
        <v>0</v>
      </c>
      <c r="H56" s="382">
        <v>0</v>
      </c>
      <c r="I56" s="382">
        <v>0</v>
      </c>
      <c r="J56" s="382">
        <v>0</v>
      </c>
      <c r="K56" s="383">
        <v>0</v>
      </c>
      <c r="L56" s="349"/>
      <c r="M56" s="407">
        <f t="shared" si="19"/>
        <v>1105000</v>
      </c>
      <c r="N56" s="408">
        <f t="shared" si="19"/>
        <v>4195141</v>
      </c>
      <c r="O56" s="408">
        <f t="shared" si="19"/>
        <v>2429365</v>
      </c>
    </row>
    <row r="57" spans="1:16" s="358" customFormat="1" ht="13.8" thickBot="1" x14ac:dyDescent="0.3">
      <c r="A57" s="384" t="s">
        <v>494</v>
      </c>
      <c r="B57" s="363" t="s">
        <v>247</v>
      </c>
      <c r="C57" s="364">
        <f>SUM(C54:C56)</f>
        <v>1315000</v>
      </c>
      <c r="D57" s="364">
        <f>SUM(D54:D56)</f>
        <v>4405141</v>
      </c>
      <c r="E57" s="364">
        <f>SUM(E54:E56)</f>
        <v>2599365</v>
      </c>
      <c r="F57" s="364">
        <f t="shared" ref="F57:O57" si="20">SUM(F55:F56)</f>
        <v>0</v>
      </c>
      <c r="G57" s="364">
        <f t="shared" si="20"/>
        <v>0</v>
      </c>
      <c r="H57" s="364">
        <v>0</v>
      </c>
      <c r="I57" s="364">
        <f t="shared" si="20"/>
        <v>0</v>
      </c>
      <c r="J57" s="364">
        <f t="shared" si="20"/>
        <v>0</v>
      </c>
      <c r="K57" s="379">
        <f t="shared" si="20"/>
        <v>0</v>
      </c>
      <c r="L57" s="379"/>
      <c r="M57" s="379">
        <f t="shared" si="20"/>
        <v>1315000</v>
      </c>
      <c r="N57" s="379">
        <f t="shared" si="20"/>
        <v>4405141</v>
      </c>
      <c r="O57" s="379">
        <f t="shared" si="20"/>
        <v>2599365</v>
      </c>
    </row>
    <row r="58" spans="1:16" s="356" customFormat="1" hidden="1" x14ac:dyDescent="0.25">
      <c r="A58" s="377" t="s">
        <v>237</v>
      </c>
      <c r="B58" s="351" t="s">
        <v>238</v>
      </c>
      <c r="C58" s="352"/>
      <c r="D58" s="352"/>
      <c r="E58" s="352"/>
      <c r="F58" s="352"/>
      <c r="G58" s="352"/>
      <c r="H58" s="352"/>
      <c r="I58" s="352"/>
      <c r="J58" s="352"/>
      <c r="K58" s="353"/>
      <c r="L58" s="349"/>
      <c r="M58" s="410">
        <f t="shared" ref="M58:M68" si="21">SUM(C58,F58,I58)</f>
        <v>0</v>
      </c>
      <c r="N58" s="372">
        <f t="shared" ref="N58:N68" si="22">SUM(D58,G58,J58)</f>
        <v>0</v>
      </c>
      <c r="O58" s="372">
        <f t="shared" ref="O58:O68" si="23">SUM(E58,H58,K58)</f>
        <v>0</v>
      </c>
    </row>
    <row r="59" spans="1:16" s="356" customFormat="1" hidden="1" x14ac:dyDescent="0.25">
      <c r="A59" s="336" t="s">
        <v>239</v>
      </c>
      <c r="B59" s="331" t="s">
        <v>240</v>
      </c>
      <c r="C59" s="337"/>
      <c r="D59" s="337"/>
      <c r="E59" s="337"/>
      <c r="F59" s="337"/>
      <c r="G59" s="337"/>
      <c r="H59" s="337"/>
      <c r="I59" s="337"/>
      <c r="J59" s="337"/>
      <c r="K59" s="338"/>
      <c r="L59" s="349"/>
      <c r="M59" s="354">
        <f t="shared" si="21"/>
        <v>0</v>
      </c>
      <c r="N59" s="355">
        <f t="shared" si="22"/>
        <v>0</v>
      </c>
      <c r="O59" s="355">
        <f t="shared" si="23"/>
        <v>0</v>
      </c>
    </row>
    <row r="60" spans="1:16" s="356" customFormat="1" hidden="1" x14ac:dyDescent="0.25">
      <c r="A60" s="336" t="s">
        <v>241</v>
      </c>
      <c r="B60" s="331" t="s">
        <v>242</v>
      </c>
      <c r="C60" s="337"/>
      <c r="D60" s="337"/>
      <c r="E60" s="337"/>
      <c r="F60" s="337"/>
      <c r="G60" s="337"/>
      <c r="H60" s="337"/>
      <c r="I60" s="337"/>
      <c r="J60" s="337"/>
      <c r="K60" s="338"/>
      <c r="L60" s="349"/>
      <c r="M60" s="354">
        <f t="shared" si="21"/>
        <v>0</v>
      </c>
      <c r="N60" s="355">
        <f t="shared" si="22"/>
        <v>0</v>
      </c>
      <c r="O60" s="355">
        <f t="shared" si="23"/>
        <v>0</v>
      </c>
    </row>
    <row r="61" spans="1:16" s="356" customFormat="1" hidden="1" x14ac:dyDescent="0.25">
      <c r="A61" s="336" t="s">
        <v>243</v>
      </c>
      <c r="B61" s="331" t="s">
        <v>244</v>
      </c>
      <c r="C61" s="337"/>
      <c r="D61" s="337"/>
      <c r="E61" s="337"/>
      <c r="F61" s="337"/>
      <c r="G61" s="337"/>
      <c r="H61" s="337"/>
      <c r="I61" s="337"/>
      <c r="J61" s="337"/>
      <c r="K61" s="338"/>
      <c r="L61" s="349"/>
      <c r="M61" s="354">
        <f t="shared" si="21"/>
        <v>0</v>
      </c>
      <c r="N61" s="355">
        <f t="shared" si="22"/>
        <v>0</v>
      </c>
      <c r="O61" s="355">
        <f t="shared" si="23"/>
        <v>0</v>
      </c>
    </row>
    <row r="62" spans="1:16" s="356" customFormat="1" hidden="1" x14ac:dyDescent="0.25">
      <c r="A62" s="340" t="s">
        <v>248</v>
      </c>
      <c r="B62" s="331" t="s">
        <v>249</v>
      </c>
      <c r="C62" s="337"/>
      <c r="D62" s="337"/>
      <c r="E62" s="337"/>
      <c r="F62" s="337"/>
      <c r="G62" s="337"/>
      <c r="H62" s="337"/>
      <c r="I62" s="337"/>
      <c r="J62" s="337"/>
      <c r="K62" s="338"/>
      <c r="L62" s="349"/>
      <c r="M62" s="354">
        <f t="shared" si="21"/>
        <v>0</v>
      </c>
      <c r="N62" s="355">
        <f t="shared" si="22"/>
        <v>0</v>
      </c>
      <c r="O62" s="355">
        <f t="shared" si="23"/>
        <v>0</v>
      </c>
    </row>
    <row r="63" spans="1:16" s="356" customFormat="1" hidden="1" x14ac:dyDescent="0.25">
      <c r="A63" s="340" t="s">
        <v>250</v>
      </c>
      <c r="B63" s="331" t="s">
        <v>251</v>
      </c>
      <c r="C63" s="337"/>
      <c r="D63" s="337"/>
      <c r="E63" s="337"/>
      <c r="F63" s="337"/>
      <c r="G63" s="337"/>
      <c r="H63" s="337"/>
      <c r="I63" s="337"/>
      <c r="J63" s="337"/>
      <c r="K63" s="338"/>
      <c r="L63" s="349"/>
      <c r="M63" s="354">
        <f t="shared" si="21"/>
        <v>0</v>
      </c>
      <c r="N63" s="355">
        <f t="shared" si="22"/>
        <v>0</v>
      </c>
      <c r="O63" s="355">
        <f t="shared" si="23"/>
        <v>0</v>
      </c>
    </row>
    <row r="64" spans="1:16" s="356" customFormat="1" ht="26.4" hidden="1" x14ac:dyDescent="0.25">
      <c r="A64" s="340" t="s">
        <v>252</v>
      </c>
      <c r="B64" s="331" t="s">
        <v>253</v>
      </c>
      <c r="C64" s="337"/>
      <c r="D64" s="337"/>
      <c r="E64" s="337"/>
      <c r="F64" s="337"/>
      <c r="G64" s="337"/>
      <c r="H64" s="337"/>
      <c r="I64" s="337"/>
      <c r="J64" s="337"/>
      <c r="K64" s="338"/>
      <c r="L64" s="349"/>
      <c r="M64" s="354">
        <f t="shared" si="21"/>
        <v>0</v>
      </c>
      <c r="N64" s="355">
        <f t="shared" si="22"/>
        <v>0</v>
      </c>
      <c r="O64" s="355">
        <f t="shared" si="23"/>
        <v>0</v>
      </c>
    </row>
    <row r="65" spans="1:15" s="356" customFormat="1" ht="26.4" hidden="1" x14ac:dyDescent="0.25">
      <c r="A65" s="340" t="s">
        <v>254</v>
      </c>
      <c r="B65" s="331" t="s">
        <v>255</v>
      </c>
      <c r="C65" s="337"/>
      <c r="D65" s="337"/>
      <c r="E65" s="337"/>
      <c r="F65" s="337"/>
      <c r="G65" s="337"/>
      <c r="H65" s="337"/>
      <c r="I65" s="337"/>
      <c r="J65" s="337"/>
      <c r="K65" s="338"/>
      <c r="L65" s="349"/>
      <c r="M65" s="354">
        <f t="shared" si="21"/>
        <v>0</v>
      </c>
      <c r="N65" s="355">
        <f t="shared" si="22"/>
        <v>0</v>
      </c>
      <c r="O65" s="355">
        <f t="shared" si="23"/>
        <v>0</v>
      </c>
    </row>
    <row r="66" spans="1:15" s="356" customFormat="1" ht="26.4" hidden="1" x14ac:dyDescent="0.25">
      <c r="A66" s="340" t="s">
        <v>256</v>
      </c>
      <c r="B66" s="331" t="s">
        <v>257</v>
      </c>
      <c r="C66" s="337"/>
      <c r="D66" s="337"/>
      <c r="E66" s="337"/>
      <c r="F66" s="337"/>
      <c r="G66" s="337"/>
      <c r="H66" s="337"/>
      <c r="I66" s="337"/>
      <c r="J66" s="337"/>
      <c r="K66" s="338"/>
      <c r="L66" s="349"/>
      <c r="M66" s="354">
        <f t="shared" si="21"/>
        <v>0</v>
      </c>
      <c r="N66" s="355">
        <f t="shared" si="22"/>
        <v>0</v>
      </c>
      <c r="O66" s="355">
        <f t="shared" si="23"/>
        <v>0</v>
      </c>
    </row>
    <row r="67" spans="1:15" s="356" customFormat="1" ht="26.4" x14ac:dyDescent="0.25">
      <c r="A67" s="340" t="s">
        <v>663</v>
      </c>
      <c r="B67" s="331" t="s">
        <v>550</v>
      </c>
      <c r="C67" s="337">
        <v>0</v>
      </c>
      <c r="D67" s="337">
        <v>66245</v>
      </c>
      <c r="E67" s="337">
        <v>66245</v>
      </c>
      <c r="F67" s="337">
        <v>0</v>
      </c>
      <c r="G67" s="337">
        <v>0</v>
      </c>
      <c r="H67" s="337">
        <v>0</v>
      </c>
      <c r="I67" s="337">
        <v>0</v>
      </c>
      <c r="J67" s="337">
        <v>0</v>
      </c>
      <c r="K67" s="338">
        <v>0</v>
      </c>
      <c r="L67" s="349"/>
      <c r="M67" s="354">
        <f t="shared" si="21"/>
        <v>0</v>
      </c>
      <c r="N67" s="355">
        <f t="shared" si="22"/>
        <v>66245</v>
      </c>
      <c r="O67" s="355">
        <f t="shared" si="23"/>
        <v>66245</v>
      </c>
    </row>
    <row r="68" spans="1:15" s="356" customFormat="1" ht="12.75" customHeight="1" thickBot="1" x14ac:dyDescent="0.3">
      <c r="A68" s="391" t="s">
        <v>661</v>
      </c>
      <c r="B68" s="381" t="s">
        <v>662</v>
      </c>
      <c r="C68" s="382">
        <v>0</v>
      </c>
      <c r="D68" s="382">
        <v>1493176</v>
      </c>
      <c r="E68" s="382">
        <v>1493176</v>
      </c>
      <c r="F68" s="382"/>
      <c r="G68" s="382"/>
      <c r="H68" s="382"/>
      <c r="I68" s="382"/>
      <c r="J68" s="382"/>
      <c r="K68" s="383"/>
      <c r="L68" s="349"/>
      <c r="M68" s="407">
        <f t="shared" si="21"/>
        <v>0</v>
      </c>
      <c r="N68" s="408">
        <f t="shared" si="22"/>
        <v>1493176</v>
      </c>
      <c r="O68" s="408">
        <f t="shared" si="23"/>
        <v>1493176</v>
      </c>
    </row>
    <row r="69" spans="1:15" s="356" customFormat="1" ht="16.95" customHeight="1" thickBot="1" x14ac:dyDescent="0.3">
      <c r="A69" s="378" t="s">
        <v>250</v>
      </c>
      <c r="B69" s="394" t="s">
        <v>251</v>
      </c>
      <c r="C69" s="364">
        <v>0</v>
      </c>
      <c r="D69" s="364">
        <f>SUM(D67:D68)</f>
        <v>1559421</v>
      </c>
      <c r="E69" s="364">
        <f>SUM(E67:E68)</f>
        <v>1559421</v>
      </c>
      <c r="F69" s="364">
        <f t="shared" ref="F69:O69" si="24">SUM(F67:F68)</f>
        <v>0</v>
      </c>
      <c r="G69" s="364">
        <f t="shared" si="24"/>
        <v>0</v>
      </c>
      <c r="H69" s="364">
        <f t="shared" si="24"/>
        <v>0</v>
      </c>
      <c r="I69" s="364">
        <f t="shared" si="24"/>
        <v>0</v>
      </c>
      <c r="J69" s="364">
        <f t="shared" si="24"/>
        <v>0</v>
      </c>
      <c r="K69" s="379">
        <f t="shared" si="24"/>
        <v>0</v>
      </c>
      <c r="L69" s="379"/>
      <c r="M69" s="379">
        <f t="shared" si="24"/>
        <v>0</v>
      </c>
      <c r="N69" s="379">
        <f t="shared" si="24"/>
        <v>1559421</v>
      </c>
      <c r="O69" s="379">
        <f t="shared" si="24"/>
        <v>1559421</v>
      </c>
    </row>
    <row r="70" spans="1:15" s="356" customFormat="1" x14ac:dyDescent="0.25">
      <c r="A70" s="392" t="s">
        <v>258</v>
      </c>
      <c r="B70" s="351" t="s">
        <v>259</v>
      </c>
      <c r="C70" s="352">
        <v>4713171</v>
      </c>
      <c r="D70" s="352">
        <v>4713171</v>
      </c>
      <c r="E70" s="352">
        <v>3516506</v>
      </c>
      <c r="F70" s="352">
        <v>0</v>
      </c>
      <c r="G70" s="352">
        <v>0</v>
      </c>
      <c r="H70" s="352">
        <v>0</v>
      </c>
      <c r="I70" s="352">
        <v>0</v>
      </c>
      <c r="J70" s="352">
        <v>0</v>
      </c>
      <c r="K70" s="353">
        <v>0</v>
      </c>
      <c r="L70" s="349"/>
      <c r="M70" s="410">
        <f t="shared" ref="M70:O76" si="25">SUM(C70,F70,I70)</f>
        <v>4713171</v>
      </c>
      <c r="N70" s="372">
        <f t="shared" si="25"/>
        <v>4713171</v>
      </c>
      <c r="O70" s="372">
        <f t="shared" si="25"/>
        <v>3516506</v>
      </c>
    </row>
    <row r="71" spans="1:15" s="356" customFormat="1" ht="14.25" hidden="1" customHeight="1" x14ac:dyDescent="0.25">
      <c r="A71" s="340" t="s">
        <v>260</v>
      </c>
      <c r="B71" s="331" t="s">
        <v>261</v>
      </c>
      <c r="C71" s="337"/>
      <c r="D71" s="337"/>
      <c r="E71" s="337"/>
      <c r="F71" s="337"/>
      <c r="G71" s="337"/>
      <c r="H71" s="337"/>
      <c r="I71" s="337"/>
      <c r="J71" s="337"/>
      <c r="K71" s="338"/>
      <c r="L71" s="349"/>
      <c r="M71" s="354">
        <f t="shared" si="25"/>
        <v>0</v>
      </c>
      <c r="N71" s="355">
        <f t="shared" si="25"/>
        <v>0</v>
      </c>
      <c r="O71" s="355">
        <f t="shared" si="25"/>
        <v>0</v>
      </c>
    </row>
    <row r="72" spans="1:15" s="356" customFormat="1" ht="13.5" hidden="1" customHeight="1" x14ac:dyDescent="0.25">
      <c r="A72" s="340" t="s">
        <v>262</v>
      </c>
      <c r="B72" s="331" t="s">
        <v>263</v>
      </c>
      <c r="C72" s="337"/>
      <c r="D72" s="337"/>
      <c r="E72" s="337"/>
      <c r="F72" s="337"/>
      <c r="G72" s="337"/>
      <c r="H72" s="337"/>
      <c r="I72" s="337"/>
      <c r="J72" s="337"/>
      <c r="K72" s="338"/>
      <c r="L72" s="349"/>
      <c r="M72" s="354">
        <f t="shared" si="25"/>
        <v>0</v>
      </c>
      <c r="N72" s="355">
        <f t="shared" si="25"/>
        <v>0</v>
      </c>
      <c r="O72" s="355">
        <f t="shared" si="25"/>
        <v>0</v>
      </c>
    </row>
    <row r="73" spans="1:15" s="356" customFormat="1" x14ac:dyDescent="0.25">
      <c r="A73" s="340" t="s">
        <v>264</v>
      </c>
      <c r="B73" s="331" t="s">
        <v>265</v>
      </c>
      <c r="C73" s="337"/>
      <c r="D73" s="337"/>
      <c r="E73" s="337"/>
      <c r="F73" s="337"/>
      <c r="G73" s="337"/>
      <c r="H73" s="337"/>
      <c r="I73" s="337"/>
      <c r="J73" s="337"/>
      <c r="K73" s="338"/>
      <c r="L73" s="349"/>
      <c r="M73" s="354">
        <f t="shared" si="25"/>
        <v>0</v>
      </c>
      <c r="N73" s="355">
        <f t="shared" si="25"/>
        <v>0</v>
      </c>
      <c r="O73" s="355">
        <f t="shared" si="25"/>
        <v>0</v>
      </c>
    </row>
    <row r="74" spans="1:15" s="356" customFormat="1" x14ac:dyDescent="0.25">
      <c r="A74" s="331" t="s">
        <v>266</v>
      </c>
      <c r="B74" s="331" t="s">
        <v>267</v>
      </c>
      <c r="C74" s="337"/>
      <c r="D74" s="337"/>
      <c r="E74" s="337"/>
      <c r="F74" s="337"/>
      <c r="G74" s="337"/>
      <c r="H74" s="337"/>
      <c r="I74" s="337"/>
      <c r="J74" s="337"/>
      <c r="K74" s="338"/>
      <c r="L74" s="349"/>
      <c r="M74" s="354">
        <f t="shared" si="25"/>
        <v>0</v>
      </c>
      <c r="N74" s="355">
        <f t="shared" si="25"/>
        <v>0</v>
      </c>
      <c r="O74" s="355">
        <f t="shared" si="25"/>
        <v>0</v>
      </c>
    </row>
    <row r="75" spans="1:15" s="356" customFormat="1" x14ac:dyDescent="0.25">
      <c r="A75" s="340" t="s">
        <v>268</v>
      </c>
      <c r="B75" s="331" t="s">
        <v>270</v>
      </c>
      <c r="C75" s="337">
        <v>7521236</v>
      </c>
      <c r="D75" s="337">
        <v>7671806</v>
      </c>
      <c r="E75" s="337">
        <v>5690368</v>
      </c>
      <c r="F75" s="337">
        <v>0</v>
      </c>
      <c r="G75" s="337">
        <v>0</v>
      </c>
      <c r="H75" s="337">
        <v>0</v>
      </c>
      <c r="I75" s="337">
        <v>0</v>
      </c>
      <c r="J75" s="337">
        <v>0</v>
      </c>
      <c r="K75" s="338">
        <v>0</v>
      </c>
      <c r="L75" s="349"/>
      <c r="M75" s="354">
        <f t="shared" si="25"/>
        <v>7521236</v>
      </c>
      <c r="N75" s="355">
        <f t="shared" si="25"/>
        <v>7671806</v>
      </c>
      <c r="O75" s="355">
        <f t="shared" si="25"/>
        <v>5690368</v>
      </c>
    </row>
    <row r="76" spans="1:15" s="356" customFormat="1" ht="13.8" thickBot="1" x14ac:dyDescent="0.3">
      <c r="A76" s="381" t="s">
        <v>269</v>
      </c>
      <c r="B76" s="381" t="s">
        <v>535</v>
      </c>
      <c r="C76" s="382"/>
      <c r="D76" s="382"/>
      <c r="E76" s="382">
        <v>0</v>
      </c>
      <c r="F76" s="382">
        <v>0</v>
      </c>
      <c r="G76" s="382">
        <v>0</v>
      </c>
      <c r="H76" s="382">
        <v>0</v>
      </c>
      <c r="I76" s="382">
        <v>0</v>
      </c>
      <c r="J76" s="382">
        <v>0</v>
      </c>
      <c r="K76" s="383">
        <v>0</v>
      </c>
      <c r="L76" s="349"/>
      <c r="M76" s="407">
        <f t="shared" si="25"/>
        <v>0</v>
      </c>
      <c r="N76" s="408">
        <f t="shared" si="25"/>
        <v>0</v>
      </c>
      <c r="O76" s="408">
        <f t="shared" si="25"/>
        <v>0</v>
      </c>
    </row>
    <row r="77" spans="1:15" s="358" customFormat="1" ht="13.8" thickBot="1" x14ac:dyDescent="0.3">
      <c r="A77" s="384" t="s">
        <v>512</v>
      </c>
      <c r="B77" s="363" t="s">
        <v>271</v>
      </c>
      <c r="C77" s="364">
        <f>SUM(C70:C76)</f>
        <v>12234407</v>
      </c>
      <c r="D77" s="364">
        <f>SUM(D70:D76)+D69</f>
        <v>13944398</v>
      </c>
      <c r="E77" s="364">
        <f>SUM(E70:E76)+E69</f>
        <v>10766295</v>
      </c>
      <c r="F77" s="364">
        <f t="shared" ref="F77:K77" si="26">SUM(F70:F76)</f>
        <v>0</v>
      </c>
      <c r="G77" s="364">
        <f t="shared" si="26"/>
        <v>0</v>
      </c>
      <c r="H77" s="364">
        <f t="shared" si="26"/>
        <v>0</v>
      </c>
      <c r="I77" s="364">
        <f t="shared" si="26"/>
        <v>0</v>
      </c>
      <c r="J77" s="364">
        <f t="shared" si="26"/>
        <v>0</v>
      </c>
      <c r="K77" s="379">
        <f t="shared" si="26"/>
        <v>0</v>
      </c>
      <c r="L77" s="379"/>
      <c r="M77" s="379">
        <f>SUM(M70:M76)+M69</f>
        <v>12234407</v>
      </c>
      <c r="N77" s="379">
        <f t="shared" ref="N77:O77" si="27">SUM(N70:N76)+N69</f>
        <v>13944398</v>
      </c>
      <c r="O77" s="379">
        <f t="shared" si="27"/>
        <v>10766295</v>
      </c>
    </row>
    <row r="78" spans="1:15" s="356" customFormat="1" ht="13.5" hidden="1" customHeight="1" x14ac:dyDescent="0.25">
      <c r="A78" s="393" t="s">
        <v>272</v>
      </c>
      <c r="B78" s="351" t="s">
        <v>273</v>
      </c>
      <c r="C78" s="352"/>
      <c r="D78" s="352"/>
      <c r="E78" s="352"/>
      <c r="F78" s="352"/>
      <c r="G78" s="352"/>
      <c r="H78" s="352"/>
      <c r="I78" s="352"/>
      <c r="J78" s="352"/>
      <c r="K78" s="353"/>
      <c r="L78" s="349"/>
      <c r="M78" s="410">
        <f t="shared" ref="M78:M86" si="28">SUM(C78,F78,I78)</f>
        <v>0</v>
      </c>
      <c r="N78" s="372">
        <f t="shared" ref="N78:N86" si="29">SUM(D78,G78,J78)</f>
        <v>0</v>
      </c>
      <c r="O78" s="372">
        <f t="shared" ref="O78:O86" si="30">SUM(E78,H78,K78)</f>
        <v>0</v>
      </c>
    </row>
    <row r="79" spans="1:15" s="356" customFormat="1" x14ac:dyDescent="0.25">
      <c r="A79" s="341" t="s">
        <v>272</v>
      </c>
      <c r="B79" s="331" t="s">
        <v>273</v>
      </c>
      <c r="C79" s="337">
        <v>4350000</v>
      </c>
      <c r="D79" s="337">
        <v>7850000</v>
      </c>
      <c r="E79" s="337">
        <v>4350000</v>
      </c>
      <c r="F79" s="337">
        <v>0</v>
      </c>
      <c r="G79" s="337"/>
      <c r="H79" s="337">
        <v>0</v>
      </c>
      <c r="I79" s="337">
        <v>0</v>
      </c>
      <c r="J79" s="337">
        <v>0</v>
      </c>
      <c r="K79" s="338">
        <v>0</v>
      </c>
      <c r="L79" s="349"/>
      <c r="M79" s="354">
        <f t="shared" si="28"/>
        <v>4350000</v>
      </c>
      <c r="N79" s="355">
        <f t="shared" si="29"/>
        <v>7850000</v>
      </c>
      <c r="O79" s="355">
        <f t="shared" si="30"/>
        <v>4350000</v>
      </c>
    </row>
    <row r="80" spans="1:15" s="356" customFormat="1" x14ac:dyDescent="0.25">
      <c r="A80" s="341" t="s">
        <v>274</v>
      </c>
      <c r="B80" s="331" t="s">
        <v>275</v>
      </c>
      <c r="C80" s="337"/>
      <c r="D80" s="337"/>
      <c r="E80" s="337">
        <v>0</v>
      </c>
      <c r="F80" s="337">
        <v>0</v>
      </c>
      <c r="G80" s="337">
        <v>0</v>
      </c>
      <c r="H80" s="337">
        <v>0</v>
      </c>
      <c r="I80" s="337">
        <v>0</v>
      </c>
      <c r="J80" s="337">
        <v>0</v>
      </c>
      <c r="K80" s="338">
        <v>0</v>
      </c>
      <c r="L80" s="349"/>
      <c r="M80" s="354">
        <f t="shared" si="28"/>
        <v>0</v>
      </c>
      <c r="N80" s="355">
        <f t="shared" si="29"/>
        <v>0</v>
      </c>
      <c r="O80" s="355">
        <f t="shared" si="30"/>
        <v>0</v>
      </c>
    </row>
    <row r="81" spans="1:15" s="356" customFormat="1" ht="13.5" hidden="1" customHeight="1" x14ac:dyDescent="0.25">
      <c r="A81" s="341" t="s">
        <v>276</v>
      </c>
      <c r="B81" s="331" t="s">
        <v>277</v>
      </c>
      <c r="C81" s="337"/>
      <c r="D81" s="337"/>
      <c r="E81" s="337"/>
      <c r="F81" s="337"/>
      <c r="G81" s="337"/>
      <c r="H81" s="337"/>
      <c r="I81" s="337"/>
      <c r="J81" s="337"/>
      <c r="K81" s="338"/>
      <c r="L81" s="349"/>
      <c r="M81" s="354">
        <f t="shared" si="28"/>
        <v>0</v>
      </c>
      <c r="N81" s="355">
        <f t="shared" si="29"/>
        <v>0</v>
      </c>
      <c r="O81" s="355">
        <f t="shared" si="30"/>
        <v>0</v>
      </c>
    </row>
    <row r="82" spans="1:15" s="356" customFormat="1" x14ac:dyDescent="0.25">
      <c r="A82" s="341" t="s">
        <v>534</v>
      </c>
      <c r="B82" s="331" t="s">
        <v>277</v>
      </c>
      <c r="C82" s="337">
        <v>250000</v>
      </c>
      <c r="D82" s="337">
        <v>250000</v>
      </c>
      <c r="E82" s="337">
        <v>0</v>
      </c>
      <c r="F82" s="337">
        <v>0</v>
      </c>
      <c r="G82" s="337">
        <v>215000</v>
      </c>
      <c r="H82" s="337">
        <v>215000</v>
      </c>
      <c r="I82" s="337">
        <v>0</v>
      </c>
      <c r="J82" s="337">
        <v>638308</v>
      </c>
      <c r="K82" s="338">
        <v>506505</v>
      </c>
      <c r="L82" s="349"/>
      <c r="M82" s="354">
        <f t="shared" si="28"/>
        <v>250000</v>
      </c>
      <c r="N82" s="355">
        <f t="shared" si="29"/>
        <v>1103308</v>
      </c>
      <c r="O82" s="355">
        <f t="shared" si="30"/>
        <v>721505</v>
      </c>
    </row>
    <row r="83" spans="1:15" s="356" customFormat="1" x14ac:dyDescent="0.25">
      <c r="A83" s="341" t="s">
        <v>278</v>
      </c>
      <c r="B83" s="331" t="s">
        <v>279</v>
      </c>
      <c r="C83" s="337">
        <v>32385646</v>
      </c>
      <c r="D83" s="337">
        <v>18510073</v>
      </c>
      <c r="E83" s="337">
        <v>13464309</v>
      </c>
      <c r="F83" s="337">
        <v>1500000</v>
      </c>
      <c r="G83" s="337">
        <v>1500000</v>
      </c>
      <c r="H83" s="337">
        <v>1461472</v>
      </c>
      <c r="I83" s="337">
        <v>11370000</v>
      </c>
      <c r="J83" s="337">
        <v>11439752</v>
      </c>
      <c r="K83" s="338">
        <v>9003399</v>
      </c>
      <c r="L83" s="349"/>
      <c r="M83" s="354">
        <f t="shared" si="28"/>
        <v>45255646</v>
      </c>
      <c r="N83" s="355">
        <f t="shared" si="29"/>
        <v>31449825</v>
      </c>
      <c r="O83" s="355">
        <f t="shared" si="30"/>
        <v>23929180</v>
      </c>
    </row>
    <row r="84" spans="1:15" s="356" customFormat="1" ht="12.75" hidden="1" customHeight="1" x14ac:dyDescent="0.25">
      <c r="A84" s="341" t="s">
        <v>280</v>
      </c>
      <c r="B84" s="331" t="s">
        <v>281</v>
      </c>
      <c r="C84" s="337"/>
      <c r="D84" s="337"/>
      <c r="E84" s="337"/>
      <c r="F84" s="337"/>
      <c r="G84" s="337"/>
      <c r="H84" s="337"/>
      <c r="I84" s="337"/>
      <c r="J84" s="337"/>
      <c r="K84" s="338"/>
      <c r="L84" s="349"/>
      <c r="M84" s="354">
        <f t="shared" si="28"/>
        <v>0</v>
      </c>
      <c r="N84" s="355">
        <f t="shared" si="29"/>
        <v>0</v>
      </c>
      <c r="O84" s="355">
        <f t="shared" si="30"/>
        <v>0</v>
      </c>
    </row>
    <row r="85" spans="1:15" s="356" customFormat="1" ht="12.75" hidden="1" customHeight="1" x14ac:dyDescent="0.25">
      <c r="A85" s="341" t="s">
        <v>282</v>
      </c>
      <c r="B85" s="331" t="s">
        <v>283</v>
      </c>
      <c r="C85" s="337"/>
      <c r="D85" s="337"/>
      <c r="E85" s="337"/>
      <c r="F85" s="337"/>
      <c r="G85" s="337"/>
      <c r="H85" s="337"/>
      <c r="I85" s="337"/>
      <c r="J85" s="337"/>
      <c r="K85" s="338"/>
      <c r="L85" s="349"/>
      <c r="M85" s="354">
        <f t="shared" si="28"/>
        <v>0</v>
      </c>
      <c r="N85" s="355">
        <f t="shared" si="29"/>
        <v>0</v>
      </c>
      <c r="O85" s="355">
        <f t="shared" si="30"/>
        <v>0</v>
      </c>
    </row>
    <row r="86" spans="1:15" s="356" customFormat="1" ht="12.75" customHeight="1" thickBot="1" x14ac:dyDescent="0.3">
      <c r="A86" s="380" t="s">
        <v>284</v>
      </c>
      <c r="B86" s="381" t="s">
        <v>285</v>
      </c>
      <c r="C86" s="382">
        <v>9986233</v>
      </c>
      <c r="D86" s="382">
        <v>7706767</v>
      </c>
      <c r="E86" s="382">
        <v>4318364</v>
      </c>
      <c r="F86" s="382">
        <v>405000</v>
      </c>
      <c r="G86" s="382">
        <v>463050</v>
      </c>
      <c r="H86" s="382">
        <v>452647</v>
      </c>
      <c r="I86" s="382">
        <v>3069900</v>
      </c>
      <c r="J86" s="382">
        <v>3261075</v>
      </c>
      <c r="K86" s="383">
        <v>2481681</v>
      </c>
      <c r="L86" s="349"/>
      <c r="M86" s="407">
        <f t="shared" si="28"/>
        <v>13461133</v>
      </c>
      <c r="N86" s="408">
        <f t="shared" si="29"/>
        <v>11430892</v>
      </c>
      <c r="O86" s="408">
        <f t="shared" si="30"/>
        <v>7252692</v>
      </c>
    </row>
    <row r="87" spans="1:15" s="358" customFormat="1" ht="12.75" customHeight="1" thickBot="1" x14ac:dyDescent="0.3">
      <c r="A87" s="362" t="s">
        <v>513</v>
      </c>
      <c r="B87" s="363" t="s">
        <v>286</v>
      </c>
      <c r="C87" s="364">
        <f>SUM(C79:C86)</f>
        <v>46971879</v>
      </c>
      <c r="D87" s="364">
        <f t="shared" ref="D87:J87" si="31">SUM(D79:D86)</f>
        <v>34316840</v>
      </c>
      <c r="E87" s="364">
        <f t="shared" si="31"/>
        <v>22132673</v>
      </c>
      <c r="F87" s="364">
        <f t="shared" si="31"/>
        <v>1905000</v>
      </c>
      <c r="G87" s="364">
        <f t="shared" si="31"/>
        <v>2178050</v>
      </c>
      <c r="H87" s="364">
        <f t="shared" si="31"/>
        <v>2129119</v>
      </c>
      <c r="I87" s="364">
        <f t="shared" si="31"/>
        <v>14439900</v>
      </c>
      <c r="J87" s="364">
        <f t="shared" si="31"/>
        <v>15339135</v>
      </c>
      <c r="K87" s="379">
        <f>SUM(K79:K86)</f>
        <v>11991585</v>
      </c>
      <c r="L87" s="379"/>
      <c r="M87" s="379">
        <f t="shared" ref="M87:O87" si="32">SUM(M79:M86)</f>
        <v>63316779</v>
      </c>
      <c r="N87" s="379">
        <f>SUM(N79:N86)</f>
        <v>51834025</v>
      </c>
      <c r="O87" s="379">
        <f t="shared" si="32"/>
        <v>36253377</v>
      </c>
    </row>
    <row r="88" spans="1:15" s="356" customFormat="1" ht="12" customHeight="1" x14ac:dyDescent="0.25">
      <c r="A88" s="377" t="s">
        <v>287</v>
      </c>
      <c r="B88" s="351" t="s">
        <v>288</v>
      </c>
      <c r="C88" s="352">
        <v>76179493</v>
      </c>
      <c r="D88" s="352">
        <v>74179493</v>
      </c>
      <c r="E88" s="352">
        <v>36061937</v>
      </c>
      <c r="F88" s="352">
        <v>0</v>
      </c>
      <c r="G88" s="352">
        <v>0</v>
      </c>
      <c r="H88" s="352">
        <v>0</v>
      </c>
      <c r="I88" s="352">
        <v>1300000</v>
      </c>
      <c r="J88" s="352">
        <v>619949</v>
      </c>
      <c r="K88" s="353">
        <v>0</v>
      </c>
      <c r="L88" s="349"/>
      <c r="M88" s="410">
        <f t="shared" ref="M88:O91" si="33">SUM(C88,F88,I88)</f>
        <v>77479493</v>
      </c>
      <c r="N88" s="372">
        <f t="shared" si="33"/>
        <v>74799442</v>
      </c>
      <c r="O88" s="372">
        <f t="shared" si="33"/>
        <v>36061937</v>
      </c>
    </row>
    <row r="89" spans="1:15" s="356" customFormat="1" ht="12.75" hidden="1" customHeight="1" x14ac:dyDescent="0.25">
      <c r="A89" s="336" t="s">
        <v>289</v>
      </c>
      <c r="B89" s="331" t="s">
        <v>290</v>
      </c>
      <c r="C89" s="337"/>
      <c r="D89" s="337"/>
      <c r="E89" s="337"/>
      <c r="F89" s="337"/>
      <c r="G89" s="337"/>
      <c r="H89" s="337"/>
      <c r="I89" s="337"/>
      <c r="J89" s="337"/>
      <c r="K89" s="338"/>
      <c r="L89" s="349"/>
      <c r="M89" s="354">
        <f t="shared" si="33"/>
        <v>0</v>
      </c>
      <c r="N89" s="355">
        <f t="shared" si="33"/>
        <v>0</v>
      </c>
      <c r="O89" s="355">
        <f t="shared" si="33"/>
        <v>0</v>
      </c>
    </row>
    <row r="90" spans="1:15" s="356" customFormat="1" ht="12.75" hidden="1" customHeight="1" x14ac:dyDescent="0.25">
      <c r="A90" s="336" t="s">
        <v>291</v>
      </c>
      <c r="B90" s="331" t="s">
        <v>292</v>
      </c>
      <c r="C90" s="337"/>
      <c r="D90" s="337"/>
      <c r="E90" s="337"/>
      <c r="F90" s="337"/>
      <c r="G90" s="337"/>
      <c r="H90" s="337"/>
      <c r="I90" s="337"/>
      <c r="J90" s="337"/>
      <c r="K90" s="338"/>
      <c r="L90" s="349"/>
      <c r="M90" s="354">
        <f t="shared" si="33"/>
        <v>0</v>
      </c>
      <c r="N90" s="355">
        <f t="shared" si="33"/>
        <v>0</v>
      </c>
      <c r="O90" s="355">
        <f t="shared" si="33"/>
        <v>0</v>
      </c>
    </row>
    <row r="91" spans="1:15" s="356" customFormat="1" ht="12.75" customHeight="1" thickBot="1" x14ac:dyDescent="0.3">
      <c r="A91" s="385" t="s">
        <v>293</v>
      </c>
      <c r="B91" s="381" t="s">
        <v>294</v>
      </c>
      <c r="C91" s="382">
        <v>20568463</v>
      </c>
      <c r="D91" s="382">
        <v>20568463</v>
      </c>
      <c r="E91" s="382">
        <v>9736723</v>
      </c>
      <c r="F91" s="382">
        <v>0</v>
      </c>
      <c r="G91" s="382">
        <v>0</v>
      </c>
      <c r="H91" s="382">
        <v>0</v>
      </c>
      <c r="I91" s="382">
        <v>351000</v>
      </c>
      <c r="J91" s="382">
        <v>167386</v>
      </c>
      <c r="K91" s="383">
        <v>0</v>
      </c>
      <c r="L91" s="349"/>
      <c r="M91" s="407">
        <f t="shared" si="33"/>
        <v>20919463</v>
      </c>
      <c r="N91" s="408">
        <f t="shared" si="33"/>
        <v>20735849</v>
      </c>
      <c r="O91" s="408">
        <f t="shared" si="33"/>
        <v>9736723</v>
      </c>
    </row>
    <row r="92" spans="1:15" s="358" customFormat="1" ht="12.75" customHeight="1" thickBot="1" x14ac:dyDescent="0.3">
      <c r="A92" s="384" t="s">
        <v>514</v>
      </c>
      <c r="B92" s="363" t="s">
        <v>295</v>
      </c>
      <c r="C92" s="364">
        <f>SUM(C88:C91)</f>
        <v>96747956</v>
      </c>
      <c r="D92" s="364">
        <f t="shared" ref="D92:O92" si="34">SUM(D88:D91)</f>
        <v>94747956</v>
      </c>
      <c r="E92" s="364">
        <f t="shared" si="34"/>
        <v>45798660</v>
      </c>
      <c r="F92" s="364">
        <f t="shared" si="34"/>
        <v>0</v>
      </c>
      <c r="G92" s="364">
        <f t="shared" si="34"/>
        <v>0</v>
      </c>
      <c r="H92" s="364">
        <f t="shared" si="34"/>
        <v>0</v>
      </c>
      <c r="I92" s="364">
        <f t="shared" si="34"/>
        <v>1651000</v>
      </c>
      <c r="J92" s="364">
        <f t="shared" si="34"/>
        <v>787335</v>
      </c>
      <c r="K92" s="379">
        <f t="shared" si="34"/>
        <v>0</v>
      </c>
      <c r="L92" s="379"/>
      <c r="M92" s="379">
        <f t="shared" si="34"/>
        <v>98398956</v>
      </c>
      <c r="N92" s="379">
        <f>SUM(N88:N91)</f>
        <v>95535291</v>
      </c>
      <c r="O92" s="379">
        <f t="shared" si="34"/>
        <v>45798660</v>
      </c>
    </row>
    <row r="93" spans="1:15" s="356" customFormat="1" ht="12.75" hidden="1" customHeight="1" x14ac:dyDescent="0.25">
      <c r="A93" s="377" t="s">
        <v>296</v>
      </c>
      <c r="B93" s="351" t="s">
        <v>297</v>
      </c>
      <c r="C93" s="352"/>
      <c r="D93" s="352"/>
      <c r="E93" s="352"/>
      <c r="F93" s="352"/>
      <c r="G93" s="352"/>
      <c r="H93" s="352"/>
      <c r="I93" s="352"/>
      <c r="J93" s="352"/>
      <c r="K93" s="353"/>
      <c r="L93" s="349"/>
      <c r="M93" s="410">
        <f t="shared" ref="M93:M101" si="35">SUM(C93,F93,I93)</f>
        <v>0</v>
      </c>
      <c r="N93" s="372">
        <f t="shared" ref="N93:N101" si="36">SUM(D93,G93,J93)</f>
        <v>0</v>
      </c>
      <c r="O93" s="372">
        <f t="shared" ref="O93:O101" si="37">SUM(E93,H93,K93)</f>
        <v>0</v>
      </c>
    </row>
    <row r="94" spans="1:15" s="356" customFormat="1" ht="12.75" hidden="1" customHeight="1" x14ac:dyDescent="0.25">
      <c r="A94" s="336" t="s">
        <v>298</v>
      </c>
      <c r="B94" s="331" t="s">
        <v>299</v>
      </c>
      <c r="C94" s="337"/>
      <c r="D94" s="337"/>
      <c r="E94" s="337"/>
      <c r="F94" s="337"/>
      <c r="G94" s="337"/>
      <c r="H94" s="337"/>
      <c r="I94" s="337"/>
      <c r="J94" s="337"/>
      <c r="K94" s="338"/>
      <c r="L94" s="349"/>
      <c r="M94" s="354">
        <f t="shared" si="35"/>
        <v>0</v>
      </c>
      <c r="N94" s="355">
        <f t="shared" si="36"/>
        <v>0</v>
      </c>
      <c r="O94" s="355">
        <f t="shared" si="37"/>
        <v>0</v>
      </c>
    </row>
    <row r="95" spans="1:15" s="356" customFormat="1" ht="12.75" hidden="1" customHeight="1" x14ac:dyDescent="0.25">
      <c r="A95" s="336" t="s">
        <v>300</v>
      </c>
      <c r="B95" s="331" t="s">
        <v>301</v>
      </c>
      <c r="C95" s="337"/>
      <c r="D95" s="337"/>
      <c r="E95" s="337"/>
      <c r="F95" s="337"/>
      <c r="G95" s="337"/>
      <c r="H95" s="337"/>
      <c r="I95" s="337"/>
      <c r="J95" s="337"/>
      <c r="K95" s="338"/>
      <c r="L95" s="349"/>
      <c r="M95" s="354">
        <f t="shared" si="35"/>
        <v>0</v>
      </c>
      <c r="N95" s="355">
        <f t="shared" si="36"/>
        <v>0</v>
      </c>
      <c r="O95" s="355">
        <f t="shared" si="37"/>
        <v>0</v>
      </c>
    </row>
    <row r="96" spans="1:15" s="356" customFormat="1" ht="12.75" hidden="1" customHeight="1" x14ac:dyDescent="0.25">
      <c r="A96" s="336" t="s">
        <v>302</v>
      </c>
      <c r="B96" s="331" t="s">
        <v>303</v>
      </c>
      <c r="C96" s="337"/>
      <c r="D96" s="337"/>
      <c r="E96" s="337"/>
      <c r="F96" s="337"/>
      <c r="G96" s="337"/>
      <c r="H96" s="337"/>
      <c r="I96" s="337"/>
      <c r="J96" s="337"/>
      <c r="K96" s="338"/>
      <c r="L96" s="349"/>
      <c r="M96" s="354">
        <f t="shared" si="35"/>
        <v>0</v>
      </c>
      <c r="N96" s="355">
        <f t="shared" si="36"/>
        <v>0</v>
      </c>
      <c r="O96" s="355">
        <f t="shared" si="37"/>
        <v>0</v>
      </c>
    </row>
    <row r="97" spans="1:15" s="356" customFormat="1" ht="12.75" hidden="1" customHeight="1" x14ac:dyDescent="0.25">
      <c r="A97" s="336" t="s">
        <v>304</v>
      </c>
      <c r="B97" s="331" t="s">
        <v>305</v>
      </c>
      <c r="C97" s="337"/>
      <c r="D97" s="337"/>
      <c r="E97" s="337"/>
      <c r="F97" s="337"/>
      <c r="G97" s="337"/>
      <c r="H97" s="337"/>
      <c r="I97" s="337"/>
      <c r="J97" s="337"/>
      <c r="K97" s="338"/>
      <c r="L97" s="349"/>
      <c r="M97" s="354">
        <f t="shared" si="35"/>
        <v>0</v>
      </c>
      <c r="N97" s="355">
        <f t="shared" si="36"/>
        <v>0</v>
      </c>
      <c r="O97" s="355">
        <f t="shared" si="37"/>
        <v>0</v>
      </c>
    </row>
    <row r="98" spans="1:15" s="356" customFormat="1" ht="13.5" hidden="1" customHeight="1" x14ac:dyDescent="0.25">
      <c r="A98" s="336" t="s">
        <v>306</v>
      </c>
      <c r="B98" s="331" t="s">
        <v>307</v>
      </c>
      <c r="C98" s="337"/>
      <c r="D98" s="337"/>
      <c r="E98" s="337"/>
      <c r="F98" s="337"/>
      <c r="G98" s="337"/>
      <c r="H98" s="337"/>
      <c r="I98" s="337"/>
      <c r="J98" s="337"/>
      <c r="K98" s="338"/>
      <c r="L98" s="349"/>
      <c r="M98" s="354">
        <f t="shared" si="35"/>
        <v>0</v>
      </c>
      <c r="N98" s="355">
        <f t="shared" si="36"/>
        <v>0</v>
      </c>
      <c r="O98" s="355">
        <f t="shared" si="37"/>
        <v>0</v>
      </c>
    </row>
    <row r="99" spans="1:15" s="356" customFormat="1" ht="13.5" hidden="1" customHeight="1" x14ac:dyDescent="0.25">
      <c r="A99" s="336" t="s">
        <v>308</v>
      </c>
      <c r="B99" s="331" t="s">
        <v>309</v>
      </c>
      <c r="C99" s="337"/>
      <c r="D99" s="337"/>
      <c r="E99" s="337"/>
      <c r="F99" s="337"/>
      <c r="G99" s="337"/>
      <c r="H99" s="337"/>
      <c r="I99" s="337"/>
      <c r="J99" s="337"/>
      <c r="K99" s="338"/>
      <c r="L99" s="349"/>
      <c r="M99" s="354">
        <f t="shared" si="35"/>
        <v>0</v>
      </c>
      <c r="N99" s="355">
        <f t="shared" si="36"/>
        <v>0</v>
      </c>
      <c r="O99" s="355">
        <f t="shared" si="37"/>
        <v>0</v>
      </c>
    </row>
    <row r="100" spans="1:15" s="356" customFormat="1" x14ac:dyDescent="0.25">
      <c r="A100" s="336" t="s">
        <v>310</v>
      </c>
      <c r="B100" s="331" t="s">
        <v>311</v>
      </c>
      <c r="C100" s="337"/>
      <c r="D100" s="337"/>
      <c r="E100" s="337">
        <v>0</v>
      </c>
      <c r="F100" s="337">
        <v>0</v>
      </c>
      <c r="G100" s="337">
        <v>0</v>
      </c>
      <c r="H100" s="337">
        <v>0</v>
      </c>
      <c r="I100" s="337">
        <v>0</v>
      </c>
      <c r="J100" s="337">
        <v>0</v>
      </c>
      <c r="K100" s="338">
        <v>0</v>
      </c>
      <c r="L100" s="349"/>
      <c r="M100" s="354">
        <f t="shared" si="35"/>
        <v>0</v>
      </c>
      <c r="N100" s="355">
        <f t="shared" si="36"/>
        <v>0</v>
      </c>
      <c r="O100" s="355">
        <f t="shared" si="37"/>
        <v>0</v>
      </c>
    </row>
    <row r="101" spans="1:15" s="358" customFormat="1" ht="13.8" thickBot="1" x14ac:dyDescent="0.3">
      <c r="A101" s="345" t="s">
        <v>515</v>
      </c>
      <c r="B101" s="343" t="s">
        <v>312</v>
      </c>
      <c r="C101" s="359">
        <f>SUM(C100)</f>
        <v>0</v>
      </c>
      <c r="D101" s="359">
        <f t="shared" ref="D101:K101" si="38">SUM(D100)</f>
        <v>0</v>
      </c>
      <c r="E101" s="359">
        <f t="shared" si="38"/>
        <v>0</v>
      </c>
      <c r="F101" s="359">
        <f t="shared" si="38"/>
        <v>0</v>
      </c>
      <c r="G101" s="359">
        <f t="shared" si="38"/>
        <v>0</v>
      </c>
      <c r="H101" s="359">
        <f t="shared" si="38"/>
        <v>0</v>
      </c>
      <c r="I101" s="359">
        <f t="shared" si="38"/>
        <v>0</v>
      </c>
      <c r="J101" s="359">
        <f t="shared" si="38"/>
        <v>0</v>
      </c>
      <c r="K101" s="360">
        <f t="shared" si="38"/>
        <v>0</v>
      </c>
      <c r="L101" s="350"/>
      <c r="M101" s="361">
        <f t="shared" si="35"/>
        <v>0</v>
      </c>
      <c r="N101" s="359">
        <f t="shared" si="36"/>
        <v>0</v>
      </c>
      <c r="O101" s="360">
        <f t="shared" si="37"/>
        <v>0</v>
      </c>
    </row>
    <row r="102" spans="1:15" s="400" customFormat="1" ht="16.2" thickBot="1" x14ac:dyDescent="0.35">
      <c r="A102" s="395" t="s">
        <v>516</v>
      </c>
      <c r="B102" s="396" t="s">
        <v>313</v>
      </c>
      <c r="C102" s="397">
        <f t="shared" ref="C102:O102" si="39">SUM(C28,C29,C53,C87,C101,C92,C77,C57)</f>
        <v>227363882</v>
      </c>
      <c r="D102" s="397">
        <f t="shared" si="39"/>
        <v>223223860</v>
      </c>
      <c r="E102" s="397">
        <f t="shared" si="39"/>
        <v>143372847</v>
      </c>
      <c r="F102" s="397">
        <f t="shared" si="39"/>
        <v>44167276</v>
      </c>
      <c r="G102" s="397">
        <f t="shared" si="39"/>
        <v>54423150</v>
      </c>
      <c r="H102" s="397">
        <f t="shared" si="39"/>
        <v>47537896</v>
      </c>
      <c r="I102" s="397">
        <f t="shared" si="39"/>
        <v>123188866</v>
      </c>
      <c r="J102" s="397">
        <f t="shared" si="39"/>
        <v>125688049</v>
      </c>
      <c r="K102" s="398">
        <f t="shared" si="39"/>
        <v>97052340</v>
      </c>
      <c r="L102" s="398"/>
      <c r="M102" s="398">
        <f t="shared" si="39"/>
        <v>394720024</v>
      </c>
      <c r="N102" s="398">
        <f>SUM(N28,N29,N53,N87,N101,N92,N77,N57)</f>
        <v>403335059</v>
      </c>
      <c r="O102" s="398">
        <f t="shared" si="39"/>
        <v>287963083</v>
      </c>
    </row>
    <row r="103" spans="1:15" s="356" customFormat="1" x14ac:dyDescent="0.25">
      <c r="A103" s="358"/>
      <c r="B103" s="358"/>
      <c r="L103" s="349"/>
      <c r="M103" s="358"/>
      <c r="N103" s="358"/>
      <c r="O103" s="358"/>
    </row>
    <row r="104" spans="1:15" s="356" customFormat="1" x14ac:dyDescent="0.25">
      <c r="A104" s="366" t="s">
        <v>314</v>
      </c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8"/>
      <c r="M104" s="367"/>
      <c r="N104" s="367"/>
      <c r="O104" s="367"/>
    </row>
    <row r="105" spans="1:15" s="356" customFormat="1" x14ac:dyDescent="0.25">
      <c r="A105" s="369"/>
      <c r="B105" s="355"/>
      <c r="C105" s="337"/>
      <c r="D105" s="337"/>
      <c r="E105" s="337"/>
      <c r="F105" s="337"/>
      <c r="G105" s="337"/>
      <c r="H105" s="337"/>
      <c r="I105" s="337"/>
      <c r="J105" s="337"/>
      <c r="K105" s="338"/>
      <c r="L105" s="349"/>
      <c r="M105" s="354"/>
      <c r="N105" s="355"/>
      <c r="O105" s="357"/>
    </row>
    <row r="106" spans="1:15" s="356" customFormat="1" x14ac:dyDescent="0.25">
      <c r="A106" s="369" t="s">
        <v>726</v>
      </c>
      <c r="B106" s="355" t="s">
        <v>104</v>
      </c>
      <c r="C106" s="613" t="s">
        <v>498</v>
      </c>
      <c r="D106" s="613"/>
      <c r="E106" s="613"/>
      <c r="F106" s="613" t="s">
        <v>154</v>
      </c>
      <c r="G106" s="613"/>
      <c r="H106" s="613"/>
      <c r="I106" s="613" t="s">
        <v>155</v>
      </c>
      <c r="J106" s="613"/>
      <c r="K106" s="614"/>
      <c r="L106" s="370"/>
      <c r="M106" s="615" t="s">
        <v>359</v>
      </c>
      <c r="N106" s="613"/>
      <c r="O106" s="614"/>
    </row>
    <row r="107" spans="1:15" s="356" customFormat="1" ht="13.5" hidden="1" customHeight="1" x14ac:dyDescent="0.25">
      <c r="A107" s="336" t="s">
        <v>315</v>
      </c>
      <c r="B107" s="336" t="s">
        <v>316</v>
      </c>
      <c r="C107" s="337"/>
      <c r="D107" s="337"/>
      <c r="E107" s="337"/>
      <c r="F107" s="337"/>
      <c r="G107" s="337"/>
      <c r="H107" s="337"/>
      <c r="I107" s="337"/>
      <c r="J107" s="337"/>
      <c r="K107" s="338"/>
      <c r="L107" s="349"/>
      <c r="M107" s="354">
        <f t="shared" ref="M107:M117" si="40">SUM(C107:I107)</f>
        <v>0</v>
      </c>
      <c r="N107" s="355"/>
      <c r="O107" s="357">
        <f t="shared" ref="O107:O117" si="41">SUM(E107,H107,M107)</f>
        <v>0</v>
      </c>
    </row>
    <row r="108" spans="1:15" s="356" customFormat="1" ht="13.5" hidden="1" customHeight="1" x14ac:dyDescent="0.25">
      <c r="A108" s="336" t="s">
        <v>317</v>
      </c>
      <c r="B108" s="336" t="s">
        <v>318</v>
      </c>
      <c r="C108" s="337"/>
      <c r="D108" s="337"/>
      <c r="E108" s="337"/>
      <c r="F108" s="337"/>
      <c r="G108" s="337"/>
      <c r="H108" s="337"/>
      <c r="I108" s="337"/>
      <c r="J108" s="337"/>
      <c r="K108" s="338"/>
      <c r="L108" s="349"/>
      <c r="M108" s="354">
        <f t="shared" si="40"/>
        <v>0</v>
      </c>
      <c r="N108" s="355"/>
      <c r="O108" s="357">
        <f t="shared" si="41"/>
        <v>0</v>
      </c>
    </row>
    <row r="109" spans="1:15" s="356" customFormat="1" ht="13.5" hidden="1" customHeight="1" x14ac:dyDescent="0.25">
      <c r="A109" s="336" t="s">
        <v>319</v>
      </c>
      <c r="B109" s="336" t="s">
        <v>320</v>
      </c>
      <c r="C109" s="337"/>
      <c r="D109" s="337"/>
      <c r="E109" s="337"/>
      <c r="F109" s="337"/>
      <c r="G109" s="337"/>
      <c r="H109" s="337"/>
      <c r="I109" s="337"/>
      <c r="J109" s="337"/>
      <c r="K109" s="338"/>
      <c r="L109" s="349"/>
      <c r="M109" s="354">
        <f t="shared" si="40"/>
        <v>0</v>
      </c>
      <c r="N109" s="355"/>
      <c r="O109" s="357">
        <f t="shared" si="41"/>
        <v>0</v>
      </c>
    </row>
    <row r="110" spans="1:15" s="356" customFormat="1" ht="13.5" hidden="1" customHeight="1" x14ac:dyDescent="0.25">
      <c r="A110" s="339" t="s">
        <v>321</v>
      </c>
      <c r="B110" s="339" t="s">
        <v>322</v>
      </c>
      <c r="C110" s="337">
        <f>SUM(C107:C109)</f>
        <v>0</v>
      </c>
      <c r="D110" s="337"/>
      <c r="E110" s="337"/>
      <c r="F110" s="337">
        <f>SUM(F107:F109)</f>
        <v>0</v>
      </c>
      <c r="G110" s="337"/>
      <c r="H110" s="337"/>
      <c r="I110" s="337">
        <f>SUM(I107:I109)</f>
        <v>0</v>
      </c>
      <c r="J110" s="337"/>
      <c r="K110" s="338"/>
      <c r="L110" s="349"/>
      <c r="M110" s="354">
        <f t="shared" si="40"/>
        <v>0</v>
      </c>
      <c r="N110" s="355"/>
      <c r="O110" s="357">
        <f t="shared" si="41"/>
        <v>0</v>
      </c>
    </row>
    <row r="111" spans="1:15" s="356" customFormat="1" ht="13.5" hidden="1" customHeight="1" x14ac:dyDescent="0.25">
      <c r="A111" s="341" t="s">
        <v>323</v>
      </c>
      <c r="B111" s="336" t="s">
        <v>324</v>
      </c>
      <c r="C111" s="337"/>
      <c r="D111" s="337"/>
      <c r="E111" s="337"/>
      <c r="F111" s="337"/>
      <c r="G111" s="337"/>
      <c r="H111" s="337"/>
      <c r="I111" s="337"/>
      <c r="J111" s="337"/>
      <c r="K111" s="338"/>
      <c r="L111" s="349"/>
      <c r="M111" s="354">
        <f t="shared" si="40"/>
        <v>0</v>
      </c>
      <c r="N111" s="355"/>
      <c r="O111" s="357">
        <f t="shared" si="41"/>
        <v>0</v>
      </c>
    </row>
    <row r="112" spans="1:15" s="358" customFormat="1" ht="13.5" hidden="1" customHeight="1" x14ac:dyDescent="0.25">
      <c r="A112" s="341" t="s">
        <v>325</v>
      </c>
      <c r="B112" s="336" t="s">
        <v>326</v>
      </c>
      <c r="C112" s="337"/>
      <c r="D112" s="337"/>
      <c r="E112" s="337"/>
      <c r="F112" s="337"/>
      <c r="G112" s="337"/>
      <c r="H112" s="337"/>
      <c r="I112" s="337"/>
      <c r="J112" s="337"/>
      <c r="K112" s="338"/>
      <c r="L112" s="349"/>
      <c r="M112" s="354">
        <f t="shared" si="40"/>
        <v>0</v>
      </c>
      <c r="N112" s="355"/>
      <c r="O112" s="357">
        <f t="shared" si="41"/>
        <v>0</v>
      </c>
    </row>
    <row r="113" spans="1:15" s="356" customFormat="1" ht="13.5" hidden="1" customHeight="1" x14ac:dyDescent="0.25">
      <c r="A113" s="336" t="s">
        <v>327</v>
      </c>
      <c r="B113" s="336" t="s">
        <v>328</v>
      </c>
      <c r="C113" s="337"/>
      <c r="D113" s="337"/>
      <c r="E113" s="337"/>
      <c r="F113" s="337"/>
      <c r="G113" s="337"/>
      <c r="H113" s="337"/>
      <c r="I113" s="337"/>
      <c r="J113" s="337"/>
      <c r="K113" s="338"/>
      <c r="L113" s="349"/>
      <c r="M113" s="354">
        <f t="shared" si="40"/>
        <v>0</v>
      </c>
      <c r="N113" s="355"/>
      <c r="O113" s="357">
        <f t="shared" si="41"/>
        <v>0</v>
      </c>
    </row>
    <row r="114" spans="1:15" s="356" customFormat="1" ht="13.5" hidden="1" customHeight="1" x14ac:dyDescent="0.25">
      <c r="A114" s="336" t="s">
        <v>329</v>
      </c>
      <c r="B114" s="336" t="s">
        <v>330</v>
      </c>
      <c r="C114" s="337"/>
      <c r="D114" s="337"/>
      <c r="E114" s="337"/>
      <c r="F114" s="337"/>
      <c r="G114" s="337"/>
      <c r="H114" s="337"/>
      <c r="I114" s="337"/>
      <c r="J114" s="337"/>
      <c r="K114" s="338"/>
      <c r="L114" s="349"/>
      <c r="M114" s="354">
        <f t="shared" si="40"/>
        <v>0</v>
      </c>
      <c r="N114" s="355"/>
      <c r="O114" s="357">
        <f t="shared" si="41"/>
        <v>0</v>
      </c>
    </row>
    <row r="115" spans="1:15" s="356" customFormat="1" ht="13.5" hidden="1" customHeight="1" x14ac:dyDescent="0.25">
      <c r="A115" s="342" t="s">
        <v>331</v>
      </c>
      <c r="B115" s="339" t="s">
        <v>332</v>
      </c>
      <c r="C115" s="337">
        <f>SUM(C111:C114)</f>
        <v>0</v>
      </c>
      <c r="D115" s="337"/>
      <c r="E115" s="337"/>
      <c r="F115" s="337"/>
      <c r="G115" s="337"/>
      <c r="H115" s="337"/>
      <c r="I115" s="337"/>
      <c r="J115" s="337"/>
      <c r="K115" s="338"/>
      <c r="L115" s="349"/>
      <c r="M115" s="354">
        <f t="shared" si="40"/>
        <v>0</v>
      </c>
      <c r="N115" s="355"/>
      <c r="O115" s="357">
        <f t="shared" si="41"/>
        <v>0</v>
      </c>
    </row>
    <row r="116" spans="1:15" s="356" customFormat="1" ht="13.5" hidden="1" customHeight="1" x14ac:dyDescent="0.25">
      <c r="A116" s="341" t="s">
        <v>333</v>
      </c>
      <c r="B116" s="336" t="s">
        <v>334</v>
      </c>
      <c r="C116" s="337"/>
      <c r="D116" s="337"/>
      <c r="E116" s="337"/>
      <c r="F116" s="337"/>
      <c r="G116" s="337"/>
      <c r="H116" s="337"/>
      <c r="I116" s="337"/>
      <c r="J116" s="337"/>
      <c r="K116" s="338"/>
      <c r="L116" s="349"/>
      <c r="M116" s="354">
        <f t="shared" si="40"/>
        <v>0</v>
      </c>
      <c r="N116" s="355"/>
      <c r="O116" s="357">
        <f t="shared" si="41"/>
        <v>0</v>
      </c>
    </row>
    <row r="117" spans="1:15" s="356" customFormat="1" ht="13.5" hidden="1" customHeight="1" x14ac:dyDescent="0.25">
      <c r="A117" s="341" t="s">
        <v>335</v>
      </c>
      <c r="B117" s="336" t="s">
        <v>336</v>
      </c>
      <c r="C117" s="337"/>
      <c r="D117" s="337"/>
      <c r="E117" s="337"/>
      <c r="F117" s="337"/>
      <c r="G117" s="337"/>
      <c r="H117" s="337"/>
      <c r="I117" s="337"/>
      <c r="J117" s="337"/>
      <c r="K117" s="338"/>
      <c r="L117" s="349"/>
      <c r="M117" s="354">
        <f t="shared" si="40"/>
        <v>0</v>
      </c>
      <c r="N117" s="355"/>
      <c r="O117" s="357">
        <f t="shared" si="41"/>
        <v>0</v>
      </c>
    </row>
    <row r="118" spans="1:15" s="358" customFormat="1" x14ac:dyDescent="0.25">
      <c r="A118" s="342"/>
      <c r="B118" s="339"/>
      <c r="C118" s="355" t="s">
        <v>499</v>
      </c>
      <c r="D118" s="355" t="s">
        <v>543</v>
      </c>
      <c r="E118" s="355" t="s">
        <v>555</v>
      </c>
      <c r="F118" s="355" t="s">
        <v>499</v>
      </c>
      <c r="G118" s="355" t="s">
        <v>543</v>
      </c>
      <c r="H118" s="355" t="s">
        <v>555</v>
      </c>
      <c r="I118" s="355" t="s">
        <v>499</v>
      </c>
      <c r="J118" s="355" t="s">
        <v>543</v>
      </c>
      <c r="K118" s="357" t="s">
        <v>555</v>
      </c>
      <c r="L118" s="350"/>
      <c r="M118" s="354" t="s">
        <v>499</v>
      </c>
      <c r="N118" s="355" t="s">
        <v>543</v>
      </c>
      <c r="O118" s="357" t="s">
        <v>555</v>
      </c>
    </row>
    <row r="119" spans="1:15" s="356" customFormat="1" x14ac:dyDescent="0.25">
      <c r="A119" s="341" t="s">
        <v>337</v>
      </c>
      <c r="B119" s="336" t="s">
        <v>338</v>
      </c>
      <c r="C119" s="337">
        <v>143245071</v>
      </c>
      <c r="D119" s="337">
        <v>149030041</v>
      </c>
      <c r="E119" s="337">
        <v>123787228</v>
      </c>
      <c r="F119" s="337">
        <v>0</v>
      </c>
      <c r="G119" s="337">
        <v>0</v>
      </c>
      <c r="H119" s="337">
        <v>0</v>
      </c>
      <c r="I119" s="337">
        <v>0</v>
      </c>
      <c r="J119" s="337">
        <v>0</v>
      </c>
      <c r="K119" s="338">
        <v>0</v>
      </c>
      <c r="L119" s="349"/>
      <c r="M119" s="354">
        <f>SUM(C119,F119,I119)</f>
        <v>143245071</v>
      </c>
      <c r="N119" s="355">
        <f>SUM(D119,G119,J119)</f>
        <v>149030041</v>
      </c>
      <c r="O119" s="357">
        <f>SUM(E119,H119,K119)</f>
        <v>123787228</v>
      </c>
    </row>
    <row r="120" spans="1:15" s="356" customFormat="1" ht="13.5" hidden="1" customHeight="1" x14ac:dyDescent="0.25">
      <c r="A120" s="341" t="s">
        <v>339</v>
      </c>
      <c r="B120" s="336" t="s">
        <v>476</v>
      </c>
      <c r="C120" s="337"/>
      <c r="D120" s="337"/>
      <c r="E120" s="337"/>
      <c r="F120" s="337"/>
      <c r="G120" s="337"/>
      <c r="H120" s="337"/>
      <c r="I120" s="337"/>
      <c r="J120" s="337"/>
      <c r="K120" s="338"/>
      <c r="L120" s="349"/>
      <c r="M120" s="354">
        <f>SUM(C120,F120,I120)</f>
        <v>0</v>
      </c>
      <c r="N120" s="355"/>
      <c r="O120" s="357">
        <f>SUM(E120,H120,K120)</f>
        <v>0</v>
      </c>
    </row>
    <row r="121" spans="1:15" s="356" customFormat="1" ht="13.5" hidden="1" customHeight="1" x14ac:dyDescent="0.25">
      <c r="A121" s="341" t="s">
        <v>340</v>
      </c>
      <c r="B121" s="336" t="s">
        <v>341</v>
      </c>
      <c r="C121" s="337"/>
      <c r="D121" s="337"/>
      <c r="E121" s="337"/>
      <c r="F121" s="337"/>
      <c r="G121" s="337"/>
      <c r="H121" s="337"/>
      <c r="I121" s="337"/>
      <c r="J121" s="337"/>
      <c r="K121" s="338"/>
      <c r="L121" s="349"/>
      <c r="M121" s="354">
        <f>SUM(C121,F121,I121)</f>
        <v>0</v>
      </c>
      <c r="N121" s="355"/>
      <c r="O121" s="357">
        <f>SUM(E121,H121,K121)</f>
        <v>0</v>
      </c>
    </row>
    <row r="122" spans="1:15" s="356" customFormat="1" ht="13.5" hidden="1" customHeight="1" x14ac:dyDescent="0.25">
      <c r="A122" s="341" t="s">
        <v>342</v>
      </c>
      <c r="B122" s="336" t="s">
        <v>343</v>
      </c>
      <c r="C122" s="337"/>
      <c r="D122" s="337"/>
      <c r="E122" s="337"/>
      <c r="F122" s="337"/>
      <c r="G122" s="337"/>
      <c r="H122" s="337"/>
      <c r="I122" s="337"/>
      <c r="J122" s="337"/>
      <c r="K122" s="338"/>
      <c r="L122" s="349"/>
      <c r="M122" s="354">
        <f>SUM(C122,F122,I122)</f>
        <v>0</v>
      </c>
      <c r="N122" s="355"/>
      <c r="O122" s="357">
        <f>SUM(E122,H122,K122)</f>
        <v>0</v>
      </c>
    </row>
    <row r="123" spans="1:15" s="356" customFormat="1" ht="13.8" thickBot="1" x14ac:dyDescent="0.3">
      <c r="A123" s="380" t="s">
        <v>335</v>
      </c>
      <c r="B123" s="385" t="s">
        <v>336</v>
      </c>
      <c r="C123" s="382">
        <v>3636476</v>
      </c>
      <c r="D123" s="382">
        <v>3636476</v>
      </c>
      <c r="E123" s="382">
        <v>3636476</v>
      </c>
      <c r="F123" s="382">
        <v>0</v>
      </c>
      <c r="G123" s="382">
        <v>0</v>
      </c>
      <c r="H123" s="382">
        <v>0</v>
      </c>
      <c r="I123" s="382">
        <v>0</v>
      </c>
      <c r="J123" s="382">
        <v>0</v>
      </c>
      <c r="K123" s="383">
        <v>0</v>
      </c>
      <c r="L123" s="349"/>
      <c r="M123" s="407">
        <f>SUM(C123,F123,I123)</f>
        <v>3636476</v>
      </c>
      <c r="N123" s="407">
        <f>SUM(D123,G123,J123)</f>
        <v>3636476</v>
      </c>
      <c r="O123" s="409">
        <f>SUM(E123,H123,K123)</f>
        <v>3636476</v>
      </c>
    </row>
    <row r="124" spans="1:15" s="358" customFormat="1" x14ac:dyDescent="0.25">
      <c r="A124" s="404" t="s">
        <v>517</v>
      </c>
      <c r="B124" s="386" t="s">
        <v>344</v>
      </c>
      <c r="C124" s="388">
        <f>SUM(C110,C115,C116,C119,C117,C120,C121,C122,C123)</f>
        <v>146881547</v>
      </c>
      <c r="D124" s="388">
        <f t="shared" ref="D124:O124" si="42">SUM(D110,D115,D116,D119,D117,D120,D121,D122,D123)</f>
        <v>152666517</v>
      </c>
      <c r="E124" s="388">
        <f t="shared" si="42"/>
        <v>127423704</v>
      </c>
      <c r="F124" s="388">
        <f t="shared" si="42"/>
        <v>0</v>
      </c>
      <c r="G124" s="388">
        <f t="shared" si="42"/>
        <v>0</v>
      </c>
      <c r="H124" s="388">
        <f t="shared" si="42"/>
        <v>0</v>
      </c>
      <c r="I124" s="388">
        <f t="shared" si="42"/>
        <v>0</v>
      </c>
      <c r="J124" s="388">
        <f t="shared" si="42"/>
        <v>0</v>
      </c>
      <c r="K124" s="389">
        <f t="shared" si="42"/>
        <v>0</v>
      </c>
      <c r="L124" s="389"/>
      <c r="M124" s="389">
        <f t="shared" si="42"/>
        <v>146881547</v>
      </c>
      <c r="N124" s="389">
        <f t="shared" si="42"/>
        <v>152666517</v>
      </c>
      <c r="O124" s="389">
        <f t="shared" si="42"/>
        <v>127423704</v>
      </c>
    </row>
    <row r="125" spans="1:15" s="356" customFormat="1" ht="13.5" hidden="1" customHeight="1" x14ac:dyDescent="0.25">
      <c r="A125" s="341" t="s">
        <v>345</v>
      </c>
      <c r="B125" s="336" t="s">
        <v>346</v>
      </c>
      <c r="C125" s="337"/>
      <c r="D125" s="337"/>
      <c r="E125" s="337"/>
      <c r="F125" s="337"/>
      <c r="G125" s="337"/>
      <c r="H125" s="337"/>
      <c r="I125" s="337"/>
      <c r="J125" s="337"/>
      <c r="K125" s="405"/>
      <c r="L125" s="349"/>
      <c r="M125" s="354">
        <f t="shared" ref="M125:M130" si="43">SUM(C125,F125,I125)</f>
        <v>0</v>
      </c>
      <c r="N125" s="355"/>
      <c r="O125" s="357">
        <f t="shared" ref="O125:O130" si="44">SUM(E125,H125,K125)</f>
        <v>0</v>
      </c>
    </row>
    <row r="126" spans="1:15" s="356" customFormat="1" ht="13.5" hidden="1" customHeight="1" x14ac:dyDescent="0.25">
      <c r="A126" s="336" t="s">
        <v>347</v>
      </c>
      <c r="B126" s="336" t="s">
        <v>348</v>
      </c>
      <c r="C126" s="337"/>
      <c r="D126" s="337"/>
      <c r="E126" s="337"/>
      <c r="F126" s="337"/>
      <c r="G126" s="337"/>
      <c r="H126" s="337"/>
      <c r="I126" s="337"/>
      <c r="J126" s="337"/>
      <c r="K126" s="405"/>
      <c r="L126" s="349"/>
      <c r="M126" s="354">
        <f t="shared" si="43"/>
        <v>0</v>
      </c>
      <c r="N126" s="355"/>
      <c r="O126" s="357">
        <f t="shared" si="44"/>
        <v>0</v>
      </c>
    </row>
    <row r="127" spans="1:15" s="356" customFormat="1" ht="13.5" hidden="1" customHeight="1" x14ac:dyDescent="0.25">
      <c r="A127" s="341" t="s">
        <v>349</v>
      </c>
      <c r="B127" s="336" t="s">
        <v>350</v>
      </c>
      <c r="C127" s="337"/>
      <c r="D127" s="337"/>
      <c r="E127" s="337"/>
      <c r="F127" s="337"/>
      <c r="G127" s="337"/>
      <c r="H127" s="337"/>
      <c r="I127" s="337"/>
      <c r="J127" s="337"/>
      <c r="K127" s="405"/>
      <c r="L127" s="349"/>
      <c r="M127" s="354">
        <f t="shared" si="43"/>
        <v>0</v>
      </c>
      <c r="N127" s="355"/>
      <c r="O127" s="357">
        <f t="shared" si="44"/>
        <v>0</v>
      </c>
    </row>
    <row r="128" spans="1:15" s="356" customFormat="1" ht="13.5" hidden="1" customHeight="1" x14ac:dyDescent="0.25">
      <c r="A128" s="341" t="s">
        <v>351</v>
      </c>
      <c r="B128" s="336" t="s">
        <v>352</v>
      </c>
      <c r="C128" s="337"/>
      <c r="D128" s="337"/>
      <c r="E128" s="337"/>
      <c r="F128" s="337"/>
      <c r="G128" s="337"/>
      <c r="H128" s="337"/>
      <c r="I128" s="337"/>
      <c r="J128" s="337"/>
      <c r="K128" s="405"/>
      <c r="L128" s="349"/>
      <c r="M128" s="354">
        <f t="shared" si="43"/>
        <v>0</v>
      </c>
      <c r="N128" s="355"/>
      <c r="O128" s="357">
        <f t="shared" si="44"/>
        <v>0</v>
      </c>
    </row>
    <row r="129" spans="1:15" s="356" customFormat="1" ht="13.5" hidden="1" customHeight="1" x14ac:dyDescent="0.25">
      <c r="A129" s="342" t="s">
        <v>353</v>
      </c>
      <c r="B129" s="339" t="s">
        <v>354</v>
      </c>
      <c r="C129" s="337">
        <f>SUM(C125:C128)</f>
        <v>0</v>
      </c>
      <c r="D129" s="337"/>
      <c r="E129" s="337"/>
      <c r="F129" s="337">
        <f>SUM(F125:F128)</f>
        <v>0</v>
      </c>
      <c r="G129" s="337"/>
      <c r="H129" s="337"/>
      <c r="I129" s="337">
        <f>SUM(I125:I128)</f>
        <v>0</v>
      </c>
      <c r="J129" s="337"/>
      <c r="K129" s="405"/>
      <c r="L129" s="349"/>
      <c r="M129" s="354">
        <f t="shared" si="43"/>
        <v>0</v>
      </c>
      <c r="N129" s="355"/>
      <c r="O129" s="357">
        <f t="shared" si="44"/>
        <v>0</v>
      </c>
    </row>
    <row r="130" spans="1:15" s="356" customFormat="1" ht="13.5" hidden="1" customHeight="1" x14ac:dyDescent="0.25">
      <c r="A130" s="336" t="s">
        <v>355</v>
      </c>
      <c r="B130" s="336" t="s">
        <v>356</v>
      </c>
      <c r="C130" s="337"/>
      <c r="D130" s="337"/>
      <c r="E130" s="337"/>
      <c r="F130" s="337"/>
      <c r="G130" s="337"/>
      <c r="H130" s="337"/>
      <c r="I130" s="337"/>
      <c r="J130" s="337"/>
      <c r="K130" s="405"/>
      <c r="L130" s="349"/>
      <c r="M130" s="354">
        <f t="shared" si="43"/>
        <v>0</v>
      </c>
      <c r="N130" s="355"/>
      <c r="O130" s="357">
        <f t="shared" si="44"/>
        <v>0</v>
      </c>
    </row>
    <row r="131" spans="1:15" s="358" customFormat="1" ht="13.8" thickBot="1" x14ac:dyDescent="0.3">
      <c r="A131" s="406" t="s">
        <v>518</v>
      </c>
      <c r="B131" s="345" t="s">
        <v>357</v>
      </c>
      <c r="C131" s="359">
        <f>SUM(C124,C129,C130)</f>
        <v>146881547</v>
      </c>
      <c r="D131" s="359">
        <f t="shared" ref="D131:O131" si="45">SUM(D124,D129,D130)</f>
        <v>152666517</v>
      </c>
      <c r="E131" s="359">
        <f t="shared" si="45"/>
        <v>127423704</v>
      </c>
      <c r="F131" s="359">
        <f t="shared" si="45"/>
        <v>0</v>
      </c>
      <c r="G131" s="359">
        <f t="shared" si="45"/>
        <v>0</v>
      </c>
      <c r="H131" s="359">
        <f t="shared" si="45"/>
        <v>0</v>
      </c>
      <c r="I131" s="359">
        <f t="shared" si="45"/>
        <v>0</v>
      </c>
      <c r="J131" s="359">
        <f t="shared" si="45"/>
        <v>0</v>
      </c>
      <c r="K131" s="390">
        <f t="shared" si="45"/>
        <v>0</v>
      </c>
      <c r="L131" s="390"/>
      <c r="M131" s="390">
        <f t="shared" si="45"/>
        <v>146881547</v>
      </c>
      <c r="N131" s="390">
        <f t="shared" si="45"/>
        <v>152666517</v>
      </c>
      <c r="O131" s="390">
        <f t="shared" si="45"/>
        <v>127423704</v>
      </c>
    </row>
    <row r="132" spans="1:15" s="356" customFormat="1" ht="13.8" thickBot="1" x14ac:dyDescent="0.3">
      <c r="A132" s="402"/>
      <c r="B132" s="402"/>
      <c r="C132" s="402"/>
      <c r="D132" s="402"/>
      <c r="E132" s="402"/>
      <c r="F132" s="402"/>
      <c r="G132" s="402"/>
      <c r="H132" s="402"/>
      <c r="I132" s="402"/>
      <c r="J132" s="402"/>
      <c r="K132" s="403"/>
      <c r="L132" s="349"/>
      <c r="M132" s="411"/>
      <c r="N132" s="412"/>
      <c r="O132" s="413">
        <f>SUM(E132,H132,K132)</f>
        <v>0</v>
      </c>
    </row>
    <row r="133" spans="1:15" s="400" customFormat="1" ht="16.2" thickBot="1" x14ac:dyDescent="0.35">
      <c r="A133" s="397" t="s">
        <v>358</v>
      </c>
      <c r="B133" s="397"/>
      <c r="C133" s="397">
        <f>SUM(C102,C131)</f>
        <v>374245429</v>
      </c>
      <c r="D133" s="397">
        <f t="shared" ref="D133:K133" si="46">SUM(D102,D131)</f>
        <v>375890377</v>
      </c>
      <c r="E133" s="397">
        <f t="shared" si="46"/>
        <v>270796551</v>
      </c>
      <c r="F133" s="397">
        <f t="shared" si="46"/>
        <v>44167276</v>
      </c>
      <c r="G133" s="397">
        <f t="shared" si="46"/>
        <v>54423150</v>
      </c>
      <c r="H133" s="397">
        <f t="shared" si="46"/>
        <v>47537896</v>
      </c>
      <c r="I133" s="397">
        <f t="shared" si="46"/>
        <v>123188866</v>
      </c>
      <c r="J133" s="397">
        <f t="shared" si="46"/>
        <v>125688049</v>
      </c>
      <c r="K133" s="398">
        <f t="shared" si="46"/>
        <v>97052340</v>
      </c>
      <c r="L133" s="401"/>
      <c r="M133" s="399">
        <f>SUM(M102,M131)</f>
        <v>541601571</v>
      </c>
      <c r="N133" s="397">
        <f>SUM(N102,N131)</f>
        <v>556001576</v>
      </c>
      <c r="O133" s="398">
        <f>SUM(E133,H133,K133)</f>
        <v>415386787</v>
      </c>
    </row>
    <row r="195" ht="15.75" customHeight="1" x14ac:dyDescent="0.25"/>
  </sheetData>
  <mergeCells count="10">
    <mergeCell ref="A2:O2"/>
    <mergeCell ref="B3:O3"/>
    <mergeCell ref="C106:E106"/>
    <mergeCell ref="F106:H106"/>
    <mergeCell ref="I106:K106"/>
    <mergeCell ref="M106:O106"/>
    <mergeCell ref="C5:E5"/>
    <mergeCell ref="F5:H5"/>
    <mergeCell ref="I5:K5"/>
    <mergeCell ref="M5:O5"/>
  </mergeCells>
  <phoneticPr fontId="0" type="noConversion"/>
  <printOptions gridLines="1"/>
  <pageMargins left="0.25" right="0.25" top="0.75" bottom="0.75" header="0.3" footer="0.3"/>
  <pageSetup paperSize="8" scale="69" orientation="landscape" r:id="rId1"/>
  <headerFooter alignWithMargins="0">
    <oddHeader>&amp;C1.1 melléklet a 1/2019. (II.14.) 
ÖK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51"/>
  <sheetViews>
    <sheetView zoomScaleNormal="100" zoomScaleSheetLayoutView="100" workbookViewId="0">
      <selection activeCell="F1" sqref="F1:I1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5.5546875" style="7" customWidth="1"/>
    <col min="5" max="5" width="14" style="4" customWidth="1"/>
    <col min="6" max="6" width="47.33203125" style="4" customWidth="1"/>
    <col min="7" max="8" width="19.109375" style="4" customWidth="1"/>
    <col min="9" max="9" width="14" style="4" customWidth="1"/>
    <col min="10" max="10" width="4.109375" style="4" customWidth="1"/>
    <col min="11" max="16384" width="8" style="4"/>
  </cols>
  <sheetData>
    <row r="1" spans="1:10" x14ac:dyDescent="0.25">
      <c r="F1" s="675" t="s">
        <v>818</v>
      </c>
      <c r="G1" s="675"/>
      <c r="H1" s="675"/>
      <c r="I1" s="675"/>
    </row>
    <row r="2" spans="1:10" ht="25.5" customHeight="1" x14ac:dyDescent="0.25">
      <c r="B2" s="85" t="s">
        <v>541</v>
      </c>
      <c r="C2" s="85"/>
      <c r="D2" s="85"/>
      <c r="E2" s="86"/>
      <c r="F2" s="86"/>
      <c r="G2" s="86"/>
      <c r="H2" s="86"/>
      <c r="I2" s="86"/>
      <c r="J2" s="657"/>
    </row>
    <row r="3" spans="1:10" ht="14.4" thickBot="1" x14ac:dyDescent="0.3">
      <c r="B3" s="676" t="s">
        <v>463</v>
      </c>
      <c r="C3" s="676"/>
      <c r="D3" s="676"/>
      <c r="E3" s="676"/>
      <c r="F3" s="676"/>
      <c r="G3" s="194"/>
      <c r="H3" s="194"/>
      <c r="I3" s="131" t="s">
        <v>547</v>
      </c>
      <c r="J3" s="657"/>
    </row>
    <row r="4" spans="1:10" ht="18" customHeight="1" thickBot="1" x14ac:dyDescent="0.3">
      <c r="A4" s="673" t="s">
        <v>360</v>
      </c>
      <c r="B4" s="9" t="s">
        <v>361</v>
      </c>
      <c r="C4" s="181"/>
      <c r="D4" s="181"/>
      <c r="E4" s="10"/>
      <c r="F4" s="9" t="s">
        <v>362</v>
      </c>
      <c r="G4" s="181"/>
      <c r="H4" s="181"/>
      <c r="I4" s="10"/>
      <c r="J4" s="657"/>
    </row>
    <row r="5" spans="1:10" s="13" customFormat="1" ht="35.25" customHeight="1" thickBot="1" x14ac:dyDescent="0.3">
      <c r="A5" s="674"/>
      <c r="B5" s="11" t="s">
        <v>363</v>
      </c>
      <c r="C5" s="189" t="s">
        <v>546</v>
      </c>
      <c r="D5" s="12" t="s">
        <v>545</v>
      </c>
      <c r="E5" s="12" t="s">
        <v>560</v>
      </c>
      <c r="F5" s="11" t="s">
        <v>363</v>
      </c>
      <c r="G5" s="189" t="s">
        <v>546</v>
      </c>
      <c r="H5" s="12" t="s">
        <v>545</v>
      </c>
      <c r="I5" s="12" t="s">
        <v>560</v>
      </c>
      <c r="J5" s="657"/>
    </row>
    <row r="6" spans="1:10" ht="12.9" customHeight="1" x14ac:dyDescent="0.25">
      <c r="A6" s="17" t="s">
        <v>367</v>
      </c>
      <c r="B6" s="18" t="s">
        <v>433</v>
      </c>
      <c r="C6" s="182"/>
      <c r="D6" s="182"/>
      <c r="E6" s="19">
        <v>0</v>
      </c>
      <c r="F6" s="18" t="s">
        <v>369</v>
      </c>
      <c r="G6" s="278">
        <v>29760384</v>
      </c>
      <c r="H6" s="278">
        <v>38873354</v>
      </c>
      <c r="I6" s="279">
        <v>34688246</v>
      </c>
      <c r="J6" s="657"/>
    </row>
    <row r="7" spans="1:10" ht="12.9" customHeight="1" x14ac:dyDescent="0.25">
      <c r="A7" s="20" t="s">
        <v>370</v>
      </c>
      <c r="B7" s="21" t="s">
        <v>434</v>
      </c>
      <c r="C7" s="272"/>
      <c r="D7" s="272">
        <v>2233190</v>
      </c>
      <c r="E7" s="273">
        <v>2130323</v>
      </c>
      <c r="F7" s="21" t="s">
        <v>371</v>
      </c>
      <c r="G7" s="272">
        <v>5969962</v>
      </c>
      <c r="H7" s="272">
        <v>7543052</v>
      </c>
      <c r="I7" s="273">
        <v>6545550</v>
      </c>
      <c r="J7" s="657"/>
    </row>
    <row r="8" spans="1:10" ht="12.9" customHeight="1" x14ac:dyDescent="0.25">
      <c r="A8" s="20" t="s">
        <v>364</v>
      </c>
      <c r="B8" s="21" t="s">
        <v>368</v>
      </c>
      <c r="C8" s="272"/>
      <c r="D8" s="272"/>
      <c r="E8" s="273">
        <v>0</v>
      </c>
      <c r="F8" s="21" t="s">
        <v>372</v>
      </c>
      <c r="G8" s="272">
        <v>6531930</v>
      </c>
      <c r="H8" s="272">
        <v>5828694</v>
      </c>
      <c r="I8" s="273">
        <v>4174981</v>
      </c>
      <c r="J8" s="657"/>
    </row>
    <row r="9" spans="1:10" ht="12.9" customHeight="1" x14ac:dyDescent="0.25">
      <c r="A9" s="20" t="s">
        <v>365</v>
      </c>
      <c r="B9" s="23" t="s">
        <v>435</v>
      </c>
      <c r="C9" s="274"/>
      <c r="D9" s="274">
        <v>2388284</v>
      </c>
      <c r="E9" s="273">
        <v>3</v>
      </c>
      <c r="F9" s="21" t="s">
        <v>373</v>
      </c>
      <c r="G9" s="272"/>
      <c r="H9" s="272"/>
      <c r="I9" s="273"/>
      <c r="J9" s="657"/>
    </row>
    <row r="10" spans="1:10" ht="12.9" customHeight="1" x14ac:dyDescent="0.25">
      <c r="A10" s="20" t="s">
        <v>366</v>
      </c>
      <c r="B10" s="21" t="s">
        <v>436</v>
      </c>
      <c r="C10" s="272"/>
      <c r="D10" s="272"/>
      <c r="E10" s="273"/>
      <c r="F10" s="21" t="s">
        <v>438</v>
      </c>
      <c r="G10" s="272"/>
      <c r="H10" s="272"/>
      <c r="I10" s="273"/>
      <c r="J10" s="657"/>
    </row>
    <row r="11" spans="1:10" ht="12.9" customHeight="1" thickBot="1" x14ac:dyDescent="0.3">
      <c r="A11" s="27" t="s">
        <v>374</v>
      </c>
      <c r="B11" s="28" t="s">
        <v>437</v>
      </c>
      <c r="C11" s="275"/>
      <c r="D11" s="275"/>
      <c r="E11" s="276"/>
      <c r="F11" s="30" t="s">
        <v>440</v>
      </c>
      <c r="G11" s="275"/>
      <c r="H11" s="275"/>
      <c r="I11" s="283"/>
      <c r="J11" s="657"/>
    </row>
    <row r="12" spans="1:10" s="126" customFormat="1" ht="13.8" thickBot="1" x14ac:dyDescent="0.3">
      <c r="A12" s="24" t="s">
        <v>375</v>
      </c>
      <c r="B12" s="33" t="s">
        <v>458</v>
      </c>
      <c r="C12" s="277">
        <f>SUM(C6:C11)</f>
        <v>0</v>
      </c>
      <c r="D12" s="277">
        <f>SUM(D6:D11)</f>
        <v>4621474</v>
      </c>
      <c r="E12" s="277">
        <f>SUM(E6:E11)</f>
        <v>2130326</v>
      </c>
      <c r="F12" s="33" t="s">
        <v>460</v>
      </c>
      <c r="G12" s="284">
        <f>SUM(G6:G11)</f>
        <v>42262276</v>
      </c>
      <c r="H12" s="284">
        <f>SUM(H6:H11)</f>
        <v>52245100</v>
      </c>
      <c r="I12" s="284">
        <f>SUM(I6:I11)</f>
        <v>45408777</v>
      </c>
      <c r="J12" s="657"/>
    </row>
    <row r="13" spans="1:10" x14ac:dyDescent="0.25">
      <c r="A13" s="35" t="s">
        <v>376</v>
      </c>
      <c r="B13" s="18" t="s">
        <v>443</v>
      </c>
      <c r="C13" s="278"/>
      <c r="D13" s="278"/>
      <c r="E13" s="279"/>
      <c r="F13" s="18" t="s">
        <v>401</v>
      </c>
      <c r="G13" s="278">
        <v>1905000</v>
      </c>
      <c r="H13" s="278">
        <v>2178050</v>
      </c>
      <c r="I13" s="279">
        <v>2129119</v>
      </c>
    </row>
    <row r="14" spans="1:10" x14ac:dyDescent="0.25">
      <c r="A14" s="31" t="s">
        <v>377</v>
      </c>
      <c r="B14" s="21" t="s">
        <v>444</v>
      </c>
      <c r="C14" s="272"/>
      <c r="D14" s="272"/>
      <c r="E14" s="273"/>
      <c r="F14" s="21" t="s">
        <v>402</v>
      </c>
      <c r="G14" s="272"/>
      <c r="H14" s="272"/>
      <c r="I14" s="273"/>
    </row>
    <row r="15" spans="1:10" x14ac:dyDescent="0.25">
      <c r="A15" s="31" t="s">
        <v>378</v>
      </c>
      <c r="B15" s="36" t="s">
        <v>448</v>
      </c>
      <c r="C15" s="280">
        <v>44167276</v>
      </c>
      <c r="D15" s="280">
        <v>49801676</v>
      </c>
      <c r="E15" s="273">
        <v>45407570</v>
      </c>
      <c r="F15" s="21" t="s">
        <v>445</v>
      </c>
      <c r="G15" s="272"/>
      <c r="H15" s="272"/>
      <c r="I15" s="273"/>
    </row>
    <row r="16" spans="1:10" ht="13.8" thickBot="1" x14ac:dyDescent="0.3">
      <c r="A16" s="35" t="s">
        <v>379</v>
      </c>
      <c r="B16" s="36"/>
      <c r="C16" s="280"/>
      <c r="D16" s="280"/>
      <c r="E16" s="281"/>
      <c r="F16" s="30" t="s">
        <v>449</v>
      </c>
      <c r="G16" s="285"/>
      <c r="H16" s="285"/>
      <c r="I16" s="286"/>
    </row>
    <row r="17" spans="1:93" s="126" customFormat="1" x14ac:dyDescent="0.25">
      <c r="A17" s="80">
        <v>12</v>
      </c>
      <c r="B17" s="82" t="s">
        <v>459</v>
      </c>
      <c r="C17" s="282">
        <f>SUM(C13:C15)</f>
        <v>44167276</v>
      </c>
      <c r="D17" s="282">
        <f>SUM(D13:D15)</f>
        <v>49801676</v>
      </c>
      <c r="E17" s="282">
        <f>SUM(E13:E15)</f>
        <v>45407570</v>
      </c>
      <c r="F17" s="82" t="s">
        <v>461</v>
      </c>
      <c r="G17" s="287">
        <f>SUM(G13:G16)</f>
        <v>1905000</v>
      </c>
      <c r="H17" s="287">
        <f>SUM(H13:H16)</f>
        <v>2178050</v>
      </c>
      <c r="I17" s="287">
        <f>SUM(I13:I16)</f>
        <v>2129119</v>
      </c>
    </row>
    <row r="18" spans="1:93" s="128" customFormat="1" x14ac:dyDescent="0.25">
      <c r="A18" s="81" t="s">
        <v>381</v>
      </c>
      <c r="B18" s="81" t="s">
        <v>153</v>
      </c>
      <c r="C18" s="265">
        <f>SUM(C12,C17)</f>
        <v>44167276</v>
      </c>
      <c r="D18" s="265">
        <f>SUM(D12,D17)</f>
        <v>54423150</v>
      </c>
      <c r="E18" s="265">
        <f>SUM(E12,E17)</f>
        <v>47537896</v>
      </c>
      <c r="F18" s="81" t="s">
        <v>462</v>
      </c>
      <c r="G18" s="265">
        <f>SUM(G12,G17)</f>
        <v>44167276</v>
      </c>
      <c r="H18" s="265">
        <f>SUM(H12,H17)</f>
        <v>54423150</v>
      </c>
      <c r="I18" s="265">
        <f>SUM(I12,I17)</f>
        <v>47537896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</row>
    <row r="19" spans="1:93" ht="14.4" thickBot="1" x14ac:dyDescent="0.3">
      <c r="B19" s="676" t="s">
        <v>464</v>
      </c>
      <c r="C19" s="676"/>
      <c r="D19" s="676"/>
      <c r="E19" s="676"/>
      <c r="F19" s="676"/>
      <c r="G19" s="194"/>
      <c r="H19" s="194"/>
      <c r="I19" s="131" t="s">
        <v>548</v>
      </c>
    </row>
    <row r="20" spans="1:93" ht="18" customHeight="1" thickBot="1" x14ac:dyDescent="0.3">
      <c r="A20" s="673" t="s">
        <v>360</v>
      </c>
      <c r="B20" s="9" t="s">
        <v>361</v>
      </c>
      <c r="C20" s="181"/>
      <c r="D20" s="181"/>
      <c r="E20" s="10"/>
      <c r="F20" s="9" t="s">
        <v>362</v>
      </c>
      <c r="G20" s="181"/>
      <c r="H20" s="181"/>
      <c r="I20" s="10"/>
    </row>
    <row r="21" spans="1:93" s="13" customFormat="1" ht="34.5" customHeight="1" thickBot="1" x14ac:dyDescent="0.3">
      <c r="A21" s="674"/>
      <c r="B21" s="11" t="s">
        <v>363</v>
      </c>
      <c r="C21" s="189" t="s">
        <v>546</v>
      </c>
      <c r="D21" s="12" t="s">
        <v>545</v>
      </c>
      <c r="E21" s="12" t="s">
        <v>560</v>
      </c>
      <c r="F21" s="11" t="s">
        <v>363</v>
      </c>
      <c r="G21" s="189" t="s">
        <v>546</v>
      </c>
      <c r="H21" s="12" t="s">
        <v>545</v>
      </c>
      <c r="I21" s="12" t="s">
        <v>560</v>
      </c>
      <c r="J21" s="4"/>
    </row>
    <row r="22" spans="1:93" ht="12.9" customHeight="1" x14ac:dyDescent="0.25">
      <c r="A22" s="17" t="s">
        <v>367</v>
      </c>
      <c r="B22" s="18" t="s">
        <v>433</v>
      </c>
      <c r="C22" s="182"/>
      <c r="D22" s="182"/>
      <c r="E22" s="108"/>
      <c r="F22" s="18" t="s">
        <v>369</v>
      </c>
      <c r="G22" s="182"/>
      <c r="H22" s="182"/>
      <c r="I22" s="108"/>
    </row>
    <row r="23" spans="1:93" ht="12.9" customHeight="1" x14ac:dyDescent="0.25">
      <c r="A23" s="20" t="s">
        <v>370</v>
      </c>
      <c r="B23" s="21" t="s">
        <v>434</v>
      </c>
      <c r="C23" s="183"/>
      <c r="D23" s="183"/>
      <c r="E23" s="109"/>
      <c r="F23" s="21" t="s">
        <v>371</v>
      </c>
      <c r="G23" s="183"/>
      <c r="H23" s="183"/>
      <c r="I23" s="109"/>
    </row>
    <row r="24" spans="1:93" ht="12.9" customHeight="1" x14ac:dyDescent="0.25">
      <c r="A24" s="20" t="s">
        <v>364</v>
      </c>
      <c r="B24" s="21" t="s">
        <v>368</v>
      </c>
      <c r="C24" s="183"/>
      <c r="D24" s="183"/>
      <c r="E24" s="109"/>
      <c r="F24" s="21" t="s">
        <v>372</v>
      </c>
      <c r="G24" s="183"/>
      <c r="H24" s="183"/>
      <c r="I24" s="109"/>
    </row>
    <row r="25" spans="1:93" ht="12.9" customHeight="1" x14ac:dyDescent="0.25">
      <c r="A25" s="20" t="s">
        <v>365</v>
      </c>
      <c r="B25" s="23" t="s">
        <v>435</v>
      </c>
      <c r="C25" s="190"/>
      <c r="D25" s="190"/>
      <c r="E25" s="109"/>
      <c r="F25" s="21" t="s">
        <v>373</v>
      </c>
      <c r="G25" s="183"/>
      <c r="H25" s="183"/>
      <c r="I25" s="109"/>
    </row>
    <row r="26" spans="1:93" ht="12.9" customHeight="1" x14ac:dyDescent="0.25">
      <c r="A26" s="20" t="s">
        <v>366</v>
      </c>
      <c r="B26" s="21" t="s">
        <v>436</v>
      </c>
      <c r="C26" s="183"/>
      <c r="D26" s="183"/>
      <c r="E26" s="109"/>
      <c r="F26" s="21" t="s">
        <v>438</v>
      </c>
      <c r="G26" s="183"/>
      <c r="H26" s="183"/>
      <c r="I26" s="109"/>
    </row>
    <row r="27" spans="1:93" ht="12.9" customHeight="1" x14ac:dyDescent="0.25">
      <c r="A27" s="27" t="s">
        <v>374</v>
      </c>
      <c r="B27" s="28" t="s">
        <v>437</v>
      </c>
      <c r="C27" s="191"/>
      <c r="D27" s="191"/>
      <c r="E27" s="111"/>
      <c r="F27" s="30" t="s">
        <v>440</v>
      </c>
      <c r="G27" s="191"/>
      <c r="H27" s="191"/>
      <c r="I27" s="132"/>
    </row>
    <row r="28" spans="1:93" ht="12.9" customHeight="1" thickBot="1" x14ac:dyDescent="0.3">
      <c r="A28" s="27"/>
      <c r="B28" s="28"/>
      <c r="C28" s="193"/>
      <c r="D28" s="193"/>
      <c r="E28" s="113"/>
      <c r="F28" s="28" t="s">
        <v>494</v>
      </c>
      <c r="G28" s="191"/>
      <c r="H28" s="191"/>
      <c r="I28" s="133"/>
    </row>
    <row r="29" spans="1:93" s="126" customFormat="1" ht="13.8" thickBot="1" x14ac:dyDescent="0.3">
      <c r="A29" s="24" t="s">
        <v>375</v>
      </c>
      <c r="B29" s="33" t="s">
        <v>458</v>
      </c>
      <c r="C29" s="185"/>
      <c r="D29" s="185"/>
      <c r="E29" s="34">
        <f>SUM(E22:E27)</f>
        <v>0</v>
      </c>
      <c r="F29" s="33" t="s">
        <v>460</v>
      </c>
      <c r="G29" s="195"/>
      <c r="H29" s="195"/>
      <c r="I29" s="129">
        <f>SUM(I22:I25,I27,I28)</f>
        <v>0</v>
      </c>
    </row>
    <row r="30" spans="1:93" x14ac:dyDescent="0.25">
      <c r="A30" s="35" t="s">
        <v>376</v>
      </c>
      <c r="B30" s="18" t="s">
        <v>443</v>
      </c>
      <c r="C30" s="182"/>
      <c r="D30" s="182"/>
      <c r="E30" s="108"/>
      <c r="F30" s="18" t="s">
        <v>401</v>
      </c>
      <c r="G30" s="182"/>
      <c r="H30" s="182"/>
      <c r="I30" s="108"/>
    </row>
    <row r="31" spans="1:93" x14ac:dyDescent="0.25">
      <c r="A31" s="31" t="s">
        <v>377</v>
      </c>
      <c r="B31" s="21" t="s">
        <v>444</v>
      </c>
      <c r="C31" s="183"/>
      <c r="D31" s="183"/>
      <c r="E31" s="109"/>
      <c r="F31" s="21" t="s">
        <v>402</v>
      </c>
      <c r="G31" s="183"/>
      <c r="H31" s="183"/>
      <c r="I31" s="109"/>
    </row>
    <row r="32" spans="1:93" x14ac:dyDescent="0.25">
      <c r="A32" s="31" t="s">
        <v>378</v>
      </c>
      <c r="B32" s="36" t="s">
        <v>448</v>
      </c>
      <c r="C32" s="184"/>
      <c r="D32" s="184"/>
      <c r="E32" s="109"/>
      <c r="F32" s="21" t="s">
        <v>445</v>
      </c>
      <c r="G32" s="183"/>
      <c r="H32" s="183"/>
      <c r="I32" s="109"/>
    </row>
    <row r="33" spans="1:93" ht="13.8" thickBot="1" x14ac:dyDescent="0.3">
      <c r="A33" s="35" t="s">
        <v>379</v>
      </c>
      <c r="B33" s="36"/>
      <c r="C33" s="184"/>
      <c r="D33" s="184"/>
      <c r="E33" s="110"/>
      <c r="F33" s="30" t="s">
        <v>449</v>
      </c>
      <c r="G33" s="196"/>
      <c r="H33" s="196"/>
      <c r="I33" s="108"/>
    </row>
    <row r="34" spans="1:93" s="126" customFormat="1" x14ac:dyDescent="0.25">
      <c r="A34" s="80">
        <v>12</v>
      </c>
      <c r="B34" s="82" t="s">
        <v>459</v>
      </c>
      <c r="C34" s="192"/>
      <c r="D34" s="192"/>
      <c r="E34" s="83">
        <f>SUM(E30:E33)</f>
        <v>0</v>
      </c>
      <c r="F34" s="82" t="s">
        <v>461</v>
      </c>
      <c r="G34" s="197"/>
      <c r="H34" s="197"/>
      <c r="I34" s="130">
        <f>SUM(I30:I33)</f>
        <v>0</v>
      </c>
    </row>
    <row r="35" spans="1:93" s="128" customFormat="1" x14ac:dyDescent="0.25">
      <c r="A35" s="81" t="s">
        <v>381</v>
      </c>
      <c r="B35" s="81" t="s">
        <v>153</v>
      </c>
      <c r="C35" s="81"/>
      <c r="D35" s="81"/>
      <c r="E35" s="84">
        <f>SUM(E29,E34)</f>
        <v>0</v>
      </c>
      <c r="F35" s="81" t="s">
        <v>462</v>
      </c>
      <c r="G35" s="81"/>
      <c r="H35" s="81"/>
      <c r="I35" s="84">
        <f>SUM(I29,I34)</f>
        <v>0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</row>
    <row r="36" spans="1:93" ht="14.4" thickBot="1" x14ac:dyDescent="0.3">
      <c r="B36" s="676" t="s">
        <v>465</v>
      </c>
      <c r="C36" s="676"/>
      <c r="D36" s="676"/>
      <c r="E36" s="676"/>
      <c r="F36" s="676"/>
      <c r="G36" s="194"/>
      <c r="H36" s="194"/>
      <c r="I36" s="131" t="s">
        <v>548</v>
      </c>
    </row>
    <row r="37" spans="1:93" ht="13.8" thickBot="1" x14ac:dyDescent="0.3">
      <c r="A37" s="673" t="s">
        <v>360</v>
      </c>
      <c r="B37" s="9" t="s">
        <v>361</v>
      </c>
      <c r="C37" s="181"/>
      <c r="D37" s="181"/>
      <c r="E37" s="10"/>
      <c r="F37" s="9" t="s">
        <v>362</v>
      </c>
      <c r="G37" s="181"/>
      <c r="H37" s="181"/>
      <c r="I37" s="10"/>
    </row>
    <row r="38" spans="1:93" ht="34.799999999999997" thickBot="1" x14ac:dyDescent="0.3">
      <c r="A38" s="674"/>
      <c r="B38" s="11" t="s">
        <v>363</v>
      </c>
      <c r="C38" s="189" t="s">
        <v>546</v>
      </c>
      <c r="D38" s="12" t="s">
        <v>545</v>
      </c>
      <c r="E38" s="12" t="s">
        <v>560</v>
      </c>
      <c r="F38" s="11" t="s">
        <v>363</v>
      </c>
      <c r="G38" s="189" t="s">
        <v>546</v>
      </c>
      <c r="H38" s="12" t="s">
        <v>545</v>
      </c>
      <c r="I38" s="12" t="s">
        <v>560</v>
      </c>
    </row>
    <row r="39" spans="1:93" x14ac:dyDescent="0.25">
      <c r="A39" s="17" t="s">
        <v>367</v>
      </c>
      <c r="B39" s="18" t="s">
        <v>433</v>
      </c>
      <c r="C39" s="19"/>
      <c r="D39" s="19"/>
      <c r="E39" s="19"/>
      <c r="F39" s="18" t="s">
        <v>369</v>
      </c>
      <c r="G39" s="19">
        <v>21365000</v>
      </c>
      <c r="H39" s="19">
        <v>22045581</v>
      </c>
      <c r="I39" s="19">
        <v>22045581</v>
      </c>
    </row>
    <row r="40" spans="1:93" x14ac:dyDescent="0.25">
      <c r="A40" s="20" t="s">
        <v>370</v>
      </c>
      <c r="B40" s="21" t="s">
        <v>434</v>
      </c>
      <c r="C40" s="22"/>
      <c r="D40" s="22">
        <v>667993</v>
      </c>
      <c r="E40" s="22">
        <v>667993</v>
      </c>
      <c r="F40" s="21" t="s">
        <v>371</v>
      </c>
      <c r="G40" s="22">
        <v>5799000</v>
      </c>
      <c r="H40" s="22">
        <v>6305131</v>
      </c>
      <c r="I40" s="22">
        <v>6305131</v>
      </c>
    </row>
    <row r="41" spans="1:93" x14ac:dyDescent="0.25">
      <c r="A41" s="20" t="s">
        <v>364</v>
      </c>
      <c r="B41" s="21" t="s">
        <v>368</v>
      </c>
      <c r="C41" s="22"/>
      <c r="D41" s="22"/>
      <c r="E41" s="22"/>
      <c r="F41" s="21" t="s">
        <v>372</v>
      </c>
      <c r="G41" s="22">
        <v>6564000</v>
      </c>
      <c r="H41" s="22">
        <v>3632022</v>
      </c>
      <c r="I41" s="22">
        <v>3632022</v>
      </c>
    </row>
    <row r="42" spans="1:93" x14ac:dyDescent="0.25">
      <c r="A42" s="20" t="s">
        <v>365</v>
      </c>
      <c r="B42" s="23" t="s">
        <v>435</v>
      </c>
      <c r="C42" s="22"/>
      <c r="D42" s="22">
        <v>124399</v>
      </c>
      <c r="E42" s="22">
        <v>124399</v>
      </c>
      <c r="F42" s="21" t="s">
        <v>373</v>
      </c>
      <c r="G42" s="22"/>
      <c r="H42" s="22"/>
      <c r="I42" s="22"/>
    </row>
    <row r="43" spans="1:93" x14ac:dyDescent="0.25">
      <c r="A43" s="20" t="s">
        <v>366</v>
      </c>
      <c r="B43" s="21" t="s">
        <v>436</v>
      </c>
      <c r="C43" s="22"/>
      <c r="D43" s="22"/>
      <c r="E43" s="22"/>
      <c r="F43" s="21" t="s">
        <v>438</v>
      </c>
      <c r="G43" s="22"/>
      <c r="H43" s="22"/>
      <c r="I43" s="22"/>
    </row>
    <row r="44" spans="1:93" ht="13.8" thickBot="1" x14ac:dyDescent="0.3">
      <c r="A44" s="27" t="s">
        <v>374</v>
      </c>
      <c r="B44" s="28" t="s">
        <v>437</v>
      </c>
      <c r="C44" s="125">
        <v>34833000</v>
      </c>
      <c r="D44" s="125">
        <v>31525365</v>
      </c>
      <c r="E44" s="125">
        <v>31525365</v>
      </c>
      <c r="F44" s="30" t="s">
        <v>494</v>
      </c>
      <c r="G44" s="123"/>
      <c r="H44" s="123"/>
      <c r="I44" s="123"/>
    </row>
    <row r="45" spans="1:93" s="126" customFormat="1" ht="13.8" thickBot="1" x14ac:dyDescent="0.3">
      <c r="A45" s="24" t="s">
        <v>375</v>
      </c>
      <c r="B45" s="33" t="s">
        <v>458</v>
      </c>
      <c r="C45" s="34">
        <f>SUM(C39:C44)</f>
        <v>34833000</v>
      </c>
      <c r="D45" s="34">
        <f>SUM(D39:D44)</f>
        <v>32317757</v>
      </c>
      <c r="E45" s="34">
        <f>SUM(E39:E44)</f>
        <v>32317757</v>
      </c>
      <c r="F45" s="33" t="s">
        <v>460</v>
      </c>
      <c r="G45" s="129">
        <f>SUM(G39:G44)</f>
        <v>33728000</v>
      </c>
      <c r="H45" s="129">
        <f>SUM(H39:H44)</f>
        <v>31982734</v>
      </c>
      <c r="I45" s="129">
        <f>SUM(I39:I44)</f>
        <v>31982734</v>
      </c>
    </row>
    <row r="46" spans="1:93" x14ac:dyDescent="0.25">
      <c r="A46" s="35" t="s">
        <v>376</v>
      </c>
      <c r="B46" s="18" t="s">
        <v>443</v>
      </c>
      <c r="C46" s="19"/>
      <c r="D46" s="19"/>
      <c r="E46" s="19"/>
      <c r="F46" s="18" t="s">
        <v>401</v>
      </c>
      <c r="G46" s="19">
        <v>1105000</v>
      </c>
      <c r="H46" s="19">
        <v>335023</v>
      </c>
      <c r="I46" s="19">
        <v>271427</v>
      </c>
    </row>
    <row r="47" spans="1:93" x14ac:dyDescent="0.25">
      <c r="A47" s="31" t="s">
        <v>377</v>
      </c>
      <c r="B47" s="21" t="s">
        <v>444</v>
      </c>
      <c r="C47" s="22"/>
      <c r="D47" s="22"/>
      <c r="E47" s="22"/>
      <c r="F47" s="21" t="s">
        <v>402</v>
      </c>
      <c r="G47" s="22"/>
      <c r="H47" s="22"/>
      <c r="I47" s="22"/>
    </row>
    <row r="48" spans="1:93" x14ac:dyDescent="0.25">
      <c r="A48" s="31" t="s">
        <v>378</v>
      </c>
      <c r="B48" s="36" t="s">
        <v>448</v>
      </c>
      <c r="C48" s="22"/>
      <c r="D48" s="22"/>
      <c r="E48" s="22"/>
      <c r="F48" s="21" t="s">
        <v>445</v>
      </c>
      <c r="G48" s="22"/>
      <c r="H48" s="22"/>
      <c r="I48" s="22"/>
    </row>
    <row r="49" spans="1:9" ht="13.8" thickBot="1" x14ac:dyDescent="0.3">
      <c r="A49" s="35" t="s">
        <v>379</v>
      </c>
      <c r="B49" s="36"/>
      <c r="C49" s="37"/>
      <c r="D49" s="37"/>
      <c r="E49" s="37"/>
      <c r="F49" s="30" t="s">
        <v>449</v>
      </c>
      <c r="G49" s="124"/>
      <c r="H49" s="124"/>
      <c r="I49" s="124"/>
    </row>
    <row r="50" spans="1:9" s="126" customFormat="1" x14ac:dyDescent="0.25">
      <c r="A50" s="80">
        <v>12</v>
      </c>
      <c r="B50" s="82" t="s">
        <v>459</v>
      </c>
      <c r="C50" s="83">
        <f>SUM(C46:C49)</f>
        <v>0</v>
      </c>
      <c r="D50" s="83"/>
      <c r="E50" s="83"/>
      <c r="F50" s="82" t="s">
        <v>461</v>
      </c>
      <c r="G50" s="130">
        <f>SUM(G46:G49)</f>
        <v>1105000</v>
      </c>
      <c r="H50" s="130">
        <f>SUM(H46:H49)</f>
        <v>335023</v>
      </c>
      <c r="I50" s="130">
        <f>SUM(I46:I49)</f>
        <v>271427</v>
      </c>
    </row>
    <row r="51" spans="1:9" s="126" customFormat="1" x14ac:dyDescent="0.25">
      <c r="A51" s="81" t="s">
        <v>381</v>
      </c>
      <c r="B51" s="81" t="s">
        <v>153</v>
      </c>
      <c r="C51" s="84">
        <f>SUM(C45,C50)</f>
        <v>34833000</v>
      </c>
      <c r="D51" s="84">
        <f>SUM(D45,D50)</f>
        <v>32317757</v>
      </c>
      <c r="E51" s="84">
        <f>SUM(E45,E50)</f>
        <v>32317757</v>
      </c>
      <c r="F51" s="81" t="s">
        <v>462</v>
      </c>
      <c r="G51" s="84">
        <f>SUM(G45,G50)</f>
        <v>34833000</v>
      </c>
      <c r="H51" s="84">
        <f>SUM(H45,H50)</f>
        <v>32317757</v>
      </c>
      <c r="I51" s="84">
        <f>SUM(I45,I50)</f>
        <v>32254161</v>
      </c>
    </row>
  </sheetData>
  <mergeCells count="8">
    <mergeCell ref="F1:I1"/>
    <mergeCell ref="B36:F36"/>
    <mergeCell ref="A37:A38"/>
    <mergeCell ref="A4:A5"/>
    <mergeCell ref="J2:J12"/>
    <mergeCell ref="B3:F3"/>
    <mergeCell ref="B19:F19"/>
    <mergeCell ref="A20:A21"/>
  </mergeCells>
  <phoneticPr fontId="22" type="noConversion"/>
  <printOptions horizontalCentered="1"/>
  <pageMargins left="0.31496062992125984" right="0.47244094488188981" top="0.9055118110236221" bottom="0.51181102362204722" header="0.6692913385826772" footer="0.27559055118110237"/>
  <pageSetup paperSize="8" orientation="landscape" r:id="rId1"/>
  <headerFooter alignWithMargins="0">
    <oddHeader xml:space="preserve">&amp;R&amp;"Times New Roman CE,Félkövér dőlt"&amp;11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O51"/>
  <sheetViews>
    <sheetView workbookViewId="0">
      <selection activeCell="F1" sqref="F1:I1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6.33203125" style="7" customWidth="1"/>
    <col min="5" max="5" width="14" style="4" customWidth="1"/>
    <col min="6" max="6" width="47.33203125" style="4" customWidth="1"/>
    <col min="7" max="8" width="19.109375" style="4" customWidth="1"/>
    <col min="9" max="9" width="14" style="4" customWidth="1"/>
    <col min="10" max="10" width="4.109375" style="4" customWidth="1"/>
    <col min="11" max="16384" width="8" style="4"/>
  </cols>
  <sheetData>
    <row r="1" spans="1:10" x14ac:dyDescent="0.25">
      <c r="F1" s="675" t="s">
        <v>819</v>
      </c>
      <c r="G1" s="675"/>
      <c r="H1" s="675"/>
      <c r="I1" s="675"/>
    </row>
    <row r="2" spans="1:10" ht="25.5" customHeight="1" x14ac:dyDescent="0.25">
      <c r="B2" s="85" t="s">
        <v>542</v>
      </c>
      <c r="C2" s="85"/>
      <c r="D2" s="85"/>
      <c r="E2" s="86"/>
      <c r="F2" s="86"/>
      <c r="G2" s="86"/>
      <c r="H2" s="86"/>
      <c r="I2" s="86"/>
      <c r="J2" s="657"/>
    </row>
    <row r="3" spans="1:10" ht="14.4" thickBot="1" x14ac:dyDescent="0.3">
      <c r="B3" s="676" t="s">
        <v>463</v>
      </c>
      <c r="C3" s="676"/>
      <c r="D3" s="676"/>
      <c r="E3" s="676"/>
      <c r="F3" s="676"/>
      <c r="G3" s="194"/>
      <c r="H3" s="194"/>
      <c r="I3" s="8" t="s">
        <v>548</v>
      </c>
      <c r="J3" s="657"/>
    </row>
    <row r="4" spans="1:10" ht="18" customHeight="1" thickBot="1" x14ac:dyDescent="0.3">
      <c r="A4" s="673" t="s">
        <v>360</v>
      </c>
      <c r="B4" s="9" t="s">
        <v>361</v>
      </c>
      <c r="C4" s="181"/>
      <c r="D4" s="181"/>
      <c r="E4" s="10"/>
      <c r="F4" s="9" t="s">
        <v>362</v>
      </c>
      <c r="G4" s="181"/>
      <c r="H4" s="181"/>
      <c r="I4" s="10"/>
      <c r="J4" s="657"/>
    </row>
    <row r="5" spans="1:10" s="13" customFormat="1" ht="35.25" customHeight="1" thickBot="1" x14ac:dyDescent="0.3">
      <c r="A5" s="674"/>
      <c r="B5" s="11" t="s">
        <v>363</v>
      </c>
      <c r="C5" s="189" t="s">
        <v>546</v>
      </c>
      <c r="D5" s="189" t="s">
        <v>561</v>
      </c>
      <c r="E5" s="12" t="s">
        <v>560</v>
      </c>
      <c r="F5" s="11" t="s">
        <v>363</v>
      </c>
      <c r="G5" s="189" t="s">
        <v>546</v>
      </c>
      <c r="H5" s="189" t="s">
        <v>545</v>
      </c>
      <c r="I5" s="12" t="s">
        <v>560</v>
      </c>
      <c r="J5" s="657"/>
    </row>
    <row r="6" spans="1:10" ht="12.9" customHeight="1" x14ac:dyDescent="0.25">
      <c r="A6" s="17" t="s">
        <v>367</v>
      </c>
      <c r="B6" s="18" t="s">
        <v>433</v>
      </c>
      <c r="C6" s="278"/>
      <c r="D6" s="278"/>
      <c r="E6" s="279"/>
      <c r="F6" s="18" t="s">
        <v>369</v>
      </c>
      <c r="G6" s="278">
        <v>55713222</v>
      </c>
      <c r="H6" s="278">
        <v>58076535</v>
      </c>
      <c r="I6" s="279">
        <v>50243505</v>
      </c>
      <c r="J6" s="657"/>
    </row>
    <row r="7" spans="1:10" ht="12.9" customHeight="1" x14ac:dyDescent="0.25">
      <c r="A7" s="20" t="s">
        <v>370</v>
      </c>
      <c r="B7" s="21" t="s">
        <v>434</v>
      </c>
      <c r="C7" s="272"/>
      <c r="D7" s="272"/>
      <c r="E7" s="273"/>
      <c r="F7" s="21" t="s">
        <v>371</v>
      </c>
      <c r="G7" s="272">
        <v>11233228</v>
      </c>
      <c r="H7" s="272">
        <v>11233228</v>
      </c>
      <c r="I7" s="273">
        <v>9400587</v>
      </c>
      <c r="J7" s="657"/>
    </row>
    <row r="8" spans="1:10" ht="12.9" customHeight="1" x14ac:dyDescent="0.25">
      <c r="A8" s="20" t="s">
        <v>364</v>
      </c>
      <c r="B8" s="21" t="s">
        <v>368</v>
      </c>
      <c r="C8" s="272"/>
      <c r="D8" s="272"/>
      <c r="E8" s="273"/>
      <c r="F8" s="21" t="s">
        <v>372</v>
      </c>
      <c r="G8" s="272">
        <v>40151516</v>
      </c>
      <c r="H8" s="272">
        <v>40251816</v>
      </c>
      <c r="I8" s="273">
        <v>25416663</v>
      </c>
      <c r="J8" s="657"/>
    </row>
    <row r="9" spans="1:10" ht="12.9" customHeight="1" x14ac:dyDescent="0.25">
      <c r="A9" s="20" t="s">
        <v>365</v>
      </c>
      <c r="B9" s="23" t="s">
        <v>435</v>
      </c>
      <c r="C9" s="274">
        <v>24111071</v>
      </c>
      <c r="D9" s="274">
        <v>26459684</v>
      </c>
      <c r="E9" s="273">
        <v>19285427</v>
      </c>
      <c r="F9" s="21" t="s">
        <v>373</v>
      </c>
      <c r="G9" s="272"/>
      <c r="H9" s="272"/>
      <c r="I9" s="273"/>
      <c r="J9" s="657"/>
    </row>
    <row r="10" spans="1:10" ht="12.9" customHeight="1" x14ac:dyDescent="0.25">
      <c r="A10" s="20" t="s">
        <v>366</v>
      </c>
      <c r="B10" s="21" t="s">
        <v>436</v>
      </c>
      <c r="C10" s="272"/>
      <c r="D10" s="272"/>
      <c r="E10" s="273"/>
      <c r="F10" s="21" t="s">
        <v>438</v>
      </c>
      <c r="G10" s="272"/>
      <c r="H10" s="272"/>
      <c r="I10" s="273"/>
      <c r="J10" s="657"/>
    </row>
    <row r="11" spans="1:10" ht="12.9" customHeight="1" thickBot="1" x14ac:dyDescent="0.3">
      <c r="A11" s="27" t="s">
        <v>374</v>
      </c>
      <c r="B11" s="28" t="s">
        <v>437</v>
      </c>
      <c r="C11" s="275"/>
      <c r="D11" s="275"/>
      <c r="E11" s="276"/>
      <c r="F11" s="30" t="s">
        <v>440</v>
      </c>
      <c r="G11" s="275"/>
      <c r="H11" s="275"/>
      <c r="I11" s="283"/>
      <c r="J11" s="657"/>
    </row>
    <row r="12" spans="1:10" s="126" customFormat="1" ht="13.8" thickBot="1" x14ac:dyDescent="0.3">
      <c r="A12" s="24" t="s">
        <v>375</v>
      </c>
      <c r="B12" s="33" t="s">
        <v>458</v>
      </c>
      <c r="C12" s="277">
        <f>SUM(C6:C11)</f>
        <v>24111071</v>
      </c>
      <c r="D12" s="277">
        <f>SUM(D6:D11)</f>
        <v>26459684</v>
      </c>
      <c r="E12" s="277">
        <f>SUM(E6:E11)</f>
        <v>19285427</v>
      </c>
      <c r="F12" s="33" t="s">
        <v>460</v>
      </c>
      <c r="G12" s="290">
        <f>SUM(G6:G11)</f>
        <v>107097966</v>
      </c>
      <c r="H12" s="290">
        <f>SUM(H6:H11)</f>
        <v>109561579</v>
      </c>
      <c r="I12" s="290">
        <f>SUM(I6:I11)</f>
        <v>85060755</v>
      </c>
      <c r="J12" s="657"/>
    </row>
    <row r="13" spans="1:10" x14ac:dyDescent="0.25">
      <c r="A13" s="35" t="s">
        <v>376</v>
      </c>
      <c r="B13" s="18" t="s">
        <v>443</v>
      </c>
      <c r="C13" s="278"/>
      <c r="D13" s="278"/>
      <c r="E13" s="279"/>
      <c r="F13" s="18" t="s">
        <v>401</v>
      </c>
      <c r="G13" s="278">
        <v>14439900</v>
      </c>
      <c r="H13" s="278">
        <v>15339135</v>
      </c>
      <c r="I13" s="279">
        <v>11991585</v>
      </c>
    </row>
    <row r="14" spans="1:10" x14ac:dyDescent="0.25">
      <c r="A14" s="31" t="s">
        <v>377</v>
      </c>
      <c r="B14" s="21" t="s">
        <v>444</v>
      </c>
      <c r="C14" s="272"/>
      <c r="D14" s="272"/>
      <c r="E14" s="273"/>
      <c r="F14" s="21" t="s">
        <v>402</v>
      </c>
      <c r="G14" s="272">
        <v>1651000</v>
      </c>
      <c r="H14" s="272">
        <v>787335</v>
      </c>
      <c r="I14" s="273"/>
    </row>
    <row r="15" spans="1:10" x14ac:dyDescent="0.25">
      <c r="A15" s="31" t="s">
        <v>378</v>
      </c>
      <c r="B15" s="36" t="s">
        <v>448</v>
      </c>
      <c r="C15" s="280">
        <v>99077795</v>
      </c>
      <c r="D15" s="280">
        <v>99228365</v>
      </c>
      <c r="E15" s="273">
        <v>78379658</v>
      </c>
      <c r="F15" s="21" t="s">
        <v>445</v>
      </c>
      <c r="G15" s="272"/>
      <c r="H15" s="272"/>
      <c r="I15" s="273"/>
    </row>
    <row r="16" spans="1:10" ht="13.8" thickBot="1" x14ac:dyDescent="0.3">
      <c r="A16" s="35" t="s">
        <v>379</v>
      </c>
      <c r="B16" s="36"/>
      <c r="C16" s="280"/>
      <c r="D16" s="280"/>
      <c r="E16" s="281"/>
      <c r="F16" s="30" t="s">
        <v>449</v>
      </c>
      <c r="G16" s="285"/>
      <c r="H16" s="285"/>
      <c r="I16" s="286"/>
    </row>
    <row r="17" spans="1:93" s="126" customFormat="1" x14ac:dyDescent="0.25">
      <c r="A17" s="80">
        <v>12</v>
      </c>
      <c r="B17" s="82" t="s">
        <v>459</v>
      </c>
      <c r="C17" s="288">
        <f>SUM(C13:C16)</f>
        <v>99077795</v>
      </c>
      <c r="D17" s="288">
        <f>SUM(D13:D16)</f>
        <v>99228365</v>
      </c>
      <c r="E17" s="288">
        <f>SUM(E13:E16)</f>
        <v>78379658</v>
      </c>
      <c r="F17" s="82" t="s">
        <v>461</v>
      </c>
      <c r="G17" s="291">
        <f>SUM(G13:G16)</f>
        <v>16090900</v>
      </c>
      <c r="H17" s="291">
        <f>SUM(H13:H16)</f>
        <v>16126470</v>
      </c>
      <c r="I17" s="291">
        <f>SUM(I13:I16)</f>
        <v>11991585</v>
      </c>
    </row>
    <row r="18" spans="1:93" s="128" customFormat="1" x14ac:dyDescent="0.25">
      <c r="A18" s="81" t="s">
        <v>381</v>
      </c>
      <c r="B18" s="81" t="s">
        <v>153</v>
      </c>
      <c r="C18" s="289">
        <f>SUM(C17,C12)</f>
        <v>123188866</v>
      </c>
      <c r="D18" s="289">
        <f>SUM(D17,D12)</f>
        <v>125688049</v>
      </c>
      <c r="E18" s="289">
        <f>SUM(E17,E12)</f>
        <v>97665085</v>
      </c>
      <c r="F18" s="271" t="s">
        <v>462</v>
      </c>
      <c r="G18" s="289">
        <f>SUM(G12,G17)</f>
        <v>123188866</v>
      </c>
      <c r="H18" s="289">
        <f>SUM(H12,H17)</f>
        <v>125688049</v>
      </c>
      <c r="I18" s="289">
        <f>SUM(I12,I17)</f>
        <v>97052340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</row>
    <row r="19" spans="1:93" ht="14.4" thickBot="1" x14ac:dyDescent="0.3">
      <c r="B19" s="676" t="s">
        <v>464</v>
      </c>
      <c r="C19" s="676"/>
      <c r="D19" s="676"/>
      <c r="E19" s="676"/>
      <c r="F19" s="676"/>
      <c r="G19" s="194"/>
      <c r="H19" s="194"/>
      <c r="I19" s="131" t="s">
        <v>548</v>
      </c>
    </row>
    <row r="20" spans="1:93" ht="18" customHeight="1" thickBot="1" x14ac:dyDescent="0.3">
      <c r="A20" s="673" t="s">
        <v>360</v>
      </c>
      <c r="B20" s="9" t="s">
        <v>361</v>
      </c>
      <c r="C20" s="181"/>
      <c r="D20" s="181"/>
      <c r="E20" s="10"/>
      <c r="F20" s="9" t="s">
        <v>362</v>
      </c>
      <c r="G20" s="181"/>
      <c r="H20" s="181"/>
      <c r="I20" s="10"/>
    </row>
    <row r="21" spans="1:93" s="13" customFormat="1" ht="34.5" customHeight="1" thickBot="1" x14ac:dyDescent="0.3">
      <c r="A21" s="674"/>
      <c r="B21" s="11" t="s">
        <v>363</v>
      </c>
      <c r="C21" s="12" t="s">
        <v>546</v>
      </c>
      <c r="D21" s="12" t="s">
        <v>545</v>
      </c>
      <c r="E21" s="12" t="s">
        <v>560</v>
      </c>
      <c r="F21" s="11" t="s">
        <v>363</v>
      </c>
      <c r="G21" s="12" t="s">
        <v>544</v>
      </c>
      <c r="H21" s="12" t="s">
        <v>549</v>
      </c>
      <c r="I21" s="12" t="s">
        <v>560</v>
      </c>
      <c r="J21" s="4"/>
    </row>
    <row r="22" spans="1:93" ht="12.9" customHeight="1" x14ac:dyDescent="0.25">
      <c r="A22" s="17" t="s">
        <v>367</v>
      </c>
      <c r="B22" s="18" t="s">
        <v>433</v>
      </c>
      <c r="C22" s="108"/>
      <c r="D22" s="108"/>
      <c r="E22" s="108"/>
      <c r="F22" s="18" t="s">
        <v>369</v>
      </c>
      <c r="G22" s="278">
        <v>55713222</v>
      </c>
      <c r="H22" s="278">
        <v>58076535</v>
      </c>
      <c r="I22" s="279">
        <v>50243505</v>
      </c>
    </row>
    <row r="23" spans="1:93" ht="12.9" customHeight="1" x14ac:dyDescent="0.25">
      <c r="A23" s="20" t="s">
        <v>370</v>
      </c>
      <c r="B23" s="21" t="s">
        <v>434</v>
      </c>
      <c r="C23" s="109"/>
      <c r="D23" s="109"/>
      <c r="E23" s="109"/>
      <c r="F23" s="21" t="s">
        <v>371</v>
      </c>
      <c r="G23" s="272">
        <v>11233228</v>
      </c>
      <c r="H23" s="272">
        <v>11233228</v>
      </c>
      <c r="I23" s="273">
        <v>9400587</v>
      </c>
    </row>
    <row r="24" spans="1:93" ht="12.9" customHeight="1" x14ac:dyDescent="0.25">
      <c r="A24" s="20" t="s">
        <v>364</v>
      </c>
      <c r="B24" s="21" t="s">
        <v>368</v>
      </c>
      <c r="C24" s="109"/>
      <c r="D24" s="109"/>
      <c r="E24" s="109"/>
      <c r="F24" s="21" t="s">
        <v>372</v>
      </c>
      <c r="G24" s="272">
        <v>40151516</v>
      </c>
      <c r="H24" s="272">
        <v>40251816</v>
      </c>
      <c r="I24" s="273">
        <v>25416663</v>
      </c>
    </row>
    <row r="25" spans="1:93" ht="12.9" customHeight="1" x14ac:dyDescent="0.25">
      <c r="A25" s="20" t="s">
        <v>365</v>
      </c>
      <c r="B25" s="23" t="s">
        <v>435</v>
      </c>
      <c r="C25" s="274">
        <v>24111071</v>
      </c>
      <c r="D25" s="274">
        <v>26459684</v>
      </c>
      <c r="E25" s="273">
        <v>19285427</v>
      </c>
      <c r="F25" s="21" t="s">
        <v>373</v>
      </c>
      <c r="G25" s="109"/>
      <c r="H25" s="109"/>
      <c r="I25" s="109"/>
    </row>
    <row r="26" spans="1:93" ht="12.9" customHeight="1" x14ac:dyDescent="0.25">
      <c r="A26" s="20" t="s">
        <v>366</v>
      </c>
      <c r="B26" s="21" t="s">
        <v>436</v>
      </c>
      <c r="C26" s="109"/>
      <c r="D26" s="109"/>
      <c r="E26" s="109"/>
      <c r="F26" s="21" t="s">
        <v>438</v>
      </c>
      <c r="G26" s="109"/>
      <c r="H26" s="109"/>
      <c r="I26" s="109"/>
    </row>
    <row r="27" spans="1:93" ht="12.9" customHeight="1" x14ac:dyDescent="0.25">
      <c r="A27" s="27" t="s">
        <v>374</v>
      </c>
      <c r="B27" s="28" t="s">
        <v>437</v>
      </c>
      <c r="C27" s="280">
        <v>99077795</v>
      </c>
      <c r="D27" s="280">
        <v>99228365</v>
      </c>
      <c r="E27" s="273">
        <v>78379658</v>
      </c>
      <c r="F27" s="30" t="s">
        <v>440</v>
      </c>
      <c r="G27" s="132"/>
      <c r="H27" s="132"/>
      <c r="I27" s="132"/>
    </row>
    <row r="28" spans="1:93" ht="12.9" customHeight="1" thickBot="1" x14ac:dyDescent="0.3">
      <c r="A28" s="27"/>
      <c r="B28" s="28"/>
      <c r="C28" s="113"/>
      <c r="D28" s="113"/>
      <c r="E28" s="113"/>
      <c r="F28" s="28" t="s">
        <v>494</v>
      </c>
      <c r="G28" s="133"/>
      <c r="H28" s="133"/>
      <c r="I28" s="133"/>
    </row>
    <row r="29" spans="1:93" s="126" customFormat="1" ht="13.8" thickBot="1" x14ac:dyDescent="0.3">
      <c r="A29" s="24" t="s">
        <v>375</v>
      </c>
      <c r="B29" s="33" t="s">
        <v>458</v>
      </c>
      <c r="C29" s="34">
        <f>SUM(C22:C27)</f>
        <v>123188866</v>
      </c>
      <c r="D29" s="34">
        <f>SUM(D22:D27)</f>
        <v>125688049</v>
      </c>
      <c r="E29" s="34">
        <f>SUM(E22:E27)</f>
        <v>97665085</v>
      </c>
      <c r="F29" s="33" t="s">
        <v>460</v>
      </c>
      <c r="G29" s="129">
        <f>SUM(G22:G28)</f>
        <v>107097966</v>
      </c>
      <c r="H29" s="129">
        <f>SUM(H22:H28)</f>
        <v>109561579</v>
      </c>
      <c r="I29" s="129">
        <f>SUM(I22:I28)</f>
        <v>85060755</v>
      </c>
    </row>
    <row r="30" spans="1:93" x14ac:dyDescent="0.25">
      <c r="A30" s="35" t="s">
        <v>376</v>
      </c>
      <c r="B30" s="18" t="s">
        <v>443</v>
      </c>
      <c r="C30" s="108"/>
      <c r="D30" s="108"/>
      <c r="E30" s="108"/>
      <c r="F30" s="18" t="s">
        <v>401</v>
      </c>
      <c r="G30" s="278">
        <v>14439900</v>
      </c>
      <c r="H30" s="278">
        <v>15339135</v>
      </c>
      <c r="I30" s="279">
        <v>11991585</v>
      </c>
    </row>
    <row r="31" spans="1:93" x14ac:dyDescent="0.25">
      <c r="A31" s="31" t="s">
        <v>377</v>
      </c>
      <c r="B31" s="21" t="s">
        <v>444</v>
      </c>
      <c r="C31" s="109"/>
      <c r="D31" s="109"/>
      <c r="E31" s="109"/>
      <c r="F31" s="21" t="s">
        <v>402</v>
      </c>
      <c r="G31" s="272">
        <v>1651000</v>
      </c>
      <c r="H31" s="272">
        <v>787335</v>
      </c>
      <c r="I31" s="273"/>
    </row>
    <row r="32" spans="1:93" x14ac:dyDescent="0.25">
      <c r="A32" s="31" t="s">
        <v>378</v>
      </c>
      <c r="B32" s="36" t="s">
        <v>448</v>
      </c>
      <c r="C32" s="109"/>
      <c r="D32" s="109"/>
      <c r="E32" s="109"/>
      <c r="F32" s="21" t="s">
        <v>445</v>
      </c>
      <c r="G32" s="272"/>
      <c r="H32" s="272"/>
      <c r="I32" s="273"/>
    </row>
    <row r="33" spans="1:93" ht="13.8" thickBot="1" x14ac:dyDescent="0.3">
      <c r="A33" s="35" t="s">
        <v>379</v>
      </c>
      <c r="B33" s="36"/>
      <c r="C33" s="110"/>
      <c r="D33" s="110"/>
      <c r="E33" s="110"/>
      <c r="F33" s="30" t="s">
        <v>449</v>
      </c>
      <c r="G33" s="108"/>
      <c r="H33" s="108"/>
      <c r="I33" s="108"/>
    </row>
    <row r="34" spans="1:93" s="126" customFormat="1" x14ac:dyDescent="0.25">
      <c r="A34" s="80">
        <v>12</v>
      </c>
      <c r="B34" s="82" t="s">
        <v>459</v>
      </c>
      <c r="C34" s="83">
        <f>SUM(C30:C33)</f>
        <v>0</v>
      </c>
      <c r="D34" s="83"/>
      <c r="E34" s="83"/>
      <c r="F34" s="82" t="s">
        <v>461</v>
      </c>
      <c r="G34" s="291">
        <f>SUM(G30:G33)</f>
        <v>16090900</v>
      </c>
      <c r="H34" s="291">
        <f>SUM(H30:H33)</f>
        <v>16126470</v>
      </c>
      <c r="I34" s="291">
        <f>SUM(I30:I33)</f>
        <v>11991585</v>
      </c>
    </row>
    <row r="35" spans="1:93" s="128" customFormat="1" x14ac:dyDescent="0.25">
      <c r="A35" s="81" t="s">
        <v>381</v>
      </c>
      <c r="B35" s="81" t="s">
        <v>153</v>
      </c>
      <c r="C35" s="84">
        <f>SUM(C29,C34)</f>
        <v>123188866</v>
      </c>
      <c r="D35" s="84">
        <f>SUM(D29,D34)</f>
        <v>125688049</v>
      </c>
      <c r="E35" s="84">
        <f>SUM(E29,E34)</f>
        <v>97665085</v>
      </c>
      <c r="F35" s="81" t="s">
        <v>462</v>
      </c>
      <c r="G35" s="305">
        <f>SUM(G29,G34)</f>
        <v>123188866</v>
      </c>
      <c r="H35" s="305">
        <f>SUM(H29,H34)</f>
        <v>125688049</v>
      </c>
      <c r="I35" s="305">
        <f>SUM(I29,I34)</f>
        <v>97052340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</row>
    <row r="36" spans="1:93" ht="14.4" thickBot="1" x14ac:dyDescent="0.3">
      <c r="B36" s="676" t="s">
        <v>465</v>
      </c>
      <c r="C36" s="676"/>
      <c r="D36" s="676"/>
      <c r="E36" s="676"/>
      <c r="F36" s="676"/>
      <c r="G36" s="194"/>
      <c r="H36" s="194"/>
      <c r="I36" s="131" t="s">
        <v>548</v>
      </c>
    </row>
    <row r="37" spans="1:93" ht="13.8" thickBot="1" x14ac:dyDescent="0.3">
      <c r="A37" s="673" t="s">
        <v>360</v>
      </c>
      <c r="B37" s="9" t="s">
        <v>361</v>
      </c>
      <c r="C37" s="181"/>
      <c r="D37" s="181"/>
      <c r="E37" s="10"/>
      <c r="F37" s="9" t="s">
        <v>362</v>
      </c>
      <c r="G37" s="181"/>
      <c r="H37" s="181"/>
      <c r="I37" s="10"/>
    </row>
    <row r="38" spans="1:93" ht="23.4" thickBot="1" x14ac:dyDescent="0.3">
      <c r="A38" s="674"/>
      <c r="B38" s="11" t="s">
        <v>363</v>
      </c>
      <c r="C38" s="189" t="s">
        <v>546</v>
      </c>
      <c r="D38" s="189" t="s">
        <v>545</v>
      </c>
      <c r="E38" s="12" t="s">
        <v>560</v>
      </c>
      <c r="F38" s="11" t="s">
        <v>363</v>
      </c>
      <c r="G38" s="189" t="s">
        <v>546</v>
      </c>
      <c r="H38" s="189" t="s">
        <v>545</v>
      </c>
      <c r="I38" s="12" t="s">
        <v>560</v>
      </c>
    </row>
    <row r="39" spans="1:93" x14ac:dyDescent="0.25">
      <c r="A39" s="17" t="s">
        <v>367</v>
      </c>
      <c r="B39" s="18" t="s">
        <v>433</v>
      </c>
      <c r="C39" s="182"/>
      <c r="D39" s="182"/>
      <c r="E39" s="19"/>
      <c r="F39" s="18" t="s">
        <v>369</v>
      </c>
      <c r="G39" s="182"/>
      <c r="H39" s="182"/>
      <c r="I39" s="19"/>
    </row>
    <row r="40" spans="1:93" x14ac:dyDescent="0.25">
      <c r="A40" s="20" t="s">
        <v>370</v>
      </c>
      <c r="B40" s="21" t="s">
        <v>434</v>
      </c>
      <c r="C40" s="183"/>
      <c r="D40" s="183"/>
      <c r="E40" s="22"/>
      <c r="F40" s="21" t="s">
        <v>371</v>
      </c>
      <c r="G40" s="183"/>
      <c r="H40" s="183"/>
      <c r="I40" s="22"/>
    </row>
    <row r="41" spans="1:93" x14ac:dyDescent="0.25">
      <c r="A41" s="20" t="s">
        <v>364</v>
      </c>
      <c r="B41" s="21" t="s">
        <v>368</v>
      </c>
      <c r="C41" s="183"/>
      <c r="D41" s="183"/>
      <c r="E41" s="22"/>
      <c r="F41" s="21" t="s">
        <v>372</v>
      </c>
      <c r="G41" s="183"/>
      <c r="H41" s="183"/>
      <c r="I41" s="22"/>
    </row>
    <row r="42" spans="1:93" x14ac:dyDescent="0.25">
      <c r="A42" s="20" t="s">
        <v>365</v>
      </c>
      <c r="B42" s="23" t="s">
        <v>435</v>
      </c>
      <c r="C42" s="190"/>
      <c r="D42" s="190"/>
      <c r="E42" s="22"/>
      <c r="F42" s="21" t="s">
        <v>373</v>
      </c>
      <c r="G42" s="183"/>
      <c r="H42" s="183"/>
      <c r="I42" s="22"/>
    </row>
    <row r="43" spans="1:93" x14ac:dyDescent="0.25">
      <c r="A43" s="20" t="s">
        <v>366</v>
      </c>
      <c r="B43" s="21" t="s">
        <v>436</v>
      </c>
      <c r="C43" s="183"/>
      <c r="D43" s="183"/>
      <c r="E43" s="22"/>
      <c r="F43" s="21" t="s">
        <v>438</v>
      </c>
      <c r="G43" s="183"/>
      <c r="H43" s="183"/>
      <c r="I43" s="22"/>
    </row>
    <row r="44" spans="1:93" ht="13.8" thickBot="1" x14ac:dyDescent="0.3">
      <c r="A44" s="27" t="s">
        <v>374</v>
      </c>
      <c r="B44" s="28" t="s">
        <v>437</v>
      </c>
      <c r="C44" s="191"/>
      <c r="D44" s="191"/>
      <c r="E44" s="29"/>
      <c r="F44" s="30" t="s">
        <v>440</v>
      </c>
      <c r="G44" s="191"/>
      <c r="H44" s="191"/>
      <c r="I44" s="123"/>
    </row>
    <row r="45" spans="1:93" s="126" customFormat="1" ht="13.8" thickBot="1" x14ac:dyDescent="0.3">
      <c r="A45" s="24" t="s">
        <v>375</v>
      </c>
      <c r="B45" s="33" t="s">
        <v>458</v>
      </c>
      <c r="C45" s="185"/>
      <c r="D45" s="185"/>
      <c r="E45" s="34">
        <f>SUM(E39:E44)</f>
        <v>0</v>
      </c>
      <c r="F45" s="33" t="s">
        <v>460</v>
      </c>
      <c r="G45" s="195"/>
      <c r="H45" s="195"/>
      <c r="I45" s="129">
        <f>SUM(I39:I44)</f>
        <v>0</v>
      </c>
    </row>
    <row r="46" spans="1:93" x14ac:dyDescent="0.25">
      <c r="A46" s="35" t="s">
        <v>376</v>
      </c>
      <c r="B46" s="18" t="s">
        <v>443</v>
      </c>
      <c r="C46" s="182"/>
      <c r="D46" s="182"/>
      <c r="E46" s="19"/>
      <c r="F46" s="18" t="s">
        <v>401</v>
      </c>
      <c r="G46" s="182"/>
      <c r="H46" s="182"/>
      <c r="I46" s="19"/>
    </row>
    <row r="47" spans="1:93" x14ac:dyDescent="0.25">
      <c r="A47" s="31" t="s">
        <v>377</v>
      </c>
      <c r="B47" s="21" t="s">
        <v>444</v>
      </c>
      <c r="C47" s="183"/>
      <c r="D47" s="183"/>
      <c r="E47" s="22"/>
      <c r="F47" s="21" t="s">
        <v>402</v>
      </c>
      <c r="G47" s="183"/>
      <c r="H47" s="183"/>
      <c r="I47" s="22"/>
    </row>
    <row r="48" spans="1:93" x14ac:dyDescent="0.25">
      <c r="A48" s="31" t="s">
        <v>378</v>
      </c>
      <c r="B48" s="36" t="s">
        <v>448</v>
      </c>
      <c r="C48" s="184"/>
      <c r="D48" s="184"/>
      <c r="E48" s="22"/>
      <c r="F48" s="21" t="s">
        <v>445</v>
      </c>
      <c r="G48" s="183"/>
      <c r="H48" s="183"/>
      <c r="I48" s="22"/>
    </row>
    <row r="49" spans="1:9" ht="13.8" thickBot="1" x14ac:dyDescent="0.3">
      <c r="A49" s="35" t="s">
        <v>379</v>
      </c>
      <c r="B49" s="36"/>
      <c r="C49" s="184"/>
      <c r="D49" s="184"/>
      <c r="E49" s="37"/>
      <c r="F49" s="30" t="s">
        <v>449</v>
      </c>
      <c r="G49" s="196"/>
      <c r="H49" s="196"/>
      <c r="I49" s="124"/>
    </row>
    <row r="50" spans="1:9" s="126" customFormat="1" x14ac:dyDescent="0.25">
      <c r="A50" s="80">
        <v>12</v>
      </c>
      <c r="B50" s="82" t="s">
        <v>459</v>
      </c>
      <c r="C50" s="192"/>
      <c r="D50" s="192"/>
      <c r="E50" s="83">
        <f>SUM(E46:E49)</f>
        <v>0</v>
      </c>
      <c r="F50" s="82" t="s">
        <v>461</v>
      </c>
      <c r="G50" s="197"/>
      <c r="H50" s="197"/>
      <c r="I50" s="130">
        <f>SUM(I46:I49)</f>
        <v>0</v>
      </c>
    </row>
    <row r="51" spans="1:9" s="126" customFormat="1" x14ac:dyDescent="0.25">
      <c r="A51" s="81" t="s">
        <v>381</v>
      </c>
      <c r="B51" s="81" t="s">
        <v>153</v>
      </c>
      <c r="C51" s="81"/>
      <c r="D51" s="81"/>
      <c r="E51" s="84">
        <f>SUM(E45,E50)</f>
        <v>0</v>
      </c>
      <c r="F51" s="81" t="s">
        <v>462</v>
      </c>
      <c r="G51" s="81"/>
      <c r="H51" s="81"/>
      <c r="I51" s="84">
        <f>SUM(I45,I50)</f>
        <v>0</v>
      </c>
    </row>
  </sheetData>
  <mergeCells count="8">
    <mergeCell ref="B36:F36"/>
    <mergeCell ref="A37:A38"/>
    <mergeCell ref="F1:I1"/>
    <mergeCell ref="J2:J12"/>
    <mergeCell ref="B3:F3"/>
    <mergeCell ref="A4:A5"/>
    <mergeCell ref="B19:F19"/>
    <mergeCell ref="A20:A21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3"/>
  <sheetViews>
    <sheetView zoomScaleNormal="100" workbookViewId="0">
      <selection activeCell="A2" sqref="A2:D2"/>
    </sheetView>
  </sheetViews>
  <sheetFormatPr defaultRowHeight="13.2" x14ac:dyDescent="0.25"/>
  <cols>
    <col min="2" max="2" width="34.6640625" customWidth="1"/>
    <col min="3" max="3" width="16" customWidth="1"/>
    <col min="4" max="4" width="16.109375" customWidth="1"/>
  </cols>
  <sheetData>
    <row r="1" spans="1:4" ht="15.75" customHeight="1" x14ac:dyDescent="0.25">
      <c r="B1" t="s">
        <v>820</v>
      </c>
    </row>
    <row r="2" spans="1:4" ht="15.6" x14ac:dyDescent="0.3">
      <c r="A2" s="678" t="s">
        <v>528</v>
      </c>
      <c r="B2" s="678"/>
      <c r="C2" s="678"/>
      <c r="D2" s="678"/>
    </row>
    <row r="3" spans="1:4" ht="16.2" thickBot="1" x14ac:dyDescent="0.35">
      <c r="A3" s="135"/>
      <c r="B3" s="134"/>
      <c r="C3" s="136"/>
      <c r="D3" s="137" t="s">
        <v>554</v>
      </c>
    </row>
    <row r="4" spans="1:4" ht="23.4" thickBot="1" x14ac:dyDescent="0.3">
      <c r="A4" s="138" t="s">
        <v>413</v>
      </c>
      <c r="B4" s="139" t="s">
        <v>529</v>
      </c>
      <c r="C4" s="139" t="s">
        <v>530</v>
      </c>
      <c r="D4" s="140" t="s">
        <v>531</v>
      </c>
    </row>
    <row r="5" spans="1:4" ht="13.8" thickBot="1" x14ac:dyDescent="0.3">
      <c r="A5" s="141">
        <v>1</v>
      </c>
      <c r="B5" s="142">
        <v>2</v>
      </c>
      <c r="C5" s="142">
        <v>3</v>
      </c>
      <c r="D5" s="143">
        <v>4</v>
      </c>
    </row>
    <row r="6" spans="1:4" ht="20.399999999999999" x14ac:dyDescent="0.25">
      <c r="A6" s="144" t="s">
        <v>367</v>
      </c>
      <c r="B6" s="145" t="s">
        <v>532</v>
      </c>
      <c r="C6" s="146"/>
      <c r="D6" s="147">
        <v>4316</v>
      </c>
    </row>
    <row r="7" spans="1:4" x14ac:dyDescent="0.25">
      <c r="A7" s="148" t="s">
        <v>370</v>
      </c>
      <c r="B7" s="149"/>
      <c r="C7" s="150"/>
      <c r="D7" s="151"/>
    </row>
    <row r="8" spans="1:4" x14ac:dyDescent="0.25">
      <c r="A8" s="148" t="s">
        <v>364</v>
      </c>
      <c r="B8" s="149"/>
      <c r="C8" s="150"/>
      <c r="D8" s="151"/>
    </row>
    <row r="9" spans="1:4" x14ac:dyDescent="0.25">
      <c r="A9" s="148" t="s">
        <v>365</v>
      </c>
      <c r="B9" s="149"/>
      <c r="C9" s="150"/>
      <c r="D9" s="151"/>
    </row>
    <row r="10" spans="1:4" x14ac:dyDescent="0.25">
      <c r="A10" s="148" t="s">
        <v>366</v>
      </c>
      <c r="B10" s="149"/>
      <c r="C10" s="150"/>
      <c r="D10" s="151"/>
    </row>
    <row r="11" spans="1:4" x14ac:dyDescent="0.25">
      <c r="A11" s="148" t="s">
        <v>374</v>
      </c>
      <c r="B11" s="149"/>
      <c r="C11" s="150"/>
      <c r="D11" s="151"/>
    </row>
    <row r="12" spans="1:4" x14ac:dyDescent="0.25">
      <c r="A12" s="148" t="s">
        <v>375</v>
      </c>
      <c r="B12" s="152"/>
      <c r="C12" s="150"/>
      <c r="D12" s="151"/>
    </row>
    <row r="13" spans="1:4" x14ac:dyDescent="0.25">
      <c r="A13" s="148" t="s">
        <v>376</v>
      </c>
      <c r="B13" s="152"/>
      <c r="C13" s="150"/>
      <c r="D13" s="151"/>
    </row>
    <row r="14" spans="1:4" x14ac:dyDescent="0.25">
      <c r="A14" s="148" t="s">
        <v>377</v>
      </c>
      <c r="B14" s="152"/>
      <c r="C14" s="150"/>
      <c r="D14" s="151"/>
    </row>
    <row r="15" spans="1:4" x14ac:dyDescent="0.25">
      <c r="A15" s="148" t="s">
        <v>378</v>
      </c>
      <c r="B15" s="152"/>
      <c r="C15" s="150"/>
      <c r="D15" s="151"/>
    </row>
    <row r="16" spans="1:4" x14ac:dyDescent="0.25">
      <c r="A16" s="148" t="s">
        <v>379</v>
      </c>
      <c r="B16" s="152"/>
      <c r="C16" s="150"/>
      <c r="D16" s="151"/>
    </row>
    <row r="17" spans="1:4" x14ac:dyDescent="0.25">
      <c r="A17" s="148" t="s">
        <v>380</v>
      </c>
      <c r="B17" s="152"/>
      <c r="C17" s="150"/>
      <c r="D17" s="151"/>
    </row>
    <row r="18" spans="1:4" x14ac:dyDescent="0.25">
      <c r="A18" s="148" t="s">
        <v>381</v>
      </c>
      <c r="B18" s="149"/>
      <c r="C18" s="150"/>
      <c r="D18" s="151"/>
    </row>
    <row r="19" spans="1:4" x14ac:dyDescent="0.25">
      <c r="A19" s="148" t="s">
        <v>382</v>
      </c>
      <c r="B19" s="149"/>
      <c r="C19" s="150"/>
      <c r="D19" s="151"/>
    </row>
    <row r="20" spans="1:4" x14ac:dyDescent="0.25">
      <c r="A20" s="148" t="s">
        <v>383</v>
      </c>
      <c r="B20" s="149"/>
      <c r="C20" s="150"/>
      <c r="D20" s="151"/>
    </row>
    <row r="21" spans="1:4" x14ac:dyDescent="0.25">
      <c r="A21" s="148" t="s">
        <v>384</v>
      </c>
      <c r="B21" s="149"/>
      <c r="C21" s="150"/>
      <c r="D21" s="151"/>
    </row>
    <row r="22" spans="1:4" x14ac:dyDescent="0.25">
      <c r="A22" s="148" t="s">
        <v>385</v>
      </c>
      <c r="B22" s="149"/>
      <c r="C22" s="150"/>
      <c r="D22" s="151"/>
    </row>
    <row r="23" spans="1:4" x14ac:dyDescent="0.25">
      <c r="A23" s="148" t="s">
        <v>386</v>
      </c>
      <c r="B23" s="153"/>
      <c r="C23" s="154"/>
      <c r="D23" s="151"/>
    </row>
    <row r="24" spans="1:4" x14ac:dyDescent="0.25">
      <c r="A24" s="148" t="s">
        <v>387</v>
      </c>
      <c r="B24" s="155"/>
      <c r="C24" s="154"/>
      <c r="D24" s="151"/>
    </row>
    <row r="25" spans="1:4" x14ac:dyDescent="0.25">
      <c r="A25" s="148" t="s">
        <v>388</v>
      </c>
      <c r="B25" s="155"/>
      <c r="C25" s="154"/>
      <c r="D25" s="151"/>
    </row>
    <row r="26" spans="1:4" x14ac:dyDescent="0.25">
      <c r="A26" s="148" t="s">
        <v>389</v>
      </c>
      <c r="B26" s="155"/>
      <c r="C26" s="154"/>
      <c r="D26" s="151"/>
    </row>
    <row r="27" spans="1:4" x14ac:dyDescent="0.25">
      <c r="A27" s="148" t="s">
        <v>390</v>
      </c>
      <c r="B27" s="155"/>
      <c r="C27" s="154"/>
      <c r="D27" s="151"/>
    </row>
    <row r="28" spans="1:4" x14ac:dyDescent="0.25">
      <c r="A28" s="148" t="s">
        <v>391</v>
      </c>
      <c r="B28" s="155"/>
      <c r="C28" s="154"/>
      <c r="D28" s="151"/>
    </row>
    <row r="29" spans="1:4" x14ac:dyDescent="0.25">
      <c r="A29" s="148" t="s">
        <v>392</v>
      </c>
      <c r="B29" s="155"/>
      <c r="C29" s="154"/>
      <c r="D29" s="151"/>
    </row>
    <row r="30" spans="1:4" x14ac:dyDescent="0.25">
      <c r="A30" s="148" t="s">
        <v>393</v>
      </c>
      <c r="B30" s="155"/>
      <c r="C30" s="154"/>
      <c r="D30" s="151"/>
    </row>
    <row r="31" spans="1:4" ht="13.8" thickBot="1" x14ac:dyDescent="0.3">
      <c r="A31" s="156" t="s">
        <v>394</v>
      </c>
      <c r="B31" s="157"/>
      <c r="C31" s="158"/>
      <c r="D31" s="159"/>
    </row>
    <row r="32" spans="1:4" ht="13.8" thickBot="1" x14ac:dyDescent="0.3">
      <c r="A32" s="160" t="s">
        <v>397</v>
      </c>
      <c r="B32" s="161" t="s">
        <v>412</v>
      </c>
      <c r="C32" s="162"/>
      <c r="D32" s="163">
        <v>4316</v>
      </c>
    </row>
    <row r="33" spans="1:4" x14ac:dyDescent="0.25">
      <c r="A33" s="164"/>
      <c r="B33" s="677"/>
      <c r="C33" s="677"/>
      <c r="D33" s="677"/>
    </row>
  </sheetData>
  <mergeCells count="2">
    <mergeCell ref="B33:D33"/>
    <mergeCell ref="A2:D2"/>
  </mergeCells>
  <phoneticPr fontId="21" type="noConversion"/>
  <pageMargins left="0.75" right="0.75" top="1" bottom="1" header="0.5" footer="0.5"/>
  <pageSetup paperSize="9" orientation="portrait" r:id="rId1"/>
  <headerFooter alignWithMargins="0">
    <oddHeader xml:space="preserve">&amp;C7. melléklet a 7/2020. (VII..)
 ÖK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F9" sqref="F9"/>
    </sheetView>
  </sheetViews>
  <sheetFormatPr defaultRowHeight="13.2" x14ac:dyDescent="0.25"/>
  <sheetData/>
  <phoneticPr fontId="2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7"/>
  <sheetViews>
    <sheetView topLeftCell="A2" workbookViewId="0">
      <selection activeCell="F4" sqref="F4:I4"/>
    </sheetView>
  </sheetViews>
  <sheetFormatPr defaultRowHeight="13.2" x14ac:dyDescent="0.25"/>
  <cols>
    <col min="4" max="4" width="18.44140625" bestFit="1" customWidth="1"/>
    <col min="5" max="5" width="17.33203125" bestFit="1" customWidth="1"/>
    <col min="6" max="6" width="15.33203125" bestFit="1" customWidth="1"/>
    <col min="7" max="7" width="19.33203125" bestFit="1" customWidth="1"/>
  </cols>
  <sheetData>
    <row r="1" spans="1:18" hidden="1" x14ac:dyDescent="0.25">
      <c r="A1" s="680" t="s">
        <v>722</v>
      </c>
      <c r="B1" s="681"/>
      <c r="C1" s="681"/>
      <c r="D1" s="681"/>
      <c r="E1" s="681"/>
      <c r="F1" s="681"/>
      <c r="G1" s="681"/>
      <c r="H1" s="681"/>
      <c r="I1" s="681"/>
    </row>
    <row r="2" spans="1:18" s="1" customFormat="1" x14ac:dyDescent="0.25">
      <c r="A2" s="681"/>
      <c r="B2" s="681"/>
      <c r="C2" s="681"/>
      <c r="D2" s="681"/>
      <c r="E2" s="681"/>
      <c r="F2" s="681"/>
      <c r="G2" s="681"/>
      <c r="H2" s="681"/>
      <c r="I2" s="681"/>
    </row>
    <row r="3" spans="1:18" s="1" customFormat="1" x14ac:dyDescent="0.25">
      <c r="A3" s="440"/>
      <c r="B3" s="440"/>
      <c r="C3" s="440"/>
      <c r="D3" s="440"/>
      <c r="E3" s="440"/>
      <c r="F3" s="440"/>
      <c r="G3" s="440"/>
      <c r="H3" s="440"/>
      <c r="I3" s="440"/>
    </row>
    <row r="4" spans="1:18" s="1" customFormat="1" x14ac:dyDescent="0.25">
      <c r="A4" s="440"/>
      <c r="B4" s="440"/>
      <c r="C4" s="440"/>
      <c r="D4" s="440"/>
      <c r="E4" s="440"/>
      <c r="F4" s="684" t="s">
        <v>821</v>
      </c>
      <c r="G4" s="684"/>
      <c r="H4" s="684"/>
      <c r="I4" s="684"/>
    </row>
    <row r="5" spans="1:18" s="1" customFormat="1" x14ac:dyDescent="0.25">
      <c r="A5" s="441"/>
      <c r="B5" s="441"/>
      <c r="C5" s="441"/>
      <c r="D5" s="441"/>
      <c r="E5" s="441"/>
      <c r="F5" s="441"/>
      <c r="G5" s="441"/>
      <c r="H5" s="441"/>
      <c r="I5" s="441"/>
    </row>
    <row r="6" spans="1:18" s="1" customFormat="1" x14ac:dyDescent="0.25">
      <c r="A6" s="682" t="s">
        <v>466</v>
      </c>
      <c r="B6" s="682"/>
      <c r="C6" s="682"/>
      <c r="D6" s="439" t="s">
        <v>467</v>
      </c>
      <c r="E6" s="442" t="s">
        <v>469</v>
      </c>
      <c r="F6" s="442" t="s">
        <v>470</v>
      </c>
      <c r="G6" s="682" t="s">
        <v>472</v>
      </c>
      <c r="H6" s="682" t="s">
        <v>411</v>
      </c>
      <c r="I6" s="682"/>
    </row>
    <row r="7" spans="1:18" s="1" customFormat="1" x14ac:dyDescent="0.25">
      <c r="A7" s="683"/>
      <c r="B7" s="683"/>
      <c r="C7" s="683"/>
      <c r="D7" s="310" t="s">
        <v>468</v>
      </c>
      <c r="E7" s="310" t="s">
        <v>468</v>
      </c>
      <c r="F7" s="310" t="s">
        <v>471</v>
      </c>
      <c r="G7" s="683"/>
      <c r="H7" s="683"/>
      <c r="I7" s="683"/>
    </row>
    <row r="8" spans="1:18" x14ac:dyDescent="0.25">
      <c r="A8" s="87"/>
      <c r="B8" s="87"/>
      <c r="C8" s="87"/>
      <c r="D8" s="87"/>
      <c r="E8" s="87"/>
      <c r="F8" s="87"/>
      <c r="G8" s="87"/>
      <c r="H8" s="87"/>
      <c r="I8" s="87"/>
    </row>
    <row r="9" spans="1:18" x14ac:dyDescent="0.25">
      <c r="A9" s="679" t="s">
        <v>473</v>
      </c>
      <c r="B9" s="679"/>
      <c r="C9" s="679"/>
      <c r="D9" s="87">
        <v>5</v>
      </c>
      <c r="E9" s="87"/>
      <c r="F9" s="87"/>
      <c r="G9" s="87">
        <v>2</v>
      </c>
      <c r="H9" s="3">
        <f>SUM(D9:G9)</f>
        <v>7</v>
      </c>
      <c r="I9" s="87"/>
    </row>
    <row r="10" spans="1:18" x14ac:dyDescent="0.25">
      <c r="A10" s="87"/>
      <c r="B10" s="87"/>
      <c r="C10" s="87"/>
      <c r="D10" s="87"/>
      <c r="E10" s="87"/>
      <c r="F10" s="87"/>
      <c r="G10" s="87"/>
      <c r="H10" s="3"/>
      <c r="I10" s="87"/>
    </row>
    <row r="11" spans="1:18" x14ac:dyDescent="0.25">
      <c r="A11" s="679" t="s">
        <v>474</v>
      </c>
      <c r="B11" s="679"/>
      <c r="C11" s="679"/>
      <c r="D11" s="87">
        <v>7</v>
      </c>
      <c r="E11" s="87"/>
      <c r="F11" s="87"/>
      <c r="G11" s="87"/>
      <c r="H11" s="3">
        <f>SUM(D11:G11)</f>
        <v>7</v>
      </c>
      <c r="I11" s="87"/>
    </row>
    <row r="12" spans="1:18" x14ac:dyDescent="0.25">
      <c r="A12" s="87"/>
      <c r="B12" s="87"/>
      <c r="C12" s="87"/>
      <c r="D12" s="87"/>
      <c r="E12" s="87"/>
      <c r="F12" s="87"/>
      <c r="G12" s="87"/>
      <c r="H12" s="3"/>
      <c r="I12" s="87"/>
    </row>
    <row r="13" spans="1:18" x14ac:dyDescent="0.25">
      <c r="A13" s="87" t="s">
        <v>475</v>
      </c>
      <c r="B13" s="87"/>
      <c r="C13" s="87"/>
      <c r="D13" s="87">
        <v>19</v>
      </c>
      <c r="E13" s="87"/>
      <c r="F13" s="87"/>
      <c r="G13" s="87"/>
      <c r="H13" s="3">
        <f>SUM(D13:G13)</f>
        <v>19</v>
      </c>
      <c r="I13" s="87"/>
    </row>
    <row r="14" spans="1:18" x14ac:dyDescent="0.25">
      <c r="A14" s="87"/>
      <c r="B14" s="87"/>
      <c r="C14" s="87"/>
      <c r="D14" s="87"/>
      <c r="E14" s="87"/>
      <c r="F14" s="87"/>
      <c r="G14" s="87"/>
      <c r="H14" s="3"/>
      <c r="I14" s="87"/>
    </row>
    <row r="15" spans="1:18" s="1" customFormat="1" x14ac:dyDescent="0.25">
      <c r="A15" s="443" t="s">
        <v>411</v>
      </c>
      <c r="B15" s="443"/>
      <c r="C15" s="443"/>
      <c r="D15" s="443">
        <v>15</v>
      </c>
      <c r="E15" s="443">
        <f t="shared" ref="E15:G15" si="0">SUM(E9,E11,E13)</f>
        <v>0</v>
      </c>
      <c r="F15" s="443">
        <f t="shared" si="0"/>
        <v>0</v>
      </c>
      <c r="G15" s="443">
        <f t="shared" si="0"/>
        <v>2</v>
      </c>
      <c r="H15" s="443">
        <f>SUM(D15:G15)</f>
        <v>17</v>
      </c>
      <c r="I15" s="89"/>
    </row>
    <row r="16" spans="1:18" x14ac:dyDescent="0.25">
      <c r="A16" s="444"/>
      <c r="B16" s="444"/>
      <c r="C16" s="444"/>
      <c r="D16" s="444"/>
      <c r="E16" s="444"/>
      <c r="F16" s="444"/>
      <c r="G16" s="444"/>
      <c r="H16" s="444"/>
      <c r="I16" s="444"/>
      <c r="J16" s="88"/>
      <c r="K16" s="88"/>
      <c r="L16" s="88"/>
      <c r="M16" s="88"/>
      <c r="N16" s="88"/>
      <c r="O16" s="88"/>
      <c r="P16" s="88"/>
      <c r="Q16" s="88"/>
      <c r="R16" s="88"/>
    </row>
    <row r="17" spans="1:9" s="88" customFormat="1" x14ac:dyDescent="0.25">
      <c r="A17"/>
      <c r="B17"/>
      <c r="C17"/>
      <c r="D17"/>
      <c r="E17"/>
      <c r="F17"/>
      <c r="G17"/>
      <c r="H17"/>
      <c r="I17"/>
    </row>
  </sheetData>
  <mergeCells count="7">
    <mergeCell ref="A9:C9"/>
    <mergeCell ref="A11:C11"/>
    <mergeCell ref="A1:I2"/>
    <mergeCell ref="A6:C7"/>
    <mergeCell ref="G6:G7"/>
    <mergeCell ref="H6:I7"/>
    <mergeCell ref="F4:I4"/>
  </mergeCells>
  <phoneticPr fontId="21" type="noConversion"/>
  <printOptions gridLines="1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31"/>
  <sheetViews>
    <sheetView workbookViewId="0">
      <selection activeCell="A2" sqref="A2"/>
    </sheetView>
  </sheetViews>
  <sheetFormatPr defaultColWidth="9.109375" defaultRowHeight="13.2" x14ac:dyDescent="0.25"/>
  <cols>
    <col min="1" max="5" width="9.109375" style="88"/>
    <col min="6" max="6" width="12.109375" style="88" customWidth="1"/>
    <col min="7" max="7" width="9.109375" style="88"/>
    <col min="8" max="8" width="14.88671875" style="88" bestFit="1" customWidth="1"/>
    <col min="9" max="16384" width="9.109375" style="88"/>
  </cols>
  <sheetData>
    <row r="2" spans="1:9" x14ac:dyDescent="0.25">
      <c r="A2" s="204" t="s">
        <v>822</v>
      </c>
    </row>
    <row r="5" spans="1:9" s="205" customFormat="1" ht="20.399999999999999" x14ac:dyDescent="0.35">
      <c r="A5" s="685" t="s">
        <v>721</v>
      </c>
      <c r="B5" s="685"/>
      <c r="C5" s="685"/>
      <c r="D5" s="685"/>
      <c r="E5" s="685"/>
      <c r="F5" s="685"/>
      <c r="G5" s="685"/>
      <c r="H5" s="685"/>
      <c r="I5" s="685"/>
    </row>
    <row r="6" spans="1:9" s="205" customFormat="1" ht="20.399999999999999" x14ac:dyDescent="0.35">
      <c r="A6" s="207"/>
      <c r="B6" s="207"/>
      <c r="C6" s="207"/>
      <c r="D6" s="207"/>
      <c r="E6" s="207"/>
      <c r="F6" s="207"/>
      <c r="G6" s="207"/>
      <c r="H6" s="207"/>
      <c r="I6" s="207"/>
    </row>
    <row r="7" spans="1:9" s="205" customFormat="1" ht="20.399999999999999" x14ac:dyDescent="0.35">
      <c r="A7" s="207"/>
      <c r="B7" s="685" t="s">
        <v>363</v>
      </c>
      <c r="C7" s="685"/>
      <c r="D7" s="685"/>
      <c r="E7" s="685"/>
      <c r="F7" s="685"/>
      <c r="G7" s="685"/>
      <c r="H7" s="207" t="s">
        <v>563</v>
      </c>
      <c r="I7" s="207"/>
    </row>
    <row r="8" spans="1:9" s="206" customFormat="1" ht="22.8" x14ac:dyDescent="0.4">
      <c r="A8" s="208"/>
      <c r="B8" s="209"/>
      <c r="C8" s="209"/>
      <c r="D8" s="209"/>
      <c r="E8" s="209"/>
      <c r="F8" s="209"/>
      <c r="G8" s="209"/>
      <c r="H8" s="208"/>
      <c r="I8" s="208"/>
    </row>
    <row r="9" spans="1:9" x14ac:dyDescent="0.25">
      <c r="A9" s="210"/>
      <c r="B9" s="211" t="s">
        <v>564</v>
      </c>
      <c r="C9" s="87"/>
      <c r="D9" s="87"/>
      <c r="E9" s="87"/>
      <c r="F9" s="87"/>
      <c r="G9" s="87"/>
      <c r="H9" s="447">
        <v>239897074</v>
      </c>
      <c r="I9" s="87"/>
    </row>
    <row r="10" spans="1:9" x14ac:dyDescent="0.25">
      <c r="A10" s="210"/>
      <c r="B10" s="211" t="s">
        <v>565</v>
      </c>
      <c r="C10" s="87"/>
      <c r="D10" s="87"/>
      <c r="E10" s="87"/>
      <c r="F10" s="87"/>
      <c r="G10" s="87"/>
      <c r="H10" s="447">
        <v>17599154</v>
      </c>
      <c r="I10" s="87"/>
    </row>
    <row r="11" spans="1:9" x14ac:dyDescent="0.25">
      <c r="A11" s="210"/>
      <c r="B11" s="211" t="s">
        <v>566</v>
      </c>
      <c r="C11" s="87"/>
      <c r="D11" s="87"/>
      <c r="E11" s="87"/>
      <c r="F11" s="87"/>
      <c r="G11" s="87"/>
      <c r="H11" s="447">
        <v>520840</v>
      </c>
      <c r="I11" s="87"/>
    </row>
    <row r="12" spans="1:9" s="90" customFormat="1" x14ac:dyDescent="0.25">
      <c r="A12" s="212"/>
      <c r="B12" s="213" t="s">
        <v>567</v>
      </c>
      <c r="C12" s="3"/>
      <c r="D12" s="3"/>
      <c r="E12" s="3"/>
      <c r="F12" s="3"/>
      <c r="G12" s="3"/>
      <c r="H12" s="448">
        <f>SUM(H9:H11)</f>
        <v>258017068</v>
      </c>
      <c r="I12" s="3"/>
    </row>
    <row r="13" spans="1:9" x14ac:dyDescent="0.25">
      <c r="A13" s="210"/>
      <c r="B13" s="214" t="s">
        <v>568</v>
      </c>
      <c r="C13" s="87"/>
      <c r="D13" s="87"/>
      <c r="E13" s="87"/>
      <c r="F13" s="87"/>
      <c r="G13" s="87"/>
      <c r="H13" s="449">
        <v>111529723</v>
      </c>
      <c r="I13" s="87"/>
    </row>
    <row r="14" spans="1:9" x14ac:dyDescent="0.25">
      <c r="A14" s="210"/>
      <c r="B14" s="214" t="s">
        <v>569</v>
      </c>
      <c r="C14" s="87"/>
      <c r="D14" s="87"/>
      <c r="E14" s="87"/>
      <c r="F14" s="87"/>
      <c r="G14" s="87"/>
      <c r="H14" s="449">
        <v>18605862</v>
      </c>
      <c r="I14" s="87"/>
    </row>
    <row r="15" spans="1:9" x14ac:dyDescent="0.25">
      <c r="A15" s="210"/>
      <c r="B15" s="686" t="s">
        <v>723</v>
      </c>
      <c r="C15" s="687"/>
      <c r="D15" s="687"/>
      <c r="E15" s="687"/>
      <c r="F15" s="688"/>
      <c r="G15" s="87"/>
      <c r="H15" s="449">
        <v>3008332</v>
      </c>
      <c r="I15" s="87"/>
    </row>
    <row r="16" spans="1:9" x14ac:dyDescent="0.25">
      <c r="A16" s="210"/>
      <c r="B16" s="214" t="s">
        <v>570</v>
      </c>
      <c r="C16" s="87"/>
      <c r="D16" s="87"/>
      <c r="E16" s="87"/>
      <c r="F16" s="87"/>
      <c r="G16" s="87"/>
      <c r="H16" s="449">
        <v>238355</v>
      </c>
      <c r="I16" s="87"/>
    </row>
    <row r="17" spans="1:9" s="90" customFormat="1" x14ac:dyDescent="0.25">
      <c r="A17" s="212"/>
      <c r="B17" s="213" t="s">
        <v>571</v>
      </c>
      <c r="C17" s="3"/>
      <c r="D17" s="3"/>
      <c r="E17" s="3"/>
      <c r="F17" s="3"/>
      <c r="G17" s="3"/>
      <c r="H17" s="448">
        <f>SUM(H13:H16)</f>
        <v>133382272</v>
      </c>
      <c r="I17" s="3"/>
    </row>
    <row r="18" spans="1:9" x14ac:dyDescent="0.25">
      <c r="A18" s="210"/>
      <c r="B18" s="214" t="s">
        <v>572</v>
      </c>
      <c r="C18" s="87"/>
      <c r="D18" s="87"/>
      <c r="E18" s="87"/>
      <c r="F18" s="87"/>
      <c r="G18" s="87"/>
      <c r="H18" s="449">
        <v>19182654</v>
      </c>
      <c r="I18" s="87"/>
    </row>
    <row r="19" spans="1:9" x14ac:dyDescent="0.25">
      <c r="A19" s="210"/>
      <c r="B19" s="214" t="s">
        <v>573</v>
      </c>
      <c r="C19" s="87"/>
      <c r="D19" s="87"/>
      <c r="E19" s="87"/>
      <c r="F19" s="87"/>
      <c r="G19" s="87"/>
      <c r="H19" s="449">
        <v>32764468</v>
      </c>
      <c r="I19" s="87"/>
    </row>
    <row r="20" spans="1:9" s="90" customFormat="1" x14ac:dyDescent="0.25">
      <c r="A20" s="212"/>
      <c r="B20" s="213" t="s">
        <v>574</v>
      </c>
      <c r="C20" s="3"/>
      <c r="D20" s="3"/>
      <c r="E20" s="3"/>
      <c r="F20" s="3"/>
      <c r="G20" s="3"/>
      <c r="H20" s="448">
        <f>SUM(H18:H19)</f>
        <v>51947122</v>
      </c>
      <c r="I20" s="3"/>
    </row>
    <row r="21" spans="1:9" x14ac:dyDescent="0.25">
      <c r="A21" s="210"/>
      <c r="B21" s="214" t="s">
        <v>575</v>
      </c>
      <c r="C21" s="87"/>
      <c r="D21" s="87"/>
      <c r="E21" s="87"/>
      <c r="F21" s="87"/>
      <c r="G21" s="87"/>
      <c r="H21" s="449">
        <v>86945843</v>
      </c>
      <c r="I21" s="87"/>
    </row>
    <row r="22" spans="1:9" x14ac:dyDescent="0.25">
      <c r="A22" s="210"/>
      <c r="B22" s="214" t="s">
        <v>576</v>
      </c>
      <c r="C22" s="87"/>
      <c r="D22" s="87"/>
      <c r="E22" s="87"/>
      <c r="F22" s="87"/>
      <c r="G22" s="87"/>
      <c r="H22" s="449">
        <v>21350791</v>
      </c>
      <c r="I22" s="87"/>
    </row>
    <row r="23" spans="1:9" x14ac:dyDescent="0.25">
      <c r="A23" s="210"/>
      <c r="B23" s="214" t="s">
        <v>577</v>
      </c>
      <c r="C23" s="87"/>
      <c r="D23" s="87"/>
      <c r="E23" s="87"/>
      <c r="F23" s="87"/>
      <c r="G23" s="87"/>
      <c r="H23" s="449">
        <v>19737457</v>
      </c>
      <c r="I23" s="87"/>
    </row>
    <row r="24" spans="1:9" s="90" customFormat="1" x14ac:dyDescent="0.25">
      <c r="A24" s="212"/>
      <c r="B24" s="213" t="s">
        <v>578</v>
      </c>
      <c r="C24" s="3"/>
      <c r="D24" s="3"/>
      <c r="E24" s="3"/>
      <c r="F24" s="3"/>
      <c r="G24" s="3"/>
      <c r="H24" s="448">
        <f>SUM(H21:H23)</f>
        <v>128034091</v>
      </c>
      <c r="I24" s="3"/>
    </row>
    <row r="25" spans="1:9" s="90" customFormat="1" x14ac:dyDescent="0.25">
      <c r="A25" s="212"/>
      <c r="B25" s="213" t="s">
        <v>579</v>
      </c>
      <c r="C25" s="3"/>
      <c r="D25" s="3"/>
      <c r="E25" s="3"/>
      <c r="F25" s="3"/>
      <c r="G25" s="3"/>
      <c r="H25" s="450">
        <v>105286363</v>
      </c>
      <c r="I25" s="3"/>
    </row>
    <row r="26" spans="1:9" s="90" customFormat="1" x14ac:dyDescent="0.25">
      <c r="A26" s="3"/>
      <c r="B26" s="213" t="s">
        <v>580</v>
      </c>
      <c r="C26" s="3"/>
      <c r="D26" s="3"/>
      <c r="E26" s="3"/>
      <c r="F26" s="3"/>
      <c r="G26" s="3"/>
      <c r="H26" s="450">
        <v>48368046</v>
      </c>
      <c r="I26" s="3"/>
    </row>
    <row r="27" spans="1:9" x14ac:dyDescent="0.25">
      <c r="A27" s="3"/>
      <c r="B27" s="213" t="s">
        <v>581</v>
      </c>
      <c r="C27" s="87"/>
      <c r="D27" s="87"/>
      <c r="E27" s="87"/>
      <c r="F27" s="87"/>
      <c r="G27" s="87"/>
      <c r="H27" s="450">
        <f>H12+H17-H20-H24-H25-H26</f>
        <v>57763718</v>
      </c>
      <c r="I27" s="87"/>
    </row>
    <row r="28" spans="1:9" s="204" customFormat="1" x14ac:dyDescent="0.25">
      <c r="A28" s="215"/>
      <c r="B28" s="214" t="s">
        <v>582</v>
      </c>
      <c r="C28" s="211"/>
      <c r="D28" s="211"/>
      <c r="E28" s="211"/>
      <c r="F28" s="211"/>
      <c r="G28" s="211"/>
      <c r="H28" s="451">
        <v>128</v>
      </c>
      <c r="I28" s="211"/>
    </row>
    <row r="29" spans="1:9" x14ac:dyDescent="0.25">
      <c r="A29" s="211"/>
      <c r="B29" s="213" t="s">
        <v>583</v>
      </c>
      <c r="C29" s="87"/>
      <c r="D29" s="87"/>
      <c r="E29" s="87"/>
      <c r="F29" s="87"/>
      <c r="G29" s="87"/>
      <c r="H29" s="450">
        <f>H28</f>
        <v>128</v>
      </c>
      <c r="I29" s="87"/>
    </row>
    <row r="30" spans="1:9" x14ac:dyDescent="0.25">
      <c r="A30" s="87"/>
      <c r="B30" s="213" t="s">
        <v>584</v>
      </c>
      <c r="C30" s="87"/>
      <c r="D30" s="87"/>
      <c r="E30" s="87"/>
      <c r="F30" s="87"/>
      <c r="G30" s="87"/>
      <c r="H30" s="450">
        <f>H29</f>
        <v>128</v>
      </c>
      <c r="I30" s="87"/>
    </row>
    <row r="31" spans="1:9" x14ac:dyDescent="0.25">
      <c r="A31" s="87"/>
      <c r="B31" s="213" t="s">
        <v>585</v>
      </c>
      <c r="C31" s="87"/>
      <c r="D31" s="87"/>
      <c r="E31" s="87"/>
      <c r="F31" s="87"/>
      <c r="G31" s="87"/>
      <c r="H31" s="450">
        <f>H27+H30</f>
        <v>57763846</v>
      </c>
      <c r="I31" s="87"/>
    </row>
  </sheetData>
  <mergeCells count="3">
    <mergeCell ref="A5:I5"/>
    <mergeCell ref="B7:G7"/>
    <mergeCell ref="B15:F1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8"/>
  <sheetViews>
    <sheetView workbookViewId="0">
      <selection activeCell="A2" sqref="A2"/>
    </sheetView>
  </sheetViews>
  <sheetFormatPr defaultColWidth="9.109375" defaultRowHeight="13.2" x14ac:dyDescent="0.25"/>
  <cols>
    <col min="1" max="7" width="9.109375" style="88"/>
    <col min="8" max="8" width="14.6640625" style="88" bestFit="1" customWidth="1"/>
    <col min="9" max="16384" width="9.109375" style="88"/>
  </cols>
  <sheetData>
    <row r="2" spans="1:9" x14ac:dyDescent="0.25">
      <c r="A2" s="204" t="s">
        <v>823</v>
      </c>
    </row>
    <row r="5" spans="1:9" s="205" customFormat="1" ht="20.399999999999999" x14ac:dyDescent="0.35">
      <c r="A5" s="685" t="s">
        <v>745</v>
      </c>
      <c r="B5" s="685"/>
      <c r="C5" s="685"/>
      <c r="D5" s="685"/>
      <c r="E5" s="685"/>
      <c r="F5" s="685"/>
      <c r="G5" s="685"/>
      <c r="H5" s="685"/>
      <c r="I5" s="685"/>
    </row>
    <row r="6" spans="1:9" s="205" customFormat="1" ht="20.399999999999999" x14ac:dyDescent="0.35">
      <c r="A6" s="207"/>
      <c r="B6" s="207"/>
      <c r="C6" s="207"/>
      <c r="D6" s="207"/>
      <c r="E6" s="207"/>
      <c r="F6" s="207"/>
      <c r="G6" s="207"/>
      <c r="H6" s="207"/>
      <c r="I6" s="207"/>
    </row>
    <row r="7" spans="1:9" s="205" customFormat="1" ht="20.399999999999999" x14ac:dyDescent="0.35">
      <c r="A7" s="207"/>
      <c r="B7" s="685" t="s">
        <v>363</v>
      </c>
      <c r="C7" s="685"/>
      <c r="D7" s="685"/>
      <c r="E7" s="685"/>
      <c r="F7" s="685"/>
      <c r="G7" s="685"/>
      <c r="H7" s="207" t="s">
        <v>563</v>
      </c>
      <c r="I7" s="207"/>
    </row>
    <row r="8" spans="1:9" s="206" customFormat="1" ht="22.8" x14ac:dyDescent="0.4">
      <c r="A8" s="208"/>
      <c r="B8" s="209"/>
      <c r="C8" s="209"/>
      <c r="D8" s="209"/>
      <c r="E8" s="209"/>
      <c r="F8" s="209"/>
      <c r="G8" s="209"/>
      <c r="H8" s="208"/>
      <c r="I8" s="208"/>
    </row>
    <row r="9" spans="1:9" x14ac:dyDescent="0.25">
      <c r="A9" s="210"/>
      <c r="B9" s="211" t="s">
        <v>586</v>
      </c>
      <c r="C9" s="87"/>
      <c r="D9" s="87"/>
      <c r="E9" s="87"/>
      <c r="F9" s="87"/>
      <c r="G9" s="87"/>
      <c r="H9" s="445">
        <v>266748926</v>
      </c>
      <c r="I9" s="87"/>
    </row>
    <row r="10" spans="1:9" x14ac:dyDescent="0.25">
      <c r="A10" s="210"/>
      <c r="B10" s="211" t="s">
        <v>587</v>
      </c>
      <c r="C10" s="87"/>
      <c r="D10" s="87"/>
      <c r="E10" s="87"/>
      <c r="F10" s="87"/>
      <c r="G10" s="87"/>
      <c r="H10" s="445">
        <v>240425187</v>
      </c>
      <c r="I10" s="87"/>
    </row>
    <row r="11" spans="1:9" s="90" customFormat="1" x14ac:dyDescent="0.25">
      <c r="A11" s="212"/>
      <c r="B11" s="3" t="s">
        <v>588</v>
      </c>
      <c r="C11" s="3"/>
      <c r="D11" s="3"/>
      <c r="E11" s="3"/>
      <c r="F11" s="3"/>
      <c r="G11" s="3"/>
      <c r="H11" s="334">
        <f>SUM(H9-H10)</f>
        <v>26323739</v>
      </c>
      <c r="I11" s="3"/>
    </row>
    <row r="12" spans="1:9" s="204" customFormat="1" x14ac:dyDescent="0.25">
      <c r="A12" s="210"/>
      <c r="B12" s="214" t="s">
        <v>589</v>
      </c>
      <c r="C12" s="211"/>
      <c r="D12" s="211"/>
      <c r="E12" s="211"/>
      <c r="F12" s="211"/>
      <c r="G12" s="211"/>
      <c r="H12" s="332">
        <v>238307938</v>
      </c>
      <c r="I12" s="211"/>
    </row>
    <row r="13" spans="1:9" x14ac:dyDescent="0.25">
      <c r="A13" s="210"/>
      <c r="B13" s="214" t="s">
        <v>590</v>
      </c>
      <c r="C13" s="87"/>
      <c r="D13" s="87"/>
      <c r="E13" s="87"/>
      <c r="F13" s="87"/>
      <c r="G13" s="87"/>
      <c r="H13" s="446">
        <v>127423704</v>
      </c>
      <c r="I13" s="87"/>
    </row>
    <row r="14" spans="1:9" s="90" customFormat="1" x14ac:dyDescent="0.25">
      <c r="A14" s="212"/>
      <c r="B14" s="213" t="s">
        <v>591</v>
      </c>
      <c r="C14" s="3"/>
      <c r="D14" s="3"/>
      <c r="E14" s="3"/>
      <c r="F14" s="3"/>
      <c r="G14" s="3"/>
      <c r="H14" s="355">
        <f>SUM(H12-H13)</f>
        <v>110884234</v>
      </c>
      <c r="I14" s="3"/>
    </row>
    <row r="15" spans="1:9" s="90" customFormat="1" x14ac:dyDescent="0.25">
      <c r="A15" s="212"/>
      <c r="B15" s="213" t="s">
        <v>592</v>
      </c>
      <c r="C15" s="3"/>
      <c r="D15" s="3"/>
      <c r="E15" s="3"/>
      <c r="F15" s="3"/>
      <c r="G15" s="3"/>
      <c r="H15" s="355">
        <f>SUM(H11+H14)</f>
        <v>137207973</v>
      </c>
      <c r="I15" s="3"/>
    </row>
    <row r="16" spans="1:9" s="90" customFormat="1" x14ac:dyDescent="0.25">
      <c r="A16" s="212"/>
      <c r="B16" s="213" t="s">
        <v>593</v>
      </c>
      <c r="C16" s="3"/>
      <c r="D16" s="3"/>
      <c r="E16" s="3"/>
      <c r="F16" s="3"/>
      <c r="G16" s="3"/>
      <c r="H16" s="334">
        <f>SUM(H15)</f>
        <v>137207973</v>
      </c>
      <c r="I16" s="3"/>
    </row>
    <row r="17" spans="1:9" x14ac:dyDescent="0.25">
      <c r="A17" s="210"/>
      <c r="B17" s="214" t="s">
        <v>594</v>
      </c>
      <c r="C17" s="87"/>
      <c r="D17" s="87"/>
      <c r="E17" s="87"/>
      <c r="F17" s="87"/>
      <c r="G17" s="87"/>
      <c r="H17" s="446">
        <v>0</v>
      </c>
      <c r="I17" s="87"/>
    </row>
    <row r="18" spans="1:9" s="90" customFormat="1" x14ac:dyDescent="0.25">
      <c r="A18" s="212"/>
      <c r="B18" s="213" t="s">
        <v>595</v>
      </c>
      <c r="C18" s="3"/>
      <c r="D18" s="3"/>
      <c r="E18" s="3"/>
      <c r="F18" s="3"/>
      <c r="G18" s="3"/>
      <c r="H18" s="355">
        <f>SUM(H16-H17)</f>
        <v>137207973</v>
      </c>
      <c r="I18" s="3"/>
    </row>
  </sheetData>
  <mergeCells count="2">
    <mergeCell ref="A5:I5"/>
    <mergeCell ref="B7:G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3"/>
  <sheetViews>
    <sheetView workbookViewId="0">
      <selection activeCell="B4" sqref="B4:E4"/>
    </sheetView>
  </sheetViews>
  <sheetFormatPr defaultRowHeight="13.2" x14ac:dyDescent="0.25"/>
  <cols>
    <col min="1" max="1" width="47" customWidth="1"/>
    <col min="2" max="2" width="12.109375" customWidth="1"/>
    <col min="3" max="3" width="19.6640625" customWidth="1"/>
    <col min="4" max="4" width="16.6640625" customWidth="1"/>
    <col min="5" max="5" width="9.33203125" bestFit="1" customWidth="1"/>
    <col min="6" max="6" width="14.6640625" bestFit="1" customWidth="1"/>
  </cols>
  <sheetData>
    <row r="1" spans="1:7" ht="17.399999999999999" customHeight="1" x14ac:dyDescent="0.3">
      <c r="A1" s="216"/>
      <c r="B1" s="217" t="s">
        <v>596</v>
      </c>
      <c r="C1" s="323"/>
      <c r="D1" s="324"/>
      <c r="E1" s="324"/>
    </row>
    <row r="2" spans="1:7" ht="62.4" customHeight="1" x14ac:dyDescent="0.25">
      <c r="A2" s="697" t="s">
        <v>743</v>
      </c>
      <c r="B2" s="697"/>
      <c r="C2" s="697"/>
      <c r="D2" s="697"/>
      <c r="E2" s="477"/>
    </row>
    <row r="3" spans="1:7" ht="15.6" x14ac:dyDescent="0.25">
      <c r="A3" s="452" t="s">
        <v>746</v>
      </c>
      <c r="B3" s="452"/>
      <c r="C3" s="452"/>
      <c r="D3" s="452"/>
      <c r="E3" s="452"/>
    </row>
    <row r="4" spans="1:7" ht="15" customHeight="1" x14ac:dyDescent="0.25">
      <c r="A4" s="219" t="s">
        <v>596</v>
      </c>
      <c r="B4" s="689" t="s">
        <v>824</v>
      </c>
      <c r="C4" s="689"/>
      <c r="D4" s="689"/>
      <c r="E4" s="689"/>
    </row>
    <row r="5" spans="1:7" ht="15.6" customHeight="1" thickBot="1" x14ac:dyDescent="0.35">
      <c r="A5" s="220" t="s">
        <v>596</v>
      </c>
      <c r="B5" s="221"/>
      <c r="C5" s="325"/>
      <c r="D5" s="325"/>
      <c r="E5" s="324"/>
    </row>
    <row r="6" spans="1:7" ht="13.8" thickTop="1" x14ac:dyDescent="0.25">
      <c r="A6" s="691" t="s">
        <v>597</v>
      </c>
      <c r="B6" s="694" t="s">
        <v>598</v>
      </c>
      <c r="C6" s="222" t="s">
        <v>599</v>
      </c>
      <c r="D6" s="467" t="s">
        <v>600</v>
      </c>
    </row>
    <row r="7" spans="1:7" x14ac:dyDescent="0.25">
      <c r="A7" s="692"/>
      <c r="B7" s="695"/>
      <c r="C7" s="222" t="s">
        <v>601</v>
      </c>
      <c r="D7" s="468" t="s">
        <v>601</v>
      </c>
      <c r="G7" t="s">
        <v>604</v>
      </c>
    </row>
    <row r="8" spans="1:7" x14ac:dyDescent="0.25">
      <c r="A8" s="692"/>
      <c r="B8" s="695"/>
      <c r="C8" s="218"/>
      <c r="D8" s="241"/>
    </row>
    <row r="9" spans="1:7" ht="18" thickBot="1" x14ac:dyDescent="0.35">
      <c r="A9" s="693"/>
      <c r="B9" s="696"/>
      <c r="C9" s="325" t="s">
        <v>596</v>
      </c>
      <c r="D9" s="469"/>
    </row>
    <row r="10" spans="1:7" ht="13.8" thickTop="1" x14ac:dyDescent="0.25">
      <c r="A10" s="223">
        <v>1</v>
      </c>
      <c r="B10" s="224">
        <v>2</v>
      </c>
      <c r="C10" s="326">
        <v>3</v>
      </c>
      <c r="D10" s="459">
        <v>4</v>
      </c>
    </row>
    <row r="11" spans="1:7" ht="13.8" thickBot="1" x14ac:dyDescent="0.3">
      <c r="A11" s="487" t="s">
        <v>602</v>
      </c>
      <c r="B11" s="225">
        <v>1</v>
      </c>
      <c r="C11" s="455">
        <f>C12+C16</f>
        <v>8347500</v>
      </c>
      <c r="D11" s="455">
        <f>D12+D16</f>
        <v>5793527</v>
      </c>
    </row>
    <row r="12" spans="1:7" ht="13.8" thickTop="1" x14ac:dyDescent="0.25">
      <c r="A12" s="223" t="s">
        <v>603</v>
      </c>
      <c r="B12" s="226">
        <v>2</v>
      </c>
      <c r="C12" s="456">
        <f>C13+C16</f>
        <v>8198750</v>
      </c>
      <c r="D12" s="460">
        <f>D13+D16</f>
        <v>5793527</v>
      </c>
    </row>
    <row r="13" spans="1:7" x14ac:dyDescent="0.25">
      <c r="A13" s="228" t="s">
        <v>605</v>
      </c>
      <c r="B13" s="229">
        <v>3</v>
      </c>
      <c r="C13" s="457">
        <f>C14+C15</f>
        <v>8050000</v>
      </c>
      <c r="D13" s="461">
        <f>D14+D15</f>
        <v>5793527</v>
      </c>
    </row>
    <row r="14" spans="1:7" x14ac:dyDescent="0.25">
      <c r="A14" s="231" t="s">
        <v>606</v>
      </c>
      <c r="B14" s="480" t="s">
        <v>748</v>
      </c>
      <c r="C14" s="457">
        <v>8050000</v>
      </c>
      <c r="D14" s="461">
        <v>5793527</v>
      </c>
    </row>
    <row r="15" spans="1:7" x14ac:dyDescent="0.25">
      <c r="A15" s="231" t="s">
        <v>607</v>
      </c>
      <c r="B15" s="480" t="s">
        <v>749</v>
      </c>
      <c r="C15" s="457"/>
      <c r="D15" s="461"/>
    </row>
    <row r="16" spans="1:7" ht="13.8" thickBot="1" x14ac:dyDescent="0.3">
      <c r="A16" s="228" t="s">
        <v>608</v>
      </c>
      <c r="B16" s="232">
        <v>4</v>
      </c>
      <c r="C16" s="458">
        <v>148750</v>
      </c>
      <c r="D16" s="462">
        <v>0</v>
      </c>
    </row>
    <row r="17" spans="1:4" ht="14.4" thickTop="1" thickBot="1" x14ac:dyDescent="0.3">
      <c r="A17" s="488" t="s">
        <v>761</v>
      </c>
      <c r="B17" s="235">
        <v>6</v>
      </c>
      <c r="C17" s="522">
        <f>C18+C30+C37+C39</f>
        <v>854649716</v>
      </c>
      <c r="D17" s="522">
        <f>D18+D30+D37+D39</f>
        <v>709080726</v>
      </c>
    </row>
    <row r="18" spans="1:4" ht="13.8" thickTop="1" x14ac:dyDescent="0.25">
      <c r="A18" s="510" t="s">
        <v>609</v>
      </c>
      <c r="B18" s="483">
        <v>7</v>
      </c>
      <c r="C18" s="516">
        <f>C19+C29</f>
        <v>831920769</v>
      </c>
      <c r="D18" s="516">
        <f>D19+D29</f>
        <v>695601020</v>
      </c>
    </row>
    <row r="19" spans="1:4" x14ac:dyDescent="0.25">
      <c r="A19" s="228" t="s">
        <v>610</v>
      </c>
      <c r="B19" s="229">
        <v>8</v>
      </c>
      <c r="C19" s="513">
        <f>C20+C26+C28</f>
        <v>424794570</v>
      </c>
      <c r="D19" s="461">
        <f>D20+D26</f>
        <v>424794570</v>
      </c>
    </row>
    <row r="20" spans="1:4" x14ac:dyDescent="0.25">
      <c r="A20" s="231" t="s">
        <v>611</v>
      </c>
      <c r="B20" s="480" t="s">
        <v>750</v>
      </c>
      <c r="C20" s="511">
        <v>301422470</v>
      </c>
      <c r="D20" s="461">
        <v>301422470</v>
      </c>
    </row>
    <row r="21" spans="1:4" x14ac:dyDescent="0.25">
      <c r="A21" s="237" t="s">
        <v>612</v>
      </c>
      <c r="B21" s="479"/>
      <c r="C21" s="511"/>
      <c r="D21" s="463"/>
    </row>
    <row r="22" spans="1:4" x14ac:dyDescent="0.25">
      <c r="A22" s="237" t="s">
        <v>613</v>
      </c>
      <c r="B22" s="479"/>
      <c r="C22" s="511"/>
      <c r="D22" s="461"/>
    </row>
    <row r="23" spans="1:4" x14ac:dyDescent="0.25">
      <c r="A23" s="237" t="s">
        <v>614</v>
      </c>
      <c r="B23" s="479"/>
      <c r="C23" s="511"/>
      <c r="D23" s="461"/>
    </row>
    <row r="24" spans="1:4" x14ac:dyDescent="0.25">
      <c r="A24" s="237" t="s">
        <v>615</v>
      </c>
      <c r="B24" s="479"/>
      <c r="C24" s="511"/>
      <c r="D24" s="461"/>
    </row>
    <row r="25" spans="1:4" x14ac:dyDescent="0.25">
      <c r="A25" s="237" t="s">
        <v>616</v>
      </c>
      <c r="B25" s="479"/>
      <c r="C25" s="511"/>
      <c r="D25" s="461"/>
    </row>
    <row r="26" spans="1:4" x14ac:dyDescent="0.25">
      <c r="A26" s="231" t="s">
        <v>617</v>
      </c>
      <c r="B26" s="480" t="s">
        <v>751</v>
      </c>
      <c r="C26" s="511">
        <v>123372100</v>
      </c>
      <c r="D26" s="461">
        <v>123372100</v>
      </c>
    </row>
    <row r="27" spans="1:4" x14ac:dyDescent="0.25">
      <c r="A27" s="237" t="s">
        <v>618</v>
      </c>
      <c r="B27" s="479"/>
      <c r="C27" s="511"/>
      <c r="D27" s="461"/>
    </row>
    <row r="28" spans="1:4" ht="15" customHeight="1" x14ac:dyDescent="0.25">
      <c r="A28" s="237" t="s">
        <v>619</v>
      </c>
      <c r="B28" s="480" t="s">
        <v>762</v>
      </c>
      <c r="C28" s="511"/>
      <c r="D28" s="461"/>
    </row>
    <row r="29" spans="1:4" x14ac:dyDescent="0.25">
      <c r="A29" s="233" t="s">
        <v>608</v>
      </c>
      <c r="B29" s="229">
        <v>10</v>
      </c>
      <c r="C29" s="511">
        <v>407126199</v>
      </c>
      <c r="D29" s="461">
        <v>270806450</v>
      </c>
    </row>
    <row r="30" spans="1:4" x14ac:dyDescent="0.25">
      <c r="A30" s="484" t="s">
        <v>759</v>
      </c>
      <c r="B30" s="481">
        <v>11</v>
      </c>
      <c r="C30" s="512">
        <f>C31+C36</f>
        <v>12721447</v>
      </c>
      <c r="D30" s="482">
        <v>10488935</v>
      </c>
    </row>
    <row r="31" spans="1:4" x14ac:dyDescent="0.25">
      <c r="A31" s="228" t="s">
        <v>758</v>
      </c>
      <c r="B31" s="229">
        <v>12</v>
      </c>
      <c r="C31" s="511">
        <f>SUM(C32:C35)</f>
        <v>0</v>
      </c>
      <c r="D31" s="465"/>
    </row>
    <row r="32" spans="1:4" x14ac:dyDescent="0.25">
      <c r="A32" s="231" t="s">
        <v>606</v>
      </c>
      <c r="B32" s="480" t="s">
        <v>753</v>
      </c>
      <c r="C32" s="511"/>
      <c r="D32" s="465"/>
    </row>
    <row r="33" spans="1:5" x14ac:dyDescent="0.25">
      <c r="A33" s="231" t="s">
        <v>617</v>
      </c>
      <c r="B33" s="480" t="s">
        <v>754</v>
      </c>
      <c r="C33" s="511" t="s">
        <v>596</v>
      </c>
      <c r="D33" s="465"/>
    </row>
    <row r="34" spans="1:5" x14ac:dyDescent="0.25">
      <c r="A34" s="237" t="s">
        <v>752</v>
      </c>
      <c r="B34" s="238"/>
      <c r="C34" s="511" t="s">
        <v>596</v>
      </c>
      <c r="D34" s="465"/>
    </row>
    <row r="35" spans="1:5" x14ac:dyDescent="0.25">
      <c r="A35" s="237" t="s">
        <v>619</v>
      </c>
      <c r="B35" s="480" t="s">
        <v>755</v>
      </c>
      <c r="C35" s="511" t="s">
        <v>596</v>
      </c>
      <c r="D35" s="465"/>
    </row>
    <row r="36" spans="1:5" x14ac:dyDescent="0.25">
      <c r="A36" s="233" t="s">
        <v>608</v>
      </c>
      <c r="B36" s="229">
        <v>13</v>
      </c>
      <c r="C36" s="511">
        <v>12721447</v>
      </c>
      <c r="D36" s="465"/>
    </row>
    <row r="37" spans="1:5" x14ac:dyDescent="0.25">
      <c r="A37" s="228" t="s">
        <v>620</v>
      </c>
      <c r="B37" s="481">
        <v>14</v>
      </c>
      <c r="C37" s="514">
        <v>8025000</v>
      </c>
      <c r="D37" s="466">
        <v>1008271</v>
      </c>
    </row>
    <row r="38" spans="1:5" x14ac:dyDescent="0.25">
      <c r="A38" s="228" t="s">
        <v>621</v>
      </c>
      <c r="B38" s="481">
        <v>15</v>
      </c>
      <c r="C38" s="515"/>
      <c r="D38" s="464"/>
    </row>
    <row r="39" spans="1:5" x14ac:dyDescent="0.25">
      <c r="A39" s="239" t="s">
        <v>756</v>
      </c>
      <c r="B39" s="493">
        <v>16</v>
      </c>
      <c r="C39" s="517">
        <v>1982500</v>
      </c>
      <c r="D39" s="485">
        <v>1982500</v>
      </c>
    </row>
    <row r="40" spans="1:5" x14ac:dyDescent="0.25">
      <c r="A40" s="252" t="s">
        <v>757</v>
      </c>
      <c r="B40" s="494">
        <v>17</v>
      </c>
      <c r="C40" s="518" t="s">
        <v>596</v>
      </c>
      <c r="D40" s="486"/>
    </row>
    <row r="41" spans="1:5" ht="13.8" thickBot="1" x14ac:dyDescent="0.3">
      <c r="A41" s="489" t="s">
        <v>623</v>
      </c>
      <c r="B41" s="493">
        <v>18</v>
      </c>
      <c r="C41" s="519" t="s">
        <v>596</v>
      </c>
      <c r="D41" s="490" t="s">
        <v>596</v>
      </c>
      <c r="E41" s="218"/>
    </row>
    <row r="42" spans="1:5" ht="13.8" thickBot="1" x14ac:dyDescent="0.3">
      <c r="A42" s="491" t="s">
        <v>763</v>
      </c>
      <c r="B42" s="492">
        <v>19</v>
      </c>
      <c r="C42" s="520">
        <f t="shared" ref="C42:D44" si="0">C43</f>
        <v>100000</v>
      </c>
      <c r="D42" s="520">
        <f t="shared" si="0"/>
        <v>100000</v>
      </c>
      <c r="E42" s="218"/>
    </row>
    <row r="43" spans="1:5" x14ac:dyDescent="0.25">
      <c r="A43" s="237" t="s">
        <v>624</v>
      </c>
      <c r="B43" s="229">
        <v>20</v>
      </c>
      <c r="C43" s="521">
        <f t="shared" si="0"/>
        <v>100000</v>
      </c>
      <c r="D43" s="521">
        <f t="shared" si="0"/>
        <v>100000</v>
      </c>
      <c r="E43" s="218"/>
    </row>
    <row r="44" spans="1:5" x14ac:dyDescent="0.25">
      <c r="A44" s="237" t="s">
        <v>625</v>
      </c>
      <c r="B44" s="229"/>
      <c r="C44" s="518">
        <f t="shared" si="0"/>
        <v>100000</v>
      </c>
      <c r="D44" s="518">
        <f t="shared" si="0"/>
        <v>100000</v>
      </c>
      <c r="E44" s="218"/>
    </row>
    <row r="45" spans="1:5" x14ac:dyDescent="0.25">
      <c r="A45" s="231" t="s">
        <v>606</v>
      </c>
      <c r="B45" s="245"/>
      <c r="C45" s="453">
        <v>100000</v>
      </c>
      <c r="D45" s="454">
        <v>100000</v>
      </c>
      <c r="E45" s="218"/>
    </row>
    <row r="46" spans="1:5" x14ac:dyDescent="0.25">
      <c r="A46" s="246" t="s">
        <v>607</v>
      </c>
      <c r="B46" s="247"/>
      <c r="C46" s="453" t="s">
        <v>596</v>
      </c>
      <c r="D46" s="454" t="s">
        <v>596</v>
      </c>
      <c r="E46" s="218"/>
    </row>
    <row r="47" spans="1:5" x14ac:dyDescent="0.25">
      <c r="A47" s="237" t="s">
        <v>626</v>
      </c>
      <c r="B47" s="229">
        <v>21</v>
      </c>
      <c r="C47" s="453" t="s">
        <v>596</v>
      </c>
      <c r="D47" s="454" t="s">
        <v>596</v>
      </c>
      <c r="E47" s="218"/>
    </row>
    <row r="48" spans="1:5" x14ac:dyDescent="0.25">
      <c r="A48" s="237" t="s">
        <v>627</v>
      </c>
      <c r="B48" s="229">
        <v>22</v>
      </c>
      <c r="C48" s="453" t="s">
        <v>596</v>
      </c>
      <c r="D48" s="454" t="s">
        <v>596</v>
      </c>
      <c r="E48" s="218"/>
    </row>
    <row r="49" spans="1:6" x14ac:dyDescent="0.25">
      <c r="A49" s="237" t="s">
        <v>628</v>
      </c>
      <c r="B49" s="229">
        <v>23</v>
      </c>
      <c r="C49" s="453" t="s">
        <v>596</v>
      </c>
      <c r="D49" s="454" t="s">
        <v>596</v>
      </c>
      <c r="E49" s="218"/>
    </row>
    <row r="50" spans="1:6" x14ac:dyDescent="0.25">
      <c r="A50" s="237" t="s">
        <v>629</v>
      </c>
      <c r="B50" s="229">
        <v>24</v>
      </c>
      <c r="C50" s="453" t="s">
        <v>596</v>
      </c>
      <c r="D50" s="454" t="s">
        <v>596</v>
      </c>
      <c r="E50" s="218"/>
    </row>
    <row r="51" spans="1:6" x14ac:dyDescent="0.25">
      <c r="A51" s="237" t="s">
        <v>630</v>
      </c>
      <c r="B51" s="229">
        <v>25</v>
      </c>
      <c r="C51" s="453" t="s">
        <v>596</v>
      </c>
      <c r="D51" s="454" t="s">
        <v>596</v>
      </c>
      <c r="E51" s="218"/>
    </row>
    <row r="52" spans="1:6" ht="21" x14ac:dyDescent="0.25">
      <c r="A52" s="495" t="s">
        <v>631</v>
      </c>
      <c r="B52" s="249">
        <v>26</v>
      </c>
      <c r="C52" s="454">
        <v>488169844</v>
      </c>
      <c r="D52" s="454">
        <v>220728318</v>
      </c>
      <c r="E52" s="218"/>
      <c r="F52" s="524">
        <f>D17+D52</f>
        <v>929809044</v>
      </c>
    </row>
    <row r="53" spans="1:6" x14ac:dyDescent="0.25">
      <c r="A53" s="253" t="s">
        <v>764</v>
      </c>
      <c r="B53" s="249">
        <v>27</v>
      </c>
      <c r="C53" s="454">
        <f>C11+C17+C42+C52</f>
        <v>1351267060</v>
      </c>
      <c r="D53" s="454">
        <f>D11+D17+D42+D52</f>
        <v>935702571</v>
      </c>
      <c r="E53" s="218"/>
    </row>
    <row r="54" spans="1:6" x14ac:dyDescent="0.25">
      <c r="A54" s="252" t="s">
        <v>632</v>
      </c>
      <c r="B54" s="251">
        <v>28</v>
      </c>
      <c r="C54" s="453"/>
      <c r="D54" s="454"/>
      <c r="E54" s="218"/>
    </row>
    <row r="55" spans="1:6" x14ac:dyDescent="0.25">
      <c r="A55" s="252" t="s">
        <v>633</v>
      </c>
      <c r="B55" s="251">
        <v>29</v>
      </c>
      <c r="C55" s="453"/>
      <c r="D55" s="454"/>
      <c r="E55" s="218"/>
    </row>
    <row r="56" spans="1:6" x14ac:dyDescent="0.25">
      <c r="A56" s="478" t="s">
        <v>634</v>
      </c>
      <c r="B56" s="251">
        <v>30</v>
      </c>
      <c r="C56" s="453"/>
      <c r="D56" s="454"/>
      <c r="E56" s="218"/>
    </row>
    <row r="57" spans="1:6" x14ac:dyDescent="0.25">
      <c r="A57" s="252" t="s">
        <v>635</v>
      </c>
      <c r="B57" s="251">
        <v>31</v>
      </c>
      <c r="C57" s="453">
        <v>143541846</v>
      </c>
      <c r="D57" s="454">
        <v>143541846</v>
      </c>
      <c r="E57" s="218"/>
    </row>
    <row r="58" spans="1:6" x14ac:dyDescent="0.25">
      <c r="A58" s="252" t="s">
        <v>636</v>
      </c>
      <c r="B58" s="251">
        <v>32</v>
      </c>
      <c r="C58" s="453">
        <v>400061288</v>
      </c>
      <c r="D58" s="454">
        <v>400061288</v>
      </c>
      <c r="E58" s="218"/>
    </row>
    <row r="59" spans="1:6" x14ac:dyDescent="0.25">
      <c r="A59" s="252" t="s">
        <v>637</v>
      </c>
      <c r="B59" s="251">
        <v>33</v>
      </c>
      <c r="C59" s="453"/>
      <c r="D59" s="454"/>
      <c r="E59" s="218"/>
    </row>
    <row r="60" spans="1:6" x14ac:dyDescent="0.25">
      <c r="A60" s="252" t="s">
        <v>765</v>
      </c>
      <c r="B60" s="251">
        <v>34</v>
      </c>
      <c r="C60" s="453"/>
      <c r="D60" s="454"/>
      <c r="E60" s="218"/>
    </row>
    <row r="61" spans="1:6" x14ac:dyDescent="0.25">
      <c r="A61" s="252" t="s">
        <v>638</v>
      </c>
      <c r="B61" s="251">
        <v>35</v>
      </c>
      <c r="C61" s="453">
        <f>C60+C59+C58+C57+C53</f>
        <v>1894870194</v>
      </c>
      <c r="D61" s="453">
        <f>D60+D59+D58+D57+D53</f>
        <v>1479305705</v>
      </c>
      <c r="E61" s="218"/>
    </row>
    <row r="62" spans="1:6" ht="15" x14ac:dyDescent="0.25">
      <c r="A62" s="219" t="s">
        <v>596</v>
      </c>
      <c r="B62" s="218"/>
      <c r="C62" s="218"/>
      <c r="D62" s="218"/>
      <c r="E62" s="218"/>
    </row>
    <row r="63" spans="1:6" ht="15" x14ac:dyDescent="0.25">
      <c r="A63" s="219" t="s">
        <v>596</v>
      </c>
      <c r="B63" s="218"/>
      <c r="C63" s="218"/>
      <c r="D63" s="218"/>
      <c r="E63" s="218"/>
    </row>
    <row r="64" spans="1:6" ht="15" x14ac:dyDescent="0.25">
      <c r="A64" s="219" t="s">
        <v>596</v>
      </c>
      <c r="B64" s="218"/>
      <c r="C64" s="218"/>
      <c r="D64" s="218"/>
      <c r="E64" s="218"/>
    </row>
    <row r="65" spans="1:5" ht="31.2" customHeight="1" x14ac:dyDescent="0.3">
      <c r="A65" s="690" t="s">
        <v>744</v>
      </c>
      <c r="B65" s="690"/>
      <c r="C65" s="690"/>
      <c r="D65" s="690"/>
      <c r="E65" s="218"/>
    </row>
    <row r="66" spans="1:5" ht="18" thickBot="1" x14ac:dyDescent="0.35">
      <c r="A66" s="217" t="s">
        <v>596</v>
      </c>
      <c r="B66" s="218"/>
      <c r="C66" s="218"/>
      <c r="D66" s="218"/>
      <c r="E66" s="218"/>
    </row>
    <row r="67" spans="1:5" ht="13.8" thickTop="1" x14ac:dyDescent="0.25">
      <c r="A67" s="470" t="s">
        <v>597</v>
      </c>
      <c r="B67" s="255" t="s">
        <v>639</v>
      </c>
      <c r="C67" s="471" t="s">
        <v>640</v>
      </c>
      <c r="D67" s="471" t="s">
        <v>641</v>
      </c>
      <c r="E67" s="218"/>
    </row>
    <row r="68" spans="1:5" ht="13.8" thickBot="1" x14ac:dyDescent="0.3">
      <c r="A68" s="497"/>
      <c r="B68" s="241"/>
      <c r="C68" s="498" t="s">
        <v>596</v>
      </c>
      <c r="D68" s="499"/>
      <c r="E68" s="218"/>
    </row>
    <row r="69" spans="1:5" ht="13.8" thickBot="1" x14ac:dyDescent="0.3">
      <c r="A69" s="501" t="s">
        <v>642</v>
      </c>
      <c r="B69" s="492">
        <v>1</v>
      </c>
      <c r="C69" s="502">
        <f>C70</f>
        <v>10173510</v>
      </c>
      <c r="D69" s="502">
        <f>D70</f>
        <v>0</v>
      </c>
      <c r="E69" s="218"/>
    </row>
    <row r="70" spans="1:5" x14ac:dyDescent="0.25">
      <c r="A70" s="237" t="s">
        <v>643</v>
      </c>
      <c r="B70" s="229">
        <v>2</v>
      </c>
      <c r="C70" s="500">
        <v>10173510</v>
      </c>
      <c r="D70" s="500">
        <v>0</v>
      </c>
      <c r="E70" s="218"/>
    </row>
    <row r="71" spans="1:5" ht="13.8" thickBot="1" x14ac:dyDescent="0.3">
      <c r="A71" s="250" t="s">
        <v>644</v>
      </c>
      <c r="B71" s="240">
        <v>3</v>
      </c>
      <c r="C71" s="476" t="s">
        <v>596</v>
      </c>
      <c r="D71" s="476" t="s">
        <v>596</v>
      </c>
      <c r="E71" s="218"/>
    </row>
    <row r="72" spans="1:5" ht="13.8" thickBot="1" x14ac:dyDescent="0.3">
      <c r="A72" s="507" t="s">
        <v>645</v>
      </c>
      <c r="B72" s="492">
        <v>4</v>
      </c>
      <c r="C72" s="508">
        <f>C73+C76+C79+C82+C85</f>
        <v>50640970</v>
      </c>
      <c r="D72" s="508">
        <f>D73+D76+D79+D82+D85</f>
        <v>0</v>
      </c>
      <c r="E72" s="218"/>
    </row>
    <row r="73" spans="1:5" ht="16.5" customHeight="1" thickBot="1" x14ac:dyDescent="0.3">
      <c r="A73" s="501" t="s">
        <v>646</v>
      </c>
      <c r="B73" s="492">
        <v>5</v>
      </c>
      <c r="C73" s="502">
        <f>SUM(C74:C75)</f>
        <v>364434</v>
      </c>
      <c r="D73" s="502">
        <f>SUM(D74:D75)</f>
        <v>0</v>
      </c>
      <c r="E73" s="218"/>
    </row>
    <row r="74" spans="1:5" x14ac:dyDescent="0.25">
      <c r="A74" s="250" t="s">
        <v>643</v>
      </c>
      <c r="B74" s="240">
        <v>6</v>
      </c>
      <c r="C74" s="496">
        <v>364434</v>
      </c>
      <c r="D74" s="496"/>
      <c r="E74" s="218"/>
    </row>
    <row r="75" spans="1:5" ht="13.8" thickBot="1" x14ac:dyDescent="0.3">
      <c r="A75" s="256" t="s">
        <v>644</v>
      </c>
      <c r="B75" s="257">
        <v>7</v>
      </c>
      <c r="C75" s="262" t="s">
        <v>596</v>
      </c>
      <c r="D75" s="262" t="s">
        <v>596</v>
      </c>
      <c r="E75" s="218"/>
    </row>
    <row r="76" spans="1:5" ht="14.4" thickTop="1" thickBot="1" x14ac:dyDescent="0.3">
      <c r="A76" s="234" t="s">
        <v>647</v>
      </c>
      <c r="B76" s="235">
        <v>8</v>
      </c>
      <c r="C76" s="523">
        <f>SUM(C77:C78)</f>
        <v>50276536</v>
      </c>
      <c r="D76" s="263">
        <f>SUM(D77:D78)</f>
        <v>0</v>
      </c>
      <c r="E76" s="218"/>
    </row>
    <row r="77" spans="1:5" ht="14.4" thickTop="1" thickBot="1" x14ac:dyDescent="0.3">
      <c r="A77" s="244" t="s">
        <v>643</v>
      </c>
      <c r="B77" s="226">
        <v>9</v>
      </c>
      <c r="C77" s="502">
        <v>50276536</v>
      </c>
      <c r="D77" s="264"/>
      <c r="E77" s="218"/>
    </row>
    <row r="78" spans="1:5" ht="13.8" thickBot="1" x14ac:dyDescent="0.3">
      <c r="A78" s="250" t="s">
        <v>644</v>
      </c>
      <c r="B78" s="240">
        <v>10</v>
      </c>
      <c r="C78" s="503" t="s">
        <v>596</v>
      </c>
      <c r="D78" s="503" t="s">
        <v>596</v>
      </c>
      <c r="E78" s="218"/>
    </row>
    <row r="79" spans="1:5" ht="13.8" thickBot="1" x14ac:dyDescent="0.3">
      <c r="A79" s="501" t="s">
        <v>648</v>
      </c>
      <c r="B79" s="492">
        <v>11</v>
      </c>
      <c r="C79" s="504">
        <f>SUM(C80:C81)</f>
        <v>0</v>
      </c>
      <c r="D79" s="504">
        <f>SUM(D80:D81)</f>
        <v>0</v>
      </c>
      <c r="E79" s="218"/>
    </row>
    <row r="80" spans="1:5" x14ac:dyDescent="0.25">
      <c r="A80" s="237" t="s">
        <v>643</v>
      </c>
      <c r="B80" s="229">
        <v>12</v>
      </c>
      <c r="C80" s="261" t="s">
        <v>596</v>
      </c>
      <c r="D80" s="261" t="s">
        <v>596</v>
      </c>
      <c r="E80" s="218"/>
    </row>
    <row r="81" spans="1:5" ht="13.8" thickBot="1" x14ac:dyDescent="0.3">
      <c r="A81" s="250" t="s">
        <v>644</v>
      </c>
      <c r="B81" s="240">
        <v>13</v>
      </c>
      <c r="C81" s="505" t="s">
        <v>649</v>
      </c>
      <c r="D81" s="505" t="s">
        <v>649</v>
      </c>
      <c r="E81" s="218"/>
    </row>
    <row r="82" spans="1:5" ht="13.8" thickBot="1" x14ac:dyDescent="0.3">
      <c r="A82" s="501" t="s">
        <v>650</v>
      </c>
      <c r="B82" s="492">
        <v>14</v>
      </c>
      <c r="C82" s="504">
        <f>SUM(C83:C84)</f>
        <v>0</v>
      </c>
      <c r="D82" s="504">
        <f>SUM(D83:D84)</f>
        <v>0</v>
      </c>
      <c r="E82" s="218"/>
    </row>
    <row r="83" spans="1:5" x14ac:dyDescent="0.25">
      <c r="A83" s="237" t="s">
        <v>643</v>
      </c>
      <c r="B83" s="229">
        <v>15</v>
      </c>
      <c r="C83" s="506" t="s">
        <v>596</v>
      </c>
      <c r="D83" s="506" t="s">
        <v>596</v>
      </c>
      <c r="E83" s="218"/>
    </row>
    <row r="84" spans="1:5" ht="13.8" thickBot="1" x14ac:dyDescent="0.3">
      <c r="A84" s="248" t="s">
        <v>644</v>
      </c>
      <c r="B84" s="249">
        <v>16</v>
      </c>
      <c r="C84" s="505" t="s">
        <v>596</v>
      </c>
      <c r="D84" s="505" t="s">
        <v>596</v>
      </c>
      <c r="E84" s="218"/>
    </row>
    <row r="85" spans="1:5" ht="21.6" thickBot="1" x14ac:dyDescent="0.3">
      <c r="A85" s="501" t="s">
        <v>651</v>
      </c>
      <c r="B85" s="492">
        <v>17</v>
      </c>
      <c r="C85" s="504">
        <f>SUM(C86:C87)</f>
        <v>0</v>
      </c>
      <c r="D85" s="504">
        <f>SUM(D86:D87)</f>
        <v>0</v>
      </c>
      <c r="E85" s="218"/>
    </row>
    <row r="86" spans="1:5" x14ac:dyDescent="0.25">
      <c r="A86" s="237" t="s">
        <v>643</v>
      </c>
      <c r="B86" s="229">
        <v>18</v>
      </c>
      <c r="C86" s="261"/>
      <c r="D86" s="261"/>
      <c r="E86" s="218"/>
    </row>
    <row r="87" spans="1:5" ht="13.8" thickBot="1" x14ac:dyDescent="0.3">
      <c r="A87" s="250" t="s">
        <v>644</v>
      </c>
      <c r="B87" s="240">
        <v>19</v>
      </c>
      <c r="C87" s="505" t="s">
        <v>596</v>
      </c>
      <c r="D87" s="505" t="s">
        <v>596</v>
      </c>
      <c r="E87" s="218"/>
    </row>
    <row r="88" spans="1:5" ht="13.8" thickBot="1" x14ac:dyDescent="0.3">
      <c r="A88" s="501" t="s">
        <v>652</v>
      </c>
      <c r="B88" s="492">
        <v>20</v>
      </c>
      <c r="C88" s="509">
        <f>C69+C72+C85</f>
        <v>60814480</v>
      </c>
      <c r="D88" s="509">
        <f>D69+D72+D85</f>
        <v>0</v>
      </c>
      <c r="E88" s="218"/>
    </row>
    <row r="89" spans="1:5" ht="17.399999999999999" x14ac:dyDescent="0.3">
      <c r="A89" s="217" t="s">
        <v>596</v>
      </c>
      <c r="B89" s="218"/>
      <c r="C89" s="218"/>
      <c r="D89" s="218"/>
      <c r="E89" s="218"/>
    </row>
    <row r="90" spans="1:5" ht="17.399999999999999" x14ac:dyDescent="0.3">
      <c r="A90" s="217" t="s">
        <v>596</v>
      </c>
      <c r="B90" s="218"/>
      <c r="C90" s="218"/>
      <c r="D90" s="218"/>
      <c r="E90" s="218"/>
    </row>
    <row r="91" spans="1:5" ht="17.399999999999999" x14ac:dyDescent="0.3">
      <c r="A91" s="698" t="s">
        <v>760</v>
      </c>
      <c r="B91" s="698"/>
      <c r="C91" s="698"/>
      <c r="D91" s="698"/>
      <c r="E91" s="218"/>
    </row>
    <row r="92" spans="1:5" ht="17.399999999999999" x14ac:dyDescent="0.3">
      <c r="A92" s="254" t="s">
        <v>596</v>
      </c>
      <c r="B92" s="218"/>
      <c r="C92" s="218"/>
      <c r="D92" s="218"/>
      <c r="E92" s="218"/>
    </row>
    <row r="93" spans="1:5" ht="18" thickBot="1" x14ac:dyDescent="0.35">
      <c r="A93" s="217" t="s">
        <v>596</v>
      </c>
      <c r="B93" s="218"/>
      <c r="C93" s="218"/>
      <c r="D93" s="218"/>
      <c r="E93" s="218"/>
    </row>
    <row r="94" spans="1:5" ht="13.8" thickTop="1" x14ac:dyDescent="0.25">
      <c r="A94" s="699" t="s">
        <v>597</v>
      </c>
      <c r="B94" s="694" t="s">
        <v>598</v>
      </c>
      <c r="C94" s="702" t="s">
        <v>653</v>
      </c>
      <c r="D94" s="702" t="s">
        <v>622</v>
      </c>
      <c r="E94" s="218"/>
    </row>
    <row r="95" spans="1:5" x14ac:dyDescent="0.25">
      <c r="A95" s="700"/>
      <c r="B95" s="695"/>
      <c r="C95" s="703"/>
      <c r="D95" s="703"/>
      <c r="E95" s="218"/>
    </row>
    <row r="96" spans="1:5" ht="18" thickBot="1" x14ac:dyDescent="0.35">
      <c r="A96" s="701"/>
      <c r="B96" s="696"/>
      <c r="C96" s="704" t="s">
        <v>596</v>
      </c>
      <c r="D96" s="705"/>
      <c r="E96" s="218"/>
    </row>
    <row r="97" spans="1:5" ht="14.4" thickTop="1" thickBot="1" x14ac:dyDescent="0.3">
      <c r="A97" s="242">
        <v>1</v>
      </c>
      <c r="B97" s="243">
        <v>2</v>
      </c>
      <c r="C97" s="243">
        <v>3</v>
      </c>
      <c r="D97" s="243">
        <v>4</v>
      </c>
      <c r="E97" s="218"/>
    </row>
    <row r="98" spans="1:5" ht="14.4" thickTop="1" thickBot="1" x14ac:dyDescent="0.3">
      <c r="A98" s="242" t="s">
        <v>654</v>
      </c>
      <c r="B98" s="235">
        <v>1</v>
      </c>
      <c r="C98" s="472">
        <f>C99</f>
        <v>352332</v>
      </c>
      <c r="D98" s="258" t="s">
        <v>604</v>
      </c>
      <c r="E98" s="218"/>
    </row>
    <row r="99" spans="1:5" ht="13.8" thickTop="1" x14ac:dyDescent="0.25">
      <c r="A99" s="259" t="s">
        <v>655</v>
      </c>
      <c r="B99" s="226">
        <v>2</v>
      </c>
      <c r="C99" s="473">
        <f>C100</f>
        <v>352332</v>
      </c>
      <c r="D99" s="227" t="s">
        <v>596</v>
      </c>
      <c r="E99" s="218"/>
    </row>
    <row r="100" spans="1:5" ht="13.8" thickBot="1" x14ac:dyDescent="0.3">
      <c r="A100" s="260" t="s">
        <v>656</v>
      </c>
      <c r="B100" s="229">
        <v>3</v>
      </c>
      <c r="C100" s="474">
        <v>352332</v>
      </c>
      <c r="D100" s="230" t="s">
        <v>596</v>
      </c>
      <c r="E100" s="218"/>
    </row>
    <row r="101" spans="1:5" ht="14.4" thickTop="1" thickBot="1" x14ac:dyDescent="0.3">
      <c r="A101" s="234" t="s">
        <v>657</v>
      </c>
      <c r="B101" s="235">
        <v>4</v>
      </c>
      <c r="C101" s="475">
        <f>C98</f>
        <v>352332</v>
      </c>
      <c r="D101" s="236" t="s">
        <v>604</v>
      </c>
      <c r="E101" s="218"/>
    </row>
    <row r="102" spans="1:5" ht="14.4" thickTop="1" thickBot="1" x14ac:dyDescent="0.3">
      <c r="A102" s="234" t="s">
        <v>658</v>
      </c>
      <c r="B102" s="235">
        <v>5</v>
      </c>
      <c r="C102" s="475">
        <f>C101</f>
        <v>352332</v>
      </c>
      <c r="D102" s="236" t="s">
        <v>604</v>
      </c>
      <c r="E102" s="218"/>
    </row>
    <row r="103" spans="1:5" ht="13.8" thickTop="1" x14ac:dyDescent="0.25"/>
  </sheetData>
  <mergeCells count="11">
    <mergeCell ref="A91:D91"/>
    <mergeCell ref="A94:A96"/>
    <mergeCell ref="B94:B96"/>
    <mergeCell ref="C94:C95"/>
    <mergeCell ref="D94:D95"/>
    <mergeCell ref="C96:D96"/>
    <mergeCell ref="B4:E4"/>
    <mergeCell ref="A65:D65"/>
    <mergeCell ref="A6:A9"/>
    <mergeCell ref="B6:B9"/>
    <mergeCell ref="A2:D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4286-FF37-4110-992E-57A39CAFBB56}">
  <dimension ref="A1:G104"/>
  <sheetViews>
    <sheetView workbookViewId="0">
      <selection activeCell="B4" sqref="B4:E4"/>
    </sheetView>
  </sheetViews>
  <sheetFormatPr defaultRowHeight="13.2" x14ac:dyDescent="0.25"/>
  <cols>
    <col min="1" max="1" width="47" customWidth="1"/>
    <col min="2" max="2" width="12.109375" customWidth="1"/>
    <col min="3" max="3" width="19.6640625" customWidth="1"/>
    <col min="4" max="4" width="16.6640625" customWidth="1"/>
    <col min="5" max="5" width="9.33203125" bestFit="1" customWidth="1"/>
    <col min="6" max="6" width="14.6640625" bestFit="1" customWidth="1"/>
  </cols>
  <sheetData>
    <row r="1" spans="1:7" ht="17.399999999999999" customHeight="1" x14ac:dyDescent="0.3">
      <c r="A1" s="216"/>
      <c r="B1" s="217" t="s">
        <v>596</v>
      </c>
      <c r="C1" s="323"/>
      <c r="D1" s="324"/>
      <c r="E1" s="324"/>
    </row>
    <row r="2" spans="1:7" ht="62.4" customHeight="1" x14ac:dyDescent="0.25">
      <c r="A2" s="697" t="s">
        <v>743</v>
      </c>
      <c r="B2" s="697"/>
      <c r="C2" s="697"/>
      <c r="D2" s="697"/>
      <c r="E2" s="477"/>
    </row>
    <row r="3" spans="1:7" ht="15.6" x14ac:dyDescent="0.25">
      <c r="A3" s="452" t="s">
        <v>747</v>
      </c>
      <c r="B3" s="452"/>
      <c r="C3" s="452"/>
      <c r="D3" s="452"/>
      <c r="E3" s="452"/>
    </row>
    <row r="4" spans="1:7" ht="15" customHeight="1" x14ac:dyDescent="0.25">
      <c r="A4" s="219" t="s">
        <v>596</v>
      </c>
      <c r="B4" s="689" t="s">
        <v>825</v>
      </c>
      <c r="C4" s="689"/>
      <c r="D4" s="689"/>
      <c r="E4" s="689"/>
    </row>
    <row r="5" spans="1:7" ht="15.6" customHeight="1" thickBot="1" x14ac:dyDescent="0.35">
      <c r="A5" s="220" t="s">
        <v>596</v>
      </c>
      <c r="B5" s="221"/>
      <c r="C5" s="325"/>
      <c r="D5" s="325"/>
      <c r="E5" s="324"/>
    </row>
    <row r="6" spans="1:7" ht="13.8" thickTop="1" x14ac:dyDescent="0.25">
      <c r="A6" s="691" t="s">
        <v>597</v>
      </c>
      <c r="B6" s="694" t="s">
        <v>598</v>
      </c>
      <c r="C6" s="222" t="s">
        <v>599</v>
      </c>
      <c r="D6" s="467" t="s">
        <v>600</v>
      </c>
    </row>
    <row r="7" spans="1:7" x14ac:dyDescent="0.25">
      <c r="A7" s="692"/>
      <c r="B7" s="695"/>
      <c r="C7" s="222" t="s">
        <v>601</v>
      </c>
      <c r="D7" s="468" t="s">
        <v>601</v>
      </c>
      <c r="G7" t="s">
        <v>604</v>
      </c>
    </row>
    <row r="8" spans="1:7" x14ac:dyDescent="0.25">
      <c r="A8" s="692"/>
      <c r="B8" s="695"/>
      <c r="C8" s="218"/>
      <c r="D8" s="241"/>
    </row>
    <row r="9" spans="1:7" ht="18" thickBot="1" x14ac:dyDescent="0.35">
      <c r="A9" s="693"/>
      <c r="B9" s="696"/>
      <c r="C9" s="325" t="s">
        <v>596</v>
      </c>
      <c r="D9" s="469"/>
    </row>
    <row r="10" spans="1:7" ht="13.8" thickTop="1" x14ac:dyDescent="0.25">
      <c r="A10" s="223">
        <v>1</v>
      </c>
      <c r="B10" s="224">
        <v>2</v>
      </c>
      <c r="C10" s="326">
        <v>3</v>
      </c>
      <c r="D10" s="459">
        <v>4</v>
      </c>
    </row>
    <row r="11" spans="1:7" ht="13.8" thickBot="1" x14ac:dyDescent="0.3">
      <c r="A11" s="487" t="s">
        <v>602</v>
      </c>
      <c r="B11" s="225">
        <v>1</v>
      </c>
      <c r="C11" s="455">
        <f>C12+C17</f>
        <v>165100</v>
      </c>
      <c r="D11" s="455">
        <f>D12+D16</f>
        <v>0</v>
      </c>
    </row>
    <row r="12" spans="1:7" ht="13.8" thickTop="1" x14ac:dyDescent="0.25">
      <c r="A12" s="223" t="s">
        <v>603</v>
      </c>
      <c r="B12" s="226">
        <v>2</v>
      </c>
      <c r="C12" s="456">
        <f>C13+C16</f>
        <v>165100</v>
      </c>
      <c r="D12" s="460">
        <f>D13+D16</f>
        <v>0</v>
      </c>
    </row>
    <row r="13" spans="1:7" x14ac:dyDescent="0.25">
      <c r="A13" s="228" t="s">
        <v>605</v>
      </c>
      <c r="B13" s="229">
        <v>3</v>
      </c>
      <c r="C13" s="457">
        <f>C14+C15</f>
        <v>0</v>
      </c>
      <c r="D13" s="461">
        <f>D14+D15</f>
        <v>0</v>
      </c>
    </row>
    <row r="14" spans="1:7" x14ac:dyDescent="0.25">
      <c r="A14" s="231" t="s">
        <v>606</v>
      </c>
      <c r="B14" s="480" t="s">
        <v>748</v>
      </c>
      <c r="C14" s="457">
        <v>0</v>
      </c>
      <c r="D14" s="461">
        <v>0</v>
      </c>
    </row>
    <row r="15" spans="1:7" x14ac:dyDescent="0.25">
      <c r="A15" s="231" t="s">
        <v>607</v>
      </c>
      <c r="B15" s="480" t="s">
        <v>749</v>
      </c>
      <c r="C15" s="457"/>
      <c r="D15" s="461"/>
    </row>
    <row r="16" spans="1:7" x14ac:dyDescent="0.25">
      <c r="A16" s="228" t="s">
        <v>608</v>
      </c>
      <c r="B16" s="232">
        <v>4</v>
      </c>
      <c r="C16" s="458">
        <v>165100</v>
      </c>
      <c r="D16" s="462">
        <v>0</v>
      </c>
    </row>
    <row r="17" spans="1:4" ht="13.8" thickBot="1" x14ac:dyDescent="0.3">
      <c r="A17" s="525" t="s">
        <v>767</v>
      </c>
      <c r="B17" s="526">
        <v>5</v>
      </c>
      <c r="C17" s="527"/>
      <c r="D17" s="527"/>
    </row>
    <row r="18" spans="1:4" ht="13.8" thickBot="1" x14ac:dyDescent="0.3">
      <c r="A18" s="491" t="s">
        <v>761</v>
      </c>
      <c r="B18" s="492">
        <v>6</v>
      </c>
      <c r="C18" s="530">
        <f>C19+C31+C38+C40</f>
        <v>2914472</v>
      </c>
      <c r="D18" s="531">
        <f>D19+D31+D38+D40</f>
        <v>2482382</v>
      </c>
    </row>
    <row r="19" spans="1:4" x14ac:dyDescent="0.25">
      <c r="A19" s="528" t="s">
        <v>609</v>
      </c>
      <c r="B19" s="481">
        <v>7</v>
      </c>
      <c r="C19" s="529">
        <f>C20+C30</f>
        <v>0</v>
      </c>
      <c r="D19" s="532">
        <f>D20+D30</f>
        <v>0</v>
      </c>
    </row>
    <row r="20" spans="1:4" x14ac:dyDescent="0.25">
      <c r="A20" s="228" t="s">
        <v>610</v>
      </c>
      <c r="B20" s="229">
        <v>8</v>
      </c>
      <c r="C20" s="513">
        <f>C21+C27+C29</f>
        <v>0</v>
      </c>
      <c r="D20" s="461">
        <f>D21+D27</f>
        <v>0</v>
      </c>
    </row>
    <row r="21" spans="1:4" x14ac:dyDescent="0.25">
      <c r="A21" s="231" t="s">
        <v>611</v>
      </c>
      <c r="B21" s="480" t="s">
        <v>750</v>
      </c>
      <c r="C21" s="511">
        <v>0</v>
      </c>
      <c r="D21" s="461">
        <v>0</v>
      </c>
    </row>
    <row r="22" spans="1:4" x14ac:dyDescent="0.25">
      <c r="A22" s="237" t="s">
        <v>612</v>
      </c>
      <c r="B22" s="479"/>
      <c r="C22" s="511"/>
      <c r="D22" s="463"/>
    </row>
    <row r="23" spans="1:4" x14ac:dyDescent="0.25">
      <c r="A23" s="237" t="s">
        <v>613</v>
      </c>
      <c r="B23" s="479"/>
      <c r="C23" s="511"/>
      <c r="D23" s="461"/>
    </row>
    <row r="24" spans="1:4" x14ac:dyDescent="0.25">
      <c r="A24" s="237" t="s">
        <v>614</v>
      </c>
      <c r="B24" s="479"/>
      <c r="C24" s="511"/>
      <c r="D24" s="461"/>
    </row>
    <row r="25" spans="1:4" x14ac:dyDescent="0.25">
      <c r="A25" s="237" t="s">
        <v>615</v>
      </c>
      <c r="B25" s="479"/>
      <c r="C25" s="511"/>
      <c r="D25" s="461"/>
    </row>
    <row r="26" spans="1:4" x14ac:dyDescent="0.25">
      <c r="A26" s="237" t="s">
        <v>616</v>
      </c>
      <c r="B26" s="479"/>
      <c r="C26" s="511"/>
      <c r="D26" s="461"/>
    </row>
    <row r="27" spans="1:4" x14ac:dyDescent="0.25">
      <c r="A27" s="231" t="s">
        <v>617</v>
      </c>
      <c r="B27" s="480" t="s">
        <v>751</v>
      </c>
      <c r="C27" s="511">
        <v>0</v>
      </c>
      <c r="D27" s="461">
        <v>0</v>
      </c>
    </row>
    <row r="28" spans="1:4" x14ac:dyDescent="0.25">
      <c r="A28" s="237" t="s">
        <v>618</v>
      </c>
      <c r="B28" s="479"/>
      <c r="C28" s="511"/>
      <c r="D28" s="461"/>
    </row>
    <row r="29" spans="1:4" ht="15" customHeight="1" x14ac:dyDescent="0.25">
      <c r="A29" s="237" t="s">
        <v>619</v>
      </c>
      <c r="B29" s="480" t="s">
        <v>762</v>
      </c>
      <c r="C29" s="511"/>
      <c r="D29" s="461"/>
    </row>
    <row r="30" spans="1:4" x14ac:dyDescent="0.25">
      <c r="A30" s="233" t="s">
        <v>608</v>
      </c>
      <c r="B30" s="229">
        <v>10</v>
      </c>
      <c r="C30" s="511">
        <v>0</v>
      </c>
      <c r="D30" s="461">
        <v>0</v>
      </c>
    </row>
    <row r="31" spans="1:4" x14ac:dyDescent="0.25">
      <c r="A31" s="484" t="s">
        <v>759</v>
      </c>
      <c r="B31" s="481">
        <v>11</v>
      </c>
      <c r="C31" s="512">
        <f>C32+C37</f>
        <v>2900000</v>
      </c>
      <c r="D31" s="482">
        <v>2467910</v>
      </c>
    </row>
    <row r="32" spans="1:4" x14ac:dyDescent="0.25">
      <c r="A32" s="228" t="s">
        <v>758</v>
      </c>
      <c r="B32" s="229">
        <v>12</v>
      </c>
      <c r="C32" s="511">
        <f>SUM(C33:C36)</f>
        <v>0</v>
      </c>
      <c r="D32" s="465"/>
    </row>
    <row r="33" spans="1:5" x14ac:dyDescent="0.25">
      <c r="A33" s="231" t="s">
        <v>606</v>
      </c>
      <c r="B33" s="480" t="s">
        <v>753</v>
      </c>
      <c r="C33" s="511"/>
      <c r="D33" s="465"/>
    </row>
    <row r="34" spans="1:5" x14ac:dyDescent="0.25">
      <c r="A34" s="231" t="s">
        <v>617</v>
      </c>
      <c r="B34" s="480" t="s">
        <v>754</v>
      </c>
      <c r="C34" s="511" t="s">
        <v>596</v>
      </c>
      <c r="D34" s="465"/>
    </row>
    <row r="35" spans="1:5" x14ac:dyDescent="0.25">
      <c r="A35" s="237" t="s">
        <v>752</v>
      </c>
      <c r="B35" s="238"/>
      <c r="C35" s="511" t="s">
        <v>596</v>
      </c>
      <c r="D35" s="465"/>
    </row>
    <row r="36" spans="1:5" x14ac:dyDescent="0.25">
      <c r="A36" s="237" t="s">
        <v>619</v>
      </c>
      <c r="B36" s="480" t="s">
        <v>755</v>
      </c>
      <c r="C36" s="511" t="s">
        <v>596</v>
      </c>
      <c r="D36" s="465"/>
    </row>
    <row r="37" spans="1:5" x14ac:dyDescent="0.25">
      <c r="A37" s="233" t="s">
        <v>608</v>
      </c>
      <c r="B37" s="229">
        <v>13</v>
      </c>
      <c r="C37" s="511">
        <v>2900000</v>
      </c>
      <c r="D37" s="465"/>
    </row>
    <row r="38" spans="1:5" x14ac:dyDescent="0.25">
      <c r="A38" s="228" t="s">
        <v>620</v>
      </c>
      <c r="B38" s="481">
        <v>14</v>
      </c>
      <c r="C38" s="514">
        <v>0</v>
      </c>
      <c r="D38" s="466">
        <v>0</v>
      </c>
    </row>
    <row r="39" spans="1:5" x14ac:dyDescent="0.25">
      <c r="A39" s="228" t="s">
        <v>621</v>
      </c>
      <c r="B39" s="481">
        <v>15</v>
      </c>
      <c r="C39" s="515"/>
      <c r="D39" s="464"/>
    </row>
    <row r="40" spans="1:5" x14ac:dyDescent="0.25">
      <c r="A40" s="239" t="s">
        <v>756</v>
      </c>
      <c r="B40" s="493">
        <v>16</v>
      </c>
      <c r="C40" s="517">
        <v>14472</v>
      </c>
      <c r="D40" s="485">
        <v>14472</v>
      </c>
    </row>
    <row r="41" spans="1:5" x14ac:dyDescent="0.25">
      <c r="A41" s="252" t="s">
        <v>757</v>
      </c>
      <c r="B41" s="494">
        <v>17</v>
      </c>
      <c r="C41" s="518" t="s">
        <v>596</v>
      </c>
      <c r="D41" s="486"/>
    </row>
    <row r="42" spans="1:5" ht="13.8" thickBot="1" x14ac:dyDescent="0.3">
      <c r="A42" s="489" t="s">
        <v>623</v>
      </c>
      <c r="B42" s="493">
        <v>18</v>
      </c>
      <c r="C42" s="519" t="s">
        <v>596</v>
      </c>
      <c r="D42" s="490" t="s">
        <v>596</v>
      </c>
      <c r="E42" s="218"/>
    </row>
    <row r="43" spans="1:5" ht="13.8" thickBot="1" x14ac:dyDescent="0.3">
      <c r="A43" s="491" t="s">
        <v>763</v>
      </c>
      <c r="B43" s="492">
        <v>19</v>
      </c>
      <c r="C43" s="520">
        <f t="shared" ref="C43:D45" si="0">C44</f>
        <v>0</v>
      </c>
      <c r="D43" s="520">
        <f t="shared" si="0"/>
        <v>0</v>
      </c>
      <c r="E43" s="218"/>
    </row>
    <row r="44" spans="1:5" x14ac:dyDescent="0.25">
      <c r="A44" s="237" t="s">
        <v>624</v>
      </c>
      <c r="B44" s="229">
        <v>20</v>
      </c>
      <c r="C44" s="521">
        <f t="shared" si="0"/>
        <v>0</v>
      </c>
      <c r="D44" s="521">
        <f t="shared" si="0"/>
        <v>0</v>
      </c>
      <c r="E44" s="218"/>
    </row>
    <row r="45" spans="1:5" x14ac:dyDescent="0.25">
      <c r="A45" s="237" t="s">
        <v>625</v>
      </c>
      <c r="B45" s="229"/>
      <c r="C45" s="518">
        <f t="shared" si="0"/>
        <v>0</v>
      </c>
      <c r="D45" s="518">
        <f t="shared" si="0"/>
        <v>0</v>
      </c>
      <c r="E45" s="218"/>
    </row>
    <row r="46" spans="1:5" x14ac:dyDescent="0.25">
      <c r="A46" s="231" t="s">
        <v>606</v>
      </c>
      <c r="B46" s="245"/>
      <c r="C46" s="453">
        <v>0</v>
      </c>
      <c r="D46" s="454">
        <v>0</v>
      </c>
      <c r="E46" s="218"/>
    </row>
    <row r="47" spans="1:5" x14ac:dyDescent="0.25">
      <c r="A47" s="246" t="s">
        <v>607</v>
      </c>
      <c r="B47" s="247"/>
      <c r="C47" s="453" t="s">
        <v>596</v>
      </c>
      <c r="D47" s="454" t="s">
        <v>596</v>
      </c>
      <c r="E47" s="218"/>
    </row>
    <row r="48" spans="1:5" x14ac:dyDescent="0.25">
      <c r="A48" s="237" t="s">
        <v>626</v>
      </c>
      <c r="B48" s="229">
        <v>21</v>
      </c>
      <c r="C48" s="453" t="s">
        <v>596</v>
      </c>
      <c r="D48" s="454" t="s">
        <v>596</v>
      </c>
      <c r="E48" s="218"/>
    </row>
    <row r="49" spans="1:6" x14ac:dyDescent="0.25">
      <c r="A49" s="237" t="s">
        <v>627</v>
      </c>
      <c r="B49" s="229">
        <v>22</v>
      </c>
      <c r="C49" s="453" t="s">
        <v>596</v>
      </c>
      <c r="D49" s="454" t="s">
        <v>596</v>
      </c>
      <c r="E49" s="218"/>
    </row>
    <row r="50" spans="1:6" x14ac:dyDescent="0.25">
      <c r="A50" s="237" t="s">
        <v>628</v>
      </c>
      <c r="B50" s="229">
        <v>23</v>
      </c>
      <c r="C50" s="453" t="s">
        <v>596</v>
      </c>
      <c r="D50" s="454" t="s">
        <v>596</v>
      </c>
      <c r="E50" s="218"/>
    </row>
    <row r="51" spans="1:6" x14ac:dyDescent="0.25">
      <c r="A51" s="237" t="s">
        <v>629</v>
      </c>
      <c r="B51" s="229">
        <v>24</v>
      </c>
      <c r="C51" s="453" t="s">
        <v>596</v>
      </c>
      <c r="D51" s="454" t="s">
        <v>596</v>
      </c>
      <c r="E51" s="218"/>
    </row>
    <row r="52" spans="1:6" x14ac:dyDescent="0.25">
      <c r="A52" s="237" t="s">
        <v>630</v>
      </c>
      <c r="B52" s="229">
        <v>25</v>
      </c>
      <c r="C52" s="453" t="s">
        <v>596</v>
      </c>
      <c r="D52" s="454" t="s">
        <v>596</v>
      </c>
      <c r="E52" s="218"/>
    </row>
    <row r="53" spans="1:6" ht="21" x14ac:dyDescent="0.25">
      <c r="A53" s="495" t="s">
        <v>631</v>
      </c>
      <c r="B53" s="249">
        <v>26</v>
      </c>
      <c r="C53" s="454"/>
      <c r="D53" s="454"/>
      <c r="E53" s="218"/>
      <c r="F53" s="524">
        <f>D18+D53</f>
        <v>2482382</v>
      </c>
    </row>
    <row r="54" spans="1:6" x14ac:dyDescent="0.25">
      <c r="A54" s="253" t="s">
        <v>764</v>
      </c>
      <c r="B54" s="249">
        <v>27</v>
      </c>
      <c r="C54" s="454">
        <f>C11+C18+C43+C53</f>
        <v>3079572</v>
      </c>
      <c r="D54" s="454">
        <f>D11+D18+D43+D53</f>
        <v>2482382</v>
      </c>
      <c r="E54" s="218"/>
    </row>
    <row r="55" spans="1:6" x14ac:dyDescent="0.25">
      <c r="A55" s="252" t="s">
        <v>632</v>
      </c>
      <c r="B55" s="251">
        <v>28</v>
      </c>
      <c r="C55" s="453"/>
      <c r="D55" s="454"/>
      <c r="E55" s="218"/>
    </row>
    <row r="56" spans="1:6" x14ac:dyDescent="0.25">
      <c r="A56" s="252" t="s">
        <v>633</v>
      </c>
      <c r="B56" s="251">
        <v>29</v>
      </c>
      <c r="C56" s="453"/>
      <c r="D56" s="454"/>
      <c r="E56" s="218"/>
    </row>
    <row r="57" spans="1:6" x14ac:dyDescent="0.25">
      <c r="A57" s="478" t="s">
        <v>634</v>
      </c>
      <c r="B57" s="251">
        <v>30</v>
      </c>
      <c r="C57" s="453"/>
      <c r="D57" s="454"/>
      <c r="E57" s="218"/>
    </row>
    <row r="58" spans="1:6" x14ac:dyDescent="0.25">
      <c r="A58" s="252" t="s">
        <v>635</v>
      </c>
      <c r="B58" s="251">
        <v>31</v>
      </c>
      <c r="C58" s="453">
        <v>0</v>
      </c>
      <c r="D58" s="454">
        <v>0</v>
      </c>
      <c r="E58" s="218"/>
    </row>
    <row r="59" spans="1:6" x14ac:dyDescent="0.25">
      <c r="A59" s="252" t="s">
        <v>636</v>
      </c>
      <c r="B59" s="251">
        <v>32</v>
      </c>
      <c r="C59" s="453">
        <v>850145</v>
      </c>
      <c r="D59" s="454">
        <v>850145</v>
      </c>
      <c r="E59" s="218"/>
    </row>
    <row r="60" spans="1:6" x14ac:dyDescent="0.25">
      <c r="A60" s="252" t="s">
        <v>637</v>
      </c>
      <c r="B60" s="251">
        <v>33</v>
      </c>
      <c r="C60" s="453"/>
      <c r="D60" s="454"/>
      <c r="E60" s="218"/>
    </row>
    <row r="61" spans="1:6" x14ac:dyDescent="0.25">
      <c r="A61" s="252" t="s">
        <v>765</v>
      </c>
      <c r="B61" s="251">
        <v>34</v>
      </c>
      <c r="C61" s="453"/>
      <c r="D61" s="454"/>
      <c r="E61" s="218"/>
    </row>
    <row r="62" spans="1:6" x14ac:dyDescent="0.25">
      <c r="A62" s="252" t="s">
        <v>638</v>
      </c>
      <c r="B62" s="251">
        <v>35</v>
      </c>
      <c r="C62" s="453">
        <f>C61+C60+C59+C58+C54</f>
        <v>3929717</v>
      </c>
      <c r="D62" s="453">
        <f>D61+D60+D59+D58+D54</f>
        <v>3332527</v>
      </c>
      <c r="E62" s="218"/>
    </row>
    <row r="63" spans="1:6" ht="15" x14ac:dyDescent="0.25">
      <c r="A63" s="219" t="s">
        <v>596</v>
      </c>
      <c r="B63" s="218"/>
      <c r="C63" s="218"/>
      <c r="D63" s="218"/>
      <c r="E63" s="218"/>
    </row>
    <row r="64" spans="1:6" ht="15" x14ac:dyDescent="0.25">
      <c r="A64" s="219" t="s">
        <v>596</v>
      </c>
      <c r="B64" s="218"/>
      <c r="C64" s="218"/>
      <c r="D64" s="218"/>
      <c r="E64" s="218"/>
    </row>
    <row r="65" spans="1:5" ht="15" x14ac:dyDescent="0.25">
      <c r="A65" s="219" t="s">
        <v>596</v>
      </c>
      <c r="B65" s="218"/>
      <c r="C65" s="218"/>
      <c r="D65" s="218"/>
      <c r="E65" s="218"/>
    </row>
    <row r="66" spans="1:5" ht="31.2" customHeight="1" x14ac:dyDescent="0.3">
      <c r="A66" s="690" t="s">
        <v>744</v>
      </c>
      <c r="B66" s="690"/>
      <c r="C66" s="690"/>
      <c r="D66" s="690"/>
      <c r="E66" s="218"/>
    </row>
    <row r="67" spans="1:5" ht="18" thickBot="1" x14ac:dyDescent="0.35">
      <c r="A67" s="217" t="s">
        <v>596</v>
      </c>
      <c r="B67" s="218"/>
      <c r="C67" s="218"/>
      <c r="D67" s="218"/>
      <c r="E67" s="218"/>
    </row>
    <row r="68" spans="1:5" ht="13.8" thickTop="1" x14ac:dyDescent="0.25">
      <c r="A68" s="470" t="s">
        <v>597</v>
      </c>
      <c r="B68" s="255" t="s">
        <v>639</v>
      </c>
      <c r="C68" s="471" t="s">
        <v>640</v>
      </c>
      <c r="D68" s="471" t="s">
        <v>641</v>
      </c>
      <c r="E68" s="218"/>
    </row>
    <row r="69" spans="1:5" ht="13.8" thickBot="1" x14ac:dyDescent="0.3">
      <c r="A69" s="497"/>
      <c r="B69" s="241"/>
      <c r="C69" s="498" t="s">
        <v>596</v>
      </c>
      <c r="D69" s="499"/>
      <c r="E69" s="218"/>
    </row>
    <row r="70" spans="1:5" ht="13.8" thickBot="1" x14ac:dyDescent="0.3">
      <c r="A70" s="501" t="s">
        <v>642</v>
      </c>
      <c r="B70" s="492">
        <v>1</v>
      </c>
      <c r="C70" s="502">
        <f>C71</f>
        <v>165100</v>
      </c>
      <c r="D70" s="502">
        <f>D71</f>
        <v>0</v>
      </c>
      <c r="E70" s="218"/>
    </row>
    <row r="71" spans="1:5" x14ac:dyDescent="0.25">
      <c r="A71" s="237" t="s">
        <v>643</v>
      </c>
      <c r="B71" s="229">
        <v>2</v>
      </c>
      <c r="C71" s="500">
        <v>165100</v>
      </c>
      <c r="D71" s="500">
        <v>0</v>
      </c>
      <c r="E71" s="218"/>
    </row>
    <row r="72" spans="1:5" ht="13.8" thickBot="1" x14ac:dyDescent="0.3">
      <c r="A72" s="250" t="s">
        <v>644</v>
      </c>
      <c r="B72" s="240">
        <v>3</v>
      </c>
      <c r="C72" s="476" t="s">
        <v>596</v>
      </c>
      <c r="D72" s="476" t="s">
        <v>596</v>
      </c>
      <c r="E72" s="218"/>
    </row>
    <row r="73" spans="1:5" ht="13.8" thickBot="1" x14ac:dyDescent="0.3">
      <c r="A73" s="507" t="s">
        <v>645</v>
      </c>
      <c r="B73" s="492">
        <v>4</v>
      </c>
      <c r="C73" s="508">
        <f>C74+C77+C80+C83+C86</f>
        <v>862188</v>
      </c>
      <c r="D73" s="508">
        <f>D74+D77+D80+D83+D86</f>
        <v>0</v>
      </c>
      <c r="E73" s="218"/>
    </row>
    <row r="74" spans="1:5" ht="16.5" customHeight="1" thickBot="1" x14ac:dyDescent="0.3">
      <c r="A74" s="501" t="s">
        <v>646</v>
      </c>
      <c r="B74" s="492">
        <v>5</v>
      </c>
      <c r="C74" s="502">
        <f>SUM(C75:C76)</f>
        <v>0</v>
      </c>
      <c r="D74" s="502">
        <f>SUM(D75:D76)</f>
        <v>0</v>
      </c>
      <c r="E74" s="218"/>
    </row>
    <row r="75" spans="1:5" x14ac:dyDescent="0.25">
      <c r="A75" s="250" t="s">
        <v>643</v>
      </c>
      <c r="B75" s="240">
        <v>6</v>
      </c>
      <c r="C75" s="496">
        <v>0</v>
      </c>
      <c r="D75" s="496"/>
      <c r="E75" s="218"/>
    </row>
    <row r="76" spans="1:5" ht="13.8" thickBot="1" x14ac:dyDescent="0.3">
      <c r="A76" s="256" t="s">
        <v>644</v>
      </c>
      <c r="B76" s="257">
        <v>7</v>
      </c>
      <c r="C76" s="262" t="s">
        <v>596</v>
      </c>
      <c r="D76" s="262" t="s">
        <v>596</v>
      </c>
      <c r="E76" s="218"/>
    </row>
    <row r="77" spans="1:5" ht="14.4" thickTop="1" thickBot="1" x14ac:dyDescent="0.3">
      <c r="A77" s="234" t="s">
        <v>647</v>
      </c>
      <c r="B77" s="235">
        <v>8</v>
      </c>
      <c r="C77" s="523">
        <f>SUM(C78:C79)</f>
        <v>862188</v>
      </c>
      <c r="D77" s="263">
        <f>SUM(D78:D79)</f>
        <v>0</v>
      </c>
      <c r="E77" s="218"/>
    </row>
    <row r="78" spans="1:5" ht="14.4" thickTop="1" thickBot="1" x14ac:dyDescent="0.3">
      <c r="A78" s="244" t="s">
        <v>643</v>
      </c>
      <c r="B78" s="226">
        <v>9</v>
      </c>
      <c r="C78" s="502">
        <v>862188</v>
      </c>
      <c r="D78" s="264"/>
      <c r="E78" s="218"/>
    </row>
    <row r="79" spans="1:5" ht="13.8" thickBot="1" x14ac:dyDescent="0.3">
      <c r="A79" s="250" t="s">
        <v>644</v>
      </c>
      <c r="B79" s="240">
        <v>10</v>
      </c>
      <c r="C79" s="503" t="s">
        <v>596</v>
      </c>
      <c r="D79" s="503" t="s">
        <v>596</v>
      </c>
      <c r="E79" s="218"/>
    </row>
    <row r="80" spans="1:5" ht="13.8" thickBot="1" x14ac:dyDescent="0.3">
      <c r="A80" s="501" t="s">
        <v>648</v>
      </c>
      <c r="B80" s="492">
        <v>11</v>
      </c>
      <c r="C80" s="504">
        <f>SUM(C81:C82)</f>
        <v>0</v>
      </c>
      <c r="D80" s="504">
        <f>SUM(D81:D82)</f>
        <v>0</v>
      </c>
      <c r="E80" s="218"/>
    </row>
    <row r="81" spans="1:5" x14ac:dyDescent="0.25">
      <c r="A81" s="237" t="s">
        <v>643</v>
      </c>
      <c r="B81" s="229">
        <v>12</v>
      </c>
      <c r="C81" s="261" t="s">
        <v>596</v>
      </c>
      <c r="D81" s="261" t="s">
        <v>596</v>
      </c>
      <c r="E81" s="218"/>
    </row>
    <row r="82" spans="1:5" ht="13.8" thickBot="1" x14ac:dyDescent="0.3">
      <c r="A82" s="250" t="s">
        <v>644</v>
      </c>
      <c r="B82" s="240">
        <v>13</v>
      </c>
      <c r="C82" s="505" t="s">
        <v>649</v>
      </c>
      <c r="D82" s="505" t="s">
        <v>649</v>
      </c>
      <c r="E82" s="218"/>
    </row>
    <row r="83" spans="1:5" ht="13.8" thickBot="1" x14ac:dyDescent="0.3">
      <c r="A83" s="501" t="s">
        <v>650</v>
      </c>
      <c r="B83" s="492">
        <v>14</v>
      </c>
      <c r="C83" s="504">
        <f>SUM(C84:C85)</f>
        <v>0</v>
      </c>
      <c r="D83" s="504">
        <f>SUM(D84:D85)</f>
        <v>0</v>
      </c>
      <c r="E83" s="218"/>
    </row>
    <row r="84" spans="1:5" x14ac:dyDescent="0.25">
      <c r="A84" s="237" t="s">
        <v>643</v>
      </c>
      <c r="B84" s="229">
        <v>15</v>
      </c>
      <c r="C84" s="506" t="s">
        <v>596</v>
      </c>
      <c r="D84" s="506" t="s">
        <v>596</v>
      </c>
      <c r="E84" s="218"/>
    </row>
    <row r="85" spans="1:5" ht="13.8" thickBot="1" x14ac:dyDescent="0.3">
      <c r="A85" s="248" t="s">
        <v>644</v>
      </c>
      <c r="B85" s="249">
        <v>16</v>
      </c>
      <c r="C85" s="505" t="s">
        <v>596</v>
      </c>
      <c r="D85" s="505" t="s">
        <v>596</v>
      </c>
      <c r="E85" s="218"/>
    </row>
    <row r="86" spans="1:5" ht="21.6" thickBot="1" x14ac:dyDescent="0.3">
      <c r="A86" s="501" t="s">
        <v>651</v>
      </c>
      <c r="B86" s="492">
        <v>17</v>
      </c>
      <c r="C86" s="504">
        <f>SUM(C87:C88)</f>
        <v>0</v>
      </c>
      <c r="D86" s="504">
        <f>SUM(D87:D88)</f>
        <v>0</v>
      </c>
      <c r="E86" s="218"/>
    </row>
    <row r="87" spans="1:5" x14ac:dyDescent="0.25">
      <c r="A87" s="237" t="s">
        <v>643</v>
      </c>
      <c r="B87" s="229">
        <v>18</v>
      </c>
      <c r="C87" s="261"/>
      <c r="D87" s="261"/>
      <c r="E87" s="218"/>
    </row>
    <row r="88" spans="1:5" ht="13.8" thickBot="1" x14ac:dyDescent="0.3">
      <c r="A88" s="250" t="s">
        <v>644</v>
      </c>
      <c r="B88" s="240">
        <v>19</v>
      </c>
      <c r="C88" s="505" t="s">
        <v>596</v>
      </c>
      <c r="D88" s="505" t="s">
        <v>596</v>
      </c>
      <c r="E88" s="218"/>
    </row>
    <row r="89" spans="1:5" ht="13.8" thickBot="1" x14ac:dyDescent="0.3">
      <c r="A89" s="501" t="s">
        <v>652</v>
      </c>
      <c r="B89" s="492">
        <v>20</v>
      </c>
      <c r="C89" s="509">
        <f>C70+C73+C86</f>
        <v>1027288</v>
      </c>
      <c r="D89" s="509">
        <f>D70+D73+D86</f>
        <v>0</v>
      </c>
      <c r="E89" s="218"/>
    </row>
    <row r="90" spans="1:5" ht="17.399999999999999" x14ac:dyDescent="0.3">
      <c r="A90" s="217" t="s">
        <v>596</v>
      </c>
      <c r="B90" s="218"/>
      <c r="C90" s="218"/>
      <c r="D90" s="218"/>
      <c r="E90" s="218"/>
    </row>
    <row r="91" spans="1:5" ht="17.399999999999999" x14ac:dyDescent="0.3">
      <c r="A91" s="217" t="s">
        <v>596</v>
      </c>
      <c r="B91" s="218"/>
      <c r="C91" s="218"/>
      <c r="D91" s="218"/>
      <c r="E91" s="218"/>
    </row>
    <row r="92" spans="1:5" ht="17.399999999999999" x14ac:dyDescent="0.3">
      <c r="A92" s="698" t="s">
        <v>760</v>
      </c>
      <c r="B92" s="698"/>
      <c r="C92" s="698"/>
      <c r="D92" s="698"/>
      <c r="E92" s="218"/>
    </row>
    <row r="93" spans="1:5" ht="17.399999999999999" x14ac:dyDescent="0.3">
      <c r="A93" s="254" t="s">
        <v>596</v>
      </c>
      <c r="B93" s="218"/>
      <c r="C93" s="218"/>
      <c r="D93" s="218"/>
      <c r="E93" s="218"/>
    </row>
    <row r="94" spans="1:5" ht="18" thickBot="1" x14ac:dyDescent="0.35">
      <c r="A94" s="217" t="s">
        <v>596</v>
      </c>
      <c r="B94" s="218"/>
      <c r="C94" s="218"/>
      <c r="D94" s="218"/>
      <c r="E94" s="218"/>
    </row>
    <row r="95" spans="1:5" ht="13.8" thickTop="1" x14ac:dyDescent="0.25">
      <c r="A95" s="699" t="s">
        <v>597</v>
      </c>
      <c r="B95" s="694" t="s">
        <v>598</v>
      </c>
      <c r="C95" s="702" t="s">
        <v>653</v>
      </c>
      <c r="D95" s="702" t="s">
        <v>622</v>
      </c>
      <c r="E95" s="218"/>
    </row>
    <row r="96" spans="1:5" x14ac:dyDescent="0.25">
      <c r="A96" s="700"/>
      <c r="B96" s="695"/>
      <c r="C96" s="703"/>
      <c r="D96" s="703"/>
      <c r="E96" s="218"/>
    </row>
    <row r="97" spans="1:5" ht="18" thickBot="1" x14ac:dyDescent="0.35">
      <c r="A97" s="701"/>
      <c r="B97" s="696"/>
      <c r="C97" s="704" t="s">
        <v>596</v>
      </c>
      <c r="D97" s="705"/>
      <c r="E97" s="218"/>
    </row>
    <row r="98" spans="1:5" ht="14.4" thickTop="1" thickBot="1" x14ac:dyDescent="0.3">
      <c r="A98" s="242">
        <v>1</v>
      </c>
      <c r="B98" s="243">
        <v>2</v>
      </c>
      <c r="C98" s="243">
        <v>3</v>
      </c>
      <c r="D98" s="243">
        <v>4</v>
      </c>
      <c r="E98" s="218"/>
    </row>
    <row r="99" spans="1:5" ht="14.4" thickTop="1" thickBot="1" x14ac:dyDescent="0.3">
      <c r="A99" s="242" t="s">
        <v>654</v>
      </c>
      <c r="B99" s="235">
        <v>1</v>
      </c>
      <c r="C99" s="472">
        <f>C100</f>
        <v>0</v>
      </c>
      <c r="D99" s="258" t="s">
        <v>604</v>
      </c>
      <c r="E99" s="218"/>
    </row>
    <row r="100" spans="1:5" ht="13.8" thickTop="1" x14ac:dyDescent="0.25">
      <c r="A100" s="259" t="s">
        <v>655</v>
      </c>
      <c r="B100" s="226">
        <v>2</v>
      </c>
      <c r="C100" s="473">
        <f>C101</f>
        <v>0</v>
      </c>
      <c r="D100" s="227" t="s">
        <v>596</v>
      </c>
      <c r="E100" s="218"/>
    </row>
    <row r="101" spans="1:5" ht="13.8" thickBot="1" x14ac:dyDescent="0.3">
      <c r="A101" s="260" t="s">
        <v>656</v>
      </c>
      <c r="B101" s="229">
        <v>3</v>
      </c>
      <c r="C101" s="474">
        <v>0</v>
      </c>
      <c r="D101" s="230" t="s">
        <v>596</v>
      </c>
      <c r="E101" s="218"/>
    </row>
    <row r="102" spans="1:5" ht="14.4" thickTop="1" thickBot="1" x14ac:dyDescent="0.3">
      <c r="A102" s="234" t="s">
        <v>657</v>
      </c>
      <c r="B102" s="235">
        <v>4</v>
      </c>
      <c r="C102" s="475">
        <f>C99</f>
        <v>0</v>
      </c>
      <c r="D102" s="236" t="s">
        <v>604</v>
      </c>
      <c r="E102" s="218"/>
    </row>
    <row r="103" spans="1:5" ht="14.4" thickTop="1" thickBot="1" x14ac:dyDescent="0.3">
      <c r="A103" s="234" t="s">
        <v>658</v>
      </c>
      <c r="B103" s="235">
        <v>5</v>
      </c>
      <c r="C103" s="475">
        <f>C102</f>
        <v>0</v>
      </c>
      <c r="D103" s="236" t="s">
        <v>604</v>
      </c>
      <c r="E103" s="218"/>
    </row>
    <row r="104" spans="1:5" ht="13.8" thickTop="1" x14ac:dyDescent="0.25"/>
  </sheetData>
  <mergeCells count="11">
    <mergeCell ref="A2:D2"/>
    <mergeCell ref="A66:D66"/>
    <mergeCell ref="A92:D92"/>
    <mergeCell ref="A95:A97"/>
    <mergeCell ref="B95:B97"/>
    <mergeCell ref="C95:C96"/>
    <mergeCell ref="D95:D96"/>
    <mergeCell ref="C97:D97"/>
    <mergeCell ref="B4:E4"/>
    <mergeCell ref="A6:A9"/>
    <mergeCell ref="B6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83B7-DDE8-4A28-905B-62E9C3C9371B}">
  <dimension ref="A1:G103"/>
  <sheetViews>
    <sheetView workbookViewId="0">
      <selection activeCell="B4" sqref="B4:E4"/>
    </sheetView>
  </sheetViews>
  <sheetFormatPr defaultRowHeight="13.2" x14ac:dyDescent="0.25"/>
  <cols>
    <col min="1" max="1" width="47" customWidth="1"/>
    <col min="2" max="2" width="12.109375" customWidth="1"/>
    <col min="3" max="3" width="19.6640625" customWidth="1"/>
    <col min="4" max="4" width="16.6640625" customWidth="1"/>
    <col min="5" max="5" width="9.33203125" bestFit="1" customWidth="1"/>
    <col min="6" max="6" width="14.6640625" bestFit="1" customWidth="1"/>
  </cols>
  <sheetData>
    <row r="1" spans="1:7" ht="17.399999999999999" customHeight="1" x14ac:dyDescent="0.3">
      <c r="A1" s="216"/>
      <c r="B1" s="217" t="s">
        <v>596</v>
      </c>
      <c r="C1" s="323"/>
      <c r="D1" s="324"/>
      <c r="E1" s="324"/>
    </row>
    <row r="2" spans="1:7" ht="62.4" customHeight="1" x14ac:dyDescent="0.25">
      <c r="A2" s="697" t="s">
        <v>743</v>
      </c>
      <c r="B2" s="697"/>
      <c r="C2" s="697"/>
      <c r="D2" s="697"/>
      <c r="E2" s="477"/>
    </row>
    <row r="3" spans="1:7" ht="15.6" x14ac:dyDescent="0.25">
      <c r="A3" s="452" t="s">
        <v>766</v>
      </c>
      <c r="B3" s="452"/>
      <c r="C3" s="452"/>
      <c r="D3" s="452"/>
      <c r="E3" s="452"/>
    </row>
    <row r="4" spans="1:7" ht="15" customHeight="1" x14ac:dyDescent="0.25">
      <c r="A4" s="219" t="s">
        <v>596</v>
      </c>
      <c r="B4" s="689" t="s">
        <v>826</v>
      </c>
      <c r="C4" s="689"/>
      <c r="D4" s="689"/>
      <c r="E4" s="689"/>
    </row>
    <row r="5" spans="1:7" ht="15.6" customHeight="1" thickBot="1" x14ac:dyDescent="0.35">
      <c r="A5" s="220" t="s">
        <v>596</v>
      </c>
      <c r="B5" s="221"/>
      <c r="C5" s="325"/>
      <c r="D5" s="325"/>
      <c r="E5" s="324"/>
    </row>
    <row r="6" spans="1:7" ht="13.8" thickTop="1" x14ac:dyDescent="0.25">
      <c r="A6" s="691" t="s">
        <v>597</v>
      </c>
      <c r="B6" s="694" t="s">
        <v>598</v>
      </c>
      <c r="C6" s="222" t="s">
        <v>599</v>
      </c>
      <c r="D6" s="467" t="s">
        <v>600</v>
      </c>
    </row>
    <row r="7" spans="1:7" x14ac:dyDescent="0.25">
      <c r="A7" s="692"/>
      <c r="B7" s="695"/>
      <c r="C7" s="222" t="s">
        <v>601</v>
      </c>
      <c r="D7" s="468" t="s">
        <v>601</v>
      </c>
      <c r="G7" t="s">
        <v>604</v>
      </c>
    </row>
    <row r="8" spans="1:7" x14ac:dyDescent="0.25">
      <c r="A8" s="692"/>
      <c r="B8" s="695"/>
      <c r="C8" s="218"/>
      <c r="D8" s="241"/>
    </row>
    <row r="9" spans="1:7" ht="18" thickBot="1" x14ac:dyDescent="0.35">
      <c r="A9" s="693"/>
      <c r="B9" s="696"/>
      <c r="C9" s="325" t="s">
        <v>596</v>
      </c>
      <c r="D9" s="469"/>
    </row>
    <row r="10" spans="1:7" ht="13.8" thickTop="1" x14ac:dyDescent="0.25">
      <c r="A10" s="223">
        <v>1</v>
      </c>
      <c r="B10" s="224">
        <v>2</v>
      </c>
      <c r="C10" s="326">
        <v>3</v>
      </c>
      <c r="D10" s="459">
        <v>4</v>
      </c>
    </row>
    <row r="11" spans="1:7" ht="13.8" thickBot="1" x14ac:dyDescent="0.3">
      <c r="A11" s="487" t="s">
        <v>602</v>
      </c>
      <c r="B11" s="225">
        <v>1</v>
      </c>
      <c r="C11" s="455">
        <f>C12</f>
        <v>144780</v>
      </c>
      <c r="D11" s="455">
        <f>D12+D16</f>
        <v>0</v>
      </c>
    </row>
    <row r="12" spans="1:7" ht="13.8" thickTop="1" x14ac:dyDescent="0.25">
      <c r="A12" s="223" t="s">
        <v>603</v>
      </c>
      <c r="B12" s="226">
        <v>2</v>
      </c>
      <c r="C12" s="456">
        <f>C13+C16</f>
        <v>144780</v>
      </c>
      <c r="D12" s="460">
        <f>D13+D16</f>
        <v>0</v>
      </c>
    </row>
    <row r="13" spans="1:7" x14ac:dyDescent="0.25">
      <c r="A13" s="228" t="s">
        <v>605</v>
      </c>
      <c r="B13" s="229">
        <v>3</v>
      </c>
      <c r="C13" s="457">
        <f>C14+C15</f>
        <v>144780</v>
      </c>
      <c r="D13" s="461">
        <f>D14+D15</f>
        <v>0</v>
      </c>
    </row>
    <row r="14" spans="1:7" x14ac:dyDescent="0.25">
      <c r="A14" s="231" t="s">
        <v>606</v>
      </c>
      <c r="B14" s="480" t="s">
        <v>748</v>
      </c>
      <c r="C14" s="457">
        <v>144780</v>
      </c>
      <c r="D14" s="461">
        <v>0</v>
      </c>
    </row>
    <row r="15" spans="1:7" x14ac:dyDescent="0.25">
      <c r="A15" s="231" t="s">
        <v>607</v>
      </c>
      <c r="B15" s="480" t="s">
        <v>749</v>
      </c>
      <c r="C15" s="457"/>
      <c r="D15" s="461"/>
    </row>
    <row r="16" spans="1:7" ht="13.8" thickBot="1" x14ac:dyDescent="0.3">
      <c r="A16" s="228" t="s">
        <v>608</v>
      </c>
      <c r="B16" s="232">
        <v>4</v>
      </c>
      <c r="C16" s="458">
        <v>0</v>
      </c>
      <c r="D16" s="462">
        <v>0</v>
      </c>
    </row>
    <row r="17" spans="1:4" ht="14.4" thickTop="1" thickBot="1" x14ac:dyDescent="0.3">
      <c r="A17" s="488" t="s">
        <v>761</v>
      </c>
      <c r="B17" s="235">
        <v>6</v>
      </c>
      <c r="C17" s="522">
        <f>C18+C30+C37+C39</f>
        <v>0</v>
      </c>
      <c r="D17" s="522">
        <f>D18+D30+D37+D39</f>
        <v>0</v>
      </c>
    </row>
    <row r="18" spans="1:4" ht="13.8" thickTop="1" x14ac:dyDescent="0.25">
      <c r="A18" s="510" t="s">
        <v>609</v>
      </c>
      <c r="B18" s="483">
        <v>7</v>
      </c>
      <c r="C18" s="516">
        <f>C19+C29</f>
        <v>0</v>
      </c>
      <c r="D18" s="516">
        <f>D19+D29</f>
        <v>0</v>
      </c>
    </row>
    <row r="19" spans="1:4" x14ac:dyDescent="0.25">
      <c r="A19" s="228" t="s">
        <v>610</v>
      </c>
      <c r="B19" s="229">
        <v>8</v>
      </c>
      <c r="C19" s="513">
        <f>C20+C26+C28</f>
        <v>0</v>
      </c>
      <c r="D19" s="461">
        <f>D20+D26</f>
        <v>0</v>
      </c>
    </row>
    <row r="20" spans="1:4" x14ac:dyDescent="0.25">
      <c r="A20" s="231" t="s">
        <v>611</v>
      </c>
      <c r="B20" s="480" t="s">
        <v>750</v>
      </c>
      <c r="C20" s="511">
        <v>0</v>
      </c>
      <c r="D20" s="461">
        <v>0</v>
      </c>
    </row>
    <row r="21" spans="1:4" x14ac:dyDescent="0.25">
      <c r="A21" s="237" t="s">
        <v>612</v>
      </c>
      <c r="B21" s="479"/>
      <c r="C21" s="511"/>
      <c r="D21" s="463"/>
    </row>
    <row r="22" spans="1:4" x14ac:dyDescent="0.25">
      <c r="A22" s="237" t="s">
        <v>613</v>
      </c>
      <c r="B22" s="479"/>
      <c r="C22" s="511"/>
      <c r="D22" s="461"/>
    </row>
    <row r="23" spans="1:4" x14ac:dyDescent="0.25">
      <c r="A23" s="237" t="s">
        <v>614</v>
      </c>
      <c r="B23" s="479"/>
      <c r="C23" s="511"/>
      <c r="D23" s="461"/>
    </row>
    <row r="24" spans="1:4" x14ac:dyDescent="0.25">
      <c r="A24" s="237" t="s">
        <v>615</v>
      </c>
      <c r="B24" s="479"/>
      <c r="C24" s="511"/>
      <c r="D24" s="461"/>
    </row>
    <row r="25" spans="1:4" x14ac:dyDescent="0.25">
      <c r="A25" s="237" t="s">
        <v>616</v>
      </c>
      <c r="B25" s="479"/>
      <c r="C25" s="511"/>
      <c r="D25" s="461"/>
    </row>
    <row r="26" spans="1:4" x14ac:dyDescent="0.25">
      <c r="A26" s="231" t="s">
        <v>617</v>
      </c>
      <c r="B26" s="480" t="s">
        <v>751</v>
      </c>
      <c r="C26" s="511">
        <v>0</v>
      </c>
      <c r="D26" s="461">
        <v>0</v>
      </c>
    </row>
    <row r="27" spans="1:4" x14ac:dyDescent="0.25">
      <c r="A27" s="237" t="s">
        <v>618</v>
      </c>
      <c r="B27" s="479"/>
      <c r="C27" s="511"/>
      <c r="D27" s="461"/>
    </row>
    <row r="28" spans="1:4" ht="15" customHeight="1" x14ac:dyDescent="0.25">
      <c r="A28" s="237" t="s">
        <v>619</v>
      </c>
      <c r="B28" s="480" t="s">
        <v>762</v>
      </c>
      <c r="C28" s="511"/>
      <c r="D28" s="461"/>
    </row>
    <row r="29" spans="1:4" x14ac:dyDescent="0.25">
      <c r="A29" s="233" t="s">
        <v>608</v>
      </c>
      <c r="B29" s="229">
        <v>10</v>
      </c>
      <c r="C29" s="511">
        <v>0</v>
      </c>
      <c r="D29" s="461">
        <v>0</v>
      </c>
    </row>
    <row r="30" spans="1:4" x14ac:dyDescent="0.25">
      <c r="A30" s="484" t="s">
        <v>759</v>
      </c>
      <c r="B30" s="481">
        <v>11</v>
      </c>
      <c r="C30" s="512">
        <f>C31+C36</f>
        <v>0</v>
      </c>
      <c r="D30" s="482">
        <v>0</v>
      </c>
    </row>
    <row r="31" spans="1:4" x14ac:dyDescent="0.25">
      <c r="A31" s="228" t="s">
        <v>758</v>
      </c>
      <c r="B31" s="229">
        <v>12</v>
      </c>
      <c r="C31" s="511">
        <f>SUM(C32:C35)</f>
        <v>0</v>
      </c>
      <c r="D31" s="465"/>
    </row>
    <row r="32" spans="1:4" x14ac:dyDescent="0.25">
      <c r="A32" s="231" t="s">
        <v>606</v>
      </c>
      <c r="B32" s="480" t="s">
        <v>753</v>
      </c>
      <c r="C32" s="511"/>
      <c r="D32" s="465"/>
    </row>
    <row r="33" spans="1:5" x14ac:dyDescent="0.25">
      <c r="A33" s="231" t="s">
        <v>617</v>
      </c>
      <c r="B33" s="480" t="s">
        <v>754</v>
      </c>
      <c r="C33" s="511" t="s">
        <v>596</v>
      </c>
      <c r="D33" s="465"/>
    </row>
    <row r="34" spans="1:5" x14ac:dyDescent="0.25">
      <c r="A34" s="237" t="s">
        <v>752</v>
      </c>
      <c r="B34" s="238"/>
      <c r="C34" s="511" t="s">
        <v>596</v>
      </c>
      <c r="D34" s="465"/>
    </row>
    <row r="35" spans="1:5" x14ac:dyDescent="0.25">
      <c r="A35" s="237" t="s">
        <v>619</v>
      </c>
      <c r="B35" s="480" t="s">
        <v>755</v>
      </c>
      <c r="C35" s="511" t="s">
        <v>596</v>
      </c>
      <c r="D35" s="465"/>
    </row>
    <row r="36" spans="1:5" x14ac:dyDescent="0.25">
      <c r="A36" s="233" t="s">
        <v>608</v>
      </c>
      <c r="B36" s="229">
        <v>13</v>
      </c>
      <c r="C36" s="511">
        <v>0</v>
      </c>
      <c r="D36" s="465"/>
    </row>
    <row r="37" spans="1:5" x14ac:dyDescent="0.25">
      <c r="A37" s="228" t="s">
        <v>620</v>
      </c>
      <c r="B37" s="481">
        <v>14</v>
      </c>
      <c r="C37" s="514">
        <v>0</v>
      </c>
      <c r="D37" s="466">
        <v>0</v>
      </c>
    </row>
    <row r="38" spans="1:5" x14ac:dyDescent="0.25">
      <c r="A38" s="228" t="s">
        <v>621</v>
      </c>
      <c r="B38" s="481">
        <v>15</v>
      </c>
      <c r="C38" s="515"/>
      <c r="D38" s="464"/>
    </row>
    <row r="39" spans="1:5" x14ac:dyDescent="0.25">
      <c r="A39" s="239" t="s">
        <v>756</v>
      </c>
      <c r="B39" s="493">
        <v>16</v>
      </c>
      <c r="C39" s="517">
        <v>0</v>
      </c>
      <c r="D39" s="485">
        <v>0</v>
      </c>
    </row>
    <row r="40" spans="1:5" x14ac:dyDescent="0.25">
      <c r="A40" s="252" t="s">
        <v>757</v>
      </c>
      <c r="B40" s="494">
        <v>17</v>
      </c>
      <c r="C40" s="518" t="s">
        <v>596</v>
      </c>
      <c r="D40" s="486"/>
    </row>
    <row r="41" spans="1:5" ht="13.8" thickBot="1" x14ac:dyDescent="0.3">
      <c r="A41" s="489" t="s">
        <v>623</v>
      </c>
      <c r="B41" s="493">
        <v>18</v>
      </c>
      <c r="C41" s="519" t="s">
        <v>596</v>
      </c>
      <c r="D41" s="490" t="s">
        <v>596</v>
      </c>
      <c r="E41" s="218"/>
    </row>
    <row r="42" spans="1:5" ht="13.8" thickBot="1" x14ac:dyDescent="0.3">
      <c r="A42" s="491" t="s">
        <v>763</v>
      </c>
      <c r="B42" s="492">
        <v>19</v>
      </c>
      <c r="C42" s="520">
        <f t="shared" ref="C42:D44" si="0">C43</f>
        <v>0</v>
      </c>
      <c r="D42" s="520">
        <f t="shared" si="0"/>
        <v>0</v>
      </c>
      <c r="E42" s="218"/>
    </row>
    <row r="43" spans="1:5" x14ac:dyDescent="0.25">
      <c r="A43" s="237" t="s">
        <v>624</v>
      </c>
      <c r="B43" s="229">
        <v>20</v>
      </c>
      <c r="C43" s="521">
        <f t="shared" si="0"/>
        <v>0</v>
      </c>
      <c r="D43" s="521">
        <f t="shared" si="0"/>
        <v>0</v>
      </c>
      <c r="E43" s="218"/>
    </row>
    <row r="44" spans="1:5" x14ac:dyDescent="0.25">
      <c r="A44" s="237" t="s">
        <v>625</v>
      </c>
      <c r="B44" s="229"/>
      <c r="C44" s="518">
        <f t="shared" si="0"/>
        <v>0</v>
      </c>
      <c r="D44" s="518">
        <f t="shared" si="0"/>
        <v>0</v>
      </c>
      <c r="E44" s="218"/>
    </row>
    <row r="45" spans="1:5" x14ac:dyDescent="0.25">
      <c r="A45" s="231" t="s">
        <v>606</v>
      </c>
      <c r="B45" s="245"/>
      <c r="C45" s="453">
        <v>0</v>
      </c>
      <c r="D45" s="454">
        <v>0</v>
      </c>
      <c r="E45" s="218"/>
    </row>
    <row r="46" spans="1:5" x14ac:dyDescent="0.25">
      <c r="A46" s="246" t="s">
        <v>607</v>
      </c>
      <c r="B46" s="247"/>
      <c r="C46" s="453" t="s">
        <v>596</v>
      </c>
      <c r="D46" s="454" t="s">
        <v>596</v>
      </c>
      <c r="E46" s="218"/>
    </row>
    <row r="47" spans="1:5" x14ac:dyDescent="0.25">
      <c r="A47" s="237" t="s">
        <v>626</v>
      </c>
      <c r="B47" s="229">
        <v>21</v>
      </c>
      <c r="C47" s="453" t="s">
        <v>596</v>
      </c>
      <c r="D47" s="454" t="s">
        <v>596</v>
      </c>
      <c r="E47" s="218"/>
    </row>
    <row r="48" spans="1:5" x14ac:dyDescent="0.25">
      <c r="A48" s="237" t="s">
        <v>627</v>
      </c>
      <c r="B48" s="229">
        <v>22</v>
      </c>
      <c r="C48" s="453" t="s">
        <v>596</v>
      </c>
      <c r="D48" s="454" t="s">
        <v>596</v>
      </c>
      <c r="E48" s="218"/>
    </row>
    <row r="49" spans="1:6" x14ac:dyDescent="0.25">
      <c r="A49" s="237" t="s">
        <v>628</v>
      </c>
      <c r="B49" s="229">
        <v>23</v>
      </c>
      <c r="C49" s="453" t="s">
        <v>596</v>
      </c>
      <c r="D49" s="454" t="s">
        <v>596</v>
      </c>
      <c r="E49" s="218"/>
    </row>
    <row r="50" spans="1:6" x14ac:dyDescent="0.25">
      <c r="A50" s="237" t="s">
        <v>629</v>
      </c>
      <c r="B50" s="229">
        <v>24</v>
      </c>
      <c r="C50" s="453" t="s">
        <v>596</v>
      </c>
      <c r="D50" s="454" t="s">
        <v>596</v>
      </c>
      <c r="E50" s="218"/>
    </row>
    <row r="51" spans="1:6" x14ac:dyDescent="0.25">
      <c r="A51" s="237" t="s">
        <v>630</v>
      </c>
      <c r="B51" s="229">
        <v>25</v>
      </c>
      <c r="C51" s="453" t="s">
        <v>596</v>
      </c>
      <c r="D51" s="454" t="s">
        <v>596</v>
      </c>
      <c r="E51" s="218"/>
    </row>
    <row r="52" spans="1:6" ht="21" x14ac:dyDescent="0.25">
      <c r="A52" s="495" t="s">
        <v>631</v>
      </c>
      <c r="B52" s="249">
        <v>26</v>
      </c>
      <c r="C52" s="454">
        <v>0</v>
      </c>
      <c r="D52" s="454">
        <v>0</v>
      </c>
      <c r="E52" s="218"/>
      <c r="F52" s="524">
        <f>D17+D52</f>
        <v>0</v>
      </c>
    </row>
    <row r="53" spans="1:6" x14ac:dyDescent="0.25">
      <c r="A53" s="253" t="s">
        <v>764</v>
      </c>
      <c r="B53" s="249">
        <v>27</v>
      </c>
      <c r="C53" s="454">
        <f>C11+C17+C42+C52</f>
        <v>144780</v>
      </c>
      <c r="D53" s="454">
        <f>D11+D17+D42+D52</f>
        <v>0</v>
      </c>
      <c r="E53" s="218"/>
    </row>
    <row r="54" spans="1:6" x14ac:dyDescent="0.25">
      <c r="A54" s="252" t="s">
        <v>632</v>
      </c>
      <c r="B54" s="251">
        <v>28</v>
      </c>
      <c r="C54" s="453"/>
      <c r="D54" s="454"/>
      <c r="E54" s="218"/>
    </row>
    <row r="55" spans="1:6" x14ac:dyDescent="0.25">
      <c r="A55" s="252" t="s">
        <v>633</v>
      </c>
      <c r="B55" s="251">
        <v>29</v>
      </c>
      <c r="C55" s="453"/>
      <c r="D55" s="454"/>
      <c r="E55" s="218"/>
    </row>
    <row r="56" spans="1:6" x14ac:dyDescent="0.25">
      <c r="A56" s="478" t="s">
        <v>634</v>
      </c>
      <c r="B56" s="251">
        <v>30</v>
      </c>
      <c r="C56" s="453"/>
      <c r="D56" s="454"/>
      <c r="E56" s="218"/>
    </row>
    <row r="57" spans="1:6" x14ac:dyDescent="0.25">
      <c r="A57" s="252" t="s">
        <v>635</v>
      </c>
      <c r="B57" s="251">
        <v>31</v>
      </c>
      <c r="C57" s="453">
        <v>0</v>
      </c>
      <c r="D57" s="454">
        <v>0</v>
      </c>
      <c r="E57" s="218"/>
    </row>
    <row r="58" spans="1:6" x14ac:dyDescent="0.25">
      <c r="A58" s="252" t="s">
        <v>636</v>
      </c>
      <c r="B58" s="251">
        <v>32</v>
      </c>
      <c r="C58" s="453">
        <v>0</v>
      </c>
      <c r="D58" s="454">
        <v>0</v>
      </c>
      <c r="E58" s="218"/>
    </row>
    <row r="59" spans="1:6" x14ac:dyDescent="0.25">
      <c r="A59" s="252" t="s">
        <v>637</v>
      </c>
      <c r="B59" s="251">
        <v>33</v>
      </c>
      <c r="C59" s="453"/>
      <c r="D59" s="454"/>
      <c r="E59" s="218"/>
    </row>
    <row r="60" spans="1:6" x14ac:dyDescent="0.25">
      <c r="A60" s="252" t="s">
        <v>765</v>
      </c>
      <c r="B60" s="251">
        <v>34</v>
      </c>
      <c r="C60" s="453"/>
      <c r="D60" s="454"/>
      <c r="E60" s="218"/>
    </row>
    <row r="61" spans="1:6" x14ac:dyDescent="0.25">
      <c r="A61" s="252" t="s">
        <v>638</v>
      </c>
      <c r="B61" s="251">
        <v>35</v>
      </c>
      <c r="C61" s="453">
        <f>C60+C59+C58+C57+C53</f>
        <v>144780</v>
      </c>
      <c r="D61" s="453">
        <f>D60+D59+D58+D57+D53</f>
        <v>0</v>
      </c>
      <c r="E61" s="218"/>
    </row>
    <row r="62" spans="1:6" ht="15" x14ac:dyDescent="0.25">
      <c r="A62" s="219" t="s">
        <v>596</v>
      </c>
      <c r="B62" s="218"/>
      <c r="C62" s="218"/>
      <c r="D62" s="218"/>
      <c r="E62" s="218"/>
    </row>
    <row r="63" spans="1:6" ht="15" x14ac:dyDescent="0.25">
      <c r="A63" s="219" t="s">
        <v>596</v>
      </c>
      <c r="B63" s="218"/>
      <c r="C63" s="218"/>
      <c r="D63" s="218"/>
      <c r="E63" s="218"/>
    </row>
    <row r="64" spans="1:6" ht="15" x14ac:dyDescent="0.25">
      <c r="A64" s="219" t="s">
        <v>596</v>
      </c>
      <c r="B64" s="218"/>
      <c r="C64" s="218"/>
      <c r="D64" s="218"/>
      <c r="E64" s="218"/>
    </row>
    <row r="65" spans="1:5" ht="31.2" customHeight="1" x14ac:dyDescent="0.3">
      <c r="A65" s="690" t="s">
        <v>744</v>
      </c>
      <c r="B65" s="690"/>
      <c r="C65" s="690"/>
      <c r="D65" s="690"/>
      <c r="E65" s="218"/>
    </row>
    <row r="66" spans="1:5" ht="18" thickBot="1" x14ac:dyDescent="0.35">
      <c r="A66" s="217" t="s">
        <v>596</v>
      </c>
      <c r="B66" s="218"/>
      <c r="C66" s="218"/>
      <c r="D66" s="218"/>
      <c r="E66" s="218"/>
    </row>
    <row r="67" spans="1:5" ht="13.8" thickTop="1" x14ac:dyDescent="0.25">
      <c r="A67" s="470" t="s">
        <v>597</v>
      </c>
      <c r="B67" s="255" t="s">
        <v>639</v>
      </c>
      <c r="C67" s="471" t="s">
        <v>640</v>
      </c>
      <c r="D67" s="471" t="s">
        <v>641</v>
      </c>
      <c r="E67" s="218"/>
    </row>
    <row r="68" spans="1:5" ht="13.8" thickBot="1" x14ac:dyDescent="0.3">
      <c r="A68" s="497"/>
      <c r="B68" s="241"/>
      <c r="C68" s="498" t="s">
        <v>596</v>
      </c>
      <c r="D68" s="499"/>
      <c r="E68" s="218"/>
    </row>
    <row r="69" spans="1:5" ht="13.8" thickBot="1" x14ac:dyDescent="0.3">
      <c r="A69" s="501" t="s">
        <v>642</v>
      </c>
      <c r="B69" s="492">
        <v>1</v>
      </c>
      <c r="C69" s="502">
        <f>C70</f>
        <v>0</v>
      </c>
      <c r="D69" s="502">
        <f>D70</f>
        <v>0</v>
      </c>
      <c r="E69" s="218"/>
    </row>
    <row r="70" spans="1:5" x14ac:dyDescent="0.25">
      <c r="A70" s="237" t="s">
        <v>643</v>
      </c>
      <c r="B70" s="229">
        <v>2</v>
      </c>
      <c r="C70" s="500">
        <v>0</v>
      </c>
      <c r="D70" s="500">
        <v>0</v>
      </c>
      <c r="E70" s="218"/>
    </row>
    <row r="71" spans="1:5" ht="13.8" thickBot="1" x14ac:dyDescent="0.3">
      <c r="A71" s="250" t="s">
        <v>644</v>
      </c>
      <c r="B71" s="240">
        <v>3</v>
      </c>
      <c r="C71" s="476" t="s">
        <v>596</v>
      </c>
      <c r="D71" s="476" t="s">
        <v>596</v>
      </c>
      <c r="E71" s="218"/>
    </row>
    <row r="72" spans="1:5" ht="13.8" thickBot="1" x14ac:dyDescent="0.3">
      <c r="A72" s="507" t="s">
        <v>645</v>
      </c>
      <c r="B72" s="492">
        <v>4</v>
      </c>
      <c r="C72" s="508">
        <f>C73+C76+C79+C82+C85</f>
        <v>0</v>
      </c>
      <c r="D72" s="508">
        <f>D73+D76+D79+D82+D85</f>
        <v>0</v>
      </c>
      <c r="E72" s="218"/>
    </row>
    <row r="73" spans="1:5" ht="16.5" customHeight="1" thickBot="1" x14ac:dyDescent="0.3">
      <c r="A73" s="501" t="s">
        <v>646</v>
      </c>
      <c r="B73" s="492">
        <v>5</v>
      </c>
      <c r="C73" s="502">
        <f>SUM(C74:C75)</f>
        <v>0</v>
      </c>
      <c r="D73" s="502">
        <f>SUM(D74:D75)</f>
        <v>0</v>
      </c>
      <c r="E73" s="218"/>
    </row>
    <row r="74" spans="1:5" x14ac:dyDescent="0.25">
      <c r="A74" s="250" t="s">
        <v>643</v>
      </c>
      <c r="B74" s="240">
        <v>6</v>
      </c>
      <c r="C74" s="496">
        <v>0</v>
      </c>
      <c r="D74" s="496"/>
      <c r="E74" s="218"/>
    </row>
    <row r="75" spans="1:5" ht="13.8" thickBot="1" x14ac:dyDescent="0.3">
      <c r="A75" s="256" t="s">
        <v>644</v>
      </c>
      <c r="B75" s="257">
        <v>7</v>
      </c>
      <c r="C75" s="262" t="s">
        <v>596</v>
      </c>
      <c r="D75" s="262" t="s">
        <v>596</v>
      </c>
      <c r="E75" s="218"/>
    </row>
    <row r="76" spans="1:5" ht="14.4" thickTop="1" thickBot="1" x14ac:dyDescent="0.3">
      <c r="A76" s="234" t="s">
        <v>647</v>
      </c>
      <c r="B76" s="235">
        <v>8</v>
      </c>
      <c r="C76" s="523">
        <f>SUM(C77:C78)</f>
        <v>0</v>
      </c>
      <c r="D76" s="263">
        <f>SUM(D77:D78)</f>
        <v>0</v>
      </c>
      <c r="E76" s="218"/>
    </row>
    <row r="77" spans="1:5" ht="14.4" thickTop="1" thickBot="1" x14ac:dyDescent="0.3">
      <c r="A77" s="244" t="s">
        <v>643</v>
      </c>
      <c r="B77" s="226">
        <v>9</v>
      </c>
      <c r="C77" s="502">
        <v>0</v>
      </c>
      <c r="D77" s="264"/>
      <c r="E77" s="218"/>
    </row>
    <row r="78" spans="1:5" ht="13.8" thickBot="1" x14ac:dyDescent="0.3">
      <c r="A78" s="250" t="s">
        <v>644</v>
      </c>
      <c r="B78" s="240">
        <v>10</v>
      </c>
      <c r="C78" s="503" t="s">
        <v>596</v>
      </c>
      <c r="D78" s="503" t="s">
        <v>596</v>
      </c>
      <c r="E78" s="218"/>
    </row>
    <row r="79" spans="1:5" ht="13.8" thickBot="1" x14ac:dyDescent="0.3">
      <c r="A79" s="501" t="s">
        <v>648</v>
      </c>
      <c r="B79" s="492">
        <v>11</v>
      </c>
      <c r="C79" s="504">
        <f>SUM(C80:C81)</f>
        <v>0</v>
      </c>
      <c r="D79" s="504">
        <f>SUM(D80:D81)</f>
        <v>0</v>
      </c>
      <c r="E79" s="218"/>
    </row>
    <row r="80" spans="1:5" x14ac:dyDescent="0.25">
      <c r="A80" s="237" t="s">
        <v>643</v>
      </c>
      <c r="B80" s="229">
        <v>12</v>
      </c>
      <c r="C80" s="261" t="s">
        <v>596</v>
      </c>
      <c r="D80" s="261" t="s">
        <v>596</v>
      </c>
      <c r="E80" s="218"/>
    </row>
    <row r="81" spans="1:5" ht="13.8" thickBot="1" x14ac:dyDescent="0.3">
      <c r="A81" s="250" t="s">
        <v>644</v>
      </c>
      <c r="B81" s="240">
        <v>13</v>
      </c>
      <c r="C81" s="505" t="s">
        <v>649</v>
      </c>
      <c r="D81" s="505" t="s">
        <v>649</v>
      </c>
      <c r="E81" s="218"/>
    </row>
    <row r="82" spans="1:5" ht="13.8" thickBot="1" x14ac:dyDescent="0.3">
      <c r="A82" s="501" t="s">
        <v>650</v>
      </c>
      <c r="B82" s="492">
        <v>14</v>
      </c>
      <c r="C82" s="504">
        <f>SUM(C83:C84)</f>
        <v>0</v>
      </c>
      <c r="D82" s="504">
        <f>SUM(D83:D84)</f>
        <v>0</v>
      </c>
      <c r="E82" s="218"/>
    </row>
    <row r="83" spans="1:5" x14ac:dyDescent="0.25">
      <c r="A83" s="237" t="s">
        <v>643</v>
      </c>
      <c r="B83" s="229">
        <v>15</v>
      </c>
      <c r="C83" s="506" t="s">
        <v>596</v>
      </c>
      <c r="D83" s="506" t="s">
        <v>596</v>
      </c>
      <c r="E83" s="218"/>
    </row>
    <row r="84" spans="1:5" ht="13.8" thickBot="1" x14ac:dyDescent="0.3">
      <c r="A84" s="248" t="s">
        <v>644</v>
      </c>
      <c r="B84" s="249">
        <v>16</v>
      </c>
      <c r="C84" s="505" t="s">
        <v>596</v>
      </c>
      <c r="D84" s="505" t="s">
        <v>596</v>
      </c>
      <c r="E84" s="218"/>
    </row>
    <row r="85" spans="1:5" ht="21.6" thickBot="1" x14ac:dyDescent="0.3">
      <c r="A85" s="501" t="s">
        <v>651</v>
      </c>
      <c r="B85" s="492">
        <v>17</v>
      </c>
      <c r="C85" s="504">
        <f>SUM(C86:C87)</f>
        <v>0</v>
      </c>
      <c r="D85" s="504">
        <f>SUM(D86:D87)</f>
        <v>0</v>
      </c>
      <c r="E85" s="218"/>
    </row>
    <row r="86" spans="1:5" x14ac:dyDescent="0.25">
      <c r="A86" s="237" t="s">
        <v>643</v>
      </c>
      <c r="B86" s="229">
        <v>18</v>
      </c>
      <c r="C86" s="261"/>
      <c r="D86" s="261"/>
      <c r="E86" s="218"/>
    </row>
    <row r="87" spans="1:5" ht="13.8" thickBot="1" x14ac:dyDescent="0.3">
      <c r="A87" s="250" t="s">
        <v>644</v>
      </c>
      <c r="B87" s="240">
        <v>19</v>
      </c>
      <c r="C87" s="505" t="s">
        <v>596</v>
      </c>
      <c r="D87" s="505" t="s">
        <v>596</v>
      </c>
      <c r="E87" s="218"/>
    </row>
    <row r="88" spans="1:5" ht="13.8" thickBot="1" x14ac:dyDescent="0.3">
      <c r="A88" s="501" t="s">
        <v>652</v>
      </c>
      <c r="B88" s="492">
        <v>20</v>
      </c>
      <c r="C88" s="509">
        <f>C69+C72+C85</f>
        <v>0</v>
      </c>
      <c r="D88" s="509">
        <f>D69+D72+D85</f>
        <v>0</v>
      </c>
      <c r="E88" s="218"/>
    </row>
    <row r="89" spans="1:5" ht="17.399999999999999" x14ac:dyDescent="0.3">
      <c r="A89" s="217" t="s">
        <v>596</v>
      </c>
      <c r="B89" s="218"/>
      <c r="C89" s="218"/>
      <c r="D89" s="218"/>
      <c r="E89" s="218"/>
    </row>
    <row r="90" spans="1:5" ht="17.399999999999999" x14ac:dyDescent="0.3">
      <c r="A90" s="217" t="s">
        <v>596</v>
      </c>
      <c r="B90" s="218"/>
      <c r="C90" s="218"/>
      <c r="D90" s="218"/>
      <c r="E90" s="218"/>
    </row>
    <row r="91" spans="1:5" ht="17.399999999999999" x14ac:dyDescent="0.3">
      <c r="A91" s="698" t="s">
        <v>760</v>
      </c>
      <c r="B91" s="698"/>
      <c r="C91" s="698"/>
      <c r="D91" s="698"/>
      <c r="E91" s="218"/>
    </row>
    <row r="92" spans="1:5" ht="17.399999999999999" x14ac:dyDescent="0.3">
      <c r="A92" s="254" t="s">
        <v>596</v>
      </c>
      <c r="B92" s="218"/>
      <c r="C92" s="218"/>
      <c r="D92" s="218"/>
      <c r="E92" s="218"/>
    </row>
    <row r="93" spans="1:5" ht="18" thickBot="1" x14ac:dyDescent="0.35">
      <c r="A93" s="217" t="s">
        <v>596</v>
      </c>
      <c r="B93" s="218"/>
      <c r="C93" s="218"/>
      <c r="D93" s="218"/>
      <c r="E93" s="218"/>
    </row>
    <row r="94" spans="1:5" ht="13.8" thickTop="1" x14ac:dyDescent="0.25">
      <c r="A94" s="699" t="s">
        <v>597</v>
      </c>
      <c r="B94" s="694" t="s">
        <v>598</v>
      </c>
      <c r="C94" s="702" t="s">
        <v>653</v>
      </c>
      <c r="D94" s="702" t="s">
        <v>622</v>
      </c>
      <c r="E94" s="218"/>
    </row>
    <row r="95" spans="1:5" x14ac:dyDescent="0.25">
      <c r="A95" s="700"/>
      <c r="B95" s="695"/>
      <c r="C95" s="703"/>
      <c r="D95" s="703"/>
      <c r="E95" s="218"/>
    </row>
    <row r="96" spans="1:5" ht="18" thickBot="1" x14ac:dyDescent="0.35">
      <c r="A96" s="701"/>
      <c r="B96" s="696"/>
      <c r="C96" s="704" t="s">
        <v>596</v>
      </c>
      <c r="D96" s="705"/>
      <c r="E96" s="218"/>
    </row>
    <row r="97" spans="1:5" ht="14.4" thickTop="1" thickBot="1" x14ac:dyDescent="0.3">
      <c r="A97" s="242">
        <v>1</v>
      </c>
      <c r="B97" s="243">
        <v>2</v>
      </c>
      <c r="C97" s="243">
        <v>3</v>
      </c>
      <c r="D97" s="243">
        <v>4</v>
      </c>
      <c r="E97" s="218"/>
    </row>
    <row r="98" spans="1:5" ht="14.4" thickTop="1" thickBot="1" x14ac:dyDescent="0.3">
      <c r="A98" s="242" t="s">
        <v>654</v>
      </c>
      <c r="B98" s="235">
        <v>1</v>
      </c>
      <c r="C98" s="472">
        <f>C99</f>
        <v>0</v>
      </c>
      <c r="D98" s="258" t="s">
        <v>604</v>
      </c>
      <c r="E98" s="218"/>
    </row>
    <row r="99" spans="1:5" ht="13.8" thickTop="1" x14ac:dyDescent="0.25">
      <c r="A99" s="259" t="s">
        <v>655</v>
      </c>
      <c r="B99" s="226">
        <v>2</v>
      </c>
      <c r="C99" s="473">
        <f>C1000</f>
        <v>0</v>
      </c>
      <c r="D99" s="227" t="s">
        <v>596</v>
      </c>
      <c r="E99" s="218"/>
    </row>
    <row r="100" spans="1:5" ht="13.8" thickBot="1" x14ac:dyDescent="0.3">
      <c r="A100" s="260" t="s">
        <v>656</v>
      </c>
      <c r="B100" s="229">
        <v>3</v>
      </c>
      <c r="C100" s="474">
        <v>0</v>
      </c>
      <c r="D100" s="230" t="s">
        <v>596</v>
      </c>
      <c r="E100" s="218"/>
    </row>
    <row r="101" spans="1:5" ht="14.4" thickTop="1" thickBot="1" x14ac:dyDescent="0.3">
      <c r="A101" s="234" t="s">
        <v>657</v>
      </c>
      <c r="B101" s="235">
        <v>4</v>
      </c>
      <c r="C101" s="475">
        <f>C98</f>
        <v>0</v>
      </c>
      <c r="D101" s="236" t="s">
        <v>604</v>
      </c>
      <c r="E101" s="218"/>
    </row>
    <row r="102" spans="1:5" ht="14.4" thickTop="1" thickBot="1" x14ac:dyDescent="0.3">
      <c r="A102" s="234" t="s">
        <v>658</v>
      </c>
      <c r="B102" s="235">
        <v>5</v>
      </c>
      <c r="C102" s="475">
        <f>C101</f>
        <v>0</v>
      </c>
      <c r="D102" s="236" t="s">
        <v>604</v>
      </c>
      <c r="E102" s="218"/>
    </row>
    <row r="103" spans="1:5" ht="13.8" thickTop="1" x14ac:dyDescent="0.25"/>
  </sheetData>
  <mergeCells count="11">
    <mergeCell ref="A2:D2"/>
    <mergeCell ref="A65:D65"/>
    <mergeCell ref="A91:D91"/>
    <mergeCell ref="A94:A96"/>
    <mergeCell ref="B94:B96"/>
    <mergeCell ref="C94:C95"/>
    <mergeCell ref="D94:D95"/>
    <mergeCell ref="C96:D96"/>
    <mergeCell ref="B4:E4"/>
    <mergeCell ref="A6:A9"/>
    <mergeCell ref="B6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8"/>
  <sheetViews>
    <sheetView topLeftCell="B1" zoomScaleNormal="100" workbookViewId="0">
      <selection activeCell="I2" sqref="I2:AQ2"/>
    </sheetView>
  </sheetViews>
  <sheetFormatPr defaultColWidth="8.88671875" defaultRowHeight="13.2" x14ac:dyDescent="0.25"/>
  <cols>
    <col min="1" max="6" width="8.88671875" style="419"/>
    <col min="7" max="7" width="7" style="419" customWidth="1"/>
    <col min="8" max="8" width="2" style="419" hidden="1" customWidth="1"/>
    <col min="9" max="9" width="9.109375" style="419" hidden="1" customWidth="1"/>
    <col min="10" max="10" width="0.109375" style="419" hidden="1" customWidth="1"/>
    <col min="11" max="12" width="9.109375" style="419" hidden="1" customWidth="1"/>
    <col min="13" max="13" width="6.33203125" style="419" hidden="1" customWidth="1"/>
    <col min="14" max="26" width="9.109375" style="419" hidden="1" customWidth="1"/>
    <col min="27" max="27" width="7.33203125" style="419" customWidth="1"/>
    <col min="28" max="30" width="9.109375" style="419" hidden="1" customWidth="1"/>
    <col min="31" max="31" width="11.44140625" style="419" customWidth="1"/>
    <col min="32" max="33" width="10.88671875" style="419" customWidth="1"/>
    <col min="34" max="34" width="14.33203125" style="419" customWidth="1"/>
    <col min="35" max="35" width="12" style="419" customWidth="1"/>
    <col min="36" max="36" width="11.88671875" style="419" customWidth="1"/>
    <col min="37" max="37" width="10.109375" style="419" customWidth="1"/>
    <col min="38" max="39" width="11.5546875" style="419" customWidth="1"/>
    <col min="40" max="40" width="3.5546875" style="419" customWidth="1"/>
    <col min="41" max="41" width="12.5546875" style="419" customWidth="1"/>
    <col min="42" max="42" width="13" style="419" customWidth="1"/>
    <col min="43" max="43" width="12" style="419" customWidth="1"/>
    <col min="44" max="16384" width="8.88671875" style="419"/>
  </cols>
  <sheetData>
    <row r="1" spans="1:43" x14ac:dyDescent="0.25">
      <c r="A1" s="619" t="s">
        <v>101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19"/>
      <c r="AI1" s="619"/>
      <c r="AJ1" s="619"/>
      <c r="AK1" s="619"/>
      <c r="AL1" s="619"/>
      <c r="AM1" s="619"/>
      <c r="AN1" s="619"/>
      <c r="AO1" s="619"/>
      <c r="AP1" s="619"/>
      <c r="AQ1" s="619"/>
    </row>
    <row r="2" spans="1:43" x14ac:dyDescent="0.25">
      <c r="A2" s="417"/>
      <c r="B2" s="417"/>
      <c r="C2" s="417"/>
      <c r="D2" s="417"/>
      <c r="E2" s="417"/>
      <c r="F2" s="417"/>
      <c r="G2" s="417"/>
      <c r="H2" s="417"/>
      <c r="I2" s="612" t="s">
        <v>812</v>
      </c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</row>
    <row r="3" spans="1:43" ht="13.8" thickBot="1" x14ac:dyDescent="0.3">
      <c r="A3" s="417"/>
      <c r="B3" s="417"/>
      <c r="C3" s="417"/>
      <c r="D3" s="417"/>
      <c r="E3" s="417"/>
      <c r="F3" s="417"/>
      <c r="G3" s="417"/>
      <c r="H3" s="417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  <c r="AI3" s="424"/>
      <c r="AJ3" s="424"/>
      <c r="AK3" s="424"/>
      <c r="AL3" s="424"/>
      <c r="AM3" s="424"/>
      <c r="AN3" s="424"/>
      <c r="AO3" s="424"/>
      <c r="AP3" s="424"/>
      <c r="AQ3" s="424"/>
    </row>
    <row r="4" spans="1:43" ht="13.8" thickTop="1" x14ac:dyDescent="0.25">
      <c r="A4" s="619" t="s">
        <v>102</v>
      </c>
      <c r="B4" s="619"/>
      <c r="C4" s="619"/>
      <c r="D4" s="619"/>
      <c r="E4" s="619"/>
      <c r="F4" s="619"/>
      <c r="G4" s="619"/>
      <c r="H4" s="619"/>
      <c r="I4" s="619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8"/>
      <c r="AB4" s="418"/>
      <c r="AC4" s="418"/>
      <c r="AD4" s="418"/>
      <c r="AE4" s="619" t="s">
        <v>498</v>
      </c>
      <c r="AF4" s="619"/>
      <c r="AG4" s="619"/>
      <c r="AH4" s="619" t="s">
        <v>154</v>
      </c>
      <c r="AI4" s="619"/>
      <c r="AJ4" s="619"/>
      <c r="AK4" s="619" t="s">
        <v>155</v>
      </c>
      <c r="AL4" s="619"/>
      <c r="AM4" s="619"/>
      <c r="AN4" s="645"/>
      <c r="AO4" s="619" t="s">
        <v>359</v>
      </c>
      <c r="AP4" s="619"/>
      <c r="AQ4" s="619"/>
    </row>
    <row r="5" spans="1:43" s="417" customFormat="1" x14ac:dyDescent="0.25">
      <c r="A5" s="647" t="s">
        <v>103</v>
      </c>
      <c r="B5" s="647"/>
      <c r="C5" s="647"/>
      <c r="D5" s="647"/>
      <c r="E5" s="647"/>
      <c r="F5" s="647"/>
      <c r="G5" s="647"/>
      <c r="H5" s="647"/>
      <c r="I5" s="647"/>
      <c r="AA5" s="417" t="s">
        <v>104</v>
      </c>
      <c r="AE5" s="417" t="s">
        <v>499</v>
      </c>
      <c r="AF5" s="417" t="s">
        <v>543</v>
      </c>
      <c r="AG5" s="417" t="s">
        <v>555</v>
      </c>
      <c r="AH5" s="417" t="s">
        <v>499</v>
      </c>
      <c r="AI5" s="417" t="s">
        <v>543</v>
      </c>
      <c r="AJ5" s="417" t="s">
        <v>555</v>
      </c>
      <c r="AK5" s="417" t="s">
        <v>499</v>
      </c>
      <c r="AL5" s="417" t="s">
        <v>543</v>
      </c>
      <c r="AM5" s="417" t="s">
        <v>555</v>
      </c>
      <c r="AN5" s="646"/>
      <c r="AO5" s="417" t="s">
        <v>499</v>
      </c>
      <c r="AP5" s="417" t="s">
        <v>543</v>
      </c>
      <c r="AQ5" s="417" t="s">
        <v>555</v>
      </c>
    </row>
    <row r="6" spans="1:43" x14ac:dyDescent="0.25">
      <c r="A6" s="644" t="s">
        <v>0</v>
      </c>
      <c r="B6" s="644"/>
      <c r="C6" s="644"/>
      <c r="D6" s="644"/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4"/>
      <c r="T6" s="644"/>
      <c r="U6" s="644"/>
      <c r="V6" s="644"/>
      <c r="W6" s="644"/>
      <c r="X6" s="644"/>
      <c r="Y6" s="644"/>
      <c r="Z6" s="644"/>
      <c r="AA6" s="623" t="s">
        <v>1</v>
      </c>
      <c r="AB6" s="623"/>
      <c r="AC6" s="623"/>
      <c r="AD6" s="623"/>
      <c r="AE6" s="214">
        <v>26354588</v>
      </c>
      <c r="AF6" s="214">
        <v>27523752</v>
      </c>
      <c r="AG6" s="214">
        <v>27523752</v>
      </c>
      <c r="AH6" s="214">
        <v>0</v>
      </c>
      <c r="AI6" s="214">
        <v>0</v>
      </c>
      <c r="AJ6" s="214">
        <v>0</v>
      </c>
      <c r="AK6" s="214">
        <v>0</v>
      </c>
      <c r="AL6" s="214">
        <v>0</v>
      </c>
      <c r="AM6" s="214">
        <v>0</v>
      </c>
      <c r="AN6" s="647"/>
      <c r="AO6" s="214">
        <f t="shared" ref="AO6:AO14" si="0">SUM(AE6,AH6,AK6)</f>
        <v>26354588</v>
      </c>
      <c r="AP6" s="214">
        <f t="shared" ref="AP6:AP69" si="1">SUM(AF6,AI6,AL6)</f>
        <v>27523752</v>
      </c>
      <c r="AQ6" s="214">
        <f>SUM(AG6,AJ6,AM6)</f>
        <v>27523752</v>
      </c>
    </row>
    <row r="7" spans="1:43" x14ac:dyDescent="0.25">
      <c r="A7" s="620" t="s">
        <v>2</v>
      </c>
      <c r="B7" s="620"/>
      <c r="C7" s="620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3" t="s">
        <v>3</v>
      </c>
      <c r="AB7" s="623"/>
      <c r="AC7" s="623"/>
      <c r="AD7" s="623"/>
      <c r="AE7" s="214">
        <v>46600733</v>
      </c>
      <c r="AF7" s="214">
        <v>47380733</v>
      </c>
      <c r="AG7" s="214">
        <v>47380733</v>
      </c>
      <c r="AH7" s="214">
        <v>0</v>
      </c>
      <c r="AI7" s="214">
        <v>0</v>
      </c>
      <c r="AJ7" s="214">
        <v>0</v>
      </c>
      <c r="AK7" s="214">
        <v>0</v>
      </c>
      <c r="AL7" s="214">
        <v>0</v>
      </c>
      <c r="AM7" s="214">
        <v>0</v>
      </c>
      <c r="AN7" s="647"/>
      <c r="AO7" s="214">
        <f t="shared" si="0"/>
        <v>46600733</v>
      </c>
      <c r="AP7" s="214">
        <f t="shared" si="1"/>
        <v>47380733</v>
      </c>
      <c r="AQ7" s="214">
        <f t="shared" ref="AQ7:AQ54" si="2">SUM(AG7,AJ7,AM7)</f>
        <v>47380733</v>
      </c>
    </row>
    <row r="8" spans="1:43" x14ac:dyDescent="0.25">
      <c r="A8" s="620" t="s">
        <v>4</v>
      </c>
      <c r="B8" s="620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3" t="s">
        <v>5</v>
      </c>
      <c r="AB8" s="623"/>
      <c r="AC8" s="623"/>
      <c r="AD8" s="623"/>
      <c r="AE8" s="214">
        <v>31888280</v>
      </c>
      <c r="AF8" s="214">
        <v>26721441</v>
      </c>
      <c r="AG8" s="214">
        <v>26721441</v>
      </c>
      <c r="AH8" s="214">
        <v>0</v>
      </c>
      <c r="AI8" s="214">
        <v>0</v>
      </c>
      <c r="AJ8" s="214">
        <v>0</v>
      </c>
      <c r="AK8" s="214">
        <v>0</v>
      </c>
      <c r="AL8" s="214">
        <v>0</v>
      </c>
      <c r="AM8" s="214">
        <v>0</v>
      </c>
      <c r="AN8" s="647"/>
      <c r="AO8" s="214">
        <f t="shared" si="0"/>
        <v>31888280</v>
      </c>
      <c r="AP8" s="214">
        <f t="shared" si="1"/>
        <v>26721441</v>
      </c>
      <c r="AQ8" s="214">
        <f t="shared" si="2"/>
        <v>26721441</v>
      </c>
    </row>
    <row r="9" spans="1:43" ht="12.75" hidden="1" customHeight="1" x14ac:dyDescent="0.25">
      <c r="A9" s="620" t="s">
        <v>6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3" t="s">
        <v>7</v>
      </c>
      <c r="AB9" s="623"/>
      <c r="AC9" s="623"/>
      <c r="AD9" s="623"/>
      <c r="AE9" s="214"/>
      <c r="AF9" s="214"/>
      <c r="AG9" s="214"/>
      <c r="AH9" s="214"/>
      <c r="AI9" s="214">
        <v>0</v>
      </c>
      <c r="AJ9" s="214"/>
      <c r="AK9" s="214"/>
      <c r="AL9" s="214"/>
      <c r="AM9" s="214"/>
      <c r="AN9" s="647"/>
      <c r="AO9" s="214">
        <f t="shared" si="0"/>
        <v>0</v>
      </c>
      <c r="AP9" s="214">
        <f t="shared" si="1"/>
        <v>0</v>
      </c>
      <c r="AQ9" s="214">
        <f t="shared" si="2"/>
        <v>0</v>
      </c>
    </row>
    <row r="10" spans="1:43" ht="12.75" hidden="1" customHeight="1" x14ac:dyDescent="0.25">
      <c r="A10" s="620" t="s">
        <v>8</v>
      </c>
      <c r="B10" s="620"/>
      <c r="C10" s="620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3" t="s">
        <v>9</v>
      </c>
      <c r="AB10" s="623"/>
      <c r="AC10" s="623"/>
      <c r="AD10" s="623"/>
      <c r="AE10" s="214"/>
      <c r="AF10" s="214"/>
      <c r="AG10" s="214"/>
      <c r="AH10" s="214"/>
      <c r="AI10" s="214">
        <v>0</v>
      </c>
      <c r="AJ10" s="214"/>
      <c r="AK10" s="214"/>
      <c r="AL10" s="214"/>
      <c r="AM10" s="214"/>
      <c r="AN10" s="647"/>
      <c r="AO10" s="214">
        <f t="shared" si="0"/>
        <v>0</v>
      </c>
      <c r="AP10" s="214">
        <f t="shared" si="1"/>
        <v>0</v>
      </c>
      <c r="AQ10" s="214">
        <f t="shared" si="2"/>
        <v>0</v>
      </c>
    </row>
    <row r="11" spans="1:43" ht="12.75" hidden="1" customHeight="1" x14ac:dyDescent="0.25">
      <c r="A11" s="620" t="s">
        <v>10</v>
      </c>
      <c r="B11" s="620"/>
      <c r="C11" s="620"/>
      <c r="D11" s="620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3" t="s">
        <v>11</v>
      </c>
      <c r="AB11" s="623"/>
      <c r="AC11" s="623"/>
      <c r="AD11" s="623"/>
      <c r="AE11" s="214"/>
      <c r="AF11" s="214"/>
      <c r="AG11" s="214"/>
      <c r="AH11" s="214"/>
      <c r="AI11" s="214">
        <v>0</v>
      </c>
      <c r="AJ11" s="214"/>
      <c r="AK11" s="214"/>
      <c r="AL11" s="214"/>
      <c r="AM11" s="214"/>
      <c r="AN11" s="647"/>
      <c r="AO11" s="214">
        <f t="shared" si="0"/>
        <v>0</v>
      </c>
      <c r="AP11" s="214">
        <f t="shared" si="1"/>
        <v>0</v>
      </c>
      <c r="AQ11" s="214">
        <f t="shared" si="2"/>
        <v>0</v>
      </c>
    </row>
    <row r="12" spans="1:43" x14ac:dyDescent="0.25">
      <c r="A12" s="620" t="s">
        <v>536</v>
      </c>
      <c r="B12" s="620"/>
      <c r="C12" s="620"/>
      <c r="D12" s="620"/>
      <c r="E12" s="620"/>
      <c r="F12" s="620"/>
      <c r="G12" s="620"/>
      <c r="H12" s="620"/>
      <c r="I12" s="620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425" t="s">
        <v>7</v>
      </c>
      <c r="AB12" s="425"/>
      <c r="AC12" s="425"/>
      <c r="AD12" s="425"/>
      <c r="AE12" s="214">
        <v>2717660</v>
      </c>
      <c r="AF12" s="214">
        <v>2809660</v>
      </c>
      <c r="AG12" s="214">
        <v>2809660</v>
      </c>
      <c r="AH12" s="214">
        <v>0</v>
      </c>
      <c r="AI12" s="214">
        <v>0</v>
      </c>
      <c r="AJ12" s="214">
        <v>0</v>
      </c>
      <c r="AK12" s="214">
        <v>0</v>
      </c>
      <c r="AL12" s="214">
        <v>0</v>
      </c>
      <c r="AM12" s="214">
        <v>0</v>
      </c>
      <c r="AN12" s="647"/>
      <c r="AO12" s="214">
        <f t="shared" si="0"/>
        <v>2717660</v>
      </c>
      <c r="AP12" s="214">
        <f t="shared" si="1"/>
        <v>2809660</v>
      </c>
      <c r="AQ12" s="214">
        <f t="shared" si="2"/>
        <v>2809660</v>
      </c>
    </row>
    <row r="13" spans="1:43" x14ac:dyDescent="0.25">
      <c r="A13" s="620" t="s">
        <v>551</v>
      </c>
      <c r="B13" s="620"/>
      <c r="C13" s="620"/>
      <c r="D13" s="620"/>
      <c r="E13" s="620"/>
      <c r="F13" s="620"/>
      <c r="G13" s="620"/>
      <c r="H13" s="620"/>
      <c r="I13" s="620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425" t="s">
        <v>9</v>
      </c>
      <c r="AB13" s="425"/>
      <c r="AC13" s="425"/>
      <c r="AD13" s="425"/>
      <c r="AE13" s="214">
        <v>0</v>
      </c>
      <c r="AF13" s="214">
        <v>4454820</v>
      </c>
      <c r="AG13" s="214">
        <v>4454820</v>
      </c>
      <c r="AH13" s="214">
        <v>0</v>
      </c>
      <c r="AI13" s="214">
        <v>0</v>
      </c>
      <c r="AJ13" s="214">
        <v>0</v>
      </c>
      <c r="AK13" s="214">
        <v>0</v>
      </c>
      <c r="AL13" s="214">
        <v>0</v>
      </c>
      <c r="AM13" s="214">
        <v>0</v>
      </c>
      <c r="AN13" s="647"/>
      <c r="AO13" s="214">
        <f t="shared" si="0"/>
        <v>0</v>
      </c>
      <c r="AP13" s="214">
        <f t="shared" si="1"/>
        <v>4454820</v>
      </c>
      <c r="AQ13" s="214">
        <f t="shared" si="2"/>
        <v>4454820</v>
      </c>
    </row>
    <row r="14" spans="1:43" x14ac:dyDescent="0.25">
      <c r="A14" s="620" t="s">
        <v>552</v>
      </c>
      <c r="B14" s="620"/>
      <c r="C14" s="620"/>
      <c r="D14" s="620"/>
      <c r="E14" s="620"/>
      <c r="F14" s="620"/>
      <c r="G14" s="620"/>
      <c r="H14" s="620"/>
      <c r="I14" s="620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425" t="s">
        <v>11</v>
      </c>
      <c r="AB14" s="425"/>
      <c r="AC14" s="425"/>
      <c r="AD14" s="425"/>
      <c r="AE14" s="214">
        <v>0</v>
      </c>
      <c r="AF14" s="214">
        <v>2639317</v>
      </c>
      <c r="AG14" s="214">
        <v>2639317</v>
      </c>
      <c r="AH14" s="214">
        <v>0</v>
      </c>
      <c r="AI14" s="214">
        <v>0</v>
      </c>
      <c r="AJ14" s="214">
        <v>0</v>
      </c>
      <c r="AK14" s="214">
        <v>0</v>
      </c>
      <c r="AL14" s="214">
        <v>0</v>
      </c>
      <c r="AM14" s="214">
        <v>0</v>
      </c>
      <c r="AN14" s="647"/>
      <c r="AO14" s="214">
        <f t="shared" si="0"/>
        <v>0</v>
      </c>
      <c r="AP14" s="214">
        <f t="shared" si="1"/>
        <v>2639317</v>
      </c>
      <c r="AQ14" s="214">
        <f t="shared" si="2"/>
        <v>2639317</v>
      </c>
    </row>
    <row r="15" spans="1:43" s="417" customFormat="1" x14ac:dyDescent="0.25">
      <c r="A15" s="621" t="s">
        <v>519</v>
      </c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4" t="s">
        <v>12</v>
      </c>
      <c r="AB15" s="624"/>
      <c r="AC15" s="624"/>
      <c r="AD15" s="624"/>
      <c r="AE15" s="213">
        <f>SUM(AE6:AE14)</f>
        <v>107561261</v>
      </c>
      <c r="AF15" s="213">
        <f t="shared" ref="AF15:AO15" si="3">SUM(AF6:AF14)</f>
        <v>111529723</v>
      </c>
      <c r="AG15" s="213">
        <f t="shared" si="3"/>
        <v>111529723</v>
      </c>
      <c r="AH15" s="213">
        <f t="shared" si="3"/>
        <v>0</v>
      </c>
      <c r="AI15" s="213">
        <f t="shared" si="3"/>
        <v>0</v>
      </c>
      <c r="AJ15" s="213">
        <f t="shared" si="3"/>
        <v>0</v>
      </c>
      <c r="AK15" s="213">
        <f t="shared" si="3"/>
        <v>0</v>
      </c>
      <c r="AL15" s="213">
        <f t="shared" si="3"/>
        <v>0</v>
      </c>
      <c r="AM15" s="213">
        <f t="shared" si="3"/>
        <v>0</v>
      </c>
      <c r="AN15" s="647"/>
      <c r="AO15" s="213">
        <f t="shared" si="3"/>
        <v>107561261</v>
      </c>
      <c r="AP15" s="214">
        <f t="shared" si="1"/>
        <v>111529723</v>
      </c>
      <c r="AQ15" s="214">
        <f t="shared" si="2"/>
        <v>111529723</v>
      </c>
    </row>
    <row r="16" spans="1:43" ht="12.75" hidden="1" customHeight="1" x14ac:dyDescent="0.25">
      <c r="A16" s="620" t="s">
        <v>13</v>
      </c>
      <c r="B16" s="620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3" t="s">
        <v>14</v>
      </c>
      <c r="AB16" s="623"/>
      <c r="AC16" s="623"/>
      <c r="AD16" s="623"/>
      <c r="AE16" s="214"/>
      <c r="AF16" s="214"/>
      <c r="AG16" s="214"/>
      <c r="AH16" s="214"/>
      <c r="AI16" s="214">
        <v>0</v>
      </c>
      <c r="AJ16" s="214"/>
      <c r="AK16" s="214"/>
      <c r="AL16" s="214"/>
      <c r="AM16" s="214"/>
      <c r="AN16" s="647"/>
      <c r="AO16" s="214">
        <f>SUM(AE16,AH16,AK16)</f>
        <v>0</v>
      </c>
      <c r="AP16" s="214">
        <f t="shared" si="1"/>
        <v>0</v>
      </c>
      <c r="AQ16" s="214">
        <f t="shared" si="2"/>
        <v>0</v>
      </c>
    </row>
    <row r="17" spans="1:43" ht="12.75" hidden="1" customHeight="1" x14ac:dyDescent="0.25">
      <c r="A17" s="620" t="s">
        <v>15</v>
      </c>
      <c r="B17" s="620"/>
      <c r="C17" s="620"/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3" t="s">
        <v>16</v>
      </c>
      <c r="AB17" s="623"/>
      <c r="AC17" s="623"/>
      <c r="AD17" s="623"/>
      <c r="AE17" s="214"/>
      <c r="AF17" s="214"/>
      <c r="AG17" s="214"/>
      <c r="AH17" s="214"/>
      <c r="AI17" s="214">
        <v>0</v>
      </c>
      <c r="AJ17" s="214"/>
      <c r="AK17" s="214"/>
      <c r="AL17" s="214"/>
      <c r="AM17" s="214"/>
      <c r="AN17" s="647"/>
      <c r="AO17" s="214">
        <f>SUM(AE17,AH17,AK17)</f>
        <v>0</v>
      </c>
      <c r="AP17" s="214">
        <f t="shared" si="1"/>
        <v>0</v>
      </c>
      <c r="AQ17" s="214">
        <f t="shared" si="2"/>
        <v>0</v>
      </c>
    </row>
    <row r="18" spans="1:43" ht="12.75" hidden="1" customHeight="1" x14ac:dyDescent="0.25">
      <c r="A18" s="620" t="s">
        <v>17</v>
      </c>
      <c r="B18" s="620"/>
      <c r="C18" s="620"/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3" t="s">
        <v>18</v>
      </c>
      <c r="AB18" s="623"/>
      <c r="AC18" s="623"/>
      <c r="AD18" s="623"/>
      <c r="AE18" s="214"/>
      <c r="AF18" s="214"/>
      <c r="AG18" s="214"/>
      <c r="AH18" s="214"/>
      <c r="AI18" s="214">
        <v>0</v>
      </c>
      <c r="AJ18" s="214"/>
      <c r="AK18" s="214"/>
      <c r="AL18" s="214"/>
      <c r="AM18" s="214"/>
      <c r="AN18" s="647"/>
      <c r="AO18" s="214">
        <f>SUM(AE18,AH18,AK18)</f>
        <v>0</v>
      </c>
      <c r="AP18" s="214">
        <f t="shared" si="1"/>
        <v>0</v>
      </c>
      <c r="AQ18" s="214">
        <f t="shared" si="2"/>
        <v>0</v>
      </c>
    </row>
    <row r="19" spans="1:43" ht="12.75" hidden="1" customHeight="1" x14ac:dyDescent="0.25">
      <c r="A19" s="620" t="s">
        <v>19</v>
      </c>
      <c r="B19" s="620"/>
      <c r="C19" s="620"/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3" t="s">
        <v>20</v>
      </c>
      <c r="AB19" s="623"/>
      <c r="AC19" s="623"/>
      <c r="AD19" s="623"/>
      <c r="AE19" s="214"/>
      <c r="AF19" s="214"/>
      <c r="AG19" s="214"/>
      <c r="AH19" s="214"/>
      <c r="AI19" s="214">
        <v>0</v>
      </c>
      <c r="AJ19" s="214"/>
      <c r="AK19" s="214"/>
      <c r="AL19" s="214"/>
      <c r="AM19" s="214"/>
      <c r="AN19" s="647"/>
      <c r="AO19" s="214">
        <f>SUM(AE19,AH19,AK19)</f>
        <v>0</v>
      </c>
      <c r="AP19" s="214">
        <f t="shared" si="1"/>
        <v>0</v>
      </c>
      <c r="AQ19" s="214">
        <f t="shared" si="2"/>
        <v>0</v>
      </c>
    </row>
    <row r="20" spans="1:43" x14ac:dyDescent="0.25">
      <c r="A20" s="620" t="s">
        <v>21</v>
      </c>
      <c r="B20" s="620"/>
      <c r="C20" s="620"/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3" t="s">
        <v>22</v>
      </c>
      <c r="AB20" s="623"/>
      <c r="AC20" s="623"/>
      <c r="AD20" s="623"/>
      <c r="AE20" s="214">
        <v>8355600</v>
      </c>
      <c r="AF20" s="214">
        <v>8355600</v>
      </c>
      <c r="AG20" s="214">
        <v>16225539</v>
      </c>
      <c r="AH20" s="214">
        <v>0</v>
      </c>
      <c r="AI20" s="214">
        <v>2233190</v>
      </c>
      <c r="AJ20" s="214">
        <v>2130323</v>
      </c>
      <c r="AK20" s="214">
        <v>0</v>
      </c>
      <c r="AL20" s="214">
        <v>0</v>
      </c>
      <c r="AM20" s="214">
        <v>0</v>
      </c>
      <c r="AN20" s="647"/>
      <c r="AO20" s="214">
        <f>SUM(AE20,AH20,AK20)</f>
        <v>8355600</v>
      </c>
      <c r="AP20" s="214">
        <f t="shared" si="1"/>
        <v>10588790</v>
      </c>
      <c r="AQ20" s="214">
        <f t="shared" si="2"/>
        <v>18355862</v>
      </c>
    </row>
    <row r="21" spans="1:43" s="417" customFormat="1" x14ac:dyDescent="0.25">
      <c r="A21" s="621" t="s">
        <v>520</v>
      </c>
      <c r="B21" s="621"/>
      <c r="C21" s="621"/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4" t="s">
        <v>23</v>
      </c>
      <c r="AB21" s="624"/>
      <c r="AC21" s="624"/>
      <c r="AD21" s="624"/>
      <c r="AE21" s="213">
        <f>SUM(AE15:AE20)</f>
        <v>115916861</v>
      </c>
      <c r="AF21" s="213">
        <f t="shared" ref="AF21:AO21" si="4">SUM(AF15:AF20)</f>
        <v>119885323</v>
      </c>
      <c r="AG21" s="213">
        <f t="shared" si="4"/>
        <v>127755262</v>
      </c>
      <c r="AH21" s="213">
        <f t="shared" si="4"/>
        <v>0</v>
      </c>
      <c r="AI21" s="213">
        <f t="shared" si="4"/>
        <v>2233190</v>
      </c>
      <c r="AJ21" s="213">
        <f t="shared" si="4"/>
        <v>2130323</v>
      </c>
      <c r="AK21" s="213">
        <f t="shared" si="4"/>
        <v>0</v>
      </c>
      <c r="AL21" s="213">
        <f t="shared" si="4"/>
        <v>0</v>
      </c>
      <c r="AM21" s="213">
        <f t="shared" si="4"/>
        <v>0</v>
      </c>
      <c r="AN21" s="647"/>
      <c r="AO21" s="213">
        <f t="shared" si="4"/>
        <v>115916861</v>
      </c>
      <c r="AP21" s="214">
        <f t="shared" si="1"/>
        <v>122118513</v>
      </c>
      <c r="AQ21" s="214">
        <f t="shared" si="2"/>
        <v>129885585</v>
      </c>
    </row>
    <row r="22" spans="1:43" ht="12.75" hidden="1" customHeight="1" x14ac:dyDescent="0.25">
      <c r="A22" s="620" t="s">
        <v>24</v>
      </c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3" t="s">
        <v>28</v>
      </c>
      <c r="AB22" s="623"/>
      <c r="AC22" s="623"/>
      <c r="AD22" s="623"/>
      <c r="AE22" s="214"/>
      <c r="AF22" s="214"/>
      <c r="AG22" s="214"/>
      <c r="AH22" s="214"/>
      <c r="AI22" s="214">
        <v>0</v>
      </c>
      <c r="AJ22" s="214"/>
      <c r="AK22" s="214"/>
      <c r="AL22" s="214"/>
      <c r="AM22" s="214"/>
      <c r="AN22" s="647"/>
      <c r="AO22" s="213">
        <f t="shared" ref="AO22:AO31" si="5">SUM(AO16:AO21)</f>
        <v>124272461</v>
      </c>
      <c r="AP22" s="214">
        <f t="shared" si="1"/>
        <v>0</v>
      </c>
      <c r="AQ22" s="214">
        <f t="shared" si="2"/>
        <v>0</v>
      </c>
    </row>
    <row r="23" spans="1:43" ht="23.25" hidden="1" customHeight="1" x14ac:dyDescent="0.25">
      <c r="A23" s="620" t="s">
        <v>25</v>
      </c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3" t="s">
        <v>29</v>
      </c>
      <c r="AB23" s="623"/>
      <c r="AC23" s="623"/>
      <c r="AD23" s="623"/>
      <c r="AE23" s="214"/>
      <c r="AF23" s="214"/>
      <c r="AG23" s="214"/>
      <c r="AH23" s="214"/>
      <c r="AI23" s="214">
        <v>0</v>
      </c>
      <c r="AJ23" s="214"/>
      <c r="AK23" s="214"/>
      <c r="AL23" s="214"/>
      <c r="AM23" s="214"/>
      <c r="AN23" s="647"/>
      <c r="AO23" s="213">
        <f t="shared" si="5"/>
        <v>248544922</v>
      </c>
      <c r="AP23" s="214">
        <f t="shared" si="1"/>
        <v>0</v>
      </c>
      <c r="AQ23" s="214">
        <f t="shared" si="2"/>
        <v>0</v>
      </c>
    </row>
    <row r="24" spans="1:43" ht="23.25" hidden="1" customHeight="1" x14ac:dyDescent="0.25">
      <c r="A24" s="620" t="s">
        <v>26</v>
      </c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3" t="s">
        <v>30</v>
      </c>
      <c r="AB24" s="623"/>
      <c r="AC24" s="623"/>
      <c r="AD24" s="623"/>
      <c r="AE24" s="214"/>
      <c r="AF24" s="214"/>
      <c r="AG24" s="214"/>
      <c r="AH24" s="214"/>
      <c r="AI24" s="214">
        <v>0</v>
      </c>
      <c r="AJ24" s="214"/>
      <c r="AK24" s="214"/>
      <c r="AL24" s="214"/>
      <c r="AM24" s="214"/>
      <c r="AN24" s="647"/>
      <c r="AO24" s="213">
        <f t="shared" si="5"/>
        <v>497089844</v>
      </c>
      <c r="AP24" s="214">
        <f t="shared" si="1"/>
        <v>0</v>
      </c>
      <c r="AQ24" s="214">
        <f t="shared" si="2"/>
        <v>0</v>
      </c>
    </row>
    <row r="25" spans="1:43" ht="20.25" hidden="1" customHeight="1" x14ac:dyDescent="0.25">
      <c r="A25" s="620" t="s">
        <v>27</v>
      </c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3" t="s">
        <v>31</v>
      </c>
      <c r="AB25" s="623"/>
      <c r="AC25" s="623"/>
      <c r="AD25" s="623"/>
      <c r="AE25" s="214"/>
      <c r="AF25" s="214"/>
      <c r="AG25" s="214"/>
      <c r="AH25" s="214"/>
      <c r="AI25" s="214">
        <v>0</v>
      </c>
      <c r="AJ25" s="214"/>
      <c r="AK25" s="214"/>
      <c r="AL25" s="214"/>
      <c r="AM25" s="214"/>
      <c r="AN25" s="647"/>
      <c r="AO25" s="213">
        <f t="shared" si="5"/>
        <v>994179688</v>
      </c>
      <c r="AP25" s="214">
        <f t="shared" si="1"/>
        <v>0</v>
      </c>
      <c r="AQ25" s="214">
        <f t="shared" si="2"/>
        <v>0</v>
      </c>
    </row>
    <row r="26" spans="1:43" ht="12.75" hidden="1" customHeight="1" x14ac:dyDescent="0.25">
      <c r="A26" s="620" t="s">
        <v>32</v>
      </c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3" t="s">
        <v>41</v>
      </c>
      <c r="AB26" s="623"/>
      <c r="AC26" s="623"/>
      <c r="AD26" s="623"/>
      <c r="AE26" s="214"/>
      <c r="AF26" s="214"/>
      <c r="AG26" s="214"/>
      <c r="AH26" s="214"/>
      <c r="AI26" s="214">
        <v>0</v>
      </c>
      <c r="AJ26" s="214"/>
      <c r="AK26" s="214"/>
      <c r="AL26" s="214"/>
      <c r="AM26" s="214"/>
      <c r="AN26" s="647"/>
      <c r="AO26" s="213">
        <f t="shared" si="5"/>
        <v>1988359376</v>
      </c>
      <c r="AP26" s="214">
        <f t="shared" si="1"/>
        <v>0</v>
      </c>
      <c r="AQ26" s="214">
        <f t="shared" si="2"/>
        <v>0</v>
      </c>
    </row>
    <row r="27" spans="1:43" ht="12.75" hidden="1" customHeight="1" x14ac:dyDescent="0.25">
      <c r="A27" s="620" t="s">
        <v>33</v>
      </c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3" t="s">
        <v>42</v>
      </c>
      <c r="AB27" s="623"/>
      <c r="AC27" s="623"/>
      <c r="AD27" s="623"/>
      <c r="AE27" s="214"/>
      <c r="AF27" s="214"/>
      <c r="AG27" s="214"/>
      <c r="AH27" s="214"/>
      <c r="AI27" s="214">
        <v>0</v>
      </c>
      <c r="AJ27" s="214"/>
      <c r="AK27" s="214"/>
      <c r="AL27" s="214"/>
      <c r="AM27" s="214"/>
      <c r="AN27" s="647"/>
      <c r="AO27" s="213">
        <f t="shared" si="5"/>
        <v>3968363152</v>
      </c>
      <c r="AP27" s="214">
        <f t="shared" si="1"/>
        <v>0</v>
      </c>
      <c r="AQ27" s="214">
        <f t="shared" si="2"/>
        <v>0</v>
      </c>
    </row>
    <row r="28" spans="1:43" s="417" customFormat="1" ht="12.75" hidden="1" customHeight="1" x14ac:dyDescent="0.25">
      <c r="A28" s="621" t="s">
        <v>100</v>
      </c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4" t="s">
        <v>43</v>
      </c>
      <c r="AB28" s="624"/>
      <c r="AC28" s="624"/>
      <c r="AD28" s="624"/>
      <c r="AE28" s="213">
        <f>SUM(AE26:AE27)</f>
        <v>0</v>
      </c>
      <c r="AF28" s="213"/>
      <c r="AG28" s="213"/>
      <c r="AH28" s="213">
        <f>SUM(AH26:AH27)</f>
        <v>0</v>
      </c>
      <c r="AI28" s="214">
        <v>0</v>
      </c>
      <c r="AJ28" s="214"/>
      <c r="AK28" s="213">
        <f>SUM(AK26:AK27)</f>
        <v>0</v>
      </c>
      <c r="AL28" s="213"/>
      <c r="AM28" s="213"/>
      <c r="AN28" s="647"/>
      <c r="AO28" s="213">
        <f t="shared" si="5"/>
        <v>7820809443</v>
      </c>
      <c r="AP28" s="214">
        <f t="shared" si="1"/>
        <v>0</v>
      </c>
      <c r="AQ28" s="214">
        <f t="shared" si="2"/>
        <v>0</v>
      </c>
    </row>
    <row r="29" spans="1:43" ht="12.75" hidden="1" customHeight="1" x14ac:dyDescent="0.25">
      <c r="A29" s="620" t="s">
        <v>34</v>
      </c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3" t="s">
        <v>46</v>
      </c>
      <c r="AB29" s="623"/>
      <c r="AC29" s="623"/>
      <c r="AD29" s="623"/>
      <c r="AE29" s="214"/>
      <c r="AF29" s="214"/>
      <c r="AG29" s="214"/>
      <c r="AH29" s="214"/>
      <c r="AI29" s="214">
        <v>0</v>
      </c>
      <c r="AJ29" s="214"/>
      <c r="AK29" s="214"/>
      <c r="AL29" s="214"/>
      <c r="AM29" s="214"/>
      <c r="AN29" s="647"/>
      <c r="AO29" s="213">
        <f t="shared" si="5"/>
        <v>15517346425</v>
      </c>
      <c r="AP29" s="214">
        <f t="shared" si="1"/>
        <v>0</v>
      </c>
      <c r="AQ29" s="214">
        <f t="shared" si="2"/>
        <v>0</v>
      </c>
    </row>
    <row r="30" spans="1:43" ht="12.75" hidden="1" customHeight="1" x14ac:dyDescent="0.25">
      <c r="A30" s="620" t="s">
        <v>35</v>
      </c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3" t="s">
        <v>47</v>
      </c>
      <c r="AB30" s="623"/>
      <c r="AC30" s="623"/>
      <c r="AD30" s="623"/>
      <c r="AE30" s="214"/>
      <c r="AF30" s="214"/>
      <c r="AG30" s="214"/>
      <c r="AH30" s="214"/>
      <c r="AI30" s="214">
        <v>0</v>
      </c>
      <c r="AJ30" s="214"/>
      <c r="AK30" s="214"/>
      <c r="AL30" s="214"/>
      <c r="AM30" s="214"/>
      <c r="AN30" s="647"/>
      <c r="AO30" s="213">
        <f t="shared" si="5"/>
        <v>30786147928</v>
      </c>
      <c r="AP30" s="214">
        <f t="shared" si="1"/>
        <v>0</v>
      </c>
      <c r="AQ30" s="214">
        <f t="shared" si="2"/>
        <v>0</v>
      </c>
    </row>
    <row r="31" spans="1:43" ht="12.75" hidden="1" customHeight="1" x14ac:dyDescent="0.25">
      <c r="A31" s="620" t="s">
        <v>36</v>
      </c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3" t="s">
        <v>48</v>
      </c>
      <c r="AB31" s="623"/>
      <c r="AC31" s="623"/>
      <c r="AD31" s="623"/>
      <c r="AE31" s="214"/>
      <c r="AF31" s="214"/>
      <c r="AG31" s="214"/>
      <c r="AH31" s="214"/>
      <c r="AI31" s="214">
        <v>0</v>
      </c>
      <c r="AJ31" s="214"/>
      <c r="AK31" s="214"/>
      <c r="AL31" s="214"/>
      <c r="AM31" s="214"/>
      <c r="AN31" s="647"/>
      <c r="AO31" s="213">
        <f t="shared" si="5"/>
        <v>61075206012</v>
      </c>
      <c r="AP31" s="214">
        <f t="shared" si="1"/>
        <v>0</v>
      </c>
      <c r="AQ31" s="214">
        <f t="shared" si="2"/>
        <v>0</v>
      </c>
    </row>
    <row r="32" spans="1:43" ht="12.75" customHeight="1" x14ac:dyDescent="0.25">
      <c r="A32" s="620" t="s">
        <v>667</v>
      </c>
      <c r="B32" s="620"/>
      <c r="C32" s="620"/>
      <c r="D32" s="620"/>
      <c r="E32" s="620"/>
      <c r="F32" s="620"/>
      <c r="G32" s="620"/>
      <c r="H32" s="620"/>
      <c r="I32" s="620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425" t="s">
        <v>666</v>
      </c>
      <c r="AB32" s="425"/>
      <c r="AC32" s="425"/>
      <c r="AD32" s="425"/>
      <c r="AE32" s="214">
        <v>0</v>
      </c>
      <c r="AF32" s="214">
        <v>0</v>
      </c>
      <c r="AG32" s="214">
        <v>3008332</v>
      </c>
      <c r="AH32" s="214">
        <v>0</v>
      </c>
      <c r="AI32" s="214">
        <v>0</v>
      </c>
      <c r="AJ32" s="214">
        <v>0</v>
      </c>
      <c r="AK32" s="214">
        <v>0</v>
      </c>
      <c r="AL32" s="214">
        <v>0</v>
      </c>
      <c r="AM32" s="214">
        <v>0</v>
      </c>
      <c r="AN32" s="647"/>
      <c r="AO32" s="214">
        <f t="shared" ref="AO32:AO39" si="6">SUM(AE32,AH32,AK32)</f>
        <v>0</v>
      </c>
      <c r="AP32" s="214">
        <f t="shared" si="1"/>
        <v>0</v>
      </c>
      <c r="AQ32" s="214">
        <f t="shared" si="2"/>
        <v>3008332</v>
      </c>
    </row>
    <row r="33" spans="1:43" x14ac:dyDescent="0.25">
      <c r="A33" s="621" t="s">
        <v>556</v>
      </c>
      <c r="B33" s="621"/>
      <c r="C33" s="621"/>
      <c r="D33" s="621"/>
      <c r="E33" s="621"/>
      <c r="F33" s="621"/>
      <c r="G33" s="621"/>
      <c r="H33" s="621"/>
      <c r="I33" s="62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426" t="s">
        <v>557</v>
      </c>
      <c r="AB33" s="425"/>
      <c r="AC33" s="425"/>
      <c r="AD33" s="425"/>
      <c r="AE33" s="213">
        <f t="shared" ref="AE33:AM33" si="7">SUM(AE32)</f>
        <v>0</v>
      </c>
      <c r="AF33" s="213">
        <f t="shared" si="7"/>
        <v>0</v>
      </c>
      <c r="AG33" s="213">
        <f t="shared" si="7"/>
        <v>3008332</v>
      </c>
      <c r="AH33" s="213">
        <f t="shared" si="7"/>
        <v>0</v>
      </c>
      <c r="AI33" s="213">
        <f t="shared" si="7"/>
        <v>0</v>
      </c>
      <c r="AJ33" s="213">
        <f t="shared" si="7"/>
        <v>0</v>
      </c>
      <c r="AK33" s="213">
        <f t="shared" si="7"/>
        <v>0</v>
      </c>
      <c r="AL33" s="213">
        <f t="shared" si="7"/>
        <v>0</v>
      </c>
      <c r="AM33" s="213">
        <f t="shared" si="7"/>
        <v>0</v>
      </c>
      <c r="AN33" s="647"/>
      <c r="AO33" s="213">
        <f t="shared" si="6"/>
        <v>0</v>
      </c>
      <c r="AP33" s="213">
        <f t="shared" si="1"/>
        <v>0</v>
      </c>
      <c r="AQ33" s="213">
        <f t="shared" si="2"/>
        <v>3008332</v>
      </c>
    </row>
    <row r="34" spans="1:43" x14ac:dyDescent="0.25">
      <c r="A34" s="620" t="s">
        <v>32</v>
      </c>
      <c r="B34" s="622"/>
      <c r="C34" s="622"/>
      <c r="D34" s="622"/>
      <c r="E34" s="622"/>
      <c r="F34" s="622"/>
      <c r="G34" s="622"/>
      <c r="H34" s="622"/>
      <c r="I34" s="622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425" t="s">
        <v>41</v>
      </c>
      <c r="AB34" s="425"/>
      <c r="AC34" s="425"/>
      <c r="AD34" s="425"/>
      <c r="AE34" s="214">
        <v>950000</v>
      </c>
      <c r="AF34" s="214">
        <v>950000</v>
      </c>
      <c r="AG34" s="214">
        <v>984905</v>
      </c>
      <c r="AH34" s="213"/>
      <c r="AI34" s="213"/>
      <c r="AJ34" s="213"/>
      <c r="AK34" s="213"/>
      <c r="AL34" s="213"/>
      <c r="AM34" s="213"/>
      <c r="AN34" s="647"/>
      <c r="AO34" s="214">
        <v>950000</v>
      </c>
      <c r="AP34" s="214">
        <v>950000</v>
      </c>
      <c r="AQ34" s="214">
        <v>984905</v>
      </c>
    </row>
    <row r="35" spans="1:43" x14ac:dyDescent="0.25">
      <c r="A35" s="620" t="s">
        <v>664</v>
      </c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4" t="s">
        <v>43</v>
      </c>
      <c r="AB35" s="624"/>
      <c r="AC35" s="624"/>
      <c r="AD35" s="624"/>
      <c r="AE35" s="213">
        <f>SUM(AE34)</f>
        <v>950000</v>
      </c>
      <c r="AF35" s="213">
        <f t="shared" ref="AF35:AM35" si="8">SUM(AF34)</f>
        <v>950000</v>
      </c>
      <c r="AG35" s="213">
        <f t="shared" si="8"/>
        <v>984905</v>
      </c>
      <c r="AH35" s="214">
        <f t="shared" si="8"/>
        <v>0</v>
      </c>
      <c r="AI35" s="214">
        <f t="shared" si="8"/>
        <v>0</v>
      </c>
      <c r="AJ35" s="214">
        <f t="shared" si="8"/>
        <v>0</v>
      </c>
      <c r="AK35" s="214">
        <f t="shared" si="8"/>
        <v>0</v>
      </c>
      <c r="AL35" s="214">
        <f t="shared" si="8"/>
        <v>0</v>
      </c>
      <c r="AM35" s="214">
        <f t="shared" si="8"/>
        <v>0</v>
      </c>
      <c r="AN35" s="647"/>
      <c r="AO35" s="213">
        <f>SUM(AO34)</f>
        <v>950000</v>
      </c>
      <c r="AP35" s="213">
        <f t="shared" ref="AP35:AQ35" si="9">SUM(AP34)</f>
        <v>950000</v>
      </c>
      <c r="AQ35" s="213">
        <f t="shared" si="9"/>
        <v>984905</v>
      </c>
    </row>
    <row r="36" spans="1:43" ht="12.75" hidden="1" customHeight="1" x14ac:dyDescent="0.25">
      <c r="A36" s="620" t="s">
        <v>37</v>
      </c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3" t="s">
        <v>50</v>
      </c>
      <c r="AB36" s="623"/>
      <c r="AC36" s="623"/>
      <c r="AD36" s="623"/>
      <c r="AE36" s="214"/>
      <c r="AF36" s="214"/>
      <c r="AG36" s="214"/>
      <c r="AH36" s="214"/>
      <c r="AI36" s="214">
        <v>0</v>
      </c>
      <c r="AJ36" s="214"/>
      <c r="AK36" s="214"/>
      <c r="AL36" s="214"/>
      <c r="AM36" s="214"/>
      <c r="AN36" s="647"/>
      <c r="AO36" s="214">
        <f t="shared" si="6"/>
        <v>0</v>
      </c>
      <c r="AP36" s="214">
        <f t="shared" si="1"/>
        <v>0</v>
      </c>
      <c r="AQ36" s="214">
        <f t="shared" si="2"/>
        <v>0</v>
      </c>
    </row>
    <row r="37" spans="1:43" ht="12.75" hidden="1" customHeight="1" x14ac:dyDescent="0.25">
      <c r="A37" s="620" t="s">
        <v>38</v>
      </c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3" t="s">
        <v>51</v>
      </c>
      <c r="AB37" s="623"/>
      <c r="AC37" s="623"/>
      <c r="AD37" s="623"/>
      <c r="AE37" s="214"/>
      <c r="AF37" s="214"/>
      <c r="AG37" s="214"/>
      <c r="AH37" s="214"/>
      <c r="AI37" s="214">
        <v>0</v>
      </c>
      <c r="AJ37" s="214"/>
      <c r="AK37" s="214"/>
      <c r="AL37" s="214"/>
      <c r="AM37" s="214"/>
      <c r="AN37" s="647"/>
      <c r="AO37" s="214">
        <f t="shared" si="6"/>
        <v>0</v>
      </c>
      <c r="AP37" s="214">
        <f t="shared" si="1"/>
        <v>0</v>
      </c>
      <c r="AQ37" s="214">
        <f t="shared" si="2"/>
        <v>0</v>
      </c>
    </row>
    <row r="38" spans="1:43" x14ac:dyDescent="0.25">
      <c r="A38" s="620" t="s">
        <v>665</v>
      </c>
      <c r="B38" s="620"/>
      <c r="C38" s="620"/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3" t="s">
        <v>49</v>
      </c>
      <c r="AB38" s="623"/>
      <c r="AC38" s="623"/>
      <c r="AD38" s="623"/>
      <c r="AE38" s="214">
        <v>83636476</v>
      </c>
      <c r="AF38" s="214">
        <v>81312962</v>
      </c>
      <c r="AG38" s="214">
        <v>106099860</v>
      </c>
      <c r="AH38" s="214">
        <v>0</v>
      </c>
      <c r="AI38" s="214">
        <v>0</v>
      </c>
      <c r="AJ38" s="214">
        <v>0</v>
      </c>
      <c r="AK38" s="214">
        <v>0</v>
      </c>
      <c r="AL38" s="214">
        <v>0</v>
      </c>
      <c r="AM38" s="214">
        <v>0</v>
      </c>
      <c r="AN38" s="647"/>
      <c r="AO38" s="214">
        <f t="shared" si="6"/>
        <v>83636476</v>
      </c>
      <c r="AP38" s="214">
        <f t="shared" si="1"/>
        <v>81312962</v>
      </c>
      <c r="AQ38" s="214">
        <f t="shared" si="2"/>
        <v>106099860</v>
      </c>
    </row>
    <row r="39" spans="1:43" ht="12.75" hidden="1" customHeight="1" x14ac:dyDescent="0.25">
      <c r="A39" s="620" t="s">
        <v>40</v>
      </c>
      <c r="B39" s="620"/>
      <c r="C39" s="620"/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3" t="s">
        <v>53</v>
      </c>
      <c r="AB39" s="623"/>
      <c r="AC39" s="623"/>
      <c r="AD39" s="623"/>
      <c r="AE39" s="214"/>
      <c r="AF39" s="214"/>
      <c r="AG39" s="214"/>
      <c r="AH39" s="214"/>
      <c r="AI39" s="214">
        <v>0</v>
      </c>
      <c r="AJ39" s="214"/>
      <c r="AK39" s="214"/>
      <c r="AL39" s="214"/>
      <c r="AM39" s="214"/>
      <c r="AN39" s="647"/>
      <c r="AO39" s="214">
        <f t="shared" si="6"/>
        <v>0</v>
      </c>
      <c r="AP39" s="214">
        <f t="shared" si="1"/>
        <v>0</v>
      </c>
      <c r="AQ39" s="214">
        <f t="shared" si="2"/>
        <v>0</v>
      </c>
    </row>
    <row r="40" spans="1:43" x14ac:dyDescent="0.25">
      <c r="A40" s="620" t="s">
        <v>39</v>
      </c>
      <c r="B40" s="620"/>
      <c r="C40" s="620"/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3" t="s">
        <v>52</v>
      </c>
      <c r="AB40" s="623"/>
      <c r="AC40" s="623"/>
      <c r="AD40" s="623"/>
      <c r="AE40" s="214">
        <v>6000000</v>
      </c>
      <c r="AF40" s="214">
        <v>6000000</v>
      </c>
      <c r="AG40" s="214">
        <v>5410151</v>
      </c>
      <c r="AH40" s="214">
        <v>0</v>
      </c>
      <c r="AI40" s="214">
        <v>0</v>
      </c>
      <c r="AJ40" s="214">
        <v>0</v>
      </c>
      <c r="AK40" s="214">
        <f>SUM(AK35:AK39)</f>
        <v>0</v>
      </c>
      <c r="AL40" s="214">
        <v>0</v>
      </c>
      <c r="AM40" s="214">
        <v>0</v>
      </c>
      <c r="AN40" s="647"/>
      <c r="AO40" s="214">
        <f>SUM(AE40,AH40,AK40)</f>
        <v>6000000</v>
      </c>
      <c r="AP40" s="214">
        <f t="shared" si="1"/>
        <v>6000000</v>
      </c>
      <c r="AQ40" s="214">
        <f t="shared" si="2"/>
        <v>5410151</v>
      </c>
    </row>
    <row r="41" spans="1:43" s="417" customFormat="1" x14ac:dyDescent="0.25">
      <c r="A41" s="621" t="s">
        <v>521</v>
      </c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4" t="s">
        <v>45</v>
      </c>
      <c r="AB41" s="624"/>
      <c r="AC41" s="624"/>
      <c r="AD41" s="624"/>
      <c r="AE41" s="213">
        <f t="shared" ref="AE41:AQ41" si="10">SUM(AE38:AE40)</f>
        <v>89636476</v>
      </c>
      <c r="AF41" s="213">
        <f t="shared" si="10"/>
        <v>87312962</v>
      </c>
      <c r="AG41" s="213">
        <f t="shared" si="10"/>
        <v>111510011</v>
      </c>
      <c r="AH41" s="213">
        <f t="shared" si="10"/>
        <v>0</v>
      </c>
      <c r="AI41" s="213">
        <f t="shared" si="10"/>
        <v>0</v>
      </c>
      <c r="AJ41" s="213">
        <f t="shared" si="10"/>
        <v>0</v>
      </c>
      <c r="AK41" s="213">
        <f t="shared" si="10"/>
        <v>0</v>
      </c>
      <c r="AL41" s="213">
        <f t="shared" si="10"/>
        <v>0</v>
      </c>
      <c r="AM41" s="213">
        <f t="shared" si="10"/>
        <v>0</v>
      </c>
      <c r="AN41" s="647"/>
      <c r="AO41" s="213">
        <f t="shared" si="10"/>
        <v>89636476</v>
      </c>
      <c r="AP41" s="213">
        <f t="shared" si="10"/>
        <v>87312962</v>
      </c>
      <c r="AQ41" s="213">
        <f t="shared" si="10"/>
        <v>111510011</v>
      </c>
    </row>
    <row r="42" spans="1:43" ht="12.75" hidden="1" customHeight="1" x14ac:dyDescent="0.25">
      <c r="A42" s="620" t="s">
        <v>55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3" t="s">
        <v>63</v>
      </c>
      <c r="AB42" s="623"/>
      <c r="AC42" s="623"/>
      <c r="AD42" s="623"/>
      <c r="AE42" s="214"/>
      <c r="AF42" s="214"/>
      <c r="AG42" s="214"/>
      <c r="AH42" s="213">
        <f t="shared" ref="AH42:AM42" si="11">SUM(AH39:AH41)</f>
        <v>0</v>
      </c>
      <c r="AI42" s="213">
        <f t="shared" si="11"/>
        <v>0</v>
      </c>
      <c r="AJ42" s="213">
        <f t="shared" si="11"/>
        <v>0</v>
      </c>
      <c r="AK42" s="213">
        <f t="shared" si="11"/>
        <v>0</v>
      </c>
      <c r="AL42" s="213">
        <f t="shared" si="11"/>
        <v>0</v>
      </c>
      <c r="AM42" s="213">
        <f t="shared" si="11"/>
        <v>0</v>
      </c>
      <c r="AN42" s="647"/>
      <c r="AO42" s="213">
        <f>SUM(AO39:AO41)</f>
        <v>95636476</v>
      </c>
      <c r="AP42" s="213">
        <f>SUM(AP39:AP41)</f>
        <v>93312962</v>
      </c>
      <c r="AQ42" s="213">
        <f>SUM(AQ39:AQ41)</f>
        <v>116920162</v>
      </c>
    </row>
    <row r="43" spans="1:43" x14ac:dyDescent="0.25">
      <c r="A43" s="620" t="s">
        <v>668</v>
      </c>
      <c r="B43" s="622"/>
      <c r="C43" s="622"/>
      <c r="D43" s="622"/>
      <c r="E43" s="622"/>
      <c r="F43" s="622"/>
      <c r="G43" s="622"/>
      <c r="H43" s="622"/>
      <c r="I43" s="622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425" t="s">
        <v>54</v>
      </c>
      <c r="AB43" s="425"/>
      <c r="AC43" s="425"/>
      <c r="AD43" s="425"/>
      <c r="AE43" s="214">
        <v>0</v>
      </c>
      <c r="AF43" s="214">
        <v>0</v>
      </c>
      <c r="AG43" s="214">
        <v>371257</v>
      </c>
      <c r="AH43" s="213">
        <f t="shared" ref="AH43:AM43" si="12">SUM(AH40:AH42)</f>
        <v>0</v>
      </c>
      <c r="AI43" s="213">
        <f t="shared" si="12"/>
        <v>0</v>
      </c>
      <c r="AJ43" s="213">
        <f t="shared" si="12"/>
        <v>0</v>
      </c>
      <c r="AK43" s="213">
        <f t="shared" si="12"/>
        <v>0</v>
      </c>
      <c r="AL43" s="213">
        <f t="shared" si="12"/>
        <v>0</v>
      </c>
      <c r="AM43" s="213">
        <f t="shared" si="12"/>
        <v>0</v>
      </c>
      <c r="AN43" s="647"/>
      <c r="AO43" s="214">
        <v>0</v>
      </c>
      <c r="AP43" s="214">
        <v>0</v>
      </c>
      <c r="AQ43" s="214">
        <v>371257</v>
      </c>
    </row>
    <row r="44" spans="1:43" x14ac:dyDescent="0.25">
      <c r="A44" s="621" t="s">
        <v>368</v>
      </c>
      <c r="B44" s="621"/>
      <c r="C44" s="621"/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4" t="s">
        <v>44</v>
      </c>
      <c r="AB44" s="624"/>
      <c r="AC44" s="624"/>
      <c r="AD44" s="624"/>
      <c r="AE44" s="213">
        <f>SUM(AE35+AE41)</f>
        <v>90586476</v>
      </c>
      <c r="AF44" s="213">
        <f>SUM(AF35+AF41)</f>
        <v>88262962</v>
      </c>
      <c r="AG44" s="213">
        <f>SUM(AG35+AG41+AG43)</f>
        <v>112866173</v>
      </c>
      <c r="AH44" s="213">
        <f t="shared" ref="AH44:AQ44" si="13">SUM(AH35+AH41+AH43)</f>
        <v>0</v>
      </c>
      <c r="AI44" s="213">
        <f t="shared" si="13"/>
        <v>0</v>
      </c>
      <c r="AJ44" s="213">
        <f t="shared" si="13"/>
        <v>0</v>
      </c>
      <c r="AK44" s="213">
        <f t="shared" si="13"/>
        <v>0</v>
      </c>
      <c r="AL44" s="213">
        <f t="shared" si="13"/>
        <v>0</v>
      </c>
      <c r="AM44" s="213">
        <f t="shared" si="13"/>
        <v>0</v>
      </c>
      <c r="AN44" s="647"/>
      <c r="AO44" s="213">
        <f t="shared" si="13"/>
        <v>90586476</v>
      </c>
      <c r="AP44" s="213">
        <f t="shared" si="13"/>
        <v>88262962</v>
      </c>
      <c r="AQ44" s="213">
        <f t="shared" si="13"/>
        <v>112866173</v>
      </c>
    </row>
    <row r="45" spans="1:43" ht="12.75" hidden="1" customHeight="1" x14ac:dyDescent="0.25">
      <c r="A45" s="620" t="s">
        <v>57</v>
      </c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3" t="s">
        <v>65</v>
      </c>
      <c r="AB45" s="623"/>
      <c r="AC45" s="623"/>
      <c r="AD45" s="623"/>
      <c r="AE45" s="214"/>
      <c r="AF45" s="214"/>
      <c r="AG45" s="214"/>
      <c r="AH45" s="214"/>
      <c r="AI45" s="214">
        <v>0</v>
      </c>
      <c r="AJ45" s="214"/>
      <c r="AK45" s="214"/>
      <c r="AL45" s="214"/>
      <c r="AM45" s="214"/>
      <c r="AN45" s="647"/>
      <c r="AO45" s="214">
        <f t="shared" ref="AO45:AO69" si="14">SUM(AE45,AH45,AK45)</f>
        <v>0</v>
      </c>
      <c r="AP45" s="214">
        <f t="shared" si="1"/>
        <v>0</v>
      </c>
      <c r="AQ45" s="214">
        <f t="shared" si="2"/>
        <v>0</v>
      </c>
    </row>
    <row r="46" spans="1:43" x14ac:dyDescent="0.25">
      <c r="A46" s="620" t="s">
        <v>56</v>
      </c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3" t="s">
        <v>64</v>
      </c>
      <c r="AB46" s="623"/>
      <c r="AC46" s="623"/>
      <c r="AD46" s="623"/>
      <c r="AE46" s="214">
        <v>6244000</v>
      </c>
      <c r="AF46" s="214">
        <v>6244000</v>
      </c>
      <c r="AG46" s="214">
        <v>2413781</v>
      </c>
      <c r="AH46" s="214">
        <v>0</v>
      </c>
      <c r="AI46" s="214">
        <v>0</v>
      </c>
      <c r="AJ46" s="214">
        <v>0</v>
      </c>
      <c r="AK46" s="214">
        <v>0</v>
      </c>
      <c r="AL46" s="214">
        <v>2348610</v>
      </c>
      <c r="AM46" s="214">
        <v>9889137</v>
      </c>
      <c r="AN46" s="647"/>
      <c r="AO46" s="214">
        <f t="shared" si="14"/>
        <v>6244000</v>
      </c>
      <c r="AP46" s="214">
        <f t="shared" si="1"/>
        <v>8592610</v>
      </c>
      <c r="AQ46" s="214">
        <f t="shared" si="2"/>
        <v>12302918</v>
      </c>
    </row>
    <row r="47" spans="1:43" x14ac:dyDescent="0.25">
      <c r="A47" s="620" t="s">
        <v>670</v>
      </c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3" t="s">
        <v>669</v>
      </c>
      <c r="AB47" s="623"/>
      <c r="AC47" s="623"/>
      <c r="AD47" s="623"/>
      <c r="AE47" s="214">
        <v>0</v>
      </c>
      <c r="AF47" s="214">
        <v>0</v>
      </c>
      <c r="AG47" s="214">
        <v>520840</v>
      </c>
      <c r="AH47" s="214">
        <v>0</v>
      </c>
      <c r="AI47" s="214">
        <v>0</v>
      </c>
      <c r="AJ47" s="214">
        <v>0</v>
      </c>
      <c r="AK47" s="214">
        <v>18985095</v>
      </c>
      <c r="AL47" s="214">
        <v>18985095</v>
      </c>
      <c r="AM47" s="214">
        <v>5296236</v>
      </c>
      <c r="AN47" s="647"/>
      <c r="AO47" s="214">
        <f t="shared" si="14"/>
        <v>18985095</v>
      </c>
      <c r="AP47" s="214">
        <f t="shared" si="1"/>
        <v>18985095</v>
      </c>
      <c r="AQ47" s="214">
        <f t="shared" si="2"/>
        <v>5817076</v>
      </c>
    </row>
    <row r="48" spans="1:43" x14ac:dyDescent="0.25">
      <c r="A48" s="620" t="s">
        <v>58</v>
      </c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3" t="s">
        <v>66</v>
      </c>
      <c r="AB48" s="623"/>
      <c r="AC48" s="623"/>
      <c r="AD48" s="623"/>
      <c r="AE48" s="214">
        <v>1404000</v>
      </c>
      <c r="AF48" s="214">
        <v>1404000</v>
      </c>
      <c r="AG48" s="214">
        <v>410633</v>
      </c>
      <c r="AH48" s="214">
        <v>0</v>
      </c>
      <c r="AI48" s="214">
        <v>0</v>
      </c>
      <c r="AJ48" s="214">
        <v>0</v>
      </c>
      <c r="AK48" s="214">
        <v>5125976</v>
      </c>
      <c r="AL48" s="214">
        <v>5125976</v>
      </c>
      <c r="AM48" s="214">
        <v>4100052</v>
      </c>
      <c r="AN48" s="647"/>
      <c r="AO48" s="214">
        <f t="shared" si="14"/>
        <v>6529976</v>
      </c>
      <c r="AP48" s="214">
        <f t="shared" si="1"/>
        <v>6529976</v>
      </c>
      <c r="AQ48" s="214">
        <f t="shared" si="2"/>
        <v>4510685</v>
      </c>
    </row>
    <row r="49" spans="1:43" ht="12.75" hidden="1" customHeight="1" x14ac:dyDescent="0.25">
      <c r="A49" s="620" t="s">
        <v>59</v>
      </c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3" t="s">
        <v>67</v>
      </c>
      <c r="AB49" s="623"/>
      <c r="AC49" s="623"/>
      <c r="AD49" s="623"/>
      <c r="AE49" s="214"/>
      <c r="AF49" s="214"/>
      <c r="AG49" s="214"/>
      <c r="AH49" s="214"/>
      <c r="AI49" s="214">
        <v>0</v>
      </c>
      <c r="AJ49" s="214"/>
      <c r="AK49" s="214"/>
      <c r="AL49" s="214"/>
      <c r="AM49" s="214"/>
      <c r="AN49" s="647"/>
      <c r="AO49" s="214">
        <f t="shared" si="14"/>
        <v>0</v>
      </c>
      <c r="AP49" s="214">
        <f t="shared" si="1"/>
        <v>0</v>
      </c>
      <c r="AQ49" s="214">
        <f t="shared" si="2"/>
        <v>0</v>
      </c>
    </row>
    <row r="50" spans="1:43" x14ac:dyDescent="0.25">
      <c r="A50" s="620" t="s">
        <v>60</v>
      </c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3" t="s">
        <v>68</v>
      </c>
      <c r="AB50" s="623"/>
      <c r="AC50" s="623"/>
      <c r="AD50" s="623"/>
      <c r="AE50" s="214">
        <v>0</v>
      </c>
      <c r="AF50" s="214">
        <v>0</v>
      </c>
      <c r="AG50" s="214">
        <v>124</v>
      </c>
      <c r="AH50" s="214">
        <v>0</v>
      </c>
      <c r="AI50" s="214"/>
      <c r="AJ50" s="214">
        <v>3</v>
      </c>
      <c r="AK50" s="214">
        <v>0</v>
      </c>
      <c r="AL50" s="214">
        <v>0</v>
      </c>
      <c r="AM50" s="214">
        <v>2</v>
      </c>
      <c r="AN50" s="647"/>
      <c r="AO50" s="214">
        <f t="shared" si="14"/>
        <v>0</v>
      </c>
      <c r="AP50" s="214">
        <f t="shared" si="1"/>
        <v>0</v>
      </c>
      <c r="AQ50" s="214">
        <f t="shared" si="2"/>
        <v>129</v>
      </c>
    </row>
    <row r="51" spans="1:43" ht="12.75" hidden="1" customHeight="1" x14ac:dyDescent="0.25">
      <c r="A51" s="620" t="s">
        <v>61</v>
      </c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3" t="s">
        <v>69</v>
      </c>
      <c r="AB51" s="623"/>
      <c r="AC51" s="623"/>
      <c r="AD51" s="623"/>
      <c r="AE51" s="214"/>
      <c r="AF51" s="214"/>
      <c r="AG51" s="214"/>
      <c r="AH51" s="214"/>
      <c r="AI51" s="214">
        <v>0</v>
      </c>
      <c r="AJ51" s="214"/>
      <c r="AK51" s="214"/>
      <c r="AL51" s="214"/>
      <c r="AM51" s="214"/>
      <c r="AN51" s="647"/>
      <c r="AO51" s="214">
        <f t="shared" si="14"/>
        <v>0</v>
      </c>
      <c r="AP51" s="214">
        <f t="shared" si="1"/>
        <v>0</v>
      </c>
      <c r="AQ51" s="214">
        <f t="shared" si="2"/>
        <v>0</v>
      </c>
    </row>
    <row r="52" spans="1:43" ht="12.75" hidden="1" customHeight="1" x14ac:dyDescent="0.25">
      <c r="A52" s="620" t="s">
        <v>62</v>
      </c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3" t="s">
        <v>70</v>
      </c>
      <c r="AB52" s="623"/>
      <c r="AC52" s="623"/>
      <c r="AD52" s="623"/>
      <c r="AE52" s="214"/>
      <c r="AF52" s="214"/>
      <c r="AG52" s="214"/>
      <c r="AH52" s="214"/>
      <c r="AI52" s="214">
        <v>0</v>
      </c>
      <c r="AJ52" s="214"/>
      <c r="AK52" s="214"/>
      <c r="AL52" s="214"/>
      <c r="AM52" s="214"/>
      <c r="AN52" s="647"/>
      <c r="AO52" s="214">
        <f t="shared" si="14"/>
        <v>0</v>
      </c>
      <c r="AP52" s="214">
        <f t="shared" si="1"/>
        <v>0</v>
      </c>
      <c r="AQ52" s="214">
        <f t="shared" si="2"/>
        <v>0</v>
      </c>
    </row>
    <row r="53" spans="1:43" ht="14.25" customHeight="1" x14ac:dyDescent="0.25">
      <c r="A53" s="620" t="s">
        <v>62</v>
      </c>
      <c r="B53" s="620"/>
      <c r="C53" s="620"/>
      <c r="D53" s="620"/>
      <c r="E53" s="620"/>
      <c r="F53" s="620"/>
      <c r="G53" s="620"/>
      <c r="H53" s="620"/>
      <c r="I53" s="620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425" t="s">
        <v>553</v>
      </c>
      <c r="AB53" s="425"/>
      <c r="AC53" s="425"/>
      <c r="AD53" s="425"/>
      <c r="AE53" s="214">
        <v>4307085</v>
      </c>
      <c r="AF53" s="214">
        <v>4307085</v>
      </c>
      <c r="AG53" s="214">
        <v>238354</v>
      </c>
      <c r="AH53" s="214">
        <v>0</v>
      </c>
      <c r="AI53" s="214">
        <v>2388284</v>
      </c>
      <c r="AJ53" s="214"/>
      <c r="AK53" s="214">
        <v>0</v>
      </c>
      <c r="AL53" s="214">
        <v>3</v>
      </c>
      <c r="AM53" s="214"/>
      <c r="AN53" s="647"/>
      <c r="AO53" s="214">
        <f t="shared" si="14"/>
        <v>4307085</v>
      </c>
      <c r="AP53" s="214">
        <f t="shared" si="1"/>
        <v>6695372</v>
      </c>
      <c r="AQ53" s="214">
        <f t="shared" si="2"/>
        <v>238354</v>
      </c>
    </row>
    <row r="54" spans="1:43" ht="14.25" customHeight="1" x14ac:dyDescent="0.25">
      <c r="A54" s="620" t="s">
        <v>85</v>
      </c>
      <c r="B54" s="622"/>
      <c r="C54" s="622"/>
      <c r="D54" s="622"/>
      <c r="E54" s="622"/>
      <c r="F54" s="622"/>
      <c r="G54" s="622"/>
      <c r="H54" s="622"/>
      <c r="I54" s="622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425" t="s">
        <v>558</v>
      </c>
      <c r="AB54" s="425"/>
      <c r="AC54" s="425"/>
      <c r="AD54" s="425"/>
      <c r="AE54" s="214"/>
      <c r="AF54" s="214"/>
      <c r="AG54" s="214">
        <v>250000</v>
      </c>
      <c r="AH54" s="214"/>
      <c r="AI54" s="214"/>
      <c r="AJ54" s="214"/>
      <c r="AK54" s="214"/>
      <c r="AL54" s="214"/>
      <c r="AM54" s="214"/>
      <c r="AN54" s="647"/>
      <c r="AO54" s="214">
        <f t="shared" si="14"/>
        <v>0</v>
      </c>
      <c r="AP54" s="214">
        <f t="shared" si="1"/>
        <v>0</v>
      </c>
      <c r="AQ54" s="214">
        <f t="shared" si="2"/>
        <v>250000</v>
      </c>
    </row>
    <row r="55" spans="1:43" s="417" customFormat="1" x14ac:dyDescent="0.25">
      <c r="A55" s="621" t="s">
        <v>522</v>
      </c>
      <c r="B55" s="621"/>
      <c r="C55" s="621"/>
      <c r="D55" s="621"/>
      <c r="E55" s="621"/>
      <c r="F55" s="621"/>
      <c r="G55" s="621"/>
      <c r="H55" s="621"/>
      <c r="I55" s="621"/>
      <c r="J55" s="621"/>
      <c r="K55" s="621"/>
      <c r="L55" s="621"/>
      <c r="M55" s="621"/>
      <c r="N55" s="621"/>
      <c r="O55" s="621"/>
      <c r="P55" s="621"/>
      <c r="Q55" s="621"/>
      <c r="R55" s="621"/>
      <c r="S55" s="621"/>
      <c r="T55" s="621"/>
      <c r="U55" s="621"/>
      <c r="V55" s="621"/>
      <c r="W55" s="621"/>
      <c r="X55" s="621"/>
      <c r="Y55" s="621"/>
      <c r="Z55" s="621"/>
      <c r="AA55" s="624" t="s">
        <v>71</v>
      </c>
      <c r="AB55" s="624"/>
      <c r="AC55" s="624"/>
      <c r="AD55" s="624"/>
      <c r="AE55" s="213">
        <f>SUM(AE46:AE53)</f>
        <v>11955085</v>
      </c>
      <c r="AF55" s="213">
        <f>SUM(AF46:AF53)</f>
        <v>11955085</v>
      </c>
      <c r="AG55" s="213">
        <f>SUM(AG46:AG54)</f>
        <v>3833732</v>
      </c>
      <c r="AH55" s="213">
        <f t="shared" ref="AH55:AQ55" si="15">SUM(AH46:AH54)</f>
        <v>0</v>
      </c>
      <c r="AI55" s="213">
        <f t="shared" si="15"/>
        <v>2388284</v>
      </c>
      <c r="AJ55" s="213">
        <f t="shared" si="15"/>
        <v>3</v>
      </c>
      <c r="AK55" s="213">
        <f t="shared" si="15"/>
        <v>24111071</v>
      </c>
      <c r="AL55" s="213">
        <f t="shared" si="15"/>
        <v>26459684</v>
      </c>
      <c r="AM55" s="213">
        <f t="shared" si="15"/>
        <v>19285427</v>
      </c>
      <c r="AN55" s="647"/>
      <c r="AO55" s="213">
        <f t="shared" si="15"/>
        <v>36066156</v>
      </c>
      <c r="AP55" s="213">
        <f t="shared" si="15"/>
        <v>40803053</v>
      </c>
      <c r="AQ55" s="213">
        <f t="shared" si="15"/>
        <v>23119162</v>
      </c>
    </row>
    <row r="56" spans="1:43" ht="12.75" hidden="1" customHeight="1" x14ac:dyDescent="0.25">
      <c r="A56" s="620" t="s">
        <v>72</v>
      </c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20"/>
      <c r="S56" s="620"/>
      <c r="T56" s="620"/>
      <c r="U56" s="620"/>
      <c r="V56" s="620"/>
      <c r="W56" s="620"/>
      <c r="X56" s="620"/>
      <c r="Y56" s="620"/>
      <c r="Z56" s="620"/>
      <c r="AA56" s="623" t="s">
        <v>77</v>
      </c>
      <c r="AB56" s="623"/>
      <c r="AC56" s="623"/>
      <c r="AD56" s="623"/>
      <c r="AE56" s="214"/>
      <c r="AF56" s="214"/>
      <c r="AG56" s="214"/>
      <c r="AH56" s="214"/>
      <c r="AI56" s="214">
        <v>0</v>
      </c>
      <c r="AJ56" s="214"/>
      <c r="AK56" s="214"/>
      <c r="AL56" s="214"/>
      <c r="AM56" s="214"/>
      <c r="AN56" s="647"/>
      <c r="AO56" s="214">
        <f t="shared" si="14"/>
        <v>0</v>
      </c>
      <c r="AP56" s="214">
        <f t="shared" si="1"/>
        <v>0</v>
      </c>
      <c r="AQ56" s="214">
        <f t="shared" ref="AQ56:AQ69" si="16">SUM(AG56,AJ56,AM56)</f>
        <v>0</v>
      </c>
    </row>
    <row r="57" spans="1:43" ht="12.75" hidden="1" customHeight="1" x14ac:dyDescent="0.25">
      <c r="A57" s="620" t="s">
        <v>73</v>
      </c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20"/>
      <c r="S57" s="620"/>
      <c r="T57" s="620"/>
      <c r="U57" s="620"/>
      <c r="V57" s="620"/>
      <c r="W57" s="620"/>
      <c r="X57" s="620"/>
      <c r="Y57" s="620"/>
      <c r="Z57" s="620"/>
      <c r="AA57" s="623" t="s">
        <v>78</v>
      </c>
      <c r="AB57" s="623"/>
      <c r="AC57" s="623"/>
      <c r="AD57" s="623"/>
      <c r="AE57" s="214"/>
      <c r="AF57" s="214"/>
      <c r="AG57" s="214"/>
      <c r="AH57" s="214"/>
      <c r="AI57" s="214">
        <v>0</v>
      </c>
      <c r="AJ57" s="214"/>
      <c r="AK57" s="214"/>
      <c r="AL57" s="214"/>
      <c r="AM57" s="214"/>
      <c r="AN57" s="647"/>
      <c r="AO57" s="214">
        <f t="shared" si="14"/>
        <v>0</v>
      </c>
      <c r="AP57" s="214">
        <f t="shared" si="1"/>
        <v>0</v>
      </c>
      <c r="AQ57" s="214">
        <f t="shared" si="16"/>
        <v>0</v>
      </c>
    </row>
    <row r="58" spans="1:43" ht="12.75" hidden="1" customHeight="1" x14ac:dyDescent="0.25">
      <c r="A58" s="620" t="s">
        <v>74</v>
      </c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20"/>
      <c r="S58" s="620"/>
      <c r="T58" s="620"/>
      <c r="U58" s="620"/>
      <c r="V58" s="620"/>
      <c r="W58" s="620"/>
      <c r="X58" s="620"/>
      <c r="Y58" s="620"/>
      <c r="Z58" s="620"/>
      <c r="AA58" s="623" t="s">
        <v>79</v>
      </c>
      <c r="AB58" s="623"/>
      <c r="AC58" s="623"/>
      <c r="AD58" s="623"/>
      <c r="AE58" s="214"/>
      <c r="AF58" s="214"/>
      <c r="AG58" s="214"/>
      <c r="AH58" s="214"/>
      <c r="AI58" s="214">
        <v>0</v>
      </c>
      <c r="AJ58" s="214"/>
      <c r="AK58" s="214"/>
      <c r="AL58" s="214"/>
      <c r="AM58" s="214"/>
      <c r="AN58" s="647"/>
      <c r="AO58" s="214">
        <f t="shared" si="14"/>
        <v>0</v>
      </c>
      <c r="AP58" s="214">
        <f t="shared" si="1"/>
        <v>0</v>
      </c>
      <c r="AQ58" s="214">
        <f t="shared" si="16"/>
        <v>0</v>
      </c>
    </row>
    <row r="59" spans="1:43" ht="12.75" hidden="1" customHeight="1" x14ac:dyDescent="0.25">
      <c r="A59" s="620" t="s">
        <v>75</v>
      </c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20"/>
      <c r="S59" s="620"/>
      <c r="T59" s="620"/>
      <c r="U59" s="620"/>
      <c r="V59" s="620"/>
      <c r="W59" s="620"/>
      <c r="X59" s="620"/>
      <c r="Y59" s="620"/>
      <c r="Z59" s="620"/>
      <c r="AA59" s="623" t="s">
        <v>80</v>
      </c>
      <c r="AB59" s="623"/>
      <c r="AC59" s="623"/>
      <c r="AD59" s="623"/>
      <c r="AE59" s="214"/>
      <c r="AF59" s="214"/>
      <c r="AG59" s="214"/>
      <c r="AH59" s="214"/>
      <c r="AI59" s="214">
        <v>0</v>
      </c>
      <c r="AJ59" s="214"/>
      <c r="AK59" s="214"/>
      <c r="AL59" s="214"/>
      <c r="AM59" s="214"/>
      <c r="AN59" s="647"/>
      <c r="AO59" s="214">
        <f t="shared" si="14"/>
        <v>0</v>
      </c>
      <c r="AP59" s="214">
        <f t="shared" si="1"/>
        <v>0</v>
      </c>
      <c r="AQ59" s="214">
        <f t="shared" si="16"/>
        <v>0</v>
      </c>
    </row>
    <row r="60" spans="1:43" ht="12.75" hidden="1" customHeight="1" x14ac:dyDescent="0.25">
      <c r="A60" s="620" t="s">
        <v>76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20"/>
      <c r="S60" s="620"/>
      <c r="T60" s="620"/>
      <c r="U60" s="620"/>
      <c r="V60" s="620"/>
      <c r="W60" s="620"/>
      <c r="X60" s="620"/>
      <c r="Y60" s="620"/>
      <c r="Z60" s="620"/>
      <c r="AA60" s="623" t="s">
        <v>81</v>
      </c>
      <c r="AB60" s="623"/>
      <c r="AC60" s="623"/>
      <c r="AD60" s="623"/>
      <c r="AE60" s="214"/>
      <c r="AF60" s="214"/>
      <c r="AG60" s="214"/>
      <c r="AH60" s="214"/>
      <c r="AI60" s="214">
        <v>0</v>
      </c>
      <c r="AJ60" s="214"/>
      <c r="AK60" s="214"/>
      <c r="AL60" s="214"/>
      <c r="AM60" s="214"/>
      <c r="AN60" s="647"/>
      <c r="AO60" s="214">
        <f t="shared" si="14"/>
        <v>0</v>
      </c>
      <c r="AP60" s="214">
        <f t="shared" si="1"/>
        <v>0</v>
      </c>
      <c r="AQ60" s="214">
        <f t="shared" si="16"/>
        <v>0</v>
      </c>
    </row>
    <row r="61" spans="1:43" ht="12.75" hidden="1" customHeight="1" x14ac:dyDescent="0.25">
      <c r="A61" s="621" t="s">
        <v>97</v>
      </c>
      <c r="B61" s="621"/>
      <c r="C61" s="621"/>
      <c r="D61" s="621"/>
      <c r="E61" s="621"/>
      <c r="F61" s="621"/>
      <c r="G61" s="621"/>
      <c r="H61" s="621"/>
      <c r="I61" s="621"/>
      <c r="J61" s="621"/>
      <c r="K61" s="621"/>
      <c r="L61" s="621"/>
      <c r="M61" s="621"/>
      <c r="N61" s="621"/>
      <c r="O61" s="621"/>
      <c r="P61" s="621"/>
      <c r="Q61" s="621"/>
      <c r="R61" s="621"/>
      <c r="S61" s="621"/>
      <c r="T61" s="621"/>
      <c r="U61" s="621"/>
      <c r="V61" s="621"/>
      <c r="W61" s="621"/>
      <c r="X61" s="621"/>
      <c r="Y61" s="621"/>
      <c r="Z61" s="621"/>
      <c r="AA61" s="624" t="s">
        <v>82</v>
      </c>
      <c r="AB61" s="624"/>
      <c r="AC61" s="624"/>
      <c r="AD61" s="624"/>
      <c r="AE61" s="214">
        <f>SUM(AE56:AE60)</f>
        <v>0</v>
      </c>
      <c r="AF61" s="214"/>
      <c r="AG61" s="214"/>
      <c r="AH61" s="214">
        <f>SUM(AH56:AH60)</f>
        <v>0</v>
      </c>
      <c r="AI61" s="214">
        <v>0</v>
      </c>
      <c r="AJ61" s="214"/>
      <c r="AK61" s="214">
        <f>SUM(AK56:AK60)</f>
        <v>0</v>
      </c>
      <c r="AL61" s="214"/>
      <c r="AM61" s="214"/>
      <c r="AN61" s="647"/>
      <c r="AO61" s="214">
        <f t="shared" si="14"/>
        <v>0</v>
      </c>
      <c r="AP61" s="214">
        <f t="shared" si="1"/>
        <v>0</v>
      </c>
      <c r="AQ61" s="214">
        <f t="shared" si="16"/>
        <v>0</v>
      </c>
    </row>
    <row r="62" spans="1:43" ht="12.75" hidden="1" customHeight="1" x14ac:dyDescent="0.25">
      <c r="A62" s="620" t="s">
        <v>83</v>
      </c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20"/>
      <c r="S62" s="620"/>
      <c r="T62" s="620"/>
      <c r="U62" s="620"/>
      <c r="V62" s="620"/>
      <c r="W62" s="620"/>
      <c r="X62" s="620"/>
      <c r="Y62" s="620"/>
      <c r="Z62" s="620"/>
      <c r="AA62" s="623" t="s">
        <v>86</v>
      </c>
      <c r="AB62" s="623"/>
      <c r="AC62" s="623"/>
      <c r="AD62" s="623"/>
      <c r="AE62" s="214"/>
      <c r="AF62" s="214"/>
      <c r="AG62" s="214"/>
      <c r="AH62" s="214"/>
      <c r="AI62" s="214">
        <v>0</v>
      </c>
      <c r="AJ62" s="214"/>
      <c r="AK62" s="214"/>
      <c r="AL62" s="214"/>
      <c r="AM62" s="214"/>
      <c r="AN62" s="647"/>
      <c r="AO62" s="214">
        <f t="shared" si="14"/>
        <v>0</v>
      </c>
      <c r="AP62" s="214">
        <f t="shared" si="1"/>
        <v>0</v>
      </c>
      <c r="AQ62" s="214">
        <f t="shared" si="16"/>
        <v>0</v>
      </c>
    </row>
    <row r="63" spans="1:43" ht="12.75" hidden="1" customHeight="1" x14ac:dyDescent="0.25">
      <c r="A63" s="620" t="s">
        <v>84</v>
      </c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20"/>
      <c r="S63" s="620"/>
      <c r="T63" s="620"/>
      <c r="U63" s="620"/>
      <c r="V63" s="620"/>
      <c r="W63" s="620"/>
      <c r="X63" s="620"/>
      <c r="Y63" s="620"/>
      <c r="Z63" s="620"/>
      <c r="AA63" s="623" t="s">
        <v>87</v>
      </c>
      <c r="AB63" s="623"/>
      <c r="AC63" s="623"/>
      <c r="AD63" s="623"/>
      <c r="AE63" s="214"/>
      <c r="AF63" s="214"/>
      <c r="AG63" s="214"/>
      <c r="AH63" s="214"/>
      <c r="AI63" s="214">
        <v>0</v>
      </c>
      <c r="AJ63" s="214"/>
      <c r="AK63" s="214"/>
      <c r="AL63" s="214"/>
      <c r="AM63" s="214"/>
      <c r="AN63" s="647"/>
      <c r="AO63" s="214">
        <f t="shared" si="14"/>
        <v>0</v>
      </c>
      <c r="AP63" s="214">
        <f t="shared" si="1"/>
        <v>0</v>
      </c>
      <c r="AQ63" s="214">
        <f t="shared" si="16"/>
        <v>0</v>
      </c>
    </row>
    <row r="64" spans="1:43" ht="12.75" hidden="1" customHeight="1" x14ac:dyDescent="0.25">
      <c r="A64" s="620" t="s">
        <v>85</v>
      </c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20"/>
      <c r="S64" s="620"/>
      <c r="T64" s="620"/>
      <c r="U64" s="620"/>
      <c r="V64" s="620"/>
      <c r="W64" s="620"/>
      <c r="X64" s="620"/>
      <c r="Y64" s="620"/>
      <c r="Z64" s="620"/>
      <c r="AA64" s="623" t="s">
        <v>88</v>
      </c>
      <c r="AB64" s="623"/>
      <c r="AC64" s="623"/>
      <c r="AD64" s="623"/>
      <c r="AE64" s="214"/>
      <c r="AF64" s="214"/>
      <c r="AG64" s="214"/>
      <c r="AH64" s="214"/>
      <c r="AI64" s="214">
        <v>0</v>
      </c>
      <c r="AJ64" s="214"/>
      <c r="AK64" s="214"/>
      <c r="AL64" s="214"/>
      <c r="AM64" s="214"/>
      <c r="AN64" s="647"/>
      <c r="AO64" s="214">
        <f t="shared" si="14"/>
        <v>0</v>
      </c>
      <c r="AP64" s="214">
        <f t="shared" si="1"/>
        <v>0</v>
      </c>
      <c r="AQ64" s="214">
        <f t="shared" si="16"/>
        <v>0</v>
      </c>
    </row>
    <row r="65" spans="1:43" s="417" customFormat="1" ht="12.75" hidden="1" customHeight="1" x14ac:dyDescent="0.25">
      <c r="A65" s="621" t="s">
        <v>98</v>
      </c>
      <c r="B65" s="621"/>
      <c r="C65" s="621"/>
      <c r="D65" s="621"/>
      <c r="E65" s="621"/>
      <c r="F65" s="621"/>
      <c r="G65" s="621"/>
      <c r="H65" s="621"/>
      <c r="I65" s="621"/>
      <c r="J65" s="621"/>
      <c r="K65" s="621"/>
      <c r="L65" s="621"/>
      <c r="M65" s="621"/>
      <c r="N65" s="621"/>
      <c r="O65" s="621"/>
      <c r="P65" s="621"/>
      <c r="Q65" s="621"/>
      <c r="R65" s="621"/>
      <c r="S65" s="621"/>
      <c r="T65" s="621"/>
      <c r="U65" s="621"/>
      <c r="V65" s="621"/>
      <c r="W65" s="621"/>
      <c r="X65" s="621"/>
      <c r="Y65" s="621"/>
      <c r="Z65" s="621"/>
      <c r="AA65" s="624" t="s">
        <v>89</v>
      </c>
      <c r="AB65" s="624"/>
      <c r="AC65" s="624"/>
      <c r="AD65" s="624"/>
      <c r="AE65" s="213">
        <f>SUM(AE62:AE64)</f>
        <v>0</v>
      </c>
      <c r="AF65" s="213"/>
      <c r="AG65" s="213"/>
      <c r="AH65" s="213">
        <f>SUM(AH62:AH64)</f>
        <v>0</v>
      </c>
      <c r="AI65" s="214">
        <v>0</v>
      </c>
      <c r="AJ65" s="214"/>
      <c r="AK65" s="213">
        <f>SUM(AK62:AK64)</f>
        <v>0</v>
      </c>
      <c r="AL65" s="213"/>
      <c r="AM65" s="213"/>
      <c r="AN65" s="647"/>
      <c r="AO65" s="213">
        <f t="shared" si="14"/>
        <v>0</v>
      </c>
      <c r="AP65" s="214">
        <f t="shared" si="1"/>
        <v>0</v>
      </c>
      <c r="AQ65" s="214">
        <f t="shared" si="16"/>
        <v>0</v>
      </c>
    </row>
    <row r="66" spans="1:43" ht="24" hidden="1" customHeight="1" x14ac:dyDescent="0.25">
      <c r="A66" s="620" t="s">
        <v>90</v>
      </c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20"/>
      <c r="S66" s="620"/>
      <c r="T66" s="620"/>
      <c r="U66" s="620"/>
      <c r="V66" s="620"/>
      <c r="W66" s="620"/>
      <c r="X66" s="620"/>
      <c r="Y66" s="620"/>
      <c r="Z66" s="620"/>
      <c r="AA66" s="623" t="s">
        <v>93</v>
      </c>
      <c r="AB66" s="623"/>
      <c r="AC66" s="623"/>
      <c r="AD66" s="623"/>
      <c r="AE66" s="214"/>
      <c r="AF66" s="214"/>
      <c r="AG66" s="214"/>
      <c r="AH66" s="214"/>
      <c r="AI66" s="214">
        <v>0</v>
      </c>
      <c r="AJ66" s="214"/>
      <c r="AK66" s="214"/>
      <c r="AL66" s="214"/>
      <c r="AM66" s="214"/>
      <c r="AN66" s="647"/>
      <c r="AO66" s="214">
        <f t="shared" si="14"/>
        <v>0</v>
      </c>
      <c r="AP66" s="214">
        <f t="shared" si="1"/>
        <v>0</v>
      </c>
      <c r="AQ66" s="214">
        <f t="shared" si="16"/>
        <v>0</v>
      </c>
    </row>
    <row r="67" spans="1:43" ht="12.75" hidden="1" customHeight="1" x14ac:dyDescent="0.25">
      <c r="A67" s="620" t="s">
        <v>91</v>
      </c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20"/>
      <c r="S67" s="620"/>
      <c r="T67" s="620"/>
      <c r="U67" s="620"/>
      <c r="V67" s="620"/>
      <c r="W67" s="620"/>
      <c r="X67" s="620"/>
      <c r="Y67" s="620"/>
      <c r="Z67" s="620"/>
      <c r="AA67" s="623" t="s">
        <v>94</v>
      </c>
      <c r="AB67" s="623"/>
      <c r="AC67" s="623"/>
      <c r="AD67" s="623"/>
      <c r="AE67" s="214"/>
      <c r="AF67" s="214"/>
      <c r="AG67" s="214"/>
      <c r="AH67" s="214"/>
      <c r="AI67" s="214">
        <v>0</v>
      </c>
      <c r="AJ67" s="214"/>
      <c r="AK67" s="214"/>
      <c r="AL67" s="214"/>
      <c r="AM67" s="214"/>
      <c r="AN67" s="647"/>
      <c r="AO67" s="214">
        <f t="shared" si="14"/>
        <v>0</v>
      </c>
      <c r="AP67" s="214">
        <f t="shared" si="1"/>
        <v>0</v>
      </c>
      <c r="AQ67" s="214">
        <f t="shared" si="16"/>
        <v>0</v>
      </c>
    </row>
    <row r="68" spans="1:43" ht="12.75" hidden="1" customHeight="1" x14ac:dyDescent="0.25">
      <c r="A68" s="620" t="s">
        <v>92</v>
      </c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20"/>
      <c r="S68" s="620"/>
      <c r="T68" s="620"/>
      <c r="U68" s="620"/>
      <c r="V68" s="620"/>
      <c r="W68" s="620"/>
      <c r="X68" s="620"/>
      <c r="Y68" s="620"/>
      <c r="Z68" s="620"/>
      <c r="AA68" s="623" t="s">
        <v>95</v>
      </c>
      <c r="AB68" s="623"/>
      <c r="AC68" s="623"/>
      <c r="AD68" s="623"/>
      <c r="AE68" s="214"/>
      <c r="AF68" s="214"/>
      <c r="AG68" s="214"/>
      <c r="AH68" s="214"/>
      <c r="AI68" s="214">
        <v>0</v>
      </c>
      <c r="AJ68" s="214"/>
      <c r="AK68" s="214"/>
      <c r="AL68" s="214"/>
      <c r="AM68" s="214"/>
      <c r="AN68" s="647"/>
      <c r="AO68" s="214">
        <f t="shared" si="14"/>
        <v>0</v>
      </c>
      <c r="AP68" s="214">
        <f t="shared" si="1"/>
        <v>0</v>
      </c>
      <c r="AQ68" s="214">
        <f t="shared" si="16"/>
        <v>0</v>
      </c>
    </row>
    <row r="69" spans="1:43" ht="12.75" hidden="1" customHeight="1" x14ac:dyDescent="0.25">
      <c r="A69" s="621" t="s">
        <v>99</v>
      </c>
      <c r="B69" s="621"/>
      <c r="C69" s="621"/>
      <c r="D69" s="621"/>
      <c r="E69" s="621"/>
      <c r="F69" s="621"/>
      <c r="G69" s="621"/>
      <c r="H69" s="621"/>
      <c r="I69" s="621"/>
      <c r="J69" s="621"/>
      <c r="K69" s="621"/>
      <c r="L69" s="621"/>
      <c r="M69" s="621"/>
      <c r="N69" s="621"/>
      <c r="O69" s="621"/>
      <c r="P69" s="621"/>
      <c r="Q69" s="621"/>
      <c r="R69" s="621"/>
      <c r="S69" s="621"/>
      <c r="T69" s="621"/>
      <c r="U69" s="621"/>
      <c r="V69" s="621"/>
      <c r="W69" s="621"/>
      <c r="X69" s="621"/>
      <c r="Y69" s="621"/>
      <c r="Z69" s="621"/>
      <c r="AA69" s="624" t="s">
        <v>96</v>
      </c>
      <c r="AB69" s="624"/>
      <c r="AC69" s="624"/>
      <c r="AD69" s="624"/>
      <c r="AE69" s="214">
        <f>SUM(AE66:AE68)</f>
        <v>0</v>
      </c>
      <c r="AF69" s="214"/>
      <c r="AG69" s="214"/>
      <c r="AH69" s="214">
        <f>SUM(AH66:AH68)</f>
        <v>0</v>
      </c>
      <c r="AI69" s="214">
        <v>0</v>
      </c>
      <c r="AJ69" s="214"/>
      <c r="AK69" s="214">
        <f>SUM(AK66:AK68)</f>
        <v>0</v>
      </c>
      <c r="AL69" s="214"/>
      <c r="AM69" s="214"/>
      <c r="AN69" s="647"/>
      <c r="AO69" s="214">
        <f t="shared" si="14"/>
        <v>0</v>
      </c>
      <c r="AP69" s="214">
        <f t="shared" si="1"/>
        <v>0</v>
      </c>
      <c r="AQ69" s="214">
        <f t="shared" si="16"/>
        <v>0</v>
      </c>
    </row>
    <row r="70" spans="1:43" ht="21.75" customHeight="1" x14ac:dyDescent="0.25">
      <c r="A70" s="621" t="s">
        <v>559</v>
      </c>
      <c r="B70" s="622"/>
      <c r="C70" s="622"/>
      <c r="D70" s="622"/>
      <c r="E70" s="622"/>
      <c r="F70" s="622"/>
      <c r="G70" s="622"/>
      <c r="H70" s="622"/>
      <c r="I70" s="622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426"/>
      <c r="AB70" s="426"/>
      <c r="AC70" s="426"/>
      <c r="AD70" s="426"/>
      <c r="AE70" s="427">
        <f>'1.melléklet'!AE21+'1.melléklet'!AE33+'1.melléklet'!AE44+'1.melléklet'!AE55</f>
        <v>218458422</v>
      </c>
      <c r="AF70" s="427">
        <f>'1.melléklet'!AF21+'1.melléklet'!AF33+'1.melléklet'!AF44+'1.melléklet'!AF55</f>
        <v>220103370</v>
      </c>
      <c r="AG70" s="427">
        <f>'1.melléklet'!AG21+'1.melléklet'!AG33+'1.melléklet'!AG44+'1.melléklet'!AG55</f>
        <v>247463499</v>
      </c>
      <c r="AH70" s="427">
        <f>'1.melléklet'!AH21+'1.melléklet'!AH33+'1.melléklet'!AH44+'1.melléklet'!AH55</f>
        <v>0</v>
      </c>
      <c r="AI70" s="427">
        <f>'1.melléklet'!AI21+'1.melléklet'!AI33+'1.melléklet'!AI44+'1.melléklet'!AI55</f>
        <v>4621474</v>
      </c>
      <c r="AJ70" s="427">
        <f>'1.melléklet'!AJ21+'1.melléklet'!AJ33+'1.melléklet'!AJ44+'1.melléklet'!AJ55</f>
        <v>2130326</v>
      </c>
      <c r="AK70" s="427">
        <f>'1.melléklet'!AK21+'1.melléklet'!AK33+'1.melléklet'!AK44+'1.melléklet'!AK55</f>
        <v>24111071</v>
      </c>
      <c r="AL70" s="427">
        <f>'1.melléklet'!AL21+'1.melléklet'!AL33+'1.melléklet'!AL44+'1.melléklet'!AL55</f>
        <v>26459684</v>
      </c>
      <c r="AM70" s="427">
        <f>'1.melléklet'!AM21+'1.melléklet'!AM33+'1.melléklet'!AM44+'1.melléklet'!AM55</f>
        <v>19285427</v>
      </c>
      <c r="AN70" s="647"/>
      <c r="AO70" s="427">
        <f>'1.melléklet'!AO21+'1.melléklet'!AO33+'1.melléklet'!AO44+'1.melléklet'!AO55</f>
        <v>242569493</v>
      </c>
      <c r="AP70" s="427">
        <f>'1.melléklet'!AP21+'1.melléklet'!AP33+'1.melléklet'!AP44+'1.melléklet'!AP55</f>
        <v>251184528</v>
      </c>
      <c r="AQ70" s="427">
        <f>'1.melléklet'!AQ21+'1.melléklet'!AQ33+'1.melléklet'!AQ44+'1.melléklet'!AQ55</f>
        <v>268879252</v>
      </c>
    </row>
    <row r="71" spans="1:43" ht="47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423"/>
      <c r="AB71" s="423"/>
      <c r="AC71" s="423"/>
      <c r="AD71" s="423"/>
      <c r="AN71" s="646"/>
    </row>
    <row r="72" spans="1:43" ht="12.75" customHeight="1" x14ac:dyDescent="0.25">
      <c r="A72" s="631" t="s">
        <v>152</v>
      </c>
      <c r="B72" s="631"/>
      <c r="C72" s="631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1"/>
      <c r="T72" s="631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49"/>
      <c r="AN72" s="646"/>
    </row>
    <row r="73" spans="1:43" ht="12.75" customHeight="1" x14ac:dyDescent="0.25">
      <c r="A73" s="312"/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2"/>
      <c r="AK73" s="312"/>
      <c r="AL73" s="312"/>
      <c r="AM73" s="312"/>
      <c r="AN73" s="646"/>
    </row>
    <row r="74" spans="1:43" x14ac:dyDescent="0.25">
      <c r="A74" s="631" t="s">
        <v>102</v>
      </c>
      <c r="B74" s="631"/>
      <c r="C74" s="631"/>
      <c r="D74" s="631"/>
      <c r="E74" s="631"/>
      <c r="F74" s="631"/>
      <c r="G74" s="631"/>
      <c r="H74" s="631"/>
      <c r="I74" s="63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423"/>
      <c r="AB74" s="423"/>
      <c r="AC74" s="423"/>
      <c r="AD74" s="423"/>
      <c r="AN74" s="646"/>
    </row>
    <row r="75" spans="1:43" s="417" customFormat="1" x14ac:dyDescent="0.25">
      <c r="A75" s="632" t="s">
        <v>103</v>
      </c>
      <c r="B75" s="632"/>
      <c r="C75" s="632"/>
      <c r="D75" s="632"/>
      <c r="E75" s="632"/>
      <c r="F75" s="632"/>
      <c r="G75" s="632"/>
      <c r="H75" s="632"/>
      <c r="I75" s="632"/>
      <c r="AA75" s="417" t="s">
        <v>104</v>
      </c>
      <c r="AE75" s="619" t="s">
        <v>498</v>
      </c>
      <c r="AF75" s="619"/>
      <c r="AG75" s="619"/>
      <c r="AH75" s="619" t="s">
        <v>154</v>
      </c>
      <c r="AI75" s="619"/>
      <c r="AJ75" s="619"/>
      <c r="AK75" s="619" t="s">
        <v>155</v>
      </c>
      <c r="AL75" s="619"/>
      <c r="AM75" s="619"/>
      <c r="AN75" s="646"/>
      <c r="AO75" s="619" t="s">
        <v>359</v>
      </c>
      <c r="AP75" s="619"/>
      <c r="AQ75" s="619"/>
    </row>
    <row r="76" spans="1:43" ht="12.75" hidden="1" customHeight="1" x14ac:dyDescent="0.25">
      <c r="A76" s="628" t="s">
        <v>105</v>
      </c>
      <c r="B76" s="629"/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/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30"/>
      <c r="AA76" s="625" t="s">
        <v>106</v>
      </c>
      <c r="AB76" s="626"/>
      <c r="AC76" s="626"/>
      <c r="AD76" s="626"/>
      <c r="AN76" s="646"/>
      <c r="AO76" s="419">
        <f t="shared" ref="AO76:AO84" si="17">SUM(AE76:AK76)</f>
        <v>0</v>
      </c>
    </row>
    <row r="77" spans="1:43" ht="12.75" hidden="1" customHeight="1" x14ac:dyDescent="0.25">
      <c r="A77" s="625" t="s">
        <v>107</v>
      </c>
      <c r="B77" s="626"/>
      <c r="C77" s="626"/>
      <c r="D77" s="626"/>
      <c r="E77" s="626"/>
      <c r="F77" s="626"/>
      <c r="G77" s="626"/>
      <c r="H77" s="626"/>
      <c r="I77" s="626"/>
      <c r="J77" s="626"/>
      <c r="K77" s="626"/>
      <c r="L77" s="626"/>
      <c r="M77" s="626"/>
      <c r="N77" s="626"/>
      <c r="O77" s="626"/>
      <c r="P77" s="626"/>
      <c r="Q77" s="626"/>
      <c r="R77" s="626"/>
      <c r="S77" s="626"/>
      <c r="T77" s="626"/>
      <c r="U77" s="626"/>
      <c r="V77" s="626"/>
      <c r="W77" s="626"/>
      <c r="X77" s="626"/>
      <c r="Y77" s="626"/>
      <c r="Z77" s="627"/>
      <c r="AA77" s="625" t="s">
        <v>108</v>
      </c>
      <c r="AB77" s="626"/>
      <c r="AC77" s="626"/>
      <c r="AD77" s="626"/>
      <c r="AN77" s="646"/>
      <c r="AO77" s="419">
        <f t="shared" si="17"/>
        <v>0</v>
      </c>
    </row>
    <row r="78" spans="1:43" ht="12.75" hidden="1" customHeight="1" x14ac:dyDescent="0.25">
      <c r="A78" s="628" t="s">
        <v>109</v>
      </c>
      <c r="B78" s="629"/>
      <c r="C78" s="629"/>
      <c r="D78" s="629"/>
      <c r="E78" s="629"/>
      <c r="F78" s="629"/>
      <c r="G78" s="629"/>
      <c r="H78" s="629"/>
      <c r="I78" s="629"/>
      <c r="J78" s="629"/>
      <c r="K78" s="629"/>
      <c r="L78" s="629"/>
      <c r="M78" s="629"/>
      <c r="N78" s="629"/>
      <c r="O78" s="629"/>
      <c r="P78" s="629"/>
      <c r="Q78" s="629"/>
      <c r="R78" s="629"/>
      <c r="S78" s="629"/>
      <c r="T78" s="629"/>
      <c r="U78" s="629"/>
      <c r="V78" s="629"/>
      <c r="W78" s="629"/>
      <c r="X78" s="629"/>
      <c r="Y78" s="629"/>
      <c r="Z78" s="630"/>
      <c r="AA78" s="625" t="s">
        <v>110</v>
      </c>
      <c r="AB78" s="626"/>
      <c r="AC78" s="626"/>
      <c r="AD78" s="626"/>
      <c r="AN78" s="646"/>
      <c r="AO78" s="419">
        <f t="shared" si="17"/>
        <v>0</v>
      </c>
    </row>
    <row r="79" spans="1:43" ht="12.75" hidden="1" customHeight="1" x14ac:dyDescent="0.25">
      <c r="A79" s="641" t="s">
        <v>111</v>
      </c>
      <c r="B79" s="642"/>
      <c r="C79" s="642"/>
      <c r="D79" s="642"/>
      <c r="E79" s="642"/>
      <c r="F79" s="642"/>
      <c r="G79" s="642"/>
      <c r="H79" s="642"/>
      <c r="I79" s="642"/>
      <c r="J79" s="642"/>
      <c r="K79" s="642"/>
      <c r="L79" s="642"/>
      <c r="M79" s="642"/>
      <c r="N79" s="642"/>
      <c r="O79" s="642"/>
      <c r="P79" s="642"/>
      <c r="Q79" s="642"/>
      <c r="R79" s="642"/>
      <c r="S79" s="642"/>
      <c r="T79" s="642"/>
      <c r="U79" s="642"/>
      <c r="V79" s="642"/>
      <c r="W79" s="642"/>
      <c r="X79" s="642"/>
      <c r="Y79" s="642"/>
      <c r="Z79" s="643"/>
      <c r="AA79" s="641" t="s">
        <v>112</v>
      </c>
      <c r="AB79" s="642"/>
      <c r="AC79" s="642"/>
      <c r="AD79" s="642"/>
      <c r="AE79" s="419">
        <f>SUM(AE76:AE78)</f>
        <v>0</v>
      </c>
      <c r="AH79" s="419">
        <f>SUM(AH76:AH78)</f>
        <v>0</v>
      </c>
      <c r="AK79" s="419">
        <f>SUM(AK76:AK78)</f>
        <v>0</v>
      </c>
      <c r="AN79" s="646"/>
      <c r="AO79" s="419">
        <f t="shared" si="17"/>
        <v>0</v>
      </c>
    </row>
    <row r="80" spans="1:43" ht="12.75" hidden="1" customHeight="1" x14ac:dyDescent="0.25">
      <c r="A80" s="625" t="s">
        <v>113</v>
      </c>
      <c r="B80" s="626"/>
      <c r="C80" s="626"/>
      <c r="D80" s="626"/>
      <c r="E80" s="626"/>
      <c r="F80" s="626"/>
      <c r="G80" s="626"/>
      <c r="H80" s="626"/>
      <c r="I80" s="626"/>
      <c r="J80" s="626"/>
      <c r="K80" s="626"/>
      <c r="L80" s="626"/>
      <c r="M80" s="626"/>
      <c r="N80" s="626"/>
      <c r="O80" s="626"/>
      <c r="P80" s="626"/>
      <c r="Q80" s="626"/>
      <c r="R80" s="626"/>
      <c r="S80" s="626"/>
      <c r="T80" s="626"/>
      <c r="U80" s="626"/>
      <c r="V80" s="626"/>
      <c r="W80" s="626"/>
      <c r="X80" s="626"/>
      <c r="Y80" s="626"/>
      <c r="Z80" s="627"/>
      <c r="AA80" s="625" t="s">
        <v>114</v>
      </c>
      <c r="AB80" s="626"/>
      <c r="AC80" s="626"/>
      <c r="AD80" s="626"/>
      <c r="AN80" s="646"/>
      <c r="AO80" s="419">
        <f t="shared" si="17"/>
        <v>0</v>
      </c>
    </row>
    <row r="81" spans="1:43" ht="12.75" hidden="1" customHeight="1" x14ac:dyDescent="0.25">
      <c r="A81" s="628" t="s">
        <v>115</v>
      </c>
      <c r="B81" s="629"/>
      <c r="C81" s="629"/>
      <c r="D81" s="629"/>
      <c r="E81" s="629"/>
      <c r="F81" s="629"/>
      <c r="G81" s="629"/>
      <c r="H81" s="629"/>
      <c r="I81" s="629"/>
      <c r="J81" s="629"/>
      <c r="K81" s="629"/>
      <c r="L81" s="629"/>
      <c r="M81" s="629"/>
      <c r="N81" s="629"/>
      <c r="O81" s="629"/>
      <c r="P81" s="629"/>
      <c r="Q81" s="629"/>
      <c r="R81" s="629"/>
      <c r="S81" s="629"/>
      <c r="T81" s="629"/>
      <c r="U81" s="629"/>
      <c r="V81" s="629"/>
      <c r="W81" s="629"/>
      <c r="X81" s="629"/>
      <c r="Y81" s="629"/>
      <c r="Z81" s="630"/>
      <c r="AA81" s="625" t="s">
        <v>116</v>
      </c>
      <c r="AB81" s="626"/>
      <c r="AC81" s="626"/>
      <c r="AD81" s="626"/>
      <c r="AN81" s="646"/>
      <c r="AO81" s="419">
        <f t="shared" si="17"/>
        <v>0</v>
      </c>
    </row>
    <row r="82" spans="1:43" ht="12.75" hidden="1" customHeight="1" x14ac:dyDescent="0.25">
      <c r="A82" s="625" t="s">
        <v>117</v>
      </c>
      <c r="B82" s="626"/>
      <c r="C82" s="626"/>
      <c r="D82" s="626"/>
      <c r="E82" s="626"/>
      <c r="F82" s="626"/>
      <c r="G82" s="626"/>
      <c r="H82" s="626"/>
      <c r="I82" s="626"/>
      <c r="J82" s="626"/>
      <c r="K82" s="626"/>
      <c r="L82" s="626"/>
      <c r="M82" s="626"/>
      <c r="N82" s="626"/>
      <c r="O82" s="626"/>
      <c r="P82" s="626"/>
      <c r="Q82" s="626"/>
      <c r="R82" s="626"/>
      <c r="S82" s="626"/>
      <c r="T82" s="626"/>
      <c r="U82" s="626"/>
      <c r="V82" s="626"/>
      <c r="W82" s="626"/>
      <c r="X82" s="626"/>
      <c r="Y82" s="626"/>
      <c r="Z82" s="627"/>
      <c r="AA82" s="625" t="s">
        <v>118</v>
      </c>
      <c r="AB82" s="626"/>
      <c r="AC82" s="626"/>
      <c r="AD82" s="626"/>
      <c r="AN82" s="646"/>
      <c r="AO82" s="419">
        <f t="shared" si="17"/>
        <v>0</v>
      </c>
    </row>
    <row r="83" spans="1:43" ht="12.75" hidden="1" customHeight="1" x14ac:dyDescent="0.25">
      <c r="A83" s="628" t="s">
        <v>119</v>
      </c>
      <c r="B83" s="629"/>
      <c r="C83" s="629"/>
      <c r="D83" s="629"/>
      <c r="E83" s="629"/>
      <c r="F83" s="629"/>
      <c r="G83" s="629"/>
      <c r="H83" s="629"/>
      <c r="I83" s="629"/>
      <c r="J83" s="629"/>
      <c r="K83" s="629"/>
      <c r="L83" s="629"/>
      <c r="M83" s="629"/>
      <c r="N83" s="629"/>
      <c r="O83" s="629"/>
      <c r="P83" s="629"/>
      <c r="Q83" s="629"/>
      <c r="R83" s="629"/>
      <c r="S83" s="629"/>
      <c r="T83" s="629"/>
      <c r="U83" s="629"/>
      <c r="V83" s="629"/>
      <c r="W83" s="629"/>
      <c r="X83" s="629"/>
      <c r="Y83" s="629"/>
      <c r="Z83" s="630"/>
      <c r="AA83" s="625" t="s">
        <v>120</v>
      </c>
      <c r="AB83" s="626"/>
      <c r="AC83" s="626"/>
      <c r="AD83" s="626"/>
      <c r="AN83" s="646"/>
      <c r="AO83" s="419">
        <f t="shared" si="17"/>
        <v>0</v>
      </c>
    </row>
    <row r="84" spans="1:43" ht="12.75" hidden="1" customHeight="1" x14ac:dyDescent="0.25">
      <c r="A84" s="638" t="s">
        <v>121</v>
      </c>
      <c r="B84" s="639"/>
      <c r="C84" s="639"/>
      <c r="D84" s="639"/>
      <c r="E84" s="639"/>
      <c r="F84" s="639"/>
      <c r="G84" s="639"/>
      <c r="H84" s="639"/>
      <c r="I84" s="639"/>
      <c r="J84" s="639"/>
      <c r="K84" s="639"/>
      <c r="L84" s="639"/>
      <c r="M84" s="639"/>
      <c r="N84" s="639"/>
      <c r="O84" s="639"/>
      <c r="P84" s="639"/>
      <c r="Q84" s="639"/>
      <c r="R84" s="639"/>
      <c r="S84" s="639"/>
      <c r="T84" s="639"/>
      <c r="U84" s="639"/>
      <c r="V84" s="639"/>
      <c r="W84" s="639"/>
      <c r="X84" s="639"/>
      <c r="Y84" s="639"/>
      <c r="Z84" s="640"/>
      <c r="AA84" s="641" t="s">
        <v>122</v>
      </c>
      <c r="AB84" s="642"/>
      <c r="AC84" s="642"/>
      <c r="AD84" s="642"/>
      <c r="AE84" s="419">
        <f>SUM(AE80:AE83)</f>
        <v>0</v>
      </c>
      <c r="AH84" s="419">
        <f>SUM(AH80:AH83)</f>
        <v>0</v>
      </c>
      <c r="AK84" s="419">
        <f>SUM(AK80:AK83)</f>
        <v>0</v>
      </c>
      <c r="AN84" s="646"/>
      <c r="AO84" s="419">
        <f t="shared" si="17"/>
        <v>0</v>
      </c>
    </row>
    <row r="85" spans="1:43" s="417" customFormat="1" x14ac:dyDescent="0.25">
      <c r="A85" s="317"/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9"/>
      <c r="AA85" s="320"/>
      <c r="AB85" s="321"/>
      <c r="AC85" s="321"/>
      <c r="AD85" s="321"/>
      <c r="AE85" s="213" t="s">
        <v>499</v>
      </c>
      <c r="AF85" s="213" t="s">
        <v>543</v>
      </c>
      <c r="AG85" s="213" t="s">
        <v>555</v>
      </c>
      <c r="AH85" s="213" t="s">
        <v>499</v>
      </c>
      <c r="AI85" s="213" t="s">
        <v>543</v>
      </c>
      <c r="AJ85" s="213" t="s">
        <v>555</v>
      </c>
      <c r="AK85" s="213" t="s">
        <v>499</v>
      </c>
      <c r="AL85" s="213" t="s">
        <v>543</v>
      </c>
      <c r="AM85" s="213" t="s">
        <v>555</v>
      </c>
      <c r="AN85" s="647"/>
      <c r="AO85" s="213" t="s">
        <v>499</v>
      </c>
      <c r="AP85" s="213" t="s">
        <v>543</v>
      </c>
      <c r="AQ85" s="213" t="s">
        <v>555</v>
      </c>
    </row>
    <row r="86" spans="1:43" s="417" customFormat="1" x14ac:dyDescent="0.25">
      <c r="A86" s="628"/>
      <c r="B86" s="629"/>
      <c r="C86" s="629"/>
      <c r="D86" s="629"/>
      <c r="E86" s="629"/>
      <c r="F86" s="629"/>
      <c r="G86" s="629"/>
      <c r="H86" s="629"/>
      <c r="I86" s="629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9"/>
      <c r="AA86" s="313"/>
      <c r="AB86" s="321"/>
      <c r="AC86" s="321"/>
      <c r="AD86" s="321"/>
      <c r="AE86" s="214">
        <v>0</v>
      </c>
      <c r="AF86" s="214">
        <v>0</v>
      </c>
      <c r="AG86" s="214"/>
      <c r="AH86" s="214">
        <v>0</v>
      </c>
      <c r="AI86" s="214">
        <v>0</v>
      </c>
      <c r="AJ86" s="214">
        <v>0</v>
      </c>
      <c r="AK86" s="214">
        <v>0</v>
      </c>
      <c r="AL86" s="214">
        <v>0</v>
      </c>
      <c r="AM86" s="214">
        <v>0</v>
      </c>
      <c r="AN86" s="647"/>
      <c r="AO86" s="213">
        <v>0</v>
      </c>
      <c r="AP86" s="213">
        <f>SUM(AF86,AJ86,AM86)</f>
        <v>0</v>
      </c>
      <c r="AQ86" s="213">
        <f>SUM(AG86,AJ86,AM86)</f>
        <v>0</v>
      </c>
    </row>
    <row r="87" spans="1:43" s="417" customFormat="1" x14ac:dyDescent="0.25">
      <c r="A87" s="638"/>
      <c r="B87" s="639"/>
      <c r="C87" s="639"/>
      <c r="D87" s="639"/>
      <c r="E87" s="639"/>
      <c r="F87" s="639"/>
      <c r="G87" s="639"/>
      <c r="H87" s="639"/>
      <c r="I87" s="639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9"/>
      <c r="AA87" s="320"/>
      <c r="AB87" s="321"/>
      <c r="AC87" s="321"/>
      <c r="AD87" s="321"/>
      <c r="AE87" s="213">
        <f t="shared" ref="AE87:AM87" si="18">SUM(AE86)</f>
        <v>0</v>
      </c>
      <c r="AF87" s="213">
        <f t="shared" si="18"/>
        <v>0</v>
      </c>
      <c r="AG87" s="213"/>
      <c r="AH87" s="213">
        <f t="shared" si="18"/>
        <v>0</v>
      </c>
      <c r="AI87" s="213">
        <f t="shared" si="18"/>
        <v>0</v>
      </c>
      <c r="AJ87" s="213">
        <f t="shared" si="18"/>
        <v>0</v>
      </c>
      <c r="AK87" s="213">
        <f t="shared" si="18"/>
        <v>0</v>
      </c>
      <c r="AL87" s="213">
        <f t="shared" si="18"/>
        <v>0</v>
      </c>
      <c r="AM87" s="213">
        <f t="shared" si="18"/>
        <v>0</v>
      </c>
      <c r="AN87" s="647"/>
      <c r="AO87" s="213">
        <f>SUM(AO86)</f>
        <v>0</v>
      </c>
      <c r="AP87" s="213">
        <f>SUM(AP86)</f>
        <v>0</v>
      </c>
      <c r="AQ87" s="213">
        <f t="shared" ref="AQ87:AQ106" si="19">SUM(AG87,AJ87,AM87)</f>
        <v>0</v>
      </c>
    </row>
    <row r="88" spans="1:43" s="417" customFormat="1" x14ac:dyDescent="0.25">
      <c r="A88" s="317" t="s">
        <v>559</v>
      </c>
      <c r="B88" s="318"/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9"/>
      <c r="AA88" s="320"/>
      <c r="AB88" s="321"/>
      <c r="AC88" s="321"/>
      <c r="AD88" s="321"/>
      <c r="AE88" s="213">
        <f>SUM(AE70)</f>
        <v>218458422</v>
      </c>
      <c r="AF88" s="213">
        <f t="shared" ref="AF88:AQ88" si="20">SUM(AF70)</f>
        <v>220103370</v>
      </c>
      <c r="AG88" s="213">
        <f t="shared" si="20"/>
        <v>247463499</v>
      </c>
      <c r="AH88" s="213">
        <f t="shared" si="20"/>
        <v>0</v>
      </c>
      <c r="AI88" s="213">
        <f t="shared" si="20"/>
        <v>4621474</v>
      </c>
      <c r="AJ88" s="213">
        <f t="shared" si="20"/>
        <v>2130326</v>
      </c>
      <c r="AK88" s="213">
        <f t="shared" si="20"/>
        <v>24111071</v>
      </c>
      <c r="AL88" s="213">
        <f t="shared" si="20"/>
        <v>26459684</v>
      </c>
      <c r="AM88" s="213">
        <f t="shared" si="20"/>
        <v>19285427</v>
      </c>
      <c r="AN88" s="647"/>
      <c r="AO88" s="213">
        <f t="shared" si="20"/>
        <v>242569493</v>
      </c>
      <c r="AP88" s="213">
        <f t="shared" si="20"/>
        <v>251184528</v>
      </c>
      <c r="AQ88" s="213">
        <f t="shared" si="20"/>
        <v>268879252</v>
      </c>
    </row>
    <row r="89" spans="1:43" x14ac:dyDescent="0.25">
      <c r="A89" s="625" t="s">
        <v>123</v>
      </c>
      <c r="B89" s="626"/>
      <c r="C89" s="626"/>
      <c r="D89" s="626"/>
      <c r="E89" s="626"/>
      <c r="F89" s="626"/>
      <c r="G89" s="626"/>
      <c r="H89" s="626"/>
      <c r="I89" s="626"/>
      <c r="J89" s="626"/>
      <c r="K89" s="626"/>
      <c r="L89" s="626"/>
      <c r="M89" s="626"/>
      <c r="N89" s="626"/>
      <c r="O89" s="626"/>
      <c r="P89" s="626"/>
      <c r="Q89" s="626"/>
      <c r="R89" s="626"/>
      <c r="S89" s="626"/>
      <c r="T89" s="626"/>
      <c r="U89" s="626"/>
      <c r="V89" s="626"/>
      <c r="W89" s="626"/>
      <c r="X89" s="626"/>
      <c r="Y89" s="626"/>
      <c r="Z89" s="627"/>
      <c r="AA89" s="625" t="s">
        <v>124</v>
      </c>
      <c r="AB89" s="626"/>
      <c r="AC89" s="626"/>
      <c r="AD89" s="626"/>
      <c r="AE89" s="214">
        <v>155787007</v>
      </c>
      <c r="AF89" s="214">
        <v>155787007</v>
      </c>
      <c r="AG89" s="214">
        <v>155787007</v>
      </c>
      <c r="AH89" s="214">
        <v>0</v>
      </c>
      <c r="AI89" s="214">
        <v>0</v>
      </c>
      <c r="AJ89" s="214">
        <v>0</v>
      </c>
      <c r="AK89" s="214">
        <v>0</v>
      </c>
      <c r="AL89" s="214">
        <v>0</v>
      </c>
      <c r="AM89" s="214">
        <v>0</v>
      </c>
      <c r="AN89" s="647"/>
      <c r="AO89" s="214">
        <f>SUM(AE89,AH89,AK89)</f>
        <v>155787007</v>
      </c>
      <c r="AP89" s="214">
        <f>SUM(AF89,AI89,AL89)</f>
        <v>155787007</v>
      </c>
      <c r="AQ89" s="213">
        <f t="shared" si="19"/>
        <v>155787007</v>
      </c>
    </row>
    <row r="90" spans="1:43" ht="12.75" hidden="1" customHeight="1" x14ac:dyDescent="0.25">
      <c r="A90" s="625" t="s">
        <v>125</v>
      </c>
      <c r="B90" s="626"/>
      <c r="C90" s="626"/>
      <c r="D90" s="626"/>
      <c r="E90" s="626"/>
      <c r="F90" s="626"/>
      <c r="G90" s="626"/>
      <c r="H90" s="626"/>
      <c r="I90" s="626"/>
      <c r="J90" s="626"/>
      <c r="K90" s="626"/>
      <c r="L90" s="626"/>
      <c r="M90" s="626"/>
      <c r="N90" s="626"/>
      <c r="O90" s="626"/>
      <c r="P90" s="626"/>
      <c r="Q90" s="626"/>
      <c r="R90" s="626"/>
      <c r="S90" s="626"/>
      <c r="T90" s="626"/>
      <c r="U90" s="626"/>
      <c r="V90" s="626"/>
      <c r="W90" s="626"/>
      <c r="X90" s="626"/>
      <c r="Y90" s="626"/>
      <c r="Z90" s="627"/>
      <c r="AA90" s="625" t="s">
        <v>126</v>
      </c>
      <c r="AB90" s="626"/>
      <c r="AC90" s="626"/>
      <c r="AD90" s="626"/>
      <c r="AE90" s="214"/>
      <c r="AF90" s="214"/>
      <c r="AG90" s="214"/>
      <c r="AH90" s="214"/>
      <c r="AI90" s="214"/>
      <c r="AJ90" s="214"/>
      <c r="AK90" s="214"/>
      <c r="AL90" s="214"/>
      <c r="AM90" s="214"/>
      <c r="AN90" s="647"/>
      <c r="AO90" s="214">
        <f>SUM(AE90,AH90,AK90)</f>
        <v>0</v>
      </c>
      <c r="AP90" s="213">
        <f>SUM(AF90,AI90,AL90)</f>
        <v>0</v>
      </c>
      <c r="AQ90" s="213">
        <f t="shared" si="19"/>
        <v>0</v>
      </c>
    </row>
    <row r="91" spans="1:43" s="417" customFormat="1" x14ac:dyDescent="0.25">
      <c r="A91" s="641" t="s">
        <v>523</v>
      </c>
      <c r="B91" s="642"/>
      <c r="C91" s="642"/>
      <c r="D91" s="642"/>
      <c r="E91" s="642"/>
      <c r="F91" s="642"/>
      <c r="G91" s="642"/>
      <c r="H91" s="642"/>
      <c r="I91" s="642"/>
      <c r="J91" s="642"/>
      <c r="K91" s="642"/>
      <c r="L91" s="642"/>
      <c r="M91" s="642"/>
      <c r="N91" s="642"/>
      <c r="O91" s="642"/>
      <c r="P91" s="642"/>
      <c r="Q91" s="642"/>
      <c r="R91" s="642"/>
      <c r="S91" s="642"/>
      <c r="T91" s="642"/>
      <c r="U91" s="642"/>
      <c r="V91" s="642"/>
      <c r="W91" s="642"/>
      <c r="X91" s="642"/>
      <c r="Y91" s="642"/>
      <c r="Z91" s="643"/>
      <c r="AA91" s="641" t="s">
        <v>127</v>
      </c>
      <c r="AB91" s="642"/>
      <c r="AC91" s="642"/>
      <c r="AD91" s="642"/>
      <c r="AE91" s="213">
        <f t="shared" ref="AE91:AO91" si="21">SUM(AE89:AE90)</f>
        <v>155787007</v>
      </c>
      <c r="AF91" s="213">
        <f t="shared" si="21"/>
        <v>155787007</v>
      </c>
      <c r="AG91" s="213">
        <f t="shared" si="21"/>
        <v>155787007</v>
      </c>
      <c r="AH91" s="213">
        <f t="shared" si="21"/>
        <v>0</v>
      </c>
      <c r="AI91" s="213">
        <f t="shared" si="21"/>
        <v>0</v>
      </c>
      <c r="AJ91" s="213">
        <f t="shared" si="21"/>
        <v>0</v>
      </c>
      <c r="AK91" s="213">
        <f t="shared" si="21"/>
        <v>0</v>
      </c>
      <c r="AL91" s="213">
        <f t="shared" si="21"/>
        <v>0</v>
      </c>
      <c r="AM91" s="213">
        <f t="shared" si="21"/>
        <v>0</v>
      </c>
      <c r="AN91" s="647"/>
      <c r="AO91" s="213">
        <f t="shared" si="21"/>
        <v>155787007</v>
      </c>
      <c r="AP91" s="213">
        <f t="shared" ref="AP91:AP97" si="22">SUM(AF91,AI91,AL91)</f>
        <v>155787007</v>
      </c>
      <c r="AQ91" s="213">
        <f t="shared" si="19"/>
        <v>155787007</v>
      </c>
    </row>
    <row r="92" spans="1:43" ht="12.75" hidden="1" customHeight="1" x14ac:dyDescent="0.25">
      <c r="A92" s="628" t="s">
        <v>128</v>
      </c>
      <c r="B92" s="629"/>
      <c r="C92" s="629"/>
      <c r="D92" s="629"/>
      <c r="E92" s="629"/>
      <c r="F92" s="629"/>
      <c r="G92" s="629"/>
      <c r="H92" s="629"/>
      <c r="I92" s="629"/>
      <c r="J92" s="629"/>
      <c r="K92" s="629"/>
      <c r="L92" s="629"/>
      <c r="M92" s="629"/>
      <c r="N92" s="629"/>
      <c r="O92" s="629"/>
      <c r="P92" s="629"/>
      <c r="Q92" s="629"/>
      <c r="R92" s="629"/>
      <c r="S92" s="629"/>
      <c r="T92" s="629"/>
      <c r="U92" s="629"/>
      <c r="V92" s="629"/>
      <c r="W92" s="629"/>
      <c r="X92" s="629"/>
      <c r="Y92" s="629"/>
      <c r="Z92" s="630"/>
      <c r="AA92" s="625" t="s">
        <v>129</v>
      </c>
      <c r="AB92" s="626"/>
      <c r="AC92" s="626"/>
      <c r="AD92" s="626"/>
      <c r="AE92" s="214"/>
      <c r="AF92" s="214"/>
      <c r="AG92" s="214"/>
      <c r="AH92" s="214"/>
      <c r="AI92" s="214"/>
      <c r="AJ92" s="214"/>
      <c r="AK92" s="214"/>
      <c r="AL92" s="214"/>
      <c r="AM92" s="214"/>
      <c r="AN92" s="647"/>
      <c r="AO92" s="214">
        <f t="shared" ref="AO92:AO107" si="23">SUM(AE92,AH92,AK92)</f>
        <v>0</v>
      </c>
      <c r="AP92" s="213">
        <f t="shared" si="22"/>
        <v>0</v>
      </c>
      <c r="AQ92" s="213">
        <f t="shared" si="19"/>
        <v>0</v>
      </c>
    </row>
    <row r="93" spans="1:43" ht="12.75" hidden="1" customHeight="1" x14ac:dyDescent="0.25">
      <c r="A93" s="628" t="s">
        <v>130</v>
      </c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629"/>
      <c r="Y93" s="629"/>
      <c r="Z93" s="630"/>
      <c r="AA93" s="625" t="s">
        <v>131</v>
      </c>
      <c r="AB93" s="626"/>
      <c r="AC93" s="626"/>
      <c r="AD93" s="626"/>
      <c r="AE93" s="214"/>
      <c r="AF93" s="214"/>
      <c r="AG93" s="214"/>
      <c r="AH93" s="214"/>
      <c r="AI93" s="214"/>
      <c r="AJ93" s="214"/>
      <c r="AK93" s="214"/>
      <c r="AL93" s="214"/>
      <c r="AM93" s="214"/>
      <c r="AN93" s="647"/>
      <c r="AO93" s="214">
        <f t="shared" si="23"/>
        <v>0</v>
      </c>
      <c r="AP93" s="213">
        <f t="shared" si="22"/>
        <v>0</v>
      </c>
      <c r="AQ93" s="213">
        <f t="shared" si="19"/>
        <v>0</v>
      </c>
    </row>
    <row r="94" spans="1:43" x14ac:dyDescent="0.25">
      <c r="A94" s="628" t="s">
        <v>128</v>
      </c>
      <c r="B94" s="629"/>
      <c r="C94" s="629"/>
      <c r="D94" s="629"/>
      <c r="E94" s="629"/>
      <c r="F94" s="629"/>
      <c r="G94" s="629"/>
      <c r="H94" s="629"/>
      <c r="I94" s="629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6"/>
      <c r="AA94" s="313" t="s">
        <v>129</v>
      </c>
      <c r="AB94" s="314"/>
      <c r="AC94" s="314"/>
      <c r="AD94" s="314"/>
      <c r="AE94" s="214">
        <v>0</v>
      </c>
      <c r="AF94" s="214"/>
      <c r="AG94" s="214">
        <v>4141273</v>
      </c>
      <c r="AH94" s="214">
        <v>0</v>
      </c>
      <c r="AI94" s="214">
        <v>0</v>
      </c>
      <c r="AJ94" s="214">
        <v>0</v>
      </c>
      <c r="AK94" s="214">
        <v>0</v>
      </c>
      <c r="AL94" s="214">
        <v>0</v>
      </c>
      <c r="AM94" s="214">
        <v>0</v>
      </c>
      <c r="AN94" s="647"/>
      <c r="AO94" s="214">
        <f t="shared" si="23"/>
        <v>0</v>
      </c>
      <c r="AP94" s="214">
        <f t="shared" si="22"/>
        <v>0</v>
      </c>
      <c r="AQ94" s="213">
        <f t="shared" si="19"/>
        <v>4141273</v>
      </c>
    </row>
    <row r="95" spans="1:43" x14ac:dyDescent="0.25">
      <c r="A95" s="628" t="s">
        <v>132</v>
      </c>
      <c r="B95" s="629"/>
      <c r="C95" s="629"/>
      <c r="D95" s="629"/>
      <c r="E95" s="629"/>
      <c r="F95" s="629"/>
      <c r="G95" s="629"/>
      <c r="H95" s="629"/>
      <c r="I95" s="629"/>
      <c r="J95" s="629"/>
      <c r="K95" s="629"/>
      <c r="L95" s="629"/>
      <c r="M95" s="629"/>
      <c r="N95" s="629"/>
      <c r="O95" s="629"/>
      <c r="P95" s="629"/>
      <c r="Q95" s="629"/>
      <c r="R95" s="629"/>
      <c r="S95" s="629"/>
      <c r="T95" s="629"/>
      <c r="U95" s="629"/>
      <c r="V95" s="629"/>
      <c r="W95" s="629"/>
      <c r="X95" s="629"/>
      <c r="Y95" s="629"/>
      <c r="Z95" s="630"/>
      <c r="AA95" s="625" t="s">
        <v>133</v>
      </c>
      <c r="AB95" s="626"/>
      <c r="AC95" s="626"/>
      <c r="AD95" s="626"/>
      <c r="AE95" s="214">
        <v>0</v>
      </c>
      <c r="AF95" s="214">
        <v>0</v>
      </c>
      <c r="AG95" s="214">
        <v>0</v>
      </c>
      <c r="AH95" s="214">
        <v>44167276</v>
      </c>
      <c r="AI95" s="214">
        <v>49801676</v>
      </c>
      <c r="AJ95" s="214">
        <v>45407570</v>
      </c>
      <c r="AK95" s="214">
        <v>99077795</v>
      </c>
      <c r="AL95" s="214">
        <v>99228365</v>
      </c>
      <c r="AM95" s="214">
        <v>78379658</v>
      </c>
      <c r="AN95" s="647"/>
      <c r="AO95" s="214">
        <f t="shared" si="23"/>
        <v>143245071</v>
      </c>
      <c r="AP95" s="214">
        <f t="shared" si="22"/>
        <v>149030041</v>
      </c>
      <c r="AQ95" s="213">
        <f t="shared" si="19"/>
        <v>123787228</v>
      </c>
    </row>
    <row r="96" spans="1:43" ht="12.75" hidden="1" customHeight="1" x14ac:dyDescent="0.25">
      <c r="A96" s="628" t="s">
        <v>134</v>
      </c>
      <c r="B96" s="629"/>
      <c r="C96" s="629"/>
      <c r="D96" s="629"/>
      <c r="E96" s="629"/>
      <c r="F96" s="629"/>
      <c r="G96" s="629"/>
      <c r="H96" s="629"/>
      <c r="I96" s="629"/>
      <c r="J96" s="629"/>
      <c r="K96" s="629"/>
      <c r="L96" s="629"/>
      <c r="M96" s="629"/>
      <c r="N96" s="629"/>
      <c r="O96" s="629"/>
      <c r="P96" s="629"/>
      <c r="Q96" s="629"/>
      <c r="R96" s="629"/>
      <c r="S96" s="629"/>
      <c r="T96" s="629"/>
      <c r="U96" s="629"/>
      <c r="V96" s="629"/>
      <c r="W96" s="629"/>
      <c r="X96" s="629"/>
      <c r="Y96" s="629"/>
      <c r="Z96" s="630"/>
      <c r="AA96" s="625" t="s">
        <v>135</v>
      </c>
      <c r="AB96" s="626"/>
      <c r="AC96" s="626"/>
      <c r="AD96" s="626"/>
      <c r="AE96" s="214"/>
      <c r="AF96" s="214"/>
      <c r="AG96" s="214"/>
      <c r="AH96" s="214">
        <v>44167276</v>
      </c>
      <c r="AI96" s="214"/>
      <c r="AJ96" s="214"/>
      <c r="AK96" s="214"/>
      <c r="AL96" s="214"/>
      <c r="AM96" s="214"/>
      <c r="AN96" s="647"/>
      <c r="AO96" s="214">
        <f t="shared" si="23"/>
        <v>44167276</v>
      </c>
      <c r="AP96" s="213">
        <f t="shared" si="22"/>
        <v>0</v>
      </c>
      <c r="AQ96" s="213">
        <f t="shared" si="19"/>
        <v>0</v>
      </c>
    </row>
    <row r="97" spans="1:43" ht="12.75" hidden="1" customHeight="1" x14ac:dyDescent="0.25">
      <c r="A97" s="625" t="s">
        <v>136</v>
      </c>
      <c r="B97" s="626"/>
      <c r="C97" s="626"/>
      <c r="D97" s="626"/>
      <c r="E97" s="626"/>
      <c r="F97" s="626"/>
      <c r="G97" s="626"/>
      <c r="H97" s="626"/>
      <c r="I97" s="626"/>
      <c r="J97" s="626"/>
      <c r="K97" s="626"/>
      <c r="L97" s="626"/>
      <c r="M97" s="626"/>
      <c r="N97" s="626"/>
      <c r="O97" s="626"/>
      <c r="P97" s="626"/>
      <c r="Q97" s="626"/>
      <c r="R97" s="626"/>
      <c r="S97" s="626"/>
      <c r="T97" s="626"/>
      <c r="U97" s="626"/>
      <c r="V97" s="626"/>
      <c r="W97" s="626"/>
      <c r="X97" s="626"/>
      <c r="Y97" s="626"/>
      <c r="Z97" s="627"/>
      <c r="AA97" s="625" t="s">
        <v>137</v>
      </c>
      <c r="AB97" s="626"/>
      <c r="AC97" s="626"/>
      <c r="AD97" s="626"/>
      <c r="AE97" s="214"/>
      <c r="AF97" s="214"/>
      <c r="AG97" s="214"/>
      <c r="AH97" s="214">
        <v>44167276</v>
      </c>
      <c r="AI97" s="214"/>
      <c r="AJ97" s="214"/>
      <c r="AK97" s="214"/>
      <c r="AL97" s="214"/>
      <c r="AM97" s="214"/>
      <c r="AN97" s="647"/>
      <c r="AO97" s="214">
        <f t="shared" si="23"/>
        <v>44167276</v>
      </c>
      <c r="AP97" s="213">
        <f t="shared" si="22"/>
        <v>0</v>
      </c>
      <c r="AQ97" s="213">
        <f t="shared" si="19"/>
        <v>0</v>
      </c>
    </row>
    <row r="98" spans="1:43" s="417" customFormat="1" x14ac:dyDescent="0.25">
      <c r="A98" s="641" t="s">
        <v>524</v>
      </c>
      <c r="B98" s="642"/>
      <c r="C98" s="642"/>
      <c r="D98" s="642"/>
      <c r="E98" s="642"/>
      <c r="F98" s="642"/>
      <c r="G98" s="642"/>
      <c r="H98" s="642"/>
      <c r="I98" s="642"/>
      <c r="J98" s="642"/>
      <c r="K98" s="642"/>
      <c r="L98" s="642"/>
      <c r="M98" s="642"/>
      <c r="N98" s="642"/>
      <c r="O98" s="642"/>
      <c r="P98" s="642"/>
      <c r="Q98" s="642"/>
      <c r="R98" s="642"/>
      <c r="S98" s="642"/>
      <c r="T98" s="642"/>
      <c r="U98" s="642"/>
      <c r="V98" s="642"/>
      <c r="W98" s="642"/>
      <c r="X98" s="642"/>
      <c r="Y98" s="642"/>
      <c r="Z98" s="643"/>
      <c r="AA98" s="641" t="s">
        <v>138</v>
      </c>
      <c r="AB98" s="642"/>
      <c r="AC98" s="642"/>
      <c r="AD98" s="642"/>
      <c r="AE98" s="213">
        <f>SUM(AE94,AE95)</f>
        <v>0</v>
      </c>
      <c r="AF98" s="213">
        <f>SUM(AF94,AF95)</f>
        <v>0</v>
      </c>
      <c r="AG98" s="213">
        <f>SUM(AG94,AG95)</f>
        <v>4141273</v>
      </c>
      <c r="AH98" s="214">
        <v>44167276</v>
      </c>
      <c r="AI98" s="213">
        <f t="shared" ref="AI98:AM98" si="24">SUM(AI79,AI84,AI91,AI92,AI93,AI95,AI96,AI97)</f>
        <v>49801676</v>
      </c>
      <c r="AJ98" s="213">
        <f t="shared" si="24"/>
        <v>45407570</v>
      </c>
      <c r="AK98" s="213">
        <f t="shared" si="24"/>
        <v>99077795</v>
      </c>
      <c r="AL98" s="213">
        <f t="shared" si="24"/>
        <v>99228365</v>
      </c>
      <c r="AM98" s="213">
        <f t="shared" si="24"/>
        <v>78379658</v>
      </c>
      <c r="AN98" s="647"/>
      <c r="AO98" s="214">
        <f t="shared" si="23"/>
        <v>143245071</v>
      </c>
      <c r="AP98" s="213">
        <f t="shared" ref="AP98:AP106" si="25">SUM(AF98,AI98,AL98)</f>
        <v>149030041</v>
      </c>
      <c r="AQ98" s="213">
        <f t="shared" si="19"/>
        <v>127928501</v>
      </c>
    </row>
    <row r="99" spans="1:43" ht="12.75" hidden="1" customHeight="1" x14ac:dyDescent="0.25">
      <c r="A99" s="625" t="s">
        <v>139</v>
      </c>
      <c r="B99" s="626"/>
      <c r="C99" s="626"/>
      <c r="D99" s="626"/>
      <c r="E99" s="626"/>
      <c r="F99" s="626"/>
      <c r="G99" s="626"/>
      <c r="H99" s="626"/>
      <c r="I99" s="626"/>
      <c r="J99" s="626"/>
      <c r="K99" s="626"/>
      <c r="L99" s="626"/>
      <c r="M99" s="626"/>
      <c r="N99" s="626"/>
      <c r="O99" s="626"/>
      <c r="P99" s="626"/>
      <c r="Q99" s="626"/>
      <c r="R99" s="626"/>
      <c r="S99" s="626"/>
      <c r="T99" s="626"/>
      <c r="U99" s="626"/>
      <c r="V99" s="626"/>
      <c r="W99" s="626"/>
      <c r="X99" s="626"/>
      <c r="Y99" s="626"/>
      <c r="Z99" s="627"/>
      <c r="AA99" s="625" t="s">
        <v>140</v>
      </c>
      <c r="AB99" s="626"/>
      <c r="AC99" s="626"/>
      <c r="AD99" s="626"/>
      <c r="AE99" s="214"/>
      <c r="AF99" s="214"/>
      <c r="AG99" s="214"/>
      <c r="AH99" s="214">
        <v>44167276</v>
      </c>
      <c r="AI99" s="214"/>
      <c r="AJ99" s="214"/>
      <c r="AK99" s="214"/>
      <c r="AL99" s="214"/>
      <c r="AM99" s="214"/>
      <c r="AN99" s="647"/>
      <c r="AO99" s="214">
        <f t="shared" si="23"/>
        <v>44167276</v>
      </c>
      <c r="AP99" s="213">
        <f t="shared" si="25"/>
        <v>0</v>
      </c>
      <c r="AQ99" s="213">
        <f t="shared" si="19"/>
        <v>0</v>
      </c>
    </row>
    <row r="100" spans="1:43" ht="12.75" hidden="1" customHeight="1" x14ac:dyDescent="0.25">
      <c r="A100" s="625" t="s">
        <v>141</v>
      </c>
      <c r="B100" s="626"/>
      <c r="C100" s="626"/>
      <c r="D100" s="626"/>
      <c r="E100" s="626"/>
      <c r="F100" s="626"/>
      <c r="G100" s="626"/>
      <c r="H100" s="626"/>
      <c r="I100" s="626"/>
      <c r="J100" s="626"/>
      <c r="K100" s="626"/>
      <c r="L100" s="626"/>
      <c r="M100" s="626"/>
      <c r="N100" s="626"/>
      <c r="O100" s="626"/>
      <c r="P100" s="626"/>
      <c r="Q100" s="626"/>
      <c r="R100" s="626"/>
      <c r="S100" s="626"/>
      <c r="T100" s="626"/>
      <c r="U100" s="626"/>
      <c r="V100" s="626"/>
      <c r="W100" s="626"/>
      <c r="X100" s="626"/>
      <c r="Y100" s="626"/>
      <c r="Z100" s="627"/>
      <c r="AA100" s="625" t="s">
        <v>142</v>
      </c>
      <c r="AB100" s="626"/>
      <c r="AC100" s="626"/>
      <c r="AD100" s="626"/>
      <c r="AE100" s="214"/>
      <c r="AF100" s="214"/>
      <c r="AG100" s="214"/>
      <c r="AH100" s="214">
        <v>44167276</v>
      </c>
      <c r="AI100" s="214"/>
      <c r="AJ100" s="214"/>
      <c r="AK100" s="214"/>
      <c r="AL100" s="214"/>
      <c r="AM100" s="214"/>
      <c r="AN100" s="647"/>
      <c r="AO100" s="214">
        <f t="shared" si="23"/>
        <v>44167276</v>
      </c>
      <c r="AP100" s="213">
        <f t="shared" si="25"/>
        <v>0</v>
      </c>
      <c r="AQ100" s="213">
        <f t="shared" si="19"/>
        <v>0</v>
      </c>
    </row>
    <row r="101" spans="1:43" ht="12.75" hidden="1" customHeight="1" x14ac:dyDescent="0.25">
      <c r="A101" s="628" t="s">
        <v>143</v>
      </c>
      <c r="B101" s="629"/>
      <c r="C101" s="629"/>
      <c r="D101" s="629"/>
      <c r="E101" s="629"/>
      <c r="F101" s="629"/>
      <c r="G101" s="629"/>
      <c r="H101" s="629"/>
      <c r="I101" s="629"/>
      <c r="J101" s="629"/>
      <c r="K101" s="629"/>
      <c r="L101" s="629"/>
      <c r="M101" s="629"/>
      <c r="N101" s="629"/>
      <c r="O101" s="629"/>
      <c r="P101" s="629"/>
      <c r="Q101" s="629"/>
      <c r="R101" s="629"/>
      <c r="S101" s="629"/>
      <c r="T101" s="629"/>
      <c r="U101" s="629"/>
      <c r="V101" s="629"/>
      <c r="W101" s="629"/>
      <c r="X101" s="629"/>
      <c r="Y101" s="629"/>
      <c r="Z101" s="630"/>
      <c r="AA101" s="625" t="s">
        <v>144</v>
      </c>
      <c r="AB101" s="626"/>
      <c r="AC101" s="626"/>
      <c r="AD101" s="626"/>
      <c r="AE101" s="214"/>
      <c r="AF101" s="214"/>
      <c r="AG101" s="214"/>
      <c r="AH101" s="214">
        <v>44167276</v>
      </c>
      <c r="AI101" s="214"/>
      <c r="AJ101" s="214"/>
      <c r="AK101" s="214"/>
      <c r="AL101" s="214"/>
      <c r="AM101" s="214"/>
      <c r="AN101" s="647"/>
      <c r="AO101" s="214">
        <f t="shared" si="23"/>
        <v>44167276</v>
      </c>
      <c r="AP101" s="213">
        <f t="shared" si="25"/>
        <v>0</v>
      </c>
      <c r="AQ101" s="213">
        <f t="shared" si="19"/>
        <v>0</v>
      </c>
    </row>
    <row r="102" spans="1:43" ht="12.75" hidden="1" customHeight="1" x14ac:dyDescent="0.25">
      <c r="A102" s="628" t="s">
        <v>145</v>
      </c>
      <c r="B102" s="629"/>
      <c r="C102" s="629"/>
      <c r="D102" s="629"/>
      <c r="E102" s="629"/>
      <c r="F102" s="629"/>
      <c r="G102" s="629"/>
      <c r="H102" s="629"/>
      <c r="I102" s="629"/>
      <c r="J102" s="629"/>
      <c r="K102" s="629"/>
      <c r="L102" s="629"/>
      <c r="M102" s="629"/>
      <c r="N102" s="629"/>
      <c r="O102" s="629"/>
      <c r="P102" s="629"/>
      <c r="Q102" s="629"/>
      <c r="R102" s="629"/>
      <c r="S102" s="629"/>
      <c r="T102" s="629"/>
      <c r="U102" s="629"/>
      <c r="V102" s="629"/>
      <c r="W102" s="629"/>
      <c r="X102" s="629"/>
      <c r="Y102" s="629"/>
      <c r="Z102" s="630"/>
      <c r="AA102" s="625" t="s">
        <v>146</v>
      </c>
      <c r="AB102" s="626"/>
      <c r="AC102" s="626"/>
      <c r="AD102" s="626"/>
      <c r="AE102" s="214"/>
      <c r="AF102" s="214"/>
      <c r="AG102" s="214"/>
      <c r="AH102" s="214">
        <v>44167276</v>
      </c>
      <c r="AI102" s="214"/>
      <c r="AJ102" s="214"/>
      <c r="AK102" s="214"/>
      <c r="AL102" s="214"/>
      <c r="AM102" s="214"/>
      <c r="AN102" s="647"/>
      <c r="AO102" s="214">
        <f t="shared" si="23"/>
        <v>44167276</v>
      </c>
      <c r="AP102" s="213">
        <f t="shared" si="25"/>
        <v>0</v>
      </c>
      <c r="AQ102" s="213">
        <f t="shared" si="19"/>
        <v>0</v>
      </c>
    </row>
    <row r="103" spans="1:43" ht="12.75" hidden="1" customHeight="1" x14ac:dyDescent="0.25">
      <c r="A103" s="638" t="s">
        <v>147</v>
      </c>
      <c r="B103" s="639"/>
      <c r="C103" s="639"/>
      <c r="D103" s="639"/>
      <c r="E103" s="639"/>
      <c r="F103" s="639"/>
      <c r="G103" s="639"/>
      <c r="H103" s="639"/>
      <c r="I103" s="639"/>
      <c r="J103" s="639"/>
      <c r="K103" s="639"/>
      <c r="L103" s="639"/>
      <c r="M103" s="639"/>
      <c r="N103" s="639"/>
      <c r="O103" s="639"/>
      <c r="P103" s="639"/>
      <c r="Q103" s="639"/>
      <c r="R103" s="639"/>
      <c r="S103" s="639"/>
      <c r="T103" s="639"/>
      <c r="U103" s="639"/>
      <c r="V103" s="639"/>
      <c r="W103" s="639"/>
      <c r="X103" s="639"/>
      <c r="Y103" s="639"/>
      <c r="Z103" s="640"/>
      <c r="AA103" s="641" t="s">
        <v>148</v>
      </c>
      <c r="AB103" s="642"/>
      <c r="AC103" s="642"/>
      <c r="AD103" s="642"/>
      <c r="AE103" s="214">
        <f>SUM(AE99:AE102)</f>
        <v>0</v>
      </c>
      <c r="AF103" s="214"/>
      <c r="AG103" s="214"/>
      <c r="AH103" s="214">
        <v>44167276</v>
      </c>
      <c r="AI103" s="214"/>
      <c r="AJ103" s="214"/>
      <c r="AK103" s="214">
        <f>SUM(AK99:AK102)</f>
        <v>0</v>
      </c>
      <c r="AL103" s="214"/>
      <c r="AM103" s="214"/>
      <c r="AN103" s="647"/>
      <c r="AO103" s="214">
        <f t="shared" si="23"/>
        <v>44167276</v>
      </c>
      <c r="AP103" s="213">
        <f t="shared" si="25"/>
        <v>0</v>
      </c>
      <c r="AQ103" s="213">
        <f t="shared" si="19"/>
        <v>0</v>
      </c>
    </row>
    <row r="104" spans="1:43" ht="12.75" hidden="1" customHeight="1" x14ac:dyDescent="0.25">
      <c r="A104" s="625" t="s">
        <v>149</v>
      </c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7"/>
      <c r="AA104" s="625" t="s">
        <v>150</v>
      </c>
      <c r="AB104" s="626"/>
      <c r="AC104" s="626"/>
      <c r="AD104" s="626"/>
      <c r="AE104" s="214"/>
      <c r="AF104" s="214"/>
      <c r="AG104" s="214"/>
      <c r="AH104" s="214">
        <v>44167276</v>
      </c>
      <c r="AI104" s="214"/>
      <c r="AJ104" s="214"/>
      <c r="AK104" s="214"/>
      <c r="AL104" s="214"/>
      <c r="AM104" s="214"/>
      <c r="AN104" s="647"/>
      <c r="AO104" s="214">
        <f t="shared" si="23"/>
        <v>44167276</v>
      </c>
      <c r="AP104" s="213">
        <f t="shared" si="25"/>
        <v>0</v>
      </c>
      <c r="AQ104" s="213">
        <f t="shared" si="19"/>
        <v>0</v>
      </c>
    </row>
    <row r="105" spans="1:43" s="417" customFormat="1" x14ac:dyDescent="0.25">
      <c r="A105" s="633" t="s">
        <v>525</v>
      </c>
      <c r="B105" s="634"/>
      <c r="C105" s="634"/>
      <c r="D105" s="634"/>
      <c r="E105" s="634"/>
      <c r="F105" s="634"/>
      <c r="G105" s="634"/>
      <c r="H105" s="634"/>
      <c r="I105" s="634"/>
      <c r="J105" s="634"/>
      <c r="K105" s="634"/>
      <c r="L105" s="634"/>
      <c r="M105" s="634"/>
      <c r="N105" s="634"/>
      <c r="O105" s="634"/>
      <c r="P105" s="634"/>
      <c r="Q105" s="634"/>
      <c r="R105" s="634"/>
      <c r="S105" s="634"/>
      <c r="T105" s="634"/>
      <c r="U105" s="634"/>
      <c r="V105" s="634"/>
      <c r="W105" s="634"/>
      <c r="X105" s="634"/>
      <c r="Y105" s="634"/>
      <c r="Z105" s="635"/>
      <c r="AA105" s="636" t="s">
        <v>151</v>
      </c>
      <c r="AB105" s="637"/>
      <c r="AC105" s="637"/>
      <c r="AD105" s="637"/>
      <c r="AE105" s="213">
        <f>SUM(AE98,AE91)</f>
        <v>155787007</v>
      </c>
      <c r="AF105" s="213">
        <f>SUM(AF98,AF91)</f>
        <v>155787007</v>
      </c>
      <c r="AG105" s="213">
        <f>SUM(AG98,AG91)</f>
        <v>159928280</v>
      </c>
      <c r="AH105" s="213">
        <f t="shared" ref="AH105:AM105" si="26">SUM(AH98,AH91)</f>
        <v>44167276</v>
      </c>
      <c r="AI105" s="213">
        <f t="shared" si="26"/>
        <v>49801676</v>
      </c>
      <c r="AJ105" s="213">
        <f t="shared" si="26"/>
        <v>45407570</v>
      </c>
      <c r="AK105" s="213">
        <f t="shared" si="26"/>
        <v>99077795</v>
      </c>
      <c r="AL105" s="213">
        <f t="shared" si="26"/>
        <v>99228365</v>
      </c>
      <c r="AM105" s="213">
        <f t="shared" si="26"/>
        <v>78379658</v>
      </c>
      <c r="AN105" s="647"/>
      <c r="AO105" s="214">
        <f t="shared" si="23"/>
        <v>299032078</v>
      </c>
      <c r="AP105" s="213">
        <f t="shared" si="25"/>
        <v>304817048</v>
      </c>
      <c r="AQ105" s="213">
        <f t="shared" si="19"/>
        <v>283715508</v>
      </c>
    </row>
    <row r="106" spans="1:43" x14ac:dyDescent="0.25">
      <c r="A106" s="317"/>
      <c r="B106" s="318"/>
      <c r="C106" s="318"/>
      <c r="D106" s="318"/>
      <c r="E106" s="318"/>
      <c r="F106" s="318"/>
      <c r="G106" s="318"/>
      <c r="H106" s="318"/>
      <c r="I106" s="319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9"/>
      <c r="AB106" s="309"/>
      <c r="AC106" s="309"/>
      <c r="AD106" s="320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647"/>
      <c r="AO106" s="214">
        <f t="shared" si="23"/>
        <v>0</v>
      </c>
      <c r="AP106" s="213">
        <f t="shared" si="25"/>
        <v>0</v>
      </c>
      <c r="AQ106" s="213">
        <f t="shared" si="19"/>
        <v>0</v>
      </c>
    </row>
    <row r="107" spans="1:43" s="417" customFormat="1" ht="13.8" thickBot="1" x14ac:dyDescent="0.3">
      <c r="A107" s="420" t="s">
        <v>153</v>
      </c>
      <c r="B107" s="421"/>
      <c r="C107" s="421"/>
      <c r="D107" s="421"/>
      <c r="E107" s="421"/>
      <c r="F107" s="421"/>
      <c r="G107" s="421"/>
      <c r="H107" s="421"/>
      <c r="I107" s="422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420"/>
      <c r="AE107" s="213">
        <f>SUM(AE88,AE105)</f>
        <v>374245429</v>
      </c>
      <c r="AF107" s="213">
        <f t="shared" ref="AF107:AQ107" si="27">SUM(AF88,AF105)</f>
        <v>375890377</v>
      </c>
      <c r="AG107" s="213">
        <f t="shared" si="27"/>
        <v>407391779</v>
      </c>
      <c r="AH107" s="214">
        <v>44167276</v>
      </c>
      <c r="AI107" s="213">
        <f t="shared" si="27"/>
        <v>54423150</v>
      </c>
      <c r="AJ107" s="213">
        <f t="shared" si="27"/>
        <v>47537896</v>
      </c>
      <c r="AK107" s="213">
        <f t="shared" si="27"/>
        <v>123188866</v>
      </c>
      <c r="AL107" s="213">
        <f t="shared" si="27"/>
        <v>125688049</v>
      </c>
      <c r="AM107" s="213">
        <f t="shared" si="27"/>
        <v>97665085</v>
      </c>
      <c r="AN107" s="648"/>
      <c r="AO107" s="214">
        <f t="shared" si="23"/>
        <v>541601571</v>
      </c>
      <c r="AP107" s="213">
        <f t="shared" si="27"/>
        <v>556001576</v>
      </c>
      <c r="AQ107" s="213">
        <f t="shared" si="27"/>
        <v>552594760</v>
      </c>
    </row>
    <row r="108" spans="1:43" ht="13.8" thickTop="1" x14ac:dyDescent="0.25"/>
  </sheetData>
  <mergeCells count="189">
    <mergeCell ref="AN4:AN107"/>
    <mergeCell ref="AE75:AG75"/>
    <mergeCell ref="AH75:AJ75"/>
    <mergeCell ref="AK75:AM75"/>
    <mergeCell ref="AO75:AQ75"/>
    <mergeCell ref="AE4:AG4"/>
    <mergeCell ref="AH4:AJ4"/>
    <mergeCell ref="AK4:AM4"/>
    <mergeCell ref="AO4:AQ4"/>
    <mergeCell ref="A72:AM72"/>
    <mergeCell ref="A78:Z78"/>
    <mergeCell ref="AA78:AD78"/>
    <mergeCell ref="A79:Z79"/>
    <mergeCell ref="A32:I32"/>
    <mergeCell ref="AA47:AD47"/>
    <mergeCell ref="AA26:AD26"/>
    <mergeCell ref="AA27:AD27"/>
    <mergeCell ref="AA28:AD28"/>
    <mergeCell ref="A4:I4"/>
    <mergeCell ref="A5:I5"/>
    <mergeCell ref="A15:Z15"/>
    <mergeCell ref="A16:Z16"/>
    <mergeCell ref="A17:Z17"/>
    <mergeCell ref="AA15:AD15"/>
    <mergeCell ref="A11:Z11"/>
    <mergeCell ref="A6:Z6"/>
    <mergeCell ref="AA6:AD6"/>
    <mergeCell ref="AA16:AD16"/>
    <mergeCell ref="AA21:AD21"/>
    <mergeCell ref="AA22:AD22"/>
    <mergeCell ref="AA79:AD79"/>
    <mergeCell ref="AA69:AD69"/>
    <mergeCell ref="AA23:AD23"/>
    <mergeCell ref="AA17:AD17"/>
    <mergeCell ref="AA68:AD68"/>
    <mergeCell ref="AA48:AD48"/>
    <mergeCell ref="AA30:AD30"/>
    <mergeCell ref="AA66:AD66"/>
    <mergeCell ref="AA65:AD65"/>
    <mergeCell ref="AA45:AD45"/>
    <mergeCell ref="AA46:AD46"/>
    <mergeCell ref="AA63:AD63"/>
    <mergeCell ref="AA52:AD52"/>
    <mergeCell ref="AA55:AD55"/>
    <mergeCell ref="AA56:AD56"/>
    <mergeCell ref="AA57:AD57"/>
    <mergeCell ref="AA58:AD58"/>
    <mergeCell ref="AA64:AD64"/>
    <mergeCell ref="A82:Z82"/>
    <mergeCell ref="AA82:AD82"/>
    <mergeCell ref="A83:Z83"/>
    <mergeCell ref="AA83:AD83"/>
    <mergeCell ref="A86:I86"/>
    <mergeCell ref="A87:I87"/>
    <mergeCell ref="A80:Z80"/>
    <mergeCell ref="AA80:AD80"/>
    <mergeCell ref="A81:Z81"/>
    <mergeCell ref="AA81:AD81"/>
    <mergeCell ref="A84:Z84"/>
    <mergeCell ref="AA84:AD84"/>
    <mergeCell ref="A102:Z102"/>
    <mergeCell ref="AA102:AD102"/>
    <mergeCell ref="A99:Z99"/>
    <mergeCell ref="AA99:AD99"/>
    <mergeCell ref="A100:Z100"/>
    <mergeCell ref="AA100:AD100"/>
    <mergeCell ref="A101:Z101"/>
    <mergeCell ref="A89:Z89"/>
    <mergeCell ref="AA89:AD89"/>
    <mergeCell ref="A105:Z105"/>
    <mergeCell ref="AA105:AD105"/>
    <mergeCell ref="A103:Z103"/>
    <mergeCell ref="AA103:AD103"/>
    <mergeCell ref="A104:Z104"/>
    <mergeCell ref="AA104:AD104"/>
    <mergeCell ref="A93:Z93"/>
    <mergeCell ref="AA93:AD93"/>
    <mergeCell ref="A90:Z90"/>
    <mergeCell ref="AA90:AD90"/>
    <mergeCell ref="A91:Z91"/>
    <mergeCell ref="AA91:AD91"/>
    <mergeCell ref="A97:Z97"/>
    <mergeCell ref="AA97:AD97"/>
    <mergeCell ref="A98:Z98"/>
    <mergeCell ref="AA98:AD98"/>
    <mergeCell ref="A95:Z95"/>
    <mergeCell ref="AA95:AD95"/>
    <mergeCell ref="A96:Z96"/>
    <mergeCell ref="AA96:AD96"/>
    <mergeCell ref="A94:I94"/>
    <mergeCell ref="A92:Z92"/>
    <mergeCell ref="AA92:AD92"/>
    <mergeCell ref="AA101:AD101"/>
    <mergeCell ref="AA62:AD62"/>
    <mergeCell ref="AA59:AD59"/>
    <mergeCell ref="AA60:AD60"/>
    <mergeCell ref="AA7:AD7"/>
    <mergeCell ref="AA8:AD8"/>
    <mergeCell ref="AA9:AD9"/>
    <mergeCell ref="AA10:AD10"/>
    <mergeCell ref="A28:Z28"/>
    <mergeCell ref="AA18:AD18"/>
    <mergeCell ref="AA29:AD29"/>
    <mergeCell ref="AA24:AD24"/>
    <mergeCell ref="A12:I12"/>
    <mergeCell ref="A7:Z7"/>
    <mergeCell ref="A8:Z8"/>
    <mergeCell ref="A9:Z9"/>
    <mergeCell ref="A10:Z10"/>
    <mergeCell ref="A13:I13"/>
    <mergeCell ref="A14:I14"/>
    <mergeCell ref="A46:Z46"/>
    <mergeCell ref="A24:Z24"/>
    <mergeCell ref="A26:Z26"/>
    <mergeCell ref="A38:Z38"/>
    <mergeCell ref="A39:Z39"/>
    <mergeCell ref="A40:Z40"/>
    <mergeCell ref="AA67:AD67"/>
    <mergeCell ref="AA20:AD20"/>
    <mergeCell ref="A61:Z61"/>
    <mergeCell ref="A62:Z62"/>
    <mergeCell ref="A63:Z63"/>
    <mergeCell ref="A64:Z64"/>
    <mergeCell ref="A27:Z27"/>
    <mergeCell ref="A50:Z50"/>
    <mergeCell ref="A54:I54"/>
    <mergeCell ref="AA61:AD61"/>
    <mergeCell ref="A35:Z35"/>
    <mergeCell ref="A30:Z30"/>
    <mergeCell ref="A31:Z31"/>
    <mergeCell ref="A37:Z37"/>
    <mergeCell ref="A20:Z20"/>
    <mergeCell ref="A34:I34"/>
    <mergeCell ref="A49:Z49"/>
    <mergeCell ref="A41:Z41"/>
    <mergeCell ref="A58:Z58"/>
    <mergeCell ref="A59:Z59"/>
    <mergeCell ref="A60:Z60"/>
    <mergeCell ref="A52:Z52"/>
    <mergeCell ref="A55:Z55"/>
    <mergeCell ref="A51:Z51"/>
    <mergeCell ref="A77:Z77"/>
    <mergeCell ref="AA77:AD77"/>
    <mergeCell ref="A76:Z76"/>
    <mergeCell ref="AA76:AD76"/>
    <mergeCell ref="AA11:AD11"/>
    <mergeCell ref="A18:Z18"/>
    <mergeCell ref="A21:Z21"/>
    <mergeCell ref="A19:Z19"/>
    <mergeCell ref="A22:Z22"/>
    <mergeCell ref="A23:Z23"/>
    <mergeCell ref="AA41:AD41"/>
    <mergeCell ref="AA31:AD31"/>
    <mergeCell ref="AA39:AD39"/>
    <mergeCell ref="AA40:AD40"/>
    <mergeCell ref="AA37:AD37"/>
    <mergeCell ref="AA38:AD38"/>
    <mergeCell ref="AA35:AD35"/>
    <mergeCell ref="AA36:AD36"/>
    <mergeCell ref="A33:I33"/>
    <mergeCell ref="AA19:AD19"/>
    <mergeCell ref="A53:I53"/>
    <mergeCell ref="A70:I70"/>
    <mergeCell ref="A74:I74"/>
    <mergeCell ref="A75:I75"/>
    <mergeCell ref="A1:AQ1"/>
    <mergeCell ref="I2:AQ2"/>
    <mergeCell ref="A68:Z68"/>
    <mergeCell ref="A69:Z69"/>
    <mergeCell ref="A66:Z66"/>
    <mergeCell ref="A67:Z67"/>
    <mergeCell ref="A57:Z57"/>
    <mergeCell ref="A56:Z56"/>
    <mergeCell ref="A45:Z45"/>
    <mergeCell ref="A43:I43"/>
    <mergeCell ref="A65:Z65"/>
    <mergeCell ref="AA49:AD49"/>
    <mergeCell ref="AA50:AD50"/>
    <mergeCell ref="AA51:AD51"/>
    <mergeCell ref="A36:Z36"/>
    <mergeCell ref="A29:Z29"/>
    <mergeCell ref="A25:Z25"/>
    <mergeCell ref="A47:Z47"/>
    <mergeCell ref="A42:Z42"/>
    <mergeCell ref="A44:Z44"/>
    <mergeCell ref="A48:Z48"/>
    <mergeCell ref="AA42:AD42"/>
    <mergeCell ref="AA44:AD44"/>
    <mergeCell ref="AA25:AD25"/>
  </mergeCells>
  <phoneticPr fontId="21" type="noConversion"/>
  <printOptions gridLines="1"/>
  <pageMargins left="0.74803149606299213" right="0.74803149606299213" top="0.98425196850393704" bottom="0.98425196850393704" header="0.51181102362204722" footer="0.51181102362204722"/>
  <pageSetup paperSize="8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FC4E-FC8F-48BA-ACB6-DCC55B96F847}">
  <dimension ref="A1:E14"/>
  <sheetViews>
    <sheetView workbookViewId="0">
      <selection activeCell="B1" sqref="B1:C1"/>
    </sheetView>
  </sheetViews>
  <sheetFormatPr defaultRowHeight="13.2" x14ac:dyDescent="0.25"/>
  <cols>
    <col min="1" max="1" width="8.44140625" bestFit="1" customWidth="1"/>
    <col min="2" max="2" width="43" bestFit="1" customWidth="1"/>
    <col min="3" max="3" width="20.5546875" customWidth="1"/>
  </cols>
  <sheetData>
    <row r="1" spans="1:5" x14ac:dyDescent="0.25">
      <c r="B1" s="707" t="s">
        <v>827</v>
      </c>
      <c r="C1" s="707"/>
      <c r="D1" s="323"/>
      <c r="E1" s="323"/>
    </row>
    <row r="2" spans="1:5" ht="13.8" x14ac:dyDescent="0.25">
      <c r="A2" s="533"/>
      <c r="B2" s="533"/>
      <c r="C2" s="533"/>
    </row>
    <row r="3" spans="1:5" ht="13.8" x14ac:dyDescent="0.25">
      <c r="A3" s="706" t="s">
        <v>768</v>
      </c>
      <c r="B3" s="706"/>
      <c r="C3" s="706"/>
    </row>
    <row r="4" spans="1:5" ht="13.8" thickBot="1" x14ac:dyDescent="0.3">
      <c r="C4" s="534"/>
    </row>
    <row r="5" spans="1:5" ht="14.4" thickBot="1" x14ac:dyDescent="0.3">
      <c r="A5" s="535" t="s">
        <v>413</v>
      </c>
      <c r="B5" s="536" t="s">
        <v>363</v>
      </c>
      <c r="C5" s="537" t="s">
        <v>803</v>
      </c>
    </row>
    <row r="6" spans="1:5" ht="20.25" customHeight="1" x14ac:dyDescent="0.25">
      <c r="A6" s="538" t="s">
        <v>367</v>
      </c>
      <c r="B6" s="606" t="s">
        <v>802</v>
      </c>
      <c r="C6" s="539">
        <f>C7+C8</f>
        <v>160094092</v>
      </c>
    </row>
    <row r="7" spans="1:5" x14ac:dyDescent="0.25">
      <c r="A7" s="540" t="s">
        <v>370</v>
      </c>
      <c r="B7" s="541" t="s">
        <v>769</v>
      </c>
      <c r="C7" s="542">
        <v>160094092</v>
      </c>
    </row>
    <row r="8" spans="1:5" x14ac:dyDescent="0.25">
      <c r="A8" s="540" t="s">
        <v>364</v>
      </c>
      <c r="B8" s="541" t="s">
        <v>770</v>
      </c>
      <c r="C8" s="542">
        <v>0</v>
      </c>
    </row>
    <row r="9" spans="1:5" x14ac:dyDescent="0.25">
      <c r="A9" s="540" t="s">
        <v>365</v>
      </c>
      <c r="B9" s="543" t="s">
        <v>771</v>
      </c>
      <c r="C9" s="542">
        <v>407391779</v>
      </c>
    </row>
    <row r="10" spans="1:5" x14ac:dyDescent="0.25">
      <c r="A10" s="544" t="s">
        <v>366</v>
      </c>
      <c r="B10" s="545" t="s">
        <v>772</v>
      </c>
      <c r="C10" s="546">
        <v>270796551</v>
      </c>
    </row>
    <row r="11" spans="1:5" ht="34.5" customHeight="1" thickBot="1" x14ac:dyDescent="0.3">
      <c r="A11" s="547">
        <v>6</v>
      </c>
      <c r="B11" s="548" t="s">
        <v>773</v>
      </c>
      <c r="C11" s="549">
        <v>-153147474</v>
      </c>
    </row>
    <row r="12" spans="1:5" ht="18" customHeight="1" x14ac:dyDescent="0.25">
      <c r="A12" s="550">
        <v>7</v>
      </c>
      <c r="B12" s="607" t="s">
        <v>801</v>
      </c>
      <c r="C12" s="551">
        <f>C6+C9-C10+C11</f>
        <v>143541846</v>
      </c>
    </row>
    <row r="13" spans="1:5" x14ac:dyDescent="0.25">
      <c r="A13" s="540">
        <v>8</v>
      </c>
      <c r="B13" s="541" t="s">
        <v>769</v>
      </c>
      <c r="C13" s="542">
        <v>143541846</v>
      </c>
    </row>
    <row r="14" spans="1:5" ht="13.8" thickBot="1" x14ac:dyDescent="0.3">
      <c r="A14" s="552">
        <v>9</v>
      </c>
      <c r="B14" s="553" t="s">
        <v>770</v>
      </c>
      <c r="C14" s="554">
        <v>0</v>
      </c>
    </row>
  </sheetData>
  <mergeCells count="2">
    <mergeCell ref="A3:C3"/>
    <mergeCell ref="B1:C1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5353-B4EA-41F6-AC10-6EBA8069BF18}">
  <dimension ref="A2:K22"/>
  <sheetViews>
    <sheetView tabSelected="1" workbookViewId="0">
      <selection activeCell="G4" sqref="G4:J4"/>
    </sheetView>
  </sheetViews>
  <sheetFormatPr defaultRowHeight="13.2" x14ac:dyDescent="0.25"/>
  <cols>
    <col min="1" max="1" width="5.88671875" style="604" customWidth="1"/>
    <col min="2" max="2" width="27.6640625" style="558" customWidth="1"/>
    <col min="3" max="3" width="14.5546875" style="558" customWidth="1"/>
    <col min="4" max="9" width="11" style="558" customWidth="1"/>
    <col min="10" max="10" width="11.88671875" style="558" customWidth="1"/>
    <col min="11" max="11" width="3.44140625" style="558" customWidth="1"/>
    <col min="12" max="256" width="9.109375" style="558"/>
    <col min="257" max="257" width="5.88671875" style="558" customWidth="1"/>
    <col min="258" max="258" width="27.6640625" style="558" customWidth="1"/>
    <col min="259" max="259" width="14.5546875" style="558" customWidth="1"/>
    <col min="260" max="265" width="11" style="558" customWidth="1"/>
    <col min="266" max="266" width="11.88671875" style="558" customWidth="1"/>
    <col min="267" max="267" width="3.44140625" style="558" customWidth="1"/>
    <col min="268" max="512" width="9.109375" style="558"/>
    <col min="513" max="513" width="5.88671875" style="558" customWidth="1"/>
    <col min="514" max="514" width="27.6640625" style="558" customWidth="1"/>
    <col min="515" max="515" width="14.5546875" style="558" customWidth="1"/>
    <col min="516" max="521" width="11" style="558" customWidth="1"/>
    <col min="522" max="522" width="11.88671875" style="558" customWidth="1"/>
    <col min="523" max="523" width="3.44140625" style="558" customWidth="1"/>
    <col min="524" max="768" width="9.109375" style="558"/>
    <col min="769" max="769" width="5.88671875" style="558" customWidth="1"/>
    <col min="770" max="770" width="27.6640625" style="558" customWidth="1"/>
    <col min="771" max="771" width="14.5546875" style="558" customWidth="1"/>
    <col min="772" max="777" width="11" style="558" customWidth="1"/>
    <col min="778" max="778" width="11.88671875" style="558" customWidth="1"/>
    <col min="779" max="779" width="3.44140625" style="558" customWidth="1"/>
    <col min="780" max="1024" width="9.109375" style="558"/>
    <col min="1025" max="1025" width="5.88671875" style="558" customWidth="1"/>
    <col min="1026" max="1026" width="27.6640625" style="558" customWidth="1"/>
    <col min="1027" max="1027" width="14.5546875" style="558" customWidth="1"/>
    <col min="1028" max="1033" width="11" style="558" customWidth="1"/>
    <col min="1034" max="1034" width="11.88671875" style="558" customWidth="1"/>
    <col min="1035" max="1035" width="3.44140625" style="558" customWidth="1"/>
    <col min="1036" max="1280" width="9.109375" style="558"/>
    <col min="1281" max="1281" width="5.88671875" style="558" customWidth="1"/>
    <col min="1282" max="1282" width="27.6640625" style="558" customWidth="1"/>
    <col min="1283" max="1283" width="14.5546875" style="558" customWidth="1"/>
    <col min="1284" max="1289" width="11" style="558" customWidth="1"/>
    <col min="1290" max="1290" width="11.88671875" style="558" customWidth="1"/>
    <col min="1291" max="1291" width="3.44140625" style="558" customWidth="1"/>
    <col min="1292" max="1536" width="9.109375" style="558"/>
    <col min="1537" max="1537" width="5.88671875" style="558" customWidth="1"/>
    <col min="1538" max="1538" width="27.6640625" style="558" customWidth="1"/>
    <col min="1539" max="1539" width="14.5546875" style="558" customWidth="1"/>
    <col min="1540" max="1545" width="11" style="558" customWidth="1"/>
    <col min="1546" max="1546" width="11.88671875" style="558" customWidth="1"/>
    <col min="1547" max="1547" width="3.44140625" style="558" customWidth="1"/>
    <col min="1548" max="1792" width="9.109375" style="558"/>
    <col min="1793" max="1793" width="5.88671875" style="558" customWidth="1"/>
    <col min="1794" max="1794" width="27.6640625" style="558" customWidth="1"/>
    <col min="1795" max="1795" width="14.5546875" style="558" customWidth="1"/>
    <col min="1796" max="1801" width="11" style="558" customWidth="1"/>
    <col min="1802" max="1802" width="11.88671875" style="558" customWidth="1"/>
    <col min="1803" max="1803" width="3.44140625" style="558" customWidth="1"/>
    <col min="1804" max="2048" width="9.109375" style="558"/>
    <col min="2049" max="2049" width="5.88671875" style="558" customWidth="1"/>
    <col min="2050" max="2050" width="27.6640625" style="558" customWidth="1"/>
    <col min="2051" max="2051" width="14.5546875" style="558" customWidth="1"/>
    <col min="2052" max="2057" width="11" style="558" customWidth="1"/>
    <col min="2058" max="2058" width="11.88671875" style="558" customWidth="1"/>
    <col min="2059" max="2059" width="3.44140625" style="558" customWidth="1"/>
    <col min="2060" max="2304" width="9.109375" style="558"/>
    <col min="2305" max="2305" width="5.88671875" style="558" customWidth="1"/>
    <col min="2306" max="2306" width="27.6640625" style="558" customWidth="1"/>
    <col min="2307" max="2307" width="14.5546875" style="558" customWidth="1"/>
    <col min="2308" max="2313" width="11" style="558" customWidth="1"/>
    <col min="2314" max="2314" width="11.88671875" style="558" customWidth="1"/>
    <col min="2315" max="2315" width="3.44140625" style="558" customWidth="1"/>
    <col min="2316" max="2560" width="9.109375" style="558"/>
    <col min="2561" max="2561" width="5.88671875" style="558" customWidth="1"/>
    <col min="2562" max="2562" width="27.6640625" style="558" customWidth="1"/>
    <col min="2563" max="2563" width="14.5546875" style="558" customWidth="1"/>
    <col min="2564" max="2569" width="11" style="558" customWidth="1"/>
    <col min="2570" max="2570" width="11.88671875" style="558" customWidth="1"/>
    <col min="2571" max="2571" width="3.44140625" style="558" customWidth="1"/>
    <col min="2572" max="2816" width="9.109375" style="558"/>
    <col min="2817" max="2817" width="5.88671875" style="558" customWidth="1"/>
    <col min="2818" max="2818" width="27.6640625" style="558" customWidth="1"/>
    <col min="2819" max="2819" width="14.5546875" style="558" customWidth="1"/>
    <col min="2820" max="2825" width="11" style="558" customWidth="1"/>
    <col min="2826" max="2826" width="11.88671875" style="558" customWidth="1"/>
    <col min="2827" max="2827" width="3.44140625" style="558" customWidth="1"/>
    <col min="2828" max="3072" width="9.109375" style="558"/>
    <col min="3073" max="3073" width="5.88671875" style="558" customWidth="1"/>
    <col min="3074" max="3074" width="27.6640625" style="558" customWidth="1"/>
    <col min="3075" max="3075" width="14.5546875" style="558" customWidth="1"/>
    <col min="3076" max="3081" width="11" style="558" customWidth="1"/>
    <col min="3082" max="3082" width="11.88671875" style="558" customWidth="1"/>
    <col min="3083" max="3083" width="3.44140625" style="558" customWidth="1"/>
    <col min="3084" max="3328" width="9.109375" style="558"/>
    <col min="3329" max="3329" width="5.88671875" style="558" customWidth="1"/>
    <col min="3330" max="3330" width="27.6640625" style="558" customWidth="1"/>
    <col min="3331" max="3331" width="14.5546875" style="558" customWidth="1"/>
    <col min="3332" max="3337" width="11" style="558" customWidth="1"/>
    <col min="3338" max="3338" width="11.88671875" style="558" customWidth="1"/>
    <col min="3339" max="3339" width="3.44140625" style="558" customWidth="1"/>
    <col min="3340" max="3584" width="9.109375" style="558"/>
    <col min="3585" max="3585" width="5.88671875" style="558" customWidth="1"/>
    <col min="3586" max="3586" width="27.6640625" style="558" customWidth="1"/>
    <col min="3587" max="3587" width="14.5546875" style="558" customWidth="1"/>
    <col min="3588" max="3593" width="11" style="558" customWidth="1"/>
    <col min="3594" max="3594" width="11.88671875" style="558" customWidth="1"/>
    <col min="3595" max="3595" width="3.44140625" style="558" customWidth="1"/>
    <col min="3596" max="3840" width="9.109375" style="558"/>
    <col min="3841" max="3841" width="5.88671875" style="558" customWidth="1"/>
    <col min="3842" max="3842" width="27.6640625" style="558" customWidth="1"/>
    <col min="3843" max="3843" width="14.5546875" style="558" customWidth="1"/>
    <col min="3844" max="3849" width="11" style="558" customWidth="1"/>
    <col min="3850" max="3850" width="11.88671875" style="558" customWidth="1"/>
    <col min="3851" max="3851" width="3.44140625" style="558" customWidth="1"/>
    <col min="3852" max="4096" width="9.109375" style="558"/>
    <col min="4097" max="4097" width="5.88671875" style="558" customWidth="1"/>
    <col min="4098" max="4098" width="27.6640625" style="558" customWidth="1"/>
    <col min="4099" max="4099" width="14.5546875" style="558" customWidth="1"/>
    <col min="4100" max="4105" width="11" style="558" customWidth="1"/>
    <col min="4106" max="4106" width="11.88671875" style="558" customWidth="1"/>
    <col min="4107" max="4107" width="3.44140625" style="558" customWidth="1"/>
    <col min="4108" max="4352" width="9.109375" style="558"/>
    <col min="4353" max="4353" width="5.88671875" style="558" customWidth="1"/>
    <col min="4354" max="4354" width="27.6640625" style="558" customWidth="1"/>
    <col min="4355" max="4355" width="14.5546875" style="558" customWidth="1"/>
    <col min="4356" max="4361" width="11" style="558" customWidth="1"/>
    <col min="4362" max="4362" width="11.88671875" style="558" customWidth="1"/>
    <col min="4363" max="4363" width="3.44140625" style="558" customWidth="1"/>
    <col min="4364" max="4608" width="9.109375" style="558"/>
    <col min="4609" max="4609" width="5.88671875" style="558" customWidth="1"/>
    <col min="4610" max="4610" width="27.6640625" style="558" customWidth="1"/>
    <col min="4611" max="4611" width="14.5546875" style="558" customWidth="1"/>
    <col min="4612" max="4617" width="11" style="558" customWidth="1"/>
    <col min="4618" max="4618" width="11.88671875" style="558" customWidth="1"/>
    <col min="4619" max="4619" width="3.44140625" style="558" customWidth="1"/>
    <col min="4620" max="4864" width="9.109375" style="558"/>
    <col min="4865" max="4865" width="5.88671875" style="558" customWidth="1"/>
    <col min="4866" max="4866" width="27.6640625" style="558" customWidth="1"/>
    <col min="4867" max="4867" width="14.5546875" style="558" customWidth="1"/>
    <col min="4868" max="4873" width="11" style="558" customWidth="1"/>
    <col min="4874" max="4874" width="11.88671875" style="558" customWidth="1"/>
    <col min="4875" max="4875" width="3.44140625" style="558" customWidth="1"/>
    <col min="4876" max="5120" width="9.109375" style="558"/>
    <col min="5121" max="5121" width="5.88671875" style="558" customWidth="1"/>
    <col min="5122" max="5122" width="27.6640625" style="558" customWidth="1"/>
    <col min="5123" max="5123" width="14.5546875" style="558" customWidth="1"/>
    <col min="5124" max="5129" width="11" style="558" customWidth="1"/>
    <col min="5130" max="5130" width="11.88671875" style="558" customWidth="1"/>
    <col min="5131" max="5131" width="3.44140625" style="558" customWidth="1"/>
    <col min="5132" max="5376" width="9.109375" style="558"/>
    <col min="5377" max="5377" width="5.88671875" style="558" customWidth="1"/>
    <col min="5378" max="5378" width="27.6640625" style="558" customWidth="1"/>
    <col min="5379" max="5379" width="14.5546875" style="558" customWidth="1"/>
    <col min="5380" max="5385" width="11" style="558" customWidth="1"/>
    <col min="5386" max="5386" width="11.88671875" style="558" customWidth="1"/>
    <col min="5387" max="5387" width="3.44140625" style="558" customWidth="1"/>
    <col min="5388" max="5632" width="9.109375" style="558"/>
    <col min="5633" max="5633" width="5.88671875" style="558" customWidth="1"/>
    <col min="5634" max="5634" width="27.6640625" style="558" customWidth="1"/>
    <col min="5635" max="5635" width="14.5546875" style="558" customWidth="1"/>
    <col min="5636" max="5641" width="11" style="558" customWidth="1"/>
    <col min="5642" max="5642" width="11.88671875" style="558" customWidth="1"/>
    <col min="5643" max="5643" width="3.44140625" style="558" customWidth="1"/>
    <col min="5644" max="5888" width="9.109375" style="558"/>
    <col min="5889" max="5889" width="5.88671875" style="558" customWidth="1"/>
    <col min="5890" max="5890" width="27.6640625" style="558" customWidth="1"/>
    <col min="5891" max="5891" width="14.5546875" style="558" customWidth="1"/>
    <col min="5892" max="5897" width="11" style="558" customWidth="1"/>
    <col min="5898" max="5898" width="11.88671875" style="558" customWidth="1"/>
    <col min="5899" max="5899" width="3.44140625" style="558" customWidth="1"/>
    <col min="5900" max="6144" width="9.109375" style="558"/>
    <col min="6145" max="6145" width="5.88671875" style="558" customWidth="1"/>
    <col min="6146" max="6146" width="27.6640625" style="558" customWidth="1"/>
    <col min="6147" max="6147" width="14.5546875" style="558" customWidth="1"/>
    <col min="6148" max="6153" width="11" style="558" customWidth="1"/>
    <col min="6154" max="6154" width="11.88671875" style="558" customWidth="1"/>
    <col min="6155" max="6155" width="3.44140625" style="558" customWidth="1"/>
    <col min="6156" max="6400" width="9.109375" style="558"/>
    <col min="6401" max="6401" width="5.88671875" style="558" customWidth="1"/>
    <col min="6402" max="6402" width="27.6640625" style="558" customWidth="1"/>
    <col min="6403" max="6403" width="14.5546875" style="558" customWidth="1"/>
    <col min="6404" max="6409" width="11" style="558" customWidth="1"/>
    <col min="6410" max="6410" width="11.88671875" style="558" customWidth="1"/>
    <col min="6411" max="6411" width="3.44140625" style="558" customWidth="1"/>
    <col min="6412" max="6656" width="9.109375" style="558"/>
    <col min="6657" max="6657" width="5.88671875" style="558" customWidth="1"/>
    <col min="6658" max="6658" width="27.6640625" style="558" customWidth="1"/>
    <col min="6659" max="6659" width="14.5546875" style="558" customWidth="1"/>
    <col min="6660" max="6665" width="11" style="558" customWidth="1"/>
    <col min="6666" max="6666" width="11.88671875" style="558" customWidth="1"/>
    <col min="6667" max="6667" width="3.44140625" style="558" customWidth="1"/>
    <col min="6668" max="6912" width="9.109375" style="558"/>
    <col min="6913" max="6913" width="5.88671875" style="558" customWidth="1"/>
    <col min="6914" max="6914" width="27.6640625" style="558" customWidth="1"/>
    <col min="6915" max="6915" width="14.5546875" style="558" customWidth="1"/>
    <col min="6916" max="6921" width="11" style="558" customWidth="1"/>
    <col min="6922" max="6922" width="11.88671875" style="558" customWidth="1"/>
    <col min="6923" max="6923" width="3.44140625" style="558" customWidth="1"/>
    <col min="6924" max="7168" width="9.109375" style="558"/>
    <col min="7169" max="7169" width="5.88671875" style="558" customWidth="1"/>
    <col min="7170" max="7170" width="27.6640625" style="558" customWidth="1"/>
    <col min="7171" max="7171" width="14.5546875" style="558" customWidth="1"/>
    <col min="7172" max="7177" width="11" style="558" customWidth="1"/>
    <col min="7178" max="7178" width="11.88671875" style="558" customWidth="1"/>
    <col min="7179" max="7179" width="3.44140625" style="558" customWidth="1"/>
    <col min="7180" max="7424" width="9.109375" style="558"/>
    <col min="7425" max="7425" width="5.88671875" style="558" customWidth="1"/>
    <col min="7426" max="7426" width="27.6640625" style="558" customWidth="1"/>
    <col min="7427" max="7427" width="14.5546875" style="558" customWidth="1"/>
    <col min="7428" max="7433" width="11" style="558" customWidth="1"/>
    <col min="7434" max="7434" width="11.88671875" style="558" customWidth="1"/>
    <col min="7435" max="7435" width="3.44140625" style="558" customWidth="1"/>
    <col min="7436" max="7680" width="9.109375" style="558"/>
    <col min="7681" max="7681" width="5.88671875" style="558" customWidth="1"/>
    <col min="7682" max="7682" width="27.6640625" style="558" customWidth="1"/>
    <col min="7683" max="7683" width="14.5546875" style="558" customWidth="1"/>
    <col min="7684" max="7689" width="11" style="558" customWidth="1"/>
    <col min="7690" max="7690" width="11.88671875" style="558" customWidth="1"/>
    <col min="7691" max="7691" width="3.44140625" style="558" customWidth="1"/>
    <col min="7692" max="7936" width="9.109375" style="558"/>
    <col min="7937" max="7937" width="5.88671875" style="558" customWidth="1"/>
    <col min="7938" max="7938" width="27.6640625" style="558" customWidth="1"/>
    <col min="7939" max="7939" width="14.5546875" style="558" customWidth="1"/>
    <col min="7940" max="7945" width="11" style="558" customWidth="1"/>
    <col min="7946" max="7946" width="11.88671875" style="558" customWidth="1"/>
    <col min="7947" max="7947" width="3.44140625" style="558" customWidth="1"/>
    <col min="7948" max="8192" width="9.109375" style="558"/>
    <col min="8193" max="8193" width="5.88671875" style="558" customWidth="1"/>
    <col min="8194" max="8194" width="27.6640625" style="558" customWidth="1"/>
    <col min="8195" max="8195" width="14.5546875" style="558" customWidth="1"/>
    <col min="8196" max="8201" width="11" style="558" customWidth="1"/>
    <col min="8202" max="8202" width="11.88671875" style="558" customWidth="1"/>
    <col min="8203" max="8203" width="3.44140625" style="558" customWidth="1"/>
    <col min="8204" max="8448" width="9.109375" style="558"/>
    <col min="8449" max="8449" width="5.88671875" style="558" customWidth="1"/>
    <col min="8450" max="8450" width="27.6640625" style="558" customWidth="1"/>
    <col min="8451" max="8451" width="14.5546875" style="558" customWidth="1"/>
    <col min="8452" max="8457" width="11" style="558" customWidth="1"/>
    <col min="8458" max="8458" width="11.88671875" style="558" customWidth="1"/>
    <col min="8459" max="8459" width="3.44140625" style="558" customWidth="1"/>
    <col min="8460" max="8704" width="9.109375" style="558"/>
    <col min="8705" max="8705" width="5.88671875" style="558" customWidth="1"/>
    <col min="8706" max="8706" width="27.6640625" style="558" customWidth="1"/>
    <col min="8707" max="8707" width="14.5546875" style="558" customWidth="1"/>
    <col min="8708" max="8713" width="11" style="558" customWidth="1"/>
    <col min="8714" max="8714" width="11.88671875" style="558" customWidth="1"/>
    <col min="8715" max="8715" width="3.44140625" style="558" customWidth="1"/>
    <col min="8716" max="8960" width="9.109375" style="558"/>
    <col min="8961" max="8961" width="5.88671875" style="558" customWidth="1"/>
    <col min="8962" max="8962" width="27.6640625" style="558" customWidth="1"/>
    <col min="8963" max="8963" width="14.5546875" style="558" customWidth="1"/>
    <col min="8964" max="8969" width="11" style="558" customWidth="1"/>
    <col min="8970" max="8970" width="11.88671875" style="558" customWidth="1"/>
    <col min="8971" max="8971" width="3.44140625" style="558" customWidth="1"/>
    <col min="8972" max="9216" width="9.109375" style="558"/>
    <col min="9217" max="9217" width="5.88671875" style="558" customWidth="1"/>
    <col min="9218" max="9218" width="27.6640625" style="558" customWidth="1"/>
    <col min="9219" max="9219" width="14.5546875" style="558" customWidth="1"/>
    <col min="9220" max="9225" width="11" style="558" customWidth="1"/>
    <col min="9226" max="9226" width="11.88671875" style="558" customWidth="1"/>
    <col min="9227" max="9227" width="3.44140625" style="558" customWidth="1"/>
    <col min="9228" max="9472" width="9.109375" style="558"/>
    <col min="9473" max="9473" width="5.88671875" style="558" customWidth="1"/>
    <col min="9474" max="9474" width="27.6640625" style="558" customWidth="1"/>
    <col min="9475" max="9475" width="14.5546875" style="558" customWidth="1"/>
    <col min="9476" max="9481" width="11" style="558" customWidth="1"/>
    <col min="9482" max="9482" width="11.88671875" style="558" customWidth="1"/>
    <col min="9483" max="9483" width="3.44140625" style="558" customWidth="1"/>
    <col min="9484" max="9728" width="9.109375" style="558"/>
    <col min="9729" max="9729" width="5.88671875" style="558" customWidth="1"/>
    <col min="9730" max="9730" width="27.6640625" style="558" customWidth="1"/>
    <col min="9731" max="9731" width="14.5546875" style="558" customWidth="1"/>
    <col min="9732" max="9737" width="11" style="558" customWidth="1"/>
    <col min="9738" max="9738" width="11.88671875" style="558" customWidth="1"/>
    <col min="9739" max="9739" width="3.44140625" style="558" customWidth="1"/>
    <col min="9740" max="9984" width="9.109375" style="558"/>
    <col min="9985" max="9985" width="5.88671875" style="558" customWidth="1"/>
    <col min="9986" max="9986" width="27.6640625" style="558" customWidth="1"/>
    <col min="9987" max="9987" width="14.5546875" style="558" customWidth="1"/>
    <col min="9988" max="9993" width="11" style="558" customWidth="1"/>
    <col min="9994" max="9994" width="11.88671875" style="558" customWidth="1"/>
    <col min="9995" max="9995" width="3.44140625" style="558" customWidth="1"/>
    <col min="9996" max="10240" width="9.109375" style="558"/>
    <col min="10241" max="10241" width="5.88671875" style="558" customWidth="1"/>
    <col min="10242" max="10242" width="27.6640625" style="558" customWidth="1"/>
    <col min="10243" max="10243" width="14.5546875" style="558" customWidth="1"/>
    <col min="10244" max="10249" width="11" style="558" customWidth="1"/>
    <col min="10250" max="10250" width="11.88671875" style="558" customWidth="1"/>
    <col min="10251" max="10251" width="3.44140625" style="558" customWidth="1"/>
    <col min="10252" max="10496" width="9.109375" style="558"/>
    <col min="10497" max="10497" width="5.88671875" style="558" customWidth="1"/>
    <col min="10498" max="10498" width="27.6640625" style="558" customWidth="1"/>
    <col min="10499" max="10499" width="14.5546875" style="558" customWidth="1"/>
    <col min="10500" max="10505" width="11" style="558" customWidth="1"/>
    <col min="10506" max="10506" width="11.88671875" style="558" customWidth="1"/>
    <col min="10507" max="10507" width="3.44140625" style="558" customWidth="1"/>
    <col min="10508" max="10752" width="9.109375" style="558"/>
    <col min="10753" max="10753" width="5.88671875" style="558" customWidth="1"/>
    <col min="10754" max="10754" width="27.6640625" style="558" customWidth="1"/>
    <col min="10755" max="10755" width="14.5546875" style="558" customWidth="1"/>
    <col min="10756" max="10761" width="11" style="558" customWidth="1"/>
    <col min="10762" max="10762" width="11.88671875" style="558" customWidth="1"/>
    <col min="10763" max="10763" width="3.44140625" style="558" customWidth="1"/>
    <col min="10764" max="11008" width="9.109375" style="558"/>
    <col min="11009" max="11009" width="5.88671875" style="558" customWidth="1"/>
    <col min="11010" max="11010" width="27.6640625" style="558" customWidth="1"/>
    <col min="11011" max="11011" width="14.5546875" style="558" customWidth="1"/>
    <col min="11012" max="11017" width="11" style="558" customWidth="1"/>
    <col min="11018" max="11018" width="11.88671875" style="558" customWidth="1"/>
    <col min="11019" max="11019" width="3.44140625" style="558" customWidth="1"/>
    <col min="11020" max="11264" width="9.109375" style="558"/>
    <col min="11265" max="11265" width="5.88671875" style="558" customWidth="1"/>
    <col min="11266" max="11266" width="27.6640625" style="558" customWidth="1"/>
    <col min="11267" max="11267" width="14.5546875" style="558" customWidth="1"/>
    <col min="11268" max="11273" width="11" style="558" customWidth="1"/>
    <col min="11274" max="11274" width="11.88671875" style="558" customWidth="1"/>
    <col min="11275" max="11275" width="3.44140625" style="558" customWidth="1"/>
    <col min="11276" max="11520" width="9.109375" style="558"/>
    <col min="11521" max="11521" width="5.88671875" style="558" customWidth="1"/>
    <col min="11522" max="11522" width="27.6640625" style="558" customWidth="1"/>
    <col min="11523" max="11523" width="14.5546875" style="558" customWidth="1"/>
    <col min="11524" max="11529" width="11" style="558" customWidth="1"/>
    <col min="11530" max="11530" width="11.88671875" style="558" customWidth="1"/>
    <col min="11531" max="11531" width="3.44140625" style="558" customWidth="1"/>
    <col min="11532" max="11776" width="9.109375" style="558"/>
    <col min="11777" max="11777" width="5.88671875" style="558" customWidth="1"/>
    <col min="11778" max="11778" width="27.6640625" style="558" customWidth="1"/>
    <col min="11779" max="11779" width="14.5546875" style="558" customWidth="1"/>
    <col min="11780" max="11785" width="11" style="558" customWidth="1"/>
    <col min="11786" max="11786" width="11.88671875" style="558" customWidth="1"/>
    <col min="11787" max="11787" width="3.44140625" style="558" customWidth="1"/>
    <col min="11788" max="12032" width="9.109375" style="558"/>
    <col min="12033" max="12033" width="5.88671875" style="558" customWidth="1"/>
    <col min="12034" max="12034" width="27.6640625" style="558" customWidth="1"/>
    <col min="12035" max="12035" width="14.5546875" style="558" customWidth="1"/>
    <col min="12036" max="12041" width="11" style="558" customWidth="1"/>
    <col min="12042" max="12042" width="11.88671875" style="558" customWidth="1"/>
    <col min="12043" max="12043" width="3.44140625" style="558" customWidth="1"/>
    <col min="12044" max="12288" width="9.109375" style="558"/>
    <col min="12289" max="12289" width="5.88671875" style="558" customWidth="1"/>
    <col min="12290" max="12290" width="27.6640625" style="558" customWidth="1"/>
    <col min="12291" max="12291" width="14.5546875" style="558" customWidth="1"/>
    <col min="12292" max="12297" width="11" style="558" customWidth="1"/>
    <col min="12298" max="12298" width="11.88671875" style="558" customWidth="1"/>
    <col min="12299" max="12299" width="3.44140625" style="558" customWidth="1"/>
    <col min="12300" max="12544" width="9.109375" style="558"/>
    <col min="12545" max="12545" width="5.88671875" style="558" customWidth="1"/>
    <col min="12546" max="12546" width="27.6640625" style="558" customWidth="1"/>
    <col min="12547" max="12547" width="14.5546875" style="558" customWidth="1"/>
    <col min="12548" max="12553" width="11" style="558" customWidth="1"/>
    <col min="12554" max="12554" width="11.88671875" style="558" customWidth="1"/>
    <col min="12555" max="12555" width="3.44140625" style="558" customWidth="1"/>
    <col min="12556" max="12800" width="9.109375" style="558"/>
    <col min="12801" max="12801" width="5.88671875" style="558" customWidth="1"/>
    <col min="12802" max="12802" width="27.6640625" style="558" customWidth="1"/>
    <col min="12803" max="12803" width="14.5546875" style="558" customWidth="1"/>
    <col min="12804" max="12809" width="11" style="558" customWidth="1"/>
    <col min="12810" max="12810" width="11.88671875" style="558" customWidth="1"/>
    <col min="12811" max="12811" width="3.44140625" style="558" customWidth="1"/>
    <col min="12812" max="13056" width="9.109375" style="558"/>
    <col min="13057" max="13057" width="5.88671875" style="558" customWidth="1"/>
    <col min="13058" max="13058" width="27.6640625" style="558" customWidth="1"/>
    <col min="13059" max="13059" width="14.5546875" style="558" customWidth="1"/>
    <col min="13060" max="13065" width="11" style="558" customWidth="1"/>
    <col min="13066" max="13066" width="11.88671875" style="558" customWidth="1"/>
    <col min="13067" max="13067" width="3.44140625" style="558" customWidth="1"/>
    <col min="13068" max="13312" width="9.109375" style="558"/>
    <col min="13313" max="13313" width="5.88671875" style="558" customWidth="1"/>
    <col min="13314" max="13314" width="27.6640625" style="558" customWidth="1"/>
    <col min="13315" max="13315" width="14.5546875" style="558" customWidth="1"/>
    <col min="13316" max="13321" width="11" style="558" customWidth="1"/>
    <col min="13322" max="13322" width="11.88671875" style="558" customWidth="1"/>
    <col min="13323" max="13323" width="3.44140625" style="558" customWidth="1"/>
    <col min="13324" max="13568" width="9.109375" style="558"/>
    <col min="13569" max="13569" width="5.88671875" style="558" customWidth="1"/>
    <col min="13570" max="13570" width="27.6640625" style="558" customWidth="1"/>
    <col min="13571" max="13571" width="14.5546875" style="558" customWidth="1"/>
    <col min="13572" max="13577" width="11" style="558" customWidth="1"/>
    <col min="13578" max="13578" width="11.88671875" style="558" customWidth="1"/>
    <col min="13579" max="13579" width="3.44140625" style="558" customWidth="1"/>
    <col min="13580" max="13824" width="9.109375" style="558"/>
    <col min="13825" max="13825" width="5.88671875" style="558" customWidth="1"/>
    <col min="13826" max="13826" width="27.6640625" style="558" customWidth="1"/>
    <col min="13827" max="13827" width="14.5546875" style="558" customWidth="1"/>
    <col min="13828" max="13833" width="11" style="558" customWidth="1"/>
    <col min="13834" max="13834" width="11.88671875" style="558" customWidth="1"/>
    <col min="13835" max="13835" width="3.44140625" style="558" customWidth="1"/>
    <col min="13836" max="14080" width="9.109375" style="558"/>
    <col min="14081" max="14081" width="5.88671875" style="558" customWidth="1"/>
    <col min="14082" max="14082" width="27.6640625" style="558" customWidth="1"/>
    <col min="14083" max="14083" width="14.5546875" style="558" customWidth="1"/>
    <col min="14084" max="14089" width="11" style="558" customWidth="1"/>
    <col min="14090" max="14090" width="11.88671875" style="558" customWidth="1"/>
    <col min="14091" max="14091" width="3.44140625" style="558" customWidth="1"/>
    <col min="14092" max="14336" width="9.109375" style="558"/>
    <col min="14337" max="14337" width="5.88671875" style="558" customWidth="1"/>
    <col min="14338" max="14338" width="27.6640625" style="558" customWidth="1"/>
    <col min="14339" max="14339" width="14.5546875" style="558" customWidth="1"/>
    <col min="14340" max="14345" width="11" style="558" customWidth="1"/>
    <col min="14346" max="14346" width="11.88671875" style="558" customWidth="1"/>
    <col min="14347" max="14347" width="3.44140625" style="558" customWidth="1"/>
    <col min="14348" max="14592" width="9.109375" style="558"/>
    <col min="14593" max="14593" width="5.88671875" style="558" customWidth="1"/>
    <col min="14594" max="14594" width="27.6640625" style="558" customWidth="1"/>
    <col min="14595" max="14595" width="14.5546875" style="558" customWidth="1"/>
    <col min="14596" max="14601" width="11" style="558" customWidth="1"/>
    <col min="14602" max="14602" width="11.88671875" style="558" customWidth="1"/>
    <col min="14603" max="14603" width="3.44140625" style="558" customWidth="1"/>
    <col min="14604" max="14848" width="9.109375" style="558"/>
    <col min="14849" max="14849" width="5.88671875" style="558" customWidth="1"/>
    <col min="14850" max="14850" width="27.6640625" style="558" customWidth="1"/>
    <col min="14851" max="14851" width="14.5546875" style="558" customWidth="1"/>
    <col min="14852" max="14857" width="11" style="558" customWidth="1"/>
    <col min="14858" max="14858" width="11.88671875" style="558" customWidth="1"/>
    <col min="14859" max="14859" width="3.44140625" style="558" customWidth="1"/>
    <col min="14860" max="15104" width="9.109375" style="558"/>
    <col min="15105" max="15105" width="5.88671875" style="558" customWidth="1"/>
    <col min="15106" max="15106" width="27.6640625" style="558" customWidth="1"/>
    <col min="15107" max="15107" width="14.5546875" style="558" customWidth="1"/>
    <col min="15108" max="15113" width="11" style="558" customWidth="1"/>
    <col min="15114" max="15114" width="11.88671875" style="558" customWidth="1"/>
    <col min="15115" max="15115" width="3.44140625" style="558" customWidth="1"/>
    <col min="15116" max="15360" width="9.109375" style="558"/>
    <col min="15361" max="15361" width="5.88671875" style="558" customWidth="1"/>
    <col min="15362" max="15362" width="27.6640625" style="558" customWidth="1"/>
    <col min="15363" max="15363" width="14.5546875" style="558" customWidth="1"/>
    <col min="15364" max="15369" width="11" style="558" customWidth="1"/>
    <col min="15370" max="15370" width="11.88671875" style="558" customWidth="1"/>
    <col min="15371" max="15371" width="3.44140625" style="558" customWidth="1"/>
    <col min="15372" max="15616" width="9.109375" style="558"/>
    <col min="15617" max="15617" width="5.88671875" style="558" customWidth="1"/>
    <col min="15618" max="15618" width="27.6640625" style="558" customWidth="1"/>
    <col min="15619" max="15619" width="14.5546875" style="558" customWidth="1"/>
    <col min="15620" max="15625" width="11" style="558" customWidth="1"/>
    <col min="15626" max="15626" width="11.88671875" style="558" customWidth="1"/>
    <col min="15627" max="15627" width="3.44140625" style="558" customWidth="1"/>
    <col min="15628" max="15872" width="9.109375" style="558"/>
    <col min="15873" max="15873" width="5.88671875" style="558" customWidth="1"/>
    <col min="15874" max="15874" width="27.6640625" style="558" customWidth="1"/>
    <col min="15875" max="15875" width="14.5546875" style="558" customWidth="1"/>
    <col min="15876" max="15881" width="11" style="558" customWidth="1"/>
    <col min="15882" max="15882" width="11.88671875" style="558" customWidth="1"/>
    <col min="15883" max="15883" width="3.44140625" style="558" customWidth="1"/>
    <col min="15884" max="16128" width="9.109375" style="558"/>
    <col min="16129" max="16129" width="5.88671875" style="558" customWidth="1"/>
    <col min="16130" max="16130" width="27.6640625" style="558" customWidth="1"/>
    <col min="16131" max="16131" width="14.5546875" style="558" customWidth="1"/>
    <col min="16132" max="16137" width="11" style="558" customWidth="1"/>
    <col min="16138" max="16138" width="11.88671875" style="558" customWidth="1"/>
    <col min="16139" max="16139" width="3.44140625" style="558" customWidth="1"/>
    <col min="16140" max="16384" width="9.109375" style="558"/>
  </cols>
  <sheetData>
    <row r="2" spans="1:11" x14ac:dyDescent="0.25">
      <c r="A2" s="708" t="s">
        <v>797</v>
      </c>
      <c r="B2" s="708"/>
      <c r="C2" s="708"/>
      <c r="D2" s="708"/>
      <c r="E2" s="708"/>
      <c r="F2" s="708"/>
      <c r="G2" s="708"/>
      <c r="H2" s="708"/>
      <c r="I2" s="708"/>
      <c r="J2" s="708"/>
    </row>
    <row r="3" spans="1:11" x14ac:dyDescent="0.25">
      <c r="A3" s="605"/>
      <c r="B3" s="605"/>
      <c r="C3" s="605"/>
      <c r="D3" s="605"/>
      <c r="E3" s="605"/>
      <c r="F3" s="605"/>
      <c r="G3" s="605"/>
      <c r="H3" s="605"/>
      <c r="I3" s="605"/>
      <c r="J3" s="605"/>
    </row>
    <row r="4" spans="1:11" x14ac:dyDescent="0.25">
      <c r="G4" s="689" t="s">
        <v>828</v>
      </c>
      <c r="H4" s="689"/>
      <c r="I4" s="689"/>
      <c r="J4" s="689"/>
    </row>
    <row r="5" spans="1:11" ht="14.4" thickBot="1" x14ac:dyDescent="0.3">
      <c r="A5" s="555"/>
      <c r="B5" s="556"/>
      <c r="C5" s="556"/>
      <c r="D5" s="556"/>
      <c r="E5" s="556"/>
      <c r="F5" s="556"/>
      <c r="G5" s="556"/>
      <c r="H5" s="556"/>
      <c r="I5" s="556"/>
      <c r="J5" s="557" t="s">
        <v>800</v>
      </c>
      <c r="K5" s="709"/>
    </row>
    <row r="6" spans="1:11" s="562" customFormat="1" ht="13.8" x14ac:dyDescent="0.25">
      <c r="A6" s="710" t="s">
        <v>360</v>
      </c>
      <c r="B6" s="712" t="s">
        <v>774</v>
      </c>
      <c r="C6" s="712" t="s">
        <v>775</v>
      </c>
      <c r="D6" s="712" t="s">
        <v>776</v>
      </c>
      <c r="E6" s="712" t="s">
        <v>798</v>
      </c>
      <c r="F6" s="559" t="s">
        <v>777</v>
      </c>
      <c r="G6" s="560"/>
      <c r="H6" s="560"/>
      <c r="I6" s="561"/>
      <c r="J6" s="715" t="s">
        <v>778</v>
      </c>
      <c r="K6" s="709"/>
    </row>
    <row r="7" spans="1:11" s="566" customFormat="1" ht="23.25" customHeight="1" thickBot="1" x14ac:dyDescent="0.3">
      <c r="A7" s="711"/>
      <c r="B7" s="713"/>
      <c r="C7" s="713"/>
      <c r="D7" s="714"/>
      <c r="E7" s="714"/>
      <c r="F7" s="563">
        <v>2020</v>
      </c>
      <c r="G7" s="564">
        <v>2021</v>
      </c>
      <c r="H7" s="564">
        <v>2022</v>
      </c>
      <c r="I7" s="565" t="s">
        <v>799</v>
      </c>
      <c r="J7" s="716"/>
      <c r="K7" s="709"/>
    </row>
    <row r="8" spans="1:11" s="571" customFormat="1" ht="10.8" thickBot="1" x14ac:dyDescent="0.3">
      <c r="A8" s="567" t="s">
        <v>779</v>
      </c>
      <c r="B8" s="568" t="s">
        <v>780</v>
      </c>
      <c r="C8" s="569" t="s">
        <v>781</v>
      </c>
      <c r="D8" s="569" t="s">
        <v>782</v>
      </c>
      <c r="E8" s="569" t="s">
        <v>783</v>
      </c>
      <c r="F8" s="569" t="s">
        <v>784</v>
      </c>
      <c r="G8" s="569" t="s">
        <v>785</v>
      </c>
      <c r="H8" s="569" t="s">
        <v>786</v>
      </c>
      <c r="I8" s="569" t="s">
        <v>787</v>
      </c>
      <c r="J8" s="570" t="s">
        <v>788</v>
      </c>
      <c r="K8" s="709"/>
    </row>
    <row r="9" spans="1:11" ht="20.399999999999999" x14ac:dyDescent="0.25">
      <c r="A9" s="572" t="s">
        <v>367</v>
      </c>
      <c r="B9" s="573" t="s">
        <v>789</v>
      </c>
      <c r="C9" s="574"/>
      <c r="D9" s="575">
        <f t="shared" ref="D9:I9" si="0">SUM(D10:D11)</f>
        <v>0</v>
      </c>
      <c r="E9" s="575">
        <f t="shared" si="0"/>
        <v>0</v>
      </c>
      <c r="F9" s="575">
        <f t="shared" si="0"/>
        <v>0</v>
      </c>
      <c r="G9" s="575">
        <f t="shared" si="0"/>
        <v>0</v>
      </c>
      <c r="H9" s="575">
        <f t="shared" si="0"/>
        <v>0</v>
      </c>
      <c r="I9" s="576">
        <f t="shared" si="0"/>
        <v>0</v>
      </c>
      <c r="J9" s="577">
        <f t="shared" ref="J9:J21" si="1">SUM(F9:I9)</f>
        <v>0</v>
      </c>
      <c r="K9" s="709"/>
    </row>
    <row r="10" spans="1:11" x14ac:dyDescent="0.25">
      <c r="A10" s="578" t="s">
        <v>370</v>
      </c>
      <c r="B10" s="579" t="s">
        <v>790</v>
      </c>
      <c r="C10" s="580"/>
      <c r="D10" s="581"/>
      <c r="E10" s="581"/>
      <c r="F10" s="581"/>
      <c r="G10" s="581"/>
      <c r="H10" s="581"/>
      <c r="I10" s="582"/>
      <c r="J10" s="583">
        <f t="shared" si="1"/>
        <v>0</v>
      </c>
      <c r="K10" s="709"/>
    </row>
    <row r="11" spans="1:11" x14ac:dyDescent="0.25">
      <c r="A11" s="578" t="s">
        <v>364</v>
      </c>
      <c r="B11" s="579" t="s">
        <v>790</v>
      </c>
      <c r="C11" s="580"/>
      <c r="D11" s="581"/>
      <c r="E11" s="581"/>
      <c r="F11" s="581"/>
      <c r="G11" s="581"/>
      <c r="H11" s="581"/>
      <c r="I11" s="582"/>
      <c r="J11" s="583">
        <f t="shared" si="1"/>
        <v>0</v>
      </c>
      <c r="K11" s="709"/>
    </row>
    <row r="12" spans="1:11" ht="20.399999999999999" x14ac:dyDescent="0.25">
      <c r="A12" s="578" t="s">
        <v>365</v>
      </c>
      <c r="B12" s="584" t="s">
        <v>791</v>
      </c>
      <c r="C12" s="585"/>
      <c r="D12" s="586">
        <f t="shared" ref="D12:I12" si="2">SUM(D13:D14)</f>
        <v>0</v>
      </c>
      <c r="E12" s="586">
        <f t="shared" si="2"/>
        <v>0</v>
      </c>
      <c r="F12" s="586">
        <f t="shared" si="2"/>
        <v>0</v>
      </c>
      <c r="G12" s="586">
        <f t="shared" si="2"/>
        <v>0</v>
      </c>
      <c r="H12" s="586">
        <f t="shared" si="2"/>
        <v>0</v>
      </c>
      <c r="I12" s="587">
        <f t="shared" si="2"/>
        <v>0</v>
      </c>
      <c r="J12" s="588">
        <f t="shared" si="1"/>
        <v>0</v>
      </c>
      <c r="K12" s="709"/>
    </row>
    <row r="13" spans="1:11" x14ac:dyDescent="0.25">
      <c r="A13" s="578" t="s">
        <v>366</v>
      </c>
      <c r="B13" s="579" t="s">
        <v>790</v>
      </c>
      <c r="C13" s="580"/>
      <c r="D13" s="581"/>
      <c r="E13" s="581"/>
      <c r="F13" s="581"/>
      <c r="G13" s="581"/>
      <c r="H13" s="581"/>
      <c r="I13" s="582"/>
      <c r="J13" s="583">
        <f t="shared" si="1"/>
        <v>0</v>
      </c>
      <c r="K13" s="709"/>
    </row>
    <row r="14" spans="1:11" x14ac:dyDescent="0.25">
      <c r="A14" s="578" t="s">
        <v>374</v>
      </c>
      <c r="B14" s="579" t="s">
        <v>790</v>
      </c>
      <c r="C14" s="580"/>
      <c r="D14" s="581"/>
      <c r="E14" s="581"/>
      <c r="F14" s="581"/>
      <c r="G14" s="581"/>
      <c r="H14" s="581"/>
      <c r="I14" s="582"/>
      <c r="J14" s="583">
        <f t="shared" si="1"/>
        <v>0</v>
      </c>
      <c r="K14" s="709"/>
    </row>
    <row r="15" spans="1:11" x14ac:dyDescent="0.25">
      <c r="A15" s="578" t="s">
        <v>375</v>
      </c>
      <c r="B15" s="589" t="s">
        <v>792</v>
      </c>
      <c r="C15" s="585"/>
      <c r="D15" s="586">
        <f t="shared" ref="D15:I15" si="3">SUM(D16:D16)</f>
        <v>0</v>
      </c>
      <c r="E15" s="586">
        <f t="shared" si="3"/>
        <v>0</v>
      </c>
      <c r="F15" s="586">
        <f t="shared" si="3"/>
        <v>0</v>
      </c>
      <c r="G15" s="586">
        <f t="shared" si="3"/>
        <v>0</v>
      </c>
      <c r="H15" s="586">
        <f t="shared" si="3"/>
        <v>0</v>
      </c>
      <c r="I15" s="587">
        <f t="shared" si="3"/>
        <v>0</v>
      </c>
      <c r="J15" s="588">
        <f t="shared" si="1"/>
        <v>0</v>
      </c>
      <c r="K15" s="709"/>
    </row>
    <row r="16" spans="1:11" ht="21" customHeight="1" x14ac:dyDescent="0.25">
      <c r="A16" s="578" t="s">
        <v>376</v>
      </c>
      <c r="B16" s="579"/>
      <c r="C16" s="580"/>
      <c r="D16" s="581"/>
      <c r="E16" s="581"/>
      <c r="F16" s="581"/>
      <c r="G16" s="581"/>
      <c r="H16" s="581"/>
      <c r="I16" s="582"/>
      <c r="J16" s="583">
        <f t="shared" si="1"/>
        <v>0</v>
      </c>
      <c r="K16" s="709"/>
    </row>
    <row r="17" spans="1:11" x14ac:dyDescent="0.25">
      <c r="A17" s="578" t="s">
        <v>377</v>
      </c>
      <c r="B17" s="589" t="s">
        <v>793</v>
      </c>
      <c r="C17" s="585"/>
      <c r="D17" s="586">
        <f t="shared" ref="D17:I17" si="4">SUM(D18:D18)</f>
        <v>0</v>
      </c>
      <c r="E17" s="586">
        <f t="shared" si="4"/>
        <v>0</v>
      </c>
      <c r="F17" s="586">
        <f t="shared" si="4"/>
        <v>0</v>
      </c>
      <c r="G17" s="586">
        <f t="shared" si="4"/>
        <v>0</v>
      </c>
      <c r="H17" s="586">
        <f t="shared" si="4"/>
        <v>0</v>
      </c>
      <c r="I17" s="587">
        <f t="shared" si="4"/>
        <v>0</v>
      </c>
      <c r="J17" s="588">
        <f t="shared" si="1"/>
        <v>0</v>
      </c>
      <c r="K17" s="709"/>
    </row>
    <row r="18" spans="1:11" x14ac:dyDescent="0.25">
      <c r="A18" s="578" t="s">
        <v>378</v>
      </c>
      <c r="B18" s="579" t="s">
        <v>790</v>
      </c>
      <c r="C18" s="580"/>
      <c r="D18" s="581"/>
      <c r="E18" s="581"/>
      <c r="F18" s="581"/>
      <c r="G18" s="581"/>
      <c r="H18" s="581"/>
      <c r="I18" s="582"/>
      <c r="J18" s="583">
        <f t="shared" si="1"/>
        <v>0</v>
      </c>
      <c r="K18" s="709"/>
    </row>
    <row r="19" spans="1:11" ht="21" customHeight="1" x14ac:dyDescent="0.25">
      <c r="A19" s="590" t="s">
        <v>379</v>
      </c>
      <c r="B19" s="591" t="s">
        <v>794</v>
      </c>
      <c r="C19" s="592"/>
      <c r="D19" s="593">
        <f t="shared" ref="D19:I19" si="5">SUM(D20:D21)</f>
        <v>200000</v>
      </c>
      <c r="E19" s="593">
        <f t="shared" si="5"/>
        <v>24000</v>
      </c>
      <c r="F19" s="593">
        <f t="shared" si="5"/>
        <v>40000</v>
      </c>
      <c r="G19" s="593">
        <f t="shared" si="5"/>
        <v>40000</v>
      </c>
      <c r="H19" s="593">
        <f t="shared" si="5"/>
        <v>40000</v>
      </c>
      <c r="I19" s="594">
        <f t="shared" si="5"/>
        <v>20000</v>
      </c>
      <c r="J19" s="588">
        <f t="shared" si="1"/>
        <v>140000</v>
      </c>
      <c r="K19" s="709"/>
    </row>
    <row r="20" spans="1:11" x14ac:dyDescent="0.25">
      <c r="A20" s="590" t="s">
        <v>380</v>
      </c>
      <c r="B20" s="579" t="s">
        <v>795</v>
      </c>
      <c r="C20" s="580">
        <v>2018</v>
      </c>
      <c r="D20" s="581">
        <v>200000</v>
      </c>
      <c r="E20" s="581">
        <v>24000</v>
      </c>
      <c r="F20" s="581">
        <v>40000</v>
      </c>
      <c r="G20" s="581">
        <v>40000</v>
      </c>
      <c r="H20" s="581">
        <v>40000</v>
      </c>
      <c r="I20" s="582">
        <v>20000</v>
      </c>
      <c r="J20" s="583">
        <f>SUM(F20:I20)</f>
        <v>140000</v>
      </c>
      <c r="K20" s="709"/>
    </row>
    <row r="21" spans="1:11" ht="13.8" thickBot="1" x14ac:dyDescent="0.3">
      <c r="A21" s="590" t="s">
        <v>381</v>
      </c>
      <c r="B21" s="579" t="s">
        <v>790</v>
      </c>
      <c r="C21" s="595"/>
      <c r="D21" s="596"/>
      <c r="E21" s="596"/>
      <c r="F21" s="596"/>
      <c r="G21" s="596"/>
      <c r="H21" s="596"/>
      <c r="I21" s="597"/>
      <c r="J21" s="583">
        <f t="shared" si="1"/>
        <v>0</v>
      </c>
      <c r="K21" s="709"/>
    </row>
    <row r="22" spans="1:11" ht="13.8" thickBot="1" x14ac:dyDescent="0.3">
      <c r="A22" s="598" t="s">
        <v>382</v>
      </c>
      <c r="B22" s="599" t="s">
        <v>796</v>
      </c>
      <c r="C22" s="600"/>
      <c r="D22" s="601">
        <f t="shared" ref="D22:J22" si="6">D9+D12+D15+D17+D19</f>
        <v>200000</v>
      </c>
      <c r="E22" s="601">
        <f t="shared" si="6"/>
        <v>24000</v>
      </c>
      <c r="F22" s="601">
        <f t="shared" si="6"/>
        <v>40000</v>
      </c>
      <c r="G22" s="601">
        <f t="shared" si="6"/>
        <v>40000</v>
      </c>
      <c r="H22" s="601">
        <f t="shared" si="6"/>
        <v>40000</v>
      </c>
      <c r="I22" s="602">
        <f t="shared" si="6"/>
        <v>20000</v>
      </c>
      <c r="J22" s="603">
        <f t="shared" si="6"/>
        <v>140000</v>
      </c>
      <c r="K22" s="709"/>
    </row>
  </sheetData>
  <mergeCells count="9">
    <mergeCell ref="A2:J2"/>
    <mergeCell ref="G4:J4"/>
    <mergeCell ref="K5:K22"/>
    <mergeCell ref="A6:A7"/>
    <mergeCell ref="B6:B7"/>
    <mergeCell ref="C6:C7"/>
    <mergeCell ref="D6:D7"/>
    <mergeCell ref="E6:E7"/>
    <mergeCell ref="J6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B3" sqref="B3:H3"/>
    </sheetView>
  </sheetViews>
  <sheetFormatPr defaultRowHeight="13.2" x14ac:dyDescent="0.25"/>
  <cols>
    <col min="1" max="1" width="41" bestFit="1" customWidth="1"/>
    <col min="2" max="4" width="14.6640625" customWidth="1"/>
    <col min="5" max="5" width="51.109375" bestFit="1" customWidth="1"/>
    <col min="6" max="7" width="15.6640625" customWidth="1"/>
    <col min="8" max="9" width="13.6640625" customWidth="1"/>
  </cols>
  <sheetData>
    <row r="1" spans="1:9" ht="15.6" x14ac:dyDescent="0.3">
      <c r="A1" s="650" t="s">
        <v>477</v>
      </c>
      <c r="B1" s="650"/>
      <c r="C1" s="650"/>
      <c r="D1" s="650"/>
      <c r="E1" s="650"/>
      <c r="F1" s="650"/>
      <c r="G1" s="650"/>
      <c r="H1" s="650"/>
      <c r="I1" s="91"/>
    </row>
    <row r="2" spans="1:9" ht="8.4" customHeight="1" x14ac:dyDescent="0.3">
      <c r="A2" s="91"/>
      <c r="B2" s="91"/>
      <c r="C2" s="91"/>
      <c r="D2" s="91"/>
      <c r="E2" s="91"/>
      <c r="F2" s="91"/>
      <c r="G2" s="91"/>
      <c r="H2" s="91"/>
      <c r="I2" s="91"/>
    </row>
    <row r="3" spans="1:9" ht="21" customHeight="1" x14ac:dyDescent="0.3">
      <c r="A3" s="91"/>
      <c r="B3" s="651" t="s">
        <v>811</v>
      </c>
      <c r="C3" s="651"/>
      <c r="D3" s="651"/>
      <c r="E3" s="651"/>
      <c r="F3" s="651"/>
      <c r="G3" s="651"/>
      <c r="H3" s="651"/>
      <c r="I3" s="91"/>
    </row>
    <row r="4" spans="1:9" ht="12.75" customHeight="1" x14ac:dyDescent="0.3">
      <c r="A4" s="91"/>
      <c r="B4" s="91"/>
      <c r="C4" s="91"/>
      <c r="D4" s="91"/>
      <c r="E4" s="91"/>
      <c r="F4" s="91"/>
      <c r="G4" s="91"/>
      <c r="H4" s="91"/>
      <c r="I4" s="91"/>
    </row>
    <row r="5" spans="1:9" ht="12.75" customHeight="1" thickBot="1" x14ac:dyDescent="0.3">
      <c r="H5" s="1" t="s">
        <v>554</v>
      </c>
      <c r="I5" s="1"/>
    </row>
    <row r="6" spans="1:9" ht="13.8" thickBot="1" x14ac:dyDescent="0.3">
      <c r="A6" s="92" t="s">
        <v>478</v>
      </c>
      <c r="B6" s="652" t="s">
        <v>497</v>
      </c>
      <c r="C6" s="653"/>
      <c r="D6" s="654"/>
      <c r="E6" s="92" t="s">
        <v>479</v>
      </c>
      <c r="F6" s="652" t="s">
        <v>500</v>
      </c>
      <c r="G6" s="653"/>
      <c r="H6" s="654"/>
      <c r="I6" s="179"/>
    </row>
    <row r="7" spans="1:9" s="1" customFormat="1" ht="13.8" thickBot="1" x14ac:dyDescent="0.3">
      <c r="A7" s="93" t="s">
        <v>480</v>
      </c>
      <c r="B7" s="93" t="s">
        <v>499</v>
      </c>
      <c r="C7" s="93" t="s">
        <v>543</v>
      </c>
      <c r="D7" s="93" t="s">
        <v>555</v>
      </c>
      <c r="E7" s="93" t="s">
        <v>481</v>
      </c>
      <c r="F7" s="93" t="s">
        <v>499</v>
      </c>
      <c r="G7" s="93" t="s">
        <v>543</v>
      </c>
      <c r="H7" s="93" t="s">
        <v>555</v>
      </c>
      <c r="I7" s="90"/>
    </row>
    <row r="8" spans="1:9" x14ac:dyDescent="0.25">
      <c r="A8" s="94" t="s">
        <v>433</v>
      </c>
      <c r="B8" s="94">
        <v>107561261</v>
      </c>
      <c r="C8" s="94">
        <v>111529723</v>
      </c>
      <c r="D8" s="94">
        <v>111529723</v>
      </c>
      <c r="E8" s="94" t="s">
        <v>482</v>
      </c>
      <c r="F8" s="119">
        <v>107236231</v>
      </c>
      <c r="G8" s="119">
        <v>122763174</v>
      </c>
      <c r="H8" s="119">
        <v>107876742</v>
      </c>
      <c r="I8" s="88"/>
    </row>
    <row r="9" spans="1:9" x14ac:dyDescent="0.25">
      <c r="A9" s="87" t="s">
        <v>434</v>
      </c>
      <c r="B9" s="87">
        <v>8355600</v>
      </c>
      <c r="C9" s="87">
        <v>10588790</v>
      </c>
      <c r="D9" s="87">
        <v>18355862</v>
      </c>
      <c r="E9" s="87" t="s">
        <v>483</v>
      </c>
      <c r="F9" s="87">
        <v>21460496</v>
      </c>
      <c r="G9" s="87">
        <v>23652548</v>
      </c>
      <c r="H9" s="87">
        <v>20133208</v>
      </c>
      <c r="I9" s="88"/>
    </row>
    <row r="10" spans="1:9" x14ac:dyDescent="0.25">
      <c r="A10" s="87" t="s">
        <v>368</v>
      </c>
      <c r="B10" s="87">
        <v>90586476</v>
      </c>
      <c r="C10" s="87">
        <v>88262962</v>
      </c>
      <c r="D10" s="87">
        <v>112866173</v>
      </c>
      <c r="E10" s="87" t="s">
        <v>484</v>
      </c>
      <c r="F10" s="87">
        <v>90758155</v>
      </c>
      <c r="G10" s="87">
        <v>91200482</v>
      </c>
      <c r="H10" s="87">
        <v>64535436</v>
      </c>
      <c r="I10" s="88"/>
    </row>
    <row r="11" spans="1:9" x14ac:dyDescent="0.25">
      <c r="A11" s="87" t="s">
        <v>435</v>
      </c>
      <c r="B11" s="87">
        <v>36066156</v>
      </c>
      <c r="C11" s="87">
        <v>40803053</v>
      </c>
      <c r="D11" s="87">
        <v>23119162</v>
      </c>
      <c r="E11" s="87" t="s">
        <v>485</v>
      </c>
      <c r="F11" s="87">
        <v>12234407</v>
      </c>
      <c r="G11" s="87">
        <v>13944398</v>
      </c>
      <c r="H11" s="87">
        <v>10766295</v>
      </c>
      <c r="I11" s="88"/>
    </row>
    <row r="12" spans="1:9" x14ac:dyDescent="0.25">
      <c r="A12" s="211" t="s">
        <v>718</v>
      </c>
      <c r="B12" s="87">
        <v>0</v>
      </c>
      <c r="C12" s="87">
        <v>0</v>
      </c>
      <c r="D12" s="87">
        <v>250000</v>
      </c>
      <c r="E12" s="270" t="s">
        <v>486</v>
      </c>
      <c r="F12" s="87"/>
      <c r="G12" s="87"/>
      <c r="H12" s="87"/>
      <c r="I12" s="88"/>
    </row>
    <row r="13" spans="1:9" x14ac:dyDescent="0.25">
      <c r="A13" s="87"/>
      <c r="B13" s="87"/>
      <c r="C13" s="87"/>
      <c r="D13" s="87"/>
      <c r="E13" s="95" t="s">
        <v>487</v>
      </c>
      <c r="F13" s="87">
        <v>4713171</v>
      </c>
      <c r="G13" s="87">
        <v>4713171</v>
      </c>
      <c r="H13" s="87">
        <v>3516506</v>
      </c>
      <c r="I13" s="88"/>
    </row>
    <row r="14" spans="1:9" x14ac:dyDescent="0.25">
      <c r="A14" s="89"/>
      <c r="B14" s="89"/>
      <c r="C14" s="89"/>
      <c r="D14" s="89"/>
      <c r="E14" s="96" t="s">
        <v>488</v>
      </c>
      <c r="F14" s="89">
        <v>7521236</v>
      </c>
      <c r="G14" s="89">
        <v>7671806</v>
      </c>
      <c r="H14" s="89">
        <v>5690368</v>
      </c>
      <c r="I14" s="88"/>
    </row>
    <row r="15" spans="1:9" ht="13.8" thickBot="1" x14ac:dyDescent="0.3">
      <c r="A15" s="88"/>
      <c r="B15" s="88"/>
      <c r="C15" s="88"/>
      <c r="D15" s="88"/>
      <c r="E15" s="112" t="s">
        <v>494</v>
      </c>
      <c r="F15" s="120">
        <v>1315000</v>
      </c>
      <c r="G15" s="120">
        <v>4405141</v>
      </c>
      <c r="H15" s="120">
        <v>2599365</v>
      </c>
      <c r="I15" s="180"/>
    </row>
    <row r="16" spans="1:9" s="1" customFormat="1" ht="13.8" thickBot="1" x14ac:dyDescent="0.3">
      <c r="A16" s="93" t="s">
        <v>489</v>
      </c>
      <c r="B16" s="306">
        <f t="shared" ref="B16:C16" si="0">SUM(B8:B11)</f>
        <v>242569493</v>
      </c>
      <c r="C16" s="306">
        <f t="shared" si="0"/>
        <v>251184528</v>
      </c>
      <c r="D16" s="306">
        <f>SUM(D8:D11)</f>
        <v>265870920</v>
      </c>
      <c r="E16" s="93" t="s">
        <v>490</v>
      </c>
      <c r="F16" s="93">
        <f>SUM(F8+F9+F10+F11+F15)</f>
        <v>233004289</v>
      </c>
      <c r="G16" s="93">
        <f t="shared" ref="G16:H16" si="1">SUM(G8+G9+G10+G11+G15)</f>
        <v>255965743</v>
      </c>
      <c r="H16" s="93">
        <f t="shared" si="1"/>
        <v>205911046</v>
      </c>
      <c r="I16" s="90"/>
    </row>
    <row r="17" spans="1:9" s="1" customFormat="1" ht="13.8" thickBot="1" x14ac:dyDescent="0.3">
      <c r="A17" s="93" t="s">
        <v>491</v>
      </c>
      <c r="B17" s="93"/>
      <c r="C17" s="93"/>
      <c r="D17" s="93"/>
      <c r="E17" s="93"/>
      <c r="F17" s="93"/>
      <c r="G17" s="93"/>
      <c r="H17" s="93"/>
      <c r="I17" s="90"/>
    </row>
    <row r="18" spans="1:9" ht="13.8" thickBot="1" x14ac:dyDescent="0.3">
      <c r="A18" s="266"/>
      <c r="B18" s="97"/>
      <c r="C18" s="97"/>
      <c r="D18" s="97"/>
      <c r="E18" s="97"/>
      <c r="F18" s="121"/>
      <c r="G18" s="121"/>
      <c r="H18" s="121"/>
      <c r="I18" s="88"/>
    </row>
    <row r="19" spans="1:9" s="1" customFormat="1" ht="13.8" thickBot="1" x14ac:dyDescent="0.3">
      <c r="A19" s="93" t="s">
        <v>437</v>
      </c>
      <c r="B19" s="306">
        <v>299032078</v>
      </c>
      <c r="C19" s="306">
        <v>304817048</v>
      </c>
      <c r="D19" s="306">
        <v>283715508</v>
      </c>
      <c r="E19" s="93" t="s">
        <v>440</v>
      </c>
      <c r="F19" s="93">
        <v>146881547</v>
      </c>
      <c r="G19" s="93">
        <v>152666517</v>
      </c>
      <c r="H19" s="93">
        <v>127423704</v>
      </c>
      <c r="I19" s="90"/>
    </row>
    <row r="20" spans="1:9" s="1" customFormat="1" ht="13.8" thickBot="1" x14ac:dyDescent="0.3">
      <c r="A20" s="93" t="s">
        <v>492</v>
      </c>
      <c r="B20" s="93">
        <f>SUM(B16+B19)</f>
        <v>541601571</v>
      </c>
      <c r="C20" s="93" t="b">
        <f>E26=SUM(C16+C19)</f>
        <v>0</v>
      </c>
      <c r="D20" s="93">
        <f t="shared" ref="D20" si="2">SUM(D16+D19)</f>
        <v>549586428</v>
      </c>
      <c r="E20" s="93" t="s">
        <v>493</v>
      </c>
      <c r="F20" s="93">
        <f>SUM(F16,F19)</f>
        <v>379885836</v>
      </c>
      <c r="G20" s="93">
        <f t="shared" ref="G20:H20" si="3">SUM(G16,G19)</f>
        <v>408632260</v>
      </c>
      <c r="H20" s="93">
        <f t="shared" si="3"/>
        <v>333334750</v>
      </c>
      <c r="I20" s="90"/>
    </row>
  </sheetData>
  <mergeCells count="4">
    <mergeCell ref="A1:H1"/>
    <mergeCell ref="B3:H3"/>
    <mergeCell ref="F6:H6"/>
    <mergeCell ref="B6:D6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zoomScaleNormal="100" zoomScaleSheetLayoutView="115" workbookViewId="0">
      <selection activeCell="J1" sqref="J1:J15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5.109375" style="7" customWidth="1"/>
    <col min="5" max="5" width="14" style="4" customWidth="1"/>
    <col min="6" max="6" width="47.33203125" style="4" customWidth="1"/>
    <col min="7" max="8" width="18.44140625" style="4" customWidth="1"/>
    <col min="9" max="9" width="14" style="4" customWidth="1"/>
    <col min="10" max="10" width="4.109375" style="4" customWidth="1"/>
    <col min="11" max="16384" width="8" style="4"/>
  </cols>
  <sheetData>
    <row r="1" spans="1:10" ht="31.2" x14ac:dyDescent="0.25">
      <c r="B1" s="5" t="s">
        <v>400</v>
      </c>
      <c r="C1" s="5"/>
      <c r="D1" s="5"/>
      <c r="E1" s="6"/>
      <c r="F1" s="6"/>
      <c r="G1" s="6"/>
      <c r="H1" s="6"/>
      <c r="I1" s="6"/>
      <c r="J1" s="657" t="s">
        <v>810</v>
      </c>
    </row>
    <row r="2" spans="1:10" ht="14.4" thickBot="1" x14ac:dyDescent="0.3">
      <c r="I2" s="8" t="s">
        <v>554</v>
      </c>
      <c r="J2" s="657"/>
    </row>
    <row r="3" spans="1:10" ht="13.8" thickBot="1" x14ac:dyDescent="0.3">
      <c r="A3" s="655" t="s">
        <v>360</v>
      </c>
      <c r="B3" s="9" t="s">
        <v>361</v>
      </c>
      <c r="C3" s="181"/>
      <c r="D3" s="181"/>
      <c r="E3" s="10"/>
      <c r="F3" s="9" t="s">
        <v>362</v>
      </c>
      <c r="G3" s="114"/>
      <c r="H3" s="114"/>
      <c r="I3" s="114"/>
      <c r="J3" s="657"/>
    </row>
    <row r="4" spans="1:10" s="13" customFormat="1" ht="38.25" customHeight="1" thickBot="1" x14ac:dyDescent="0.3">
      <c r="A4" s="656"/>
      <c r="B4" s="11" t="s">
        <v>363</v>
      </c>
      <c r="C4" s="118" t="s">
        <v>674</v>
      </c>
      <c r="D4" s="118" t="s">
        <v>672</v>
      </c>
      <c r="E4" s="118" t="s">
        <v>673</v>
      </c>
      <c r="F4" s="11" t="s">
        <v>363</v>
      </c>
      <c r="G4" s="122" t="s">
        <v>674</v>
      </c>
      <c r="H4" s="122" t="s">
        <v>672</v>
      </c>
      <c r="I4" s="122" t="s">
        <v>673</v>
      </c>
      <c r="J4" s="657"/>
    </row>
    <row r="5" spans="1:10" s="13" customFormat="1" ht="13.8" thickBot="1" x14ac:dyDescent="0.3">
      <c r="A5" s="14">
        <v>1</v>
      </c>
      <c r="B5" s="15">
        <v>2</v>
      </c>
      <c r="C5" s="16"/>
      <c r="D5" s="16"/>
      <c r="E5" s="16"/>
      <c r="F5" s="15">
        <v>4</v>
      </c>
      <c r="G5" s="115"/>
      <c r="H5" s="115"/>
      <c r="I5" s="115"/>
      <c r="J5" s="657"/>
    </row>
    <row r="6" spans="1:10" ht="12.9" customHeight="1" x14ac:dyDescent="0.25">
      <c r="A6" s="17" t="s">
        <v>367</v>
      </c>
      <c r="B6" s="18" t="s">
        <v>443</v>
      </c>
      <c r="C6" s="19">
        <v>0</v>
      </c>
      <c r="D6" s="19">
        <v>0</v>
      </c>
      <c r="E6" s="19">
        <v>3008332</v>
      </c>
      <c r="F6" s="18" t="s">
        <v>401</v>
      </c>
      <c r="G6" s="22">
        <v>63316779</v>
      </c>
      <c r="H6" s="22">
        <v>51834025</v>
      </c>
      <c r="I6" s="22">
        <v>36253377</v>
      </c>
      <c r="J6" s="657"/>
    </row>
    <row r="7" spans="1:10" ht="22.5" customHeight="1" x14ac:dyDescent="0.25">
      <c r="A7" s="20" t="s">
        <v>370</v>
      </c>
      <c r="B7" s="21" t="s">
        <v>444</v>
      </c>
      <c r="C7" s="22"/>
      <c r="D7" s="22"/>
      <c r="E7" s="22"/>
      <c r="F7" s="21" t="s">
        <v>402</v>
      </c>
      <c r="G7" s="22">
        <v>98398956</v>
      </c>
      <c r="H7" s="22">
        <v>95535291</v>
      </c>
      <c r="I7" s="22">
        <v>45798660</v>
      </c>
      <c r="J7" s="657"/>
    </row>
    <row r="8" spans="1:10" ht="12.9" customHeight="1" thickBot="1" x14ac:dyDescent="0.3">
      <c r="A8" s="20" t="s">
        <v>364</v>
      </c>
      <c r="B8" s="21" t="s">
        <v>727</v>
      </c>
      <c r="C8" s="22"/>
      <c r="D8" s="22"/>
      <c r="E8" s="22"/>
      <c r="F8" s="21" t="s">
        <v>445</v>
      </c>
      <c r="G8" s="22"/>
      <c r="H8" s="22"/>
      <c r="I8" s="22">
        <v>0</v>
      </c>
      <c r="J8" s="657"/>
    </row>
    <row r="9" spans="1:10" ht="15.9" customHeight="1" thickBot="1" x14ac:dyDescent="0.3">
      <c r="A9" s="24" t="s">
        <v>365</v>
      </c>
      <c r="B9" s="25" t="s">
        <v>446</v>
      </c>
      <c r="C9" s="26">
        <f>SUM(C6:C8)</f>
        <v>0</v>
      </c>
      <c r="D9" s="26">
        <f>SUM(D6:D8)</f>
        <v>0</v>
      </c>
      <c r="E9" s="26">
        <f>SUM(E6:E8)</f>
        <v>3008332</v>
      </c>
      <c r="F9" s="25" t="s">
        <v>447</v>
      </c>
      <c r="G9" s="116">
        <f>SUM(G6:G8)</f>
        <v>161715735</v>
      </c>
      <c r="H9" s="116">
        <f t="shared" ref="H9:I9" si="0">SUM(H6:H8)</f>
        <v>147369316</v>
      </c>
      <c r="I9" s="116">
        <f t="shared" si="0"/>
        <v>82052037</v>
      </c>
      <c r="J9" s="657"/>
    </row>
    <row r="10" spans="1:10" ht="12.9" customHeight="1" thickBot="1" x14ac:dyDescent="0.3">
      <c r="A10" s="35" t="s">
        <v>366</v>
      </c>
      <c r="B10" s="36" t="s">
        <v>448</v>
      </c>
      <c r="C10" s="37">
        <v>0</v>
      </c>
      <c r="D10" s="37">
        <v>0</v>
      </c>
      <c r="E10" s="37">
        <v>0</v>
      </c>
      <c r="F10" s="30" t="s">
        <v>449</v>
      </c>
      <c r="G10" s="117"/>
      <c r="H10" s="117"/>
      <c r="I10" s="117"/>
      <c r="J10" s="657"/>
    </row>
    <row r="11" spans="1:10" ht="21.75" customHeight="1" thickBot="1" x14ac:dyDescent="0.3">
      <c r="A11" s="24" t="s">
        <v>374</v>
      </c>
      <c r="B11" s="25" t="s">
        <v>450</v>
      </c>
      <c r="C11" s="26">
        <f>SUM(C9:C10)</f>
        <v>0</v>
      </c>
      <c r="D11" s="26">
        <f t="shared" ref="D11" si="1">SUM(D9:D10)</f>
        <v>0</v>
      </c>
      <c r="E11" s="26">
        <f>E10</f>
        <v>0</v>
      </c>
      <c r="F11" s="25" t="s">
        <v>451</v>
      </c>
      <c r="G11" s="116">
        <f>SUM(G10)</f>
        <v>0</v>
      </c>
      <c r="H11" s="116"/>
      <c r="I11" s="116"/>
      <c r="J11" s="657"/>
    </row>
    <row r="12" spans="1:10" ht="18" customHeight="1" thickBot="1" x14ac:dyDescent="0.3">
      <c r="A12" s="24" t="s">
        <v>375</v>
      </c>
      <c r="B12" s="32" t="s">
        <v>724</v>
      </c>
      <c r="C12" s="26">
        <f t="shared" ref="C12:D12" si="2">C11+C9</f>
        <v>0</v>
      </c>
      <c r="D12" s="26">
        <f t="shared" si="2"/>
        <v>0</v>
      </c>
      <c r="E12" s="26">
        <f>E11+E9</f>
        <v>3008332</v>
      </c>
      <c r="F12" s="32" t="s">
        <v>441</v>
      </c>
      <c r="G12" s="116">
        <f>G11+G9</f>
        <v>161715735</v>
      </c>
      <c r="H12" s="116">
        <f>H11+H9</f>
        <v>147369316</v>
      </c>
      <c r="I12" s="116">
        <f>I11+I9</f>
        <v>82052037</v>
      </c>
      <c r="J12" s="657"/>
    </row>
    <row r="13" spans="1:10" ht="13.8" thickBot="1" x14ac:dyDescent="0.3">
      <c r="A13" s="24" t="s">
        <v>376</v>
      </c>
      <c r="B13" s="33" t="s">
        <v>439</v>
      </c>
      <c r="C13" s="34">
        <f t="shared" ref="C13:D13" si="3">C12</f>
        <v>0</v>
      </c>
      <c r="D13" s="34">
        <f t="shared" si="3"/>
        <v>0</v>
      </c>
      <c r="E13" s="34">
        <f>E12</f>
        <v>3008332</v>
      </c>
      <c r="F13" s="33" t="s">
        <v>442</v>
      </c>
      <c r="G13" s="84">
        <f>SUM(G12)</f>
        <v>161715735</v>
      </c>
      <c r="H13" s="84">
        <f>SUM(H12)</f>
        <v>147369316</v>
      </c>
      <c r="I13" s="84">
        <f>SUM(I12)</f>
        <v>82052037</v>
      </c>
      <c r="J13" s="657"/>
    </row>
    <row r="14" spans="1:10" ht="13.8" thickBot="1" x14ac:dyDescent="0.3">
      <c r="A14" s="24" t="s">
        <v>377</v>
      </c>
      <c r="B14" s="33" t="s">
        <v>395</v>
      </c>
      <c r="C14" s="34">
        <f>IF(C9-G9&lt;0,G9-C9,"-")</f>
        <v>161715735</v>
      </c>
      <c r="D14" s="34">
        <f>IF(D9-H9&lt;0,H9-D9,"-")</f>
        <v>147369316</v>
      </c>
      <c r="E14" s="34">
        <f>IF(E9-I9&lt;0,I9-E9,"-")</f>
        <v>79043705</v>
      </c>
      <c r="F14" s="33" t="s">
        <v>396</v>
      </c>
      <c r="G14" s="84" t="str">
        <f>IF(C9-G9&gt;0,C9-G9,"-")</f>
        <v>-</v>
      </c>
      <c r="H14" s="84" t="str">
        <f>IF(D9-H9&gt;0,D9-H9,"-")</f>
        <v>-</v>
      </c>
      <c r="I14" s="84" t="str">
        <f>IF(E9-I9&gt;0,E9-I9,"-")</f>
        <v>-</v>
      </c>
      <c r="J14" s="657"/>
    </row>
    <row r="15" spans="1:10" ht="13.8" thickBot="1" x14ac:dyDescent="0.3">
      <c r="A15" s="24" t="s">
        <v>378</v>
      </c>
      <c r="B15" s="33" t="s">
        <v>398</v>
      </c>
      <c r="C15" s="34">
        <f>IF(C9+C10-G12&lt;0,G12-(C9+C10),"-")</f>
        <v>161715735</v>
      </c>
      <c r="D15" s="34">
        <f>IF(D9+D10-H12&lt;0,H12-(D9+D10),"-")</f>
        <v>147369316</v>
      </c>
      <c r="E15" s="34">
        <f>IF(E9+E10-I12&lt;0,I12-(E9+E10),"-")</f>
        <v>79043705</v>
      </c>
      <c r="F15" s="33" t="s">
        <v>399</v>
      </c>
      <c r="G15" s="84" t="str">
        <f>IF(C9+C10-G12&gt;0,C9+C10-G12,"-")</f>
        <v>-</v>
      </c>
      <c r="H15" s="84" t="str">
        <f>IF(D9+D10-H12&gt;0,D9+D10-H12,"-")</f>
        <v>-</v>
      </c>
      <c r="I15" s="84" t="str">
        <f>IF(E9+E10-I12&gt;0,E9+E10-I12,"-")</f>
        <v>-</v>
      </c>
      <c r="J15" s="657"/>
    </row>
  </sheetData>
  <mergeCells count="2">
    <mergeCell ref="A3:A4"/>
    <mergeCell ref="J1:J15"/>
  </mergeCells>
  <phoneticPr fontId="22" type="noConversion"/>
  <printOptions horizontalCentered="1"/>
  <pageMargins left="0.78740157480314965" right="0.78740157480314965" top="0.47244094488188981" bottom="0.78740157480314965" header="0.47244094488188981" footer="0.78740157480314965"/>
  <pageSetup paperSize="8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1"/>
  <sheetViews>
    <sheetView zoomScaleNormal="100" workbookViewId="0">
      <selection activeCell="B2" sqref="B2:D2"/>
    </sheetView>
  </sheetViews>
  <sheetFormatPr defaultColWidth="8" defaultRowHeight="13.2" x14ac:dyDescent="0.25"/>
  <cols>
    <col min="1" max="1" width="42.33203125" style="176" bestFit="1" customWidth="1"/>
    <col min="2" max="2" width="19" style="167" customWidth="1"/>
    <col min="3" max="3" width="15.88671875" style="167" customWidth="1"/>
    <col min="4" max="4" width="17" style="167" customWidth="1"/>
    <col min="5" max="6" width="11" style="167" customWidth="1"/>
    <col min="7" max="7" width="11.88671875" style="167" customWidth="1"/>
    <col min="8" max="16384" width="8" style="167"/>
  </cols>
  <sheetData>
    <row r="1" spans="1:4" ht="20.25" customHeight="1" x14ac:dyDescent="0.25">
      <c r="A1" s="658" t="s">
        <v>452</v>
      </c>
      <c r="B1" s="658"/>
      <c r="C1" s="658"/>
      <c r="D1" s="658"/>
    </row>
    <row r="2" spans="1:4" ht="20.25" customHeight="1" x14ac:dyDescent="0.25">
      <c r="A2" s="322"/>
      <c r="B2" s="659" t="s">
        <v>813</v>
      </c>
      <c r="C2" s="660"/>
      <c r="D2" s="661"/>
    </row>
    <row r="3" spans="1:4" ht="16.5" customHeight="1" x14ac:dyDescent="0.25">
      <c r="A3" s="167"/>
      <c r="B3" s="168"/>
      <c r="C3" s="168"/>
      <c r="D3" s="168"/>
    </row>
    <row r="4" spans="1:4" s="169" customFormat="1" ht="39" customHeight="1" x14ac:dyDescent="0.25">
      <c r="A4" s="122" t="s">
        <v>407</v>
      </c>
      <c r="B4" s="122" t="s">
        <v>671</v>
      </c>
      <c r="C4" s="122" t="s">
        <v>672</v>
      </c>
      <c r="D4" s="122" t="s">
        <v>673</v>
      </c>
    </row>
    <row r="5" spans="1:4" s="168" customFormat="1" ht="12" customHeight="1" x14ac:dyDescent="0.25">
      <c r="A5" s="170">
        <v>1</v>
      </c>
      <c r="B5" s="170">
        <v>5</v>
      </c>
      <c r="C5" s="170">
        <v>6</v>
      </c>
      <c r="D5" s="170"/>
    </row>
    <row r="6" spans="1:4" ht="15.9" customHeight="1" x14ac:dyDescent="0.25">
      <c r="A6" s="171" t="s">
        <v>504</v>
      </c>
      <c r="B6" s="99"/>
      <c r="C6" s="99"/>
      <c r="D6" s="99"/>
    </row>
    <row r="7" spans="1:4" ht="15.9" customHeight="1" x14ac:dyDescent="0.25">
      <c r="A7" s="99" t="s">
        <v>675</v>
      </c>
      <c r="B7" s="99">
        <v>1905000</v>
      </c>
      <c r="C7" s="99">
        <v>1905000</v>
      </c>
      <c r="D7" s="99">
        <v>1837690</v>
      </c>
    </row>
    <row r="8" spans="1:4" ht="15.9" customHeight="1" x14ac:dyDescent="0.25">
      <c r="A8" s="99" t="s">
        <v>676</v>
      </c>
      <c r="B8" s="99">
        <v>508000</v>
      </c>
      <c r="C8" s="99">
        <v>508000</v>
      </c>
      <c r="D8" s="99">
        <v>135980</v>
      </c>
    </row>
    <row r="9" spans="1:4" ht="15.9" customHeight="1" x14ac:dyDescent="0.25">
      <c r="A9" s="99" t="s">
        <v>677</v>
      </c>
      <c r="B9" s="99">
        <v>2032000</v>
      </c>
      <c r="C9" s="99">
        <v>2498810</v>
      </c>
      <c r="D9" s="99">
        <v>2498810</v>
      </c>
    </row>
    <row r="10" spans="1:4" ht="15.9" customHeight="1" x14ac:dyDescent="0.25">
      <c r="A10" s="99" t="s">
        <v>678</v>
      </c>
      <c r="B10" s="99">
        <v>469900</v>
      </c>
      <c r="C10" s="99">
        <v>469900</v>
      </c>
      <c r="D10" s="99">
        <v>457589</v>
      </c>
    </row>
    <row r="11" spans="1:4" ht="15.9" customHeight="1" x14ac:dyDescent="0.25">
      <c r="A11" s="99" t="s">
        <v>679</v>
      </c>
      <c r="B11" s="99">
        <v>254000</v>
      </c>
      <c r="C11" s="99">
        <v>254000</v>
      </c>
      <c r="D11" s="99">
        <v>355110</v>
      </c>
    </row>
    <row r="12" spans="1:4" ht="15.9" customHeight="1" x14ac:dyDescent="0.25">
      <c r="A12" s="99" t="s">
        <v>736</v>
      </c>
      <c r="B12" s="99">
        <v>6350000</v>
      </c>
      <c r="C12" s="99">
        <v>6350000</v>
      </c>
      <c r="D12" s="99">
        <v>5289550</v>
      </c>
    </row>
    <row r="13" spans="1:4" ht="15.9" customHeight="1" x14ac:dyDescent="0.25">
      <c r="A13" s="99" t="s">
        <v>680</v>
      </c>
      <c r="B13" s="99">
        <v>1905000</v>
      </c>
      <c r="C13" s="99">
        <v>1905000</v>
      </c>
      <c r="D13" s="99"/>
    </row>
    <row r="14" spans="1:4" ht="15.9" customHeight="1" x14ac:dyDescent="0.25">
      <c r="A14" s="99" t="s">
        <v>681</v>
      </c>
      <c r="B14" s="99">
        <v>254000</v>
      </c>
      <c r="C14" s="99">
        <v>254000</v>
      </c>
      <c r="D14" s="99">
        <v>72990</v>
      </c>
    </row>
    <row r="15" spans="1:4" ht="15.9" customHeight="1" x14ac:dyDescent="0.25">
      <c r="A15" s="99" t="s">
        <v>682</v>
      </c>
      <c r="B15" s="99">
        <v>196850</v>
      </c>
      <c r="C15" s="99">
        <v>196850</v>
      </c>
      <c r="D15" s="99">
        <v>152400</v>
      </c>
    </row>
    <row r="16" spans="1:4" ht="20.25" customHeight="1" x14ac:dyDescent="0.25">
      <c r="A16" s="99" t="s">
        <v>683</v>
      </c>
      <c r="B16" s="99">
        <v>317500</v>
      </c>
      <c r="C16" s="99">
        <v>317500</v>
      </c>
      <c r="D16" s="99">
        <v>86360</v>
      </c>
    </row>
    <row r="17" spans="1:4" ht="15.9" customHeight="1" x14ac:dyDescent="0.25">
      <c r="A17" s="99" t="s">
        <v>684</v>
      </c>
      <c r="B17" s="99">
        <v>69850</v>
      </c>
      <c r="C17" s="99">
        <v>69850</v>
      </c>
      <c r="D17" s="99"/>
    </row>
    <row r="18" spans="1:4" ht="15.9" customHeight="1" x14ac:dyDescent="0.25">
      <c r="A18" s="99" t="s">
        <v>685</v>
      </c>
      <c r="B18" s="99">
        <v>1079500</v>
      </c>
      <c r="C18" s="99">
        <v>1079500</v>
      </c>
      <c r="D18" s="99">
        <v>515239</v>
      </c>
    </row>
    <row r="19" spans="1:4" ht="15.9" customHeight="1" x14ac:dyDescent="0.25">
      <c r="A19" s="99" t="s">
        <v>686</v>
      </c>
      <c r="B19" s="99">
        <v>463550</v>
      </c>
      <c r="C19" s="99">
        <v>463550</v>
      </c>
      <c r="D19" s="99"/>
    </row>
    <row r="20" spans="1:4" ht="15.9" customHeight="1" x14ac:dyDescent="0.25">
      <c r="A20" s="99" t="s">
        <v>687</v>
      </c>
      <c r="B20" s="99">
        <v>63500</v>
      </c>
      <c r="C20" s="99">
        <v>63500</v>
      </c>
      <c r="D20" s="99"/>
    </row>
    <row r="21" spans="1:4" ht="15.9" customHeight="1" x14ac:dyDescent="0.25">
      <c r="A21" s="267" t="s">
        <v>688</v>
      </c>
      <c r="B21" s="267">
        <v>152400</v>
      </c>
      <c r="C21" s="267">
        <v>152400</v>
      </c>
      <c r="D21" s="267">
        <v>119672</v>
      </c>
    </row>
    <row r="22" spans="1:4" ht="15.9" customHeight="1" x14ac:dyDescent="0.25">
      <c r="A22" s="267" t="s">
        <v>689</v>
      </c>
      <c r="B22" s="99">
        <v>152400</v>
      </c>
      <c r="C22" s="99">
        <v>152400</v>
      </c>
      <c r="D22" s="99">
        <v>118500</v>
      </c>
    </row>
    <row r="23" spans="1:4" ht="15.9" customHeight="1" x14ac:dyDescent="0.25">
      <c r="A23" s="99" t="s">
        <v>690</v>
      </c>
      <c r="B23" s="99">
        <v>171450</v>
      </c>
      <c r="C23" s="99">
        <v>334800</v>
      </c>
      <c r="D23" s="99">
        <v>334800</v>
      </c>
    </row>
    <row r="24" spans="1:4" ht="15.9" customHeight="1" x14ac:dyDescent="0.25">
      <c r="A24" s="99" t="s">
        <v>539</v>
      </c>
      <c r="B24" s="99">
        <v>70000</v>
      </c>
      <c r="C24" s="99">
        <v>114750</v>
      </c>
      <c r="D24" s="99">
        <v>114750</v>
      </c>
    </row>
    <row r="25" spans="1:4" ht="15.9" customHeight="1" x14ac:dyDescent="0.25">
      <c r="A25" s="99" t="s">
        <v>691</v>
      </c>
      <c r="B25" s="99">
        <v>317500</v>
      </c>
      <c r="C25" s="99">
        <v>317500</v>
      </c>
      <c r="D25" s="99"/>
    </row>
    <row r="26" spans="1:4" ht="15.9" customHeight="1" x14ac:dyDescent="0.25">
      <c r="A26" s="99" t="s">
        <v>692</v>
      </c>
      <c r="B26" s="99">
        <v>215900</v>
      </c>
      <c r="C26" s="99">
        <v>215900</v>
      </c>
      <c r="D26" s="99"/>
    </row>
    <row r="27" spans="1:4" ht="15.9" customHeight="1" x14ac:dyDescent="0.25">
      <c r="A27" s="267" t="s">
        <v>693</v>
      </c>
      <c r="B27" s="267">
        <v>7740000</v>
      </c>
      <c r="C27" s="267">
        <v>7740000</v>
      </c>
      <c r="D27" s="267">
        <v>4553346</v>
      </c>
    </row>
    <row r="28" spans="1:4" ht="15.9" customHeight="1" x14ac:dyDescent="0.25">
      <c r="A28" s="267" t="s">
        <v>694</v>
      </c>
      <c r="B28" s="267">
        <v>5524500</v>
      </c>
      <c r="C28" s="267">
        <v>5524500</v>
      </c>
      <c r="D28" s="99">
        <v>5524500</v>
      </c>
    </row>
    <row r="29" spans="1:4" ht="15.9" customHeight="1" x14ac:dyDescent="0.25">
      <c r="A29" s="267" t="s">
        <v>538</v>
      </c>
      <c r="B29" s="267">
        <v>762000</v>
      </c>
      <c r="C29" s="267">
        <v>1068932</v>
      </c>
      <c r="D29" s="99">
        <v>1068932</v>
      </c>
    </row>
    <row r="30" spans="1:4" ht="15.9" customHeight="1" x14ac:dyDescent="0.25">
      <c r="A30" s="267" t="s">
        <v>695</v>
      </c>
      <c r="B30" s="267">
        <v>7068979</v>
      </c>
      <c r="C30" s="267">
        <v>7068979</v>
      </c>
      <c r="D30" s="99">
        <v>3969817</v>
      </c>
    </row>
    <row r="31" spans="1:4" s="172" customFormat="1" ht="15.9" customHeight="1" x14ac:dyDescent="0.25">
      <c r="A31" s="267" t="s">
        <v>696</v>
      </c>
      <c r="B31" s="267">
        <v>1651000</v>
      </c>
      <c r="C31" s="267">
        <v>1651000</v>
      </c>
      <c r="D31" s="267">
        <v>1638300</v>
      </c>
    </row>
    <row r="32" spans="1:4" ht="15.9" customHeight="1" x14ac:dyDescent="0.25">
      <c r="A32" s="267" t="s">
        <v>697</v>
      </c>
      <c r="B32" s="99">
        <v>1270000</v>
      </c>
      <c r="C32" s="99">
        <v>1270000</v>
      </c>
      <c r="D32" s="99"/>
    </row>
    <row r="33" spans="1:4" ht="15.9" customHeight="1" x14ac:dyDescent="0.25">
      <c r="A33" s="99" t="s">
        <v>698</v>
      </c>
      <c r="B33" s="99">
        <v>2032000</v>
      </c>
      <c r="C33" s="99">
        <v>2032000</v>
      </c>
      <c r="D33" s="99">
        <v>1408365</v>
      </c>
    </row>
    <row r="34" spans="1:4" ht="15.9" customHeight="1" x14ac:dyDescent="0.25">
      <c r="A34" s="99" t="s">
        <v>699</v>
      </c>
      <c r="B34" s="99">
        <v>19050000</v>
      </c>
      <c r="C34" s="99">
        <v>1855327</v>
      </c>
      <c r="D34" s="99"/>
    </row>
    <row r="35" spans="1:4" ht="15.9" customHeight="1" x14ac:dyDescent="0.25">
      <c r="A35" s="99" t="s">
        <v>700</v>
      </c>
      <c r="B35" s="99">
        <v>1270000</v>
      </c>
      <c r="C35" s="99">
        <v>1479550</v>
      </c>
      <c r="D35" s="99">
        <v>1479550</v>
      </c>
    </row>
    <row r="36" spans="1:4" s="172" customFormat="1" ht="15.6" customHeight="1" x14ac:dyDescent="0.25">
      <c r="A36" s="267" t="s">
        <v>728</v>
      </c>
      <c r="B36" s="267"/>
      <c r="C36" s="267">
        <v>379730</v>
      </c>
      <c r="D36" s="267">
        <v>379730</v>
      </c>
    </row>
    <row r="37" spans="1:4" s="172" customFormat="1" ht="15.6" customHeight="1" x14ac:dyDescent="0.25">
      <c r="A37" s="267" t="s">
        <v>729</v>
      </c>
      <c r="B37" s="267"/>
      <c r="C37" s="267">
        <v>218800</v>
      </c>
      <c r="D37" s="267">
        <v>218800</v>
      </c>
    </row>
    <row r="38" spans="1:4" s="172" customFormat="1" ht="15.6" customHeight="1" x14ac:dyDescent="0.25">
      <c r="A38" s="267" t="s">
        <v>730</v>
      </c>
      <c r="B38" s="267"/>
      <c r="C38" s="267">
        <v>674366</v>
      </c>
      <c r="D38" s="267">
        <v>674366</v>
      </c>
    </row>
    <row r="39" spans="1:4" s="172" customFormat="1" ht="15.6" customHeight="1" x14ac:dyDescent="0.25">
      <c r="A39" s="267" t="s">
        <v>731</v>
      </c>
      <c r="B39" s="267"/>
      <c r="C39" s="267">
        <v>129800</v>
      </c>
      <c r="D39" s="267">
        <v>129800</v>
      </c>
    </row>
    <row r="40" spans="1:4" s="172" customFormat="1" ht="15.6" customHeight="1" x14ac:dyDescent="0.25">
      <c r="A40" s="267" t="s">
        <v>732</v>
      </c>
      <c r="B40" s="267"/>
      <c r="C40" s="267">
        <v>359080</v>
      </c>
      <c r="D40" s="267">
        <v>359080</v>
      </c>
    </row>
    <row r="41" spans="1:4" s="172" customFormat="1" ht="15.6" customHeight="1" x14ac:dyDescent="0.25">
      <c r="A41" s="267" t="s">
        <v>733</v>
      </c>
      <c r="B41" s="267"/>
      <c r="C41" s="267">
        <v>367300</v>
      </c>
      <c r="D41" s="267">
        <v>367900</v>
      </c>
    </row>
    <row r="42" spans="1:4" s="172" customFormat="1" ht="15.6" customHeight="1" x14ac:dyDescent="0.25">
      <c r="A42" s="267" t="s">
        <v>734</v>
      </c>
      <c r="B42" s="267"/>
      <c r="C42" s="267">
        <v>18380</v>
      </c>
      <c r="D42" s="267">
        <v>18380</v>
      </c>
    </row>
    <row r="43" spans="1:4" s="172" customFormat="1" ht="15.6" customHeight="1" x14ac:dyDescent="0.25">
      <c r="A43" s="267" t="s">
        <v>735</v>
      </c>
      <c r="B43" s="267"/>
      <c r="C43" s="267">
        <v>1102487</v>
      </c>
      <c r="D43" s="267">
        <v>1102487</v>
      </c>
    </row>
    <row r="44" spans="1:4" s="172" customFormat="1" ht="15.6" customHeight="1" x14ac:dyDescent="0.25">
      <c r="A44" s="267" t="s">
        <v>805</v>
      </c>
      <c r="B44" s="267"/>
      <c r="C44" s="267">
        <v>245434</v>
      </c>
      <c r="D44" s="267">
        <v>245434</v>
      </c>
    </row>
    <row r="45" spans="1:4" s="172" customFormat="1" ht="15.6" customHeight="1" x14ac:dyDescent="0.25">
      <c r="A45" s="267" t="s">
        <v>806</v>
      </c>
      <c r="B45" s="267"/>
      <c r="C45" s="267">
        <v>200000</v>
      </c>
      <c r="D45" s="267">
        <v>200000</v>
      </c>
    </row>
    <row r="46" spans="1:4" s="172" customFormat="1" ht="15.6" customHeight="1" x14ac:dyDescent="0.25">
      <c r="A46" s="267" t="s">
        <v>737</v>
      </c>
      <c r="B46" s="267"/>
      <c r="C46" s="267">
        <v>61239</v>
      </c>
      <c r="D46" s="267">
        <v>61239</v>
      </c>
    </row>
    <row r="47" spans="1:4" s="172" customFormat="1" ht="15.6" customHeight="1" x14ac:dyDescent="0.25">
      <c r="A47" s="267" t="s">
        <v>807</v>
      </c>
      <c r="B47" s="267"/>
      <c r="C47" s="267">
        <v>273050</v>
      </c>
      <c r="D47" s="267">
        <v>273050</v>
      </c>
    </row>
    <row r="48" spans="1:4" s="172" customFormat="1" ht="15.6" customHeight="1" x14ac:dyDescent="0.25">
      <c r="A48" s="267" t="s">
        <v>808</v>
      </c>
      <c r="B48" s="267"/>
      <c r="C48" s="267">
        <v>490861</v>
      </c>
      <c r="D48" s="267">
        <v>490861</v>
      </c>
    </row>
    <row r="49" spans="1:4" s="172" customFormat="1" ht="15.6" customHeight="1" x14ac:dyDescent="0.25">
      <c r="A49" s="267"/>
      <c r="B49" s="267"/>
      <c r="C49" s="267"/>
      <c r="D49" s="267"/>
    </row>
    <row r="50" spans="1:4" s="172" customFormat="1" ht="22.2" customHeight="1" x14ac:dyDescent="0.25">
      <c r="A50" s="171"/>
      <c r="B50" s="166"/>
      <c r="C50" s="166"/>
      <c r="D50" s="267"/>
    </row>
    <row r="51" spans="1:4" s="175" customFormat="1" ht="18" customHeight="1" x14ac:dyDescent="0.25">
      <c r="A51" s="173" t="s">
        <v>408</v>
      </c>
      <c r="B51" s="174">
        <f>SUM(B7:B50)</f>
        <v>63316779</v>
      </c>
      <c r="C51" s="174">
        <f>SUM(C7:C50)</f>
        <v>51834025</v>
      </c>
      <c r="D51" s="174">
        <f>SUM(D7:D50)</f>
        <v>36253377</v>
      </c>
    </row>
  </sheetData>
  <mergeCells count="2">
    <mergeCell ref="A1:D1"/>
    <mergeCell ref="B2:D2"/>
  </mergeCells>
  <phoneticPr fontId="22" type="noConversion"/>
  <printOptions horizontalCentered="1"/>
  <pageMargins left="0.25" right="0.25" top="0.75" bottom="0.75" header="0.3" footer="0.3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zoomScaleNormal="100" workbookViewId="0">
      <selection activeCell="F4" sqref="F4"/>
    </sheetView>
  </sheetViews>
  <sheetFormatPr defaultColWidth="8" defaultRowHeight="13.2" x14ac:dyDescent="0.25"/>
  <cols>
    <col min="1" max="1" width="52" style="43" customWidth="1"/>
    <col min="2" max="4" width="14.33203125" style="38" customWidth="1"/>
    <col min="5" max="6" width="11" style="38" customWidth="1"/>
    <col min="7" max="7" width="11.88671875" style="38" customWidth="1"/>
    <col min="8" max="16384" width="8" style="38"/>
  </cols>
  <sheetData>
    <row r="1" spans="1:4" ht="24.75" customHeight="1" x14ac:dyDescent="0.25">
      <c r="A1" s="663" t="s">
        <v>409</v>
      </c>
      <c r="B1" s="663"/>
      <c r="C1" s="663"/>
      <c r="D1" s="663"/>
    </row>
    <row r="2" spans="1:4" ht="24.75" customHeight="1" x14ac:dyDescent="0.25">
      <c r="A2" s="608"/>
      <c r="B2" s="662" t="s">
        <v>814</v>
      </c>
      <c r="C2" s="662"/>
      <c r="D2" s="662"/>
    </row>
    <row r="3" spans="1:4" ht="23.25" customHeight="1" thickBot="1" x14ac:dyDescent="0.3">
      <c r="A3" s="328"/>
      <c r="B3" s="4"/>
      <c r="C3" s="4"/>
      <c r="D3" s="610" t="s">
        <v>804</v>
      </c>
    </row>
    <row r="4" spans="1:4" s="39" customFormat="1" ht="48.75" customHeight="1" thickBot="1" x14ac:dyDescent="0.3">
      <c r="A4" s="11" t="s">
        <v>410</v>
      </c>
      <c r="B4" s="12" t="s">
        <v>671</v>
      </c>
      <c r="C4" s="118" t="s">
        <v>701</v>
      </c>
      <c r="D4" s="12" t="s">
        <v>673</v>
      </c>
    </row>
    <row r="5" spans="1:4" s="4" customFormat="1" ht="15" customHeight="1" thickBot="1" x14ac:dyDescent="0.3">
      <c r="A5" s="40">
        <v>1</v>
      </c>
      <c r="B5" s="41">
        <v>5</v>
      </c>
      <c r="C5" s="186">
        <v>6</v>
      </c>
      <c r="D5" s="41"/>
    </row>
    <row r="6" spans="1:4" ht="15.9" customHeight="1" x14ac:dyDescent="0.25">
      <c r="A6" s="165" t="s">
        <v>505</v>
      </c>
      <c r="B6" s="99"/>
      <c r="C6" s="187"/>
      <c r="D6" s="99"/>
    </row>
    <row r="7" spans="1:4" ht="15.9" customHeight="1" x14ac:dyDescent="0.25">
      <c r="A7" s="98" t="s">
        <v>702</v>
      </c>
      <c r="B7" s="99">
        <v>635000</v>
      </c>
      <c r="C7" s="99">
        <v>635000</v>
      </c>
      <c r="D7" s="99">
        <v>0</v>
      </c>
    </row>
    <row r="8" spans="1:4" ht="15.9" customHeight="1" x14ac:dyDescent="0.25">
      <c r="A8" s="98" t="s">
        <v>703</v>
      </c>
      <c r="B8" s="99">
        <v>1016000</v>
      </c>
      <c r="C8" s="99">
        <v>1016000</v>
      </c>
      <c r="D8" s="99">
        <v>0</v>
      </c>
    </row>
    <row r="9" spans="1:4" ht="15.9" customHeight="1" x14ac:dyDescent="0.25">
      <c r="A9" s="98" t="s">
        <v>704</v>
      </c>
      <c r="B9" s="99">
        <v>27379273</v>
      </c>
      <c r="C9" s="99">
        <v>27379273</v>
      </c>
      <c r="D9" s="99">
        <v>27379273</v>
      </c>
    </row>
    <row r="10" spans="1:4" ht="15.9" customHeight="1" x14ac:dyDescent="0.25">
      <c r="A10" s="98" t="s">
        <v>705</v>
      </c>
      <c r="B10" s="99">
        <v>20320000</v>
      </c>
      <c r="C10" s="99"/>
      <c r="D10" s="99"/>
    </row>
    <row r="11" spans="1:4" ht="15.9" customHeight="1" x14ac:dyDescent="0.25">
      <c r="A11" s="165" t="s">
        <v>706</v>
      </c>
      <c r="B11" s="99">
        <v>23622000</v>
      </c>
      <c r="C11" s="99">
        <v>6150186</v>
      </c>
      <c r="D11" s="99">
        <v>6150186</v>
      </c>
    </row>
    <row r="12" spans="1:4" ht="15.9" customHeight="1" x14ac:dyDescent="0.25">
      <c r="A12" s="98" t="s">
        <v>707</v>
      </c>
      <c r="B12" s="99">
        <v>6000750</v>
      </c>
      <c r="C12" s="99"/>
      <c r="D12" s="99"/>
    </row>
    <row r="13" spans="1:4" ht="15.9" customHeight="1" x14ac:dyDescent="0.25">
      <c r="A13" s="98" t="s">
        <v>708</v>
      </c>
      <c r="B13" s="99">
        <v>8075930</v>
      </c>
      <c r="C13" s="99">
        <v>8075930</v>
      </c>
      <c r="D13" s="99">
        <v>8075930</v>
      </c>
    </row>
    <row r="14" spans="1:4" ht="15.9" customHeight="1" x14ac:dyDescent="0.25">
      <c r="A14" s="98" t="s">
        <v>709</v>
      </c>
      <c r="B14" s="99">
        <v>635000</v>
      </c>
      <c r="C14" s="99">
        <v>635000</v>
      </c>
      <c r="D14" s="99"/>
    </row>
    <row r="15" spans="1:4" ht="15.9" customHeight="1" x14ac:dyDescent="0.25">
      <c r="A15" s="98" t="s">
        <v>710</v>
      </c>
      <c r="B15" s="99">
        <v>635000</v>
      </c>
      <c r="C15" s="99">
        <v>635000</v>
      </c>
      <c r="D15" s="99"/>
    </row>
    <row r="16" spans="1:4" ht="15.9" customHeight="1" x14ac:dyDescent="0.25">
      <c r="A16" s="98" t="s">
        <v>711</v>
      </c>
      <c r="B16" s="99">
        <v>3175000</v>
      </c>
      <c r="C16" s="99">
        <v>2517775</v>
      </c>
      <c r="D16" s="99">
        <v>2517775</v>
      </c>
    </row>
    <row r="17" spans="1:4" ht="15.9" customHeight="1" x14ac:dyDescent="0.25">
      <c r="A17" s="98" t="s">
        <v>712</v>
      </c>
      <c r="B17" s="99">
        <v>1905000</v>
      </c>
      <c r="C17" s="99"/>
      <c r="D17" s="99"/>
    </row>
    <row r="18" spans="1:4" ht="15.9" customHeight="1" x14ac:dyDescent="0.25">
      <c r="A18" s="98" t="s">
        <v>713</v>
      </c>
      <c r="B18" s="99">
        <v>635000</v>
      </c>
      <c r="C18" s="99">
        <v>635000</v>
      </c>
      <c r="D18" s="99"/>
    </row>
    <row r="19" spans="1:4" ht="15.9" customHeight="1" x14ac:dyDescent="0.25">
      <c r="A19" s="98" t="s">
        <v>714</v>
      </c>
      <c r="B19" s="99">
        <v>4365003</v>
      </c>
      <c r="C19" s="99">
        <v>4154861</v>
      </c>
      <c r="D19" s="99">
        <v>1675496</v>
      </c>
    </row>
    <row r="20" spans="1:4" ht="15.9" customHeight="1" x14ac:dyDescent="0.25">
      <c r="A20" s="98"/>
      <c r="B20" s="99"/>
      <c r="C20" s="187"/>
      <c r="D20" s="99"/>
    </row>
    <row r="21" spans="1:4" ht="15.9" customHeight="1" x14ac:dyDescent="0.25">
      <c r="A21" s="98"/>
      <c r="B21" s="99"/>
      <c r="C21" s="187"/>
      <c r="D21" s="99"/>
    </row>
    <row r="22" spans="1:4" ht="15.9" customHeight="1" x14ac:dyDescent="0.25">
      <c r="A22" s="98"/>
      <c r="B22" s="99"/>
      <c r="C22" s="187"/>
      <c r="D22" s="99"/>
    </row>
    <row r="23" spans="1:4" ht="15.9" customHeight="1" x14ac:dyDescent="0.25">
      <c r="A23" s="98"/>
      <c r="B23" s="99"/>
      <c r="C23" s="187"/>
      <c r="D23" s="99"/>
    </row>
    <row r="24" spans="1:4" ht="15.9" customHeight="1" thickBot="1" x14ac:dyDescent="0.3">
      <c r="A24" s="100"/>
      <c r="B24" s="101"/>
      <c r="C24" s="188"/>
      <c r="D24" s="609"/>
    </row>
    <row r="25" spans="1:4" s="42" customFormat="1" ht="18" customHeight="1" thickBot="1" x14ac:dyDescent="0.3">
      <c r="A25" s="102" t="s">
        <v>408</v>
      </c>
      <c r="B25" s="103">
        <f>SUM(B6:B24)</f>
        <v>98398956</v>
      </c>
      <c r="C25" s="103">
        <f>SUM(C6:C24)</f>
        <v>51834025</v>
      </c>
      <c r="D25" s="103">
        <f>SUM(D6:D24)</f>
        <v>45798660</v>
      </c>
    </row>
  </sheetData>
  <mergeCells count="2">
    <mergeCell ref="B2:D2"/>
    <mergeCell ref="A1:D1"/>
  </mergeCells>
  <phoneticPr fontId="22" type="noConversion"/>
  <printOptions horizontalCentered="1"/>
  <pageMargins left="0.78740157480314965" right="0.78740157480314965" top="1.2204724409448819" bottom="0.98425196850393704" header="0.78740157480314965" footer="0.78740157480314965"/>
  <pageSetup paperSize="8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0"/>
  <sheetViews>
    <sheetView zoomScaleNormal="100" workbookViewId="0">
      <selection activeCell="B2" sqref="B2"/>
    </sheetView>
  </sheetViews>
  <sheetFormatPr defaultColWidth="8" defaultRowHeight="15.6" x14ac:dyDescent="0.3"/>
  <cols>
    <col min="1" max="1" width="4.109375" style="45" customWidth="1"/>
    <col min="2" max="2" width="27.44140625" style="44" bestFit="1" customWidth="1"/>
    <col min="3" max="4" width="8.88671875" style="44" customWidth="1"/>
    <col min="5" max="5" width="9.5546875" style="44" customWidth="1"/>
    <col min="6" max="6" width="9.109375" style="44" customWidth="1"/>
    <col min="7" max="7" width="8.88671875" style="44" customWidth="1"/>
    <col min="8" max="8" width="9.109375" style="44" customWidth="1"/>
    <col min="9" max="9" width="9.44140625" style="44" customWidth="1"/>
    <col min="10" max="10" width="8.5546875" style="44" customWidth="1"/>
    <col min="11" max="11" width="9.88671875" style="44" customWidth="1"/>
    <col min="12" max="12" width="8.88671875" style="44" customWidth="1"/>
    <col min="13" max="13" width="10.33203125" style="44" customWidth="1"/>
    <col min="14" max="14" width="9.109375" style="44" customWidth="1"/>
    <col min="15" max="15" width="10.88671875" style="45" customWidth="1"/>
    <col min="16" max="16384" width="8" style="44"/>
  </cols>
  <sheetData>
    <row r="1" spans="1:15" ht="31.5" customHeight="1" x14ac:dyDescent="0.3">
      <c r="A1" s="667" t="s">
        <v>738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</row>
    <row r="2" spans="1:15" ht="16.2" thickBot="1" x14ac:dyDescent="0.35">
      <c r="B2" s="73" t="s">
        <v>815</v>
      </c>
      <c r="O2" s="46" t="s">
        <v>554</v>
      </c>
    </row>
    <row r="3" spans="1:15" s="45" customFormat="1" ht="26.1" customHeight="1" thickBot="1" x14ac:dyDescent="0.35">
      <c r="A3" s="47" t="s">
        <v>413</v>
      </c>
      <c r="B3" s="48" t="s">
        <v>363</v>
      </c>
      <c r="C3" s="48" t="s">
        <v>414</v>
      </c>
      <c r="D3" s="48" t="s">
        <v>415</v>
      </c>
      <c r="E3" s="48" t="s">
        <v>416</v>
      </c>
      <c r="F3" s="48" t="s">
        <v>417</v>
      </c>
      <c r="G3" s="48" t="s">
        <v>418</v>
      </c>
      <c r="H3" s="48" t="s">
        <v>419</v>
      </c>
      <c r="I3" s="48" t="s">
        <v>420</v>
      </c>
      <c r="J3" s="48" t="s">
        <v>421</v>
      </c>
      <c r="K3" s="48" t="s">
        <v>422</v>
      </c>
      <c r="L3" s="48" t="s">
        <v>423</v>
      </c>
      <c r="M3" s="48" t="s">
        <v>424</v>
      </c>
      <c r="N3" s="48" t="s">
        <v>425</v>
      </c>
      <c r="O3" s="49" t="s">
        <v>412</v>
      </c>
    </row>
    <row r="4" spans="1:15" s="51" customFormat="1" ht="15" customHeight="1" thickBot="1" x14ac:dyDescent="0.3">
      <c r="A4" s="50" t="s">
        <v>367</v>
      </c>
      <c r="B4" s="664" t="s">
        <v>361</v>
      </c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6"/>
    </row>
    <row r="5" spans="1:15" s="51" customFormat="1" ht="15" customHeight="1" x14ac:dyDescent="0.25">
      <c r="A5" s="52" t="s">
        <v>370</v>
      </c>
      <c r="B5" s="53" t="s">
        <v>453</v>
      </c>
      <c r="C5" s="54">
        <v>9294143</v>
      </c>
      <c r="D5" s="54">
        <v>9294143</v>
      </c>
      <c r="E5" s="54">
        <v>9294143</v>
      </c>
      <c r="F5" s="54">
        <v>9294143</v>
      </c>
      <c r="G5" s="54">
        <v>9294143</v>
      </c>
      <c r="H5" s="54">
        <v>9294144</v>
      </c>
      <c r="I5" s="54">
        <v>9294144</v>
      </c>
      <c r="J5" s="54">
        <v>9294144</v>
      </c>
      <c r="K5" s="54">
        <v>9294144</v>
      </c>
      <c r="L5" s="54">
        <v>9294144</v>
      </c>
      <c r="M5" s="54">
        <v>9294144</v>
      </c>
      <c r="N5" s="54">
        <v>9294144</v>
      </c>
      <c r="O5" s="429">
        <f t="shared" ref="O5:O13" si="0">SUM(C5:N5)</f>
        <v>111529723</v>
      </c>
    </row>
    <row r="6" spans="1:15" s="58" customFormat="1" ht="14.1" customHeight="1" x14ac:dyDescent="0.25">
      <c r="A6" s="55" t="s">
        <v>364</v>
      </c>
      <c r="B6" s="56" t="s">
        <v>454</v>
      </c>
      <c r="C6" s="57">
        <v>882399</v>
      </c>
      <c r="D6" s="57">
        <v>882399</v>
      </c>
      <c r="E6" s="57">
        <v>882399</v>
      </c>
      <c r="F6" s="57">
        <v>882399</v>
      </c>
      <c r="G6" s="57">
        <v>882399</v>
      </c>
      <c r="H6" s="57">
        <v>882399</v>
      </c>
      <c r="I6" s="57">
        <v>882399</v>
      </c>
      <c r="J6" s="57">
        <v>882399</v>
      </c>
      <c r="K6" s="57">
        <v>882399</v>
      </c>
      <c r="L6" s="57">
        <v>882399</v>
      </c>
      <c r="M6" s="57">
        <v>882400</v>
      </c>
      <c r="N6" s="57">
        <v>882400</v>
      </c>
      <c r="O6" s="429">
        <f t="shared" si="0"/>
        <v>10588790</v>
      </c>
    </row>
    <row r="7" spans="1:15" s="58" customFormat="1" x14ac:dyDescent="0.25">
      <c r="A7" s="55" t="s">
        <v>365</v>
      </c>
      <c r="B7" s="59" t="s">
        <v>368</v>
      </c>
      <c r="C7" s="60"/>
      <c r="D7" s="60"/>
      <c r="E7" s="60">
        <v>44131481</v>
      </c>
      <c r="F7" s="60"/>
      <c r="G7" s="60"/>
      <c r="H7" s="60"/>
      <c r="I7" s="200"/>
      <c r="J7" s="200"/>
      <c r="K7" s="200">
        <v>44131481</v>
      </c>
      <c r="L7" s="200"/>
      <c r="M7" s="200"/>
      <c r="N7" s="200"/>
      <c r="O7" s="429">
        <f t="shared" si="0"/>
        <v>88262962</v>
      </c>
    </row>
    <row r="8" spans="1:15" s="58" customFormat="1" ht="14.1" customHeight="1" x14ac:dyDescent="0.25">
      <c r="A8" s="55" t="s">
        <v>366</v>
      </c>
      <c r="B8" s="56" t="s">
        <v>435</v>
      </c>
      <c r="C8" s="57">
        <v>3400254</v>
      </c>
      <c r="D8" s="57">
        <v>3400254</v>
      </c>
      <c r="E8" s="57">
        <v>3400254</v>
      </c>
      <c r="F8" s="57">
        <v>3400254</v>
      </c>
      <c r="G8" s="57">
        <v>3400254</v>
      </c>
      <c r="H8" s="57">
        <v>3400254</v>
      </c>
      <c r="I8" s="57">
        <v>3400254</v>
      </c>
      <c r="J8" s="57">
        <v>3400255</v>
      </c>
      <c r="K8" s="57">
        <v>3400255</v>
      </c>
      <c r="L8" s="57">
        <v>3400255</v>
      </c>
      <c r="M8" s="57">
        <v>3400255</v>
      </c>
      <c r="N8" s="57">
        <v>3400255</v>
      </c>
      <c r="O8" s="429">
        <f t="shared" si="0"/>
        <v>40803053</v>
      </c>
    </row>
    <row r="9" spans="1:15" s="58" customFormat="1" ht="14.1" customHeight="1" x14ac:dyDescent="0.25">
      <c r="A9" s="55" t="s">
        <v>374</v>
      </c>
      <c r="B9" s="56" t="s">
        <v>455</v>
      </c>
      <c r="C9" s="57"/>
      <c r="D9" s="57"/>
      <c r="E9" s="57"/>
      <c r="F9" s="57"/>
      <c r="G9" s="57"/>
      <c r="H9" s="57"/>
      <c r="I9" s="199"/>
      <c r="J9" s="199"/>
      <c r="K9" s="199"/>
      <c r="L9" s="199"/>
      <c r="M9" s="199"/>
      <c r="N9" s="199"/>
      <c r="O9" s="429">
        <f t="shared" si="0"/>
        <v>0</v>
      </c>
    </row>
    <row r="10" spans="1:15" s="58" customFormat="1" ht="14.1" customHeight="1" x14ac:dyDescent="0.25">
      <c r="A10" s="55" t="s">
        <v>375</v>
      </c>
      <c r="B10" s="56" t="s">
        <v>437</v>
      </c>
      <c r="C10" s="57">
        <f>155787007+12419170</f>
        <v>168206177</v>
      </c>
      <c r="D10" s="57">
        <v>12419170</v>
      </c>
      <c r="E10" s="57">
        <v>12419170</v>
      </c>
      <c r="F10" s="57">
        <v>12419170</v>
      </c>
      <c r="G10" s="57">
        <v>12419170</v>
      </c>
      <c r="H10" s="57">
        <v>12419170</v>
      </c>
      <c r="I10" s="57">
        <v>12419170</v>
      </c>
      <c r="J10" s="57">
        <v>12419170</v>
      </c>
      <c r="K10" s="57">
        <v>12419170</v>
      </c>
      <c r="L10" s="57">
        <v>12419170</v>
      </c>
      <c r="M10" s="57">
        <v>12419170</v>
      </c>
      <c r="N10" s="57">
        <v>12419171</v>
      </c>
      <c r="O10" s="429">
        <f t="shared" si="0"/>
        <v>304817048</v>
      </c>
    </row>
    <row r="11" spans="1:15" s="58" customFormat="1" ht="14.1" customHeight="1" x14ac:dyDescent="0.25">
      <c r="A11" s="56" t="s">
        <v>376</v>
      </c>
      <c r="B11" s="56" t="s">
        <v>456</v>
      </c>
      <c r="C11" s="57"/>
      <c r="D11" s="57"/>
      <c r="E11" s="57"/>
      <c r="F11" s="57"/>
      <c r="G11" s="57"/>
      <c r="H11" s="57"/>
      <c r="I11" s="199"/>
      <c r="J11" s="199"/>
      <c r="K11" s="199"/>
      <c r="L11" s="199"/>
      <c r="M11" s="199"/>
      <c r="N11" s="199"/>
      <c r="O11" s="429">
        <f t="shared" si="0"/>
        <v>0</v>
      </c>
    </row>
    <row r="12" spans="1:15" s="58" customFormat="1" ht="14.1" customHeight="1" thickBot="1" x14ac:dyDescent="0.3">
      <c r="A12" s="52" t="s">
        <v>377</v>
      </c>
      <c r="B12" s="53" t="s">
        <v>457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430">
        <f t="shared" si="0"/>
        <v>0</v>
      </c>
    </row>
    <row r="13" spans="1:15" s="51" customFormat="1" ht="15.9" customHeight="1" thickBot="1" x14ac:dyDescent="0.3">
      <c r="A13" s="50" t="s">
        <v>379</v>
      </c>
      <c r="B13" s="62" t="s">
        <v>426</v>
      </c>
      <c r="C13" s="63">
        <f>SUM(C5:C12)</f>
        <v>181782973</v>
      </c>
      <c r="D13" s="63">
        <f t="shared" ref="D13:N13" si="1">SUM(D5:D12)</f>
        <v>25995966</v>
      </c>
      <c r="E13" s="63">
        <f t="shared" si="1"/>
        <v>70127447</v>
      </c>
      <c r="F13" s="63">
        <f t="shared" si="1"/>
        <v>25995966</v>
      </c>
      <c r="G13" s="63">
        <f t="shared" si="1"/>
        <v>25995966</v>
      </c>
      <c r="H13" s="63">
        <f t="shared" si="1"/>
        <v>25995967</v>
      </c>
      <c r="I13" s="201">
        <f t="shared" si="1"/>
        <v>25995967</v>
      </c>
      <c r="J13" s="201">
        <f t="shared" si="1"/>
        <v>25995968</v>
      </c>
      <c r="K13" s="201">
        <f t="shared" si="1"/>
        <v>70127449</v>
      </c>
      <c r="L13" s="201">
        <f t="shared" si="1"/>
        <v>25995968</v>
      </c>
      <c r="M13" s="201">
        <f t="shared" si="1"/>
        <v>25995969</v>
      </c>
      <c r="N13" s="201">
        <f t="shared" si="1"/>
        <v>25995970</v>
      </c>
      <c r="O13" s="431">
        <f t="shared" si="0"/>
        <v>556001576</v>
      </c>
    </row>
    <row r="14" spans="1:15" s="51" customFormat="1" ht="15" customHeight="1" thickBot="1" x14ac:dyDescent="0.3">
      <c r="A14" s="50" t="s">
        <v>380</v>
      </c>
      <c r="B14" s="664" t="s">
        <v>362</v>
      </c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666"/>
    </row>
    <row r="15" spans="1:15" s="58" customFormat="1" ht="14.1" customHeight="1" x14ac:dyDescent="0.25">
      <c r="A15" s="65" t="s">
        <v>381</v>
      </c>
      <c r="B15" s="66" t="s">
        <v>369</v>
      </c>
      <c r="C15" s="54">
        <v>10230264</v>
      </c>
      <c r="D15" s="54">
        <v>10230264</v>
      </c>
      <c r="E15" s="54">
        <v>10230264</v>
      </c>
      <c r="F15" s="54">
        <v>10230264</v>
      </c>
      <c r="G15" s="54">
        <v>10230264</v>
      </c>
      <c r="H15" s="54">
        <v>10230264</v>
      </c>
      <c r="I15" s="54">
        <v>10230265</v>
      </c>
      <c r="J15" s="54">
        <v>10230265</v>
      </c>
      <c r="K15" s="54">
        <v>10230265</v>
      </c>
      <c r="L15" s="54">
        <v>10230265</v>
      </c>
      <c r="M15" s="54">
        <v>10230265</v>
      </c>
      <c r="N15" s="54">
        <v>10230265</v>
      </c>
      <c r="O15" s="431">
        <f>SUM(C15:N15)</f>
        <v>122763174</v>
      </c>
    </row>
    <row r="16" spans="1:15" s="58" customFormat="1" ht="27" customHeight="1" x14ac:dyDescent="0.25">
      <c r="A16" s="55" t="s">
        <v>382</v>
      </c>
      <c r="B16" s="61" t="s">
        <v>371</v>
      </c>
      <c r="C16" s="57">
        <v>1971046</v>
      </c>
      <c r="D16" s="57">
        <v>1971046</v>
      </c>
      <c r="E16" s="57">
        <v>1971046</v>
      </c>
      <c r="F16" s="57">
        <v>1971046</v>
      </c>
      <c r="G16" s="57">
        <v>1971046</v>
      </c>
      <c r="H16" s="57">
        <v>1971046</v>
      </c>
      <c r="I16" s="57">
        <v>1971046</v>
      </c>
      <c r="J16" s="57">
        <v>1971046</v>
      </c>
      <c r="K16" s="57">
        <v>1971045</v>
      </c>
      <c r="L16" s="57">
        <v>1971045</v>
      </c>
      <c r="M16" s="57">
        <v>1971045</v>
      </c>
      <c r="N16" s="57">
        <v>1971045</v>
      </c>
      <c r="O16" s="431">
        <f t="shared" ref="O16:O23" si="2">SUM(C16:N16)</f>
        <v>23652548</v>
      </c>
    </row>
    <row r="17" spans="1:15" s="58" customFormat="1" ht="14.1" customHeight="1" x14ac:dyDescent="0.25">
      <c r="A17" s="55" t="s">
        <v>383</v>
      </c>
      <c r="B17" s="56" t="s">
        <v>427</v>
      </c>
      <c r="C17" s="57">
        <v>7600040</v>
      </c>
      <c r="D17" s="57">
        <v>7600040</v>
      </c>
      <c r="E17" s="57">
        <v>7600040</v>
      </c>
      <c r="F17" s="57">
        <v>7600040</v>
      </c>
      <c r="G17" s="57">
        <v>7600040</v>
      </c>
      <c r="H17" s="57">
        <v>7600040</v>
      </c>
      <c r="I17" s="57">
        <v>7600040</v>
      </c>
      <c r="J17" s="57">
        <v>7600040</v>
      </c>
      <c r="K17" s="57">
        <v>7600040</v>
      </c>
      <c r="L17" s="57">
        <v>7600040</v>
      </c>
      <c r="M17" s="57">
        <v>7600041</v>
      </c>
      <c r="N17" s="57">
        <v>7600041</v>
      </c>
      <c r="O17" s="431">
        <f t="shared" si="2"/>
        <v>91200482</v>
      </c>
    </row>
    <row r="18" spans="1:15" s="58" customFormat="1" ht="14.1" customHeight="1" x14ac:dyDescent="0.25">
      <c r="A18" s="55" t="s">
        <v>385</v>
      </c>
      <c r="B18" s="56" t="s">
        <v>428</v>
      </c>
      <c r="C18" s="57">
        <v>1529128</v>
      </c>
      <c r="D18" s="57">
        <v>1529128</v>
      </c>
      <c r="E18" s="57">
        <v>1529128</v>
      </c>
      <c r="F18" s="57">
        <v>1529128</v>
      </c>
      <c r="G18" s="57">
        <v>1529128</v>
      </c>
      <c r="H18" s="57">
        <v>1529128</v>
      </c>
      <c r="I18" s="57">
        <v>1529128</v>
      </c>
      <c r="J18" s="57">
        <v>1529128</v>
      </c>
      <c r="K18" s="57">
        <v>1529128</v>
      </c>
      <c r="L18" s="57">
        <v>1529129</v>
      </c>
      <c r="M18" s="57">
        <v>1529129</v>
      </c>
      <c r="N18" s="57">
        <v>1529129</v>
      </c>
      <c r="O18" s="431">
        <f t="shared" si="2"/>
        <v>18349539</v>
      </c>
    </row>
    <row r="19" spans="1:15" s="58" customFormat="1" ht="14.1" customHeight="1" x14ac:dyDescent="0.25">
      <c r="A19" s="55" t="s">
        <v>386</v>
      </c>
      <c r="B19" s="56" t="s">
        <v>401</v>
      </c>
      <c r="C19" s="57"/>
      <c r="D19" s="57"/>
      <c r="E19" s="57">
        <v>8639004</v>
      </c>
      <c r="F19" s="57">
        <v>8639004</v>
      </c>
      <c r="G19" s="57">
        <v>8639004</v>
      </c>
      <c r="H19" s="57">
        <v>8639004</v>
      </c>
      <c r="I19" s="428">
        <v>8639004</v>
      </c>
      <c r="J19" s="428">
        <v>8639005</v>
      </c>
      <c r="K19" s="428"/>
      <c r="L19" s="428"/>
      <c r="M19" s="428"/>
      <c r="N19" s="428"/>
      <c r="O19" s="431">
        <f t="shared" si="2"/>
        <v>51834025</v>
      </c>
    </row>
    <row r="20" spans="1:15" s="58" customFormat="1" x14ac:dyDescent="0.25">
      <c r="A20" s="55" t="s">
        <v>387</v>
      </c>
      <c r="B20" s="61" t="s">
        <v>402</v>
      </c>
      <c r="C20" s="57"/>
      <c r="D20" s="57"/>
      <c r="E20" s="57"/>
      <c r="F20" s="57"/>
      <c r="G20" s="57">
        <v>31845097</v>
      </c>
      <c r="H20" s="57">
        <v>31845097</v>
      </c>
      <c r="I20" s="428">
        <v>31845097</v>
      </c>
      <c r="J20" s="428"/>
      <c r="K20" s="428"/>
      <c r="L20" s="428"/>
      <c r="M20" s="428"/>
      <c r="N20" s="428"/>
      <c r="O20" s="431">
        <f t="shared" si="2"/>
        <v>95535291</v>
      </c>
    </row>
    <row r="21" spans="1:15" s="58" customFormat="1" ht="14.1" customHeight="1" x14ac:dyDescent="0.25">
      <c r="A21" s="55" t="s">
        <v>388</v>
      </c>
      <c r="B21" s="56" t="s">
        <v>445</v>
      </c>
      <c r="C21" s="57"/>
      <c r="D21" s="57"/>
      <c r="E21" s="57"/>
      <c r="F21" s="57"/>
      <c r="G21" s="57"/>
      <c r="H21" s="57"/>
      <c r="I21" s="428"/>
      <c r="J21" s="428"/>
      <c r="K21" s="428"/>
      <c r="L21" s="428"/>
      <c r="M21" s="428"/>
      <c r="N21" s="428"/>
      <c r="O21" s="431">
        <f t="shared" si="2"/>
        <v>0</v>
      </c>
    </row>
    <row r="22" spans="1:15" s="58" customFormat="1" ht="14.1" customHeight="1" x14ac:dyDescent="0.25">
      <c r="A22" s="55" t="s">
        <v>391</v>
      </c>
      <c r="B22" s="56" t="s">
        <v>440</v>
      </c>
      <c r="C22" s="57">
        <v>12419170</v>
      </c>
      <c r="D22" s="57">
        <v>12419170</v>
      </c>
      <c r="E22" s="57">
        <v>12419170</v>
      </c>
      <c r="F22" s="57">
        <v>12419170</v>
      </c>
      <c r="G22" s="57">
        <v>12419170</v>
      </c>
      <c r="H22" s="57">
        <v>12419170</v>
      </c>
      <c r="I22" s="57">
        <v>12419170</v>
      </c>
      <c r="J22" s="57">
        <v>12419170</v>
      </c>
      <c r="K22" s="57">
        <v>12419170</v>
      </c>
      <c r="L22" s="57">
        <v>12419170</v>
      </c>
      <c r="M22" s="57">
        <v>12419170</v>
      </c>
      <c r="N22" s="57">
        <v>12419171</v>
      </c>
      <c r="O22" s="431">
        <f t="shared" si="2"/>
        <v>149030041</v>
      </c>
    </row>
    <row r="23" spans="1:15" s="58" customFormat="1" ht="14.1" customHeight="1" thickBot="1" x14ac:dyDescent="0.3">
      <c r="A23" s="52" t="s">
        <v>392</v>
      </c>
      <c r="B23" s="53" t="s">
        <v>494</v>
      </c>
      <c r="C23" s="54">
        <v>303040</v>
      </c>
      <c r="D23" s="54">
        <v>303040</v>
      </c>
      <c r="E23" s="54">
        <v>303040</v>
      </c>
      <c r="F23" s="54">
        <v>303040</v>
      </c>
      <c r="G23" s="54">
        <v>303040</v>
      </c>
      <c r="H23" s="54">
        <v>303040</v>
      </c>
      <c r="I23" s="54">
        <v>303040</v>
      </c>
      <c r="J23" s="54">
        <v>303040</v>
      </c>
      <c r="K23" s="54">
        <v>303039</v>
      </c>
      <c r="L23" s="54">
        <v>303039</v>
      </c>
      <c r="M23" s="54">
        <v>303039</v>
      </c>
      <c r="N23" s="54">
        <v>303039</v>
      </c>
      <c r="O23" s="431">
        <f t="shared" si="2"/>
        <v>3636476</v>
      </c>
    </row>
    <row r="24" spans="1:15" s="51" customFormat="1" ht="15.9" customHeight="1" thickBot="1" x14ac:dyDescent="0.3">
      <c r="A24" s="67" t="s">
        <v>393</v>
      </c>
      <c r="B24" s="62" t="s">
        <v>429</v>
      </c>
      <c r="C24" s="63">
        <f t="shared" ref="C24:N24" si="3">SUM(C15:C23)</f>
        <v>34052688</v>
      </c>
      <c r="D24" s="63">
        <f t="shared" si="3"/>
        <v>34052688</v>
      </c>
      <c r="E24" s="63">
        <f t="shared" si="3"/>
        <v>42691692</v>
      </c>
      <c r="F24" s="63">
        <f t="shared" si="3"/>
        <v>42691692</v>
      </c>
      <c r="G24" s="63">
        <f t="shared" si="3"/>
        <v>74536789</v>
      </c>
      <c r="H24" s="63">
        <f t="shared" si="3"/>
        <v>74536789</v>
      </c>
      <c r="I24" s="201">
        <f t="shared" si="3"/>
        <v>74536790</v>
      </c>
      <c r="J24" s="201">
        <f t="shared" si="3"/>
        <v>42691694</v>
      </c>
      <c r="K24" s="201">
        <f t="shared" si="3"/>
        <v>34052687</v>
      </c>
      <c r="L24" s="201">
        <f t="shared" si="3"/>
        <v>34052688</v>
      </c>
      <c r="M24" s="201">
        <f t="shared" si="3"/>
        <v>34052689</v>
      </c>
      <c r="N24" s="201">
        <f t="shared" si="3"/>
        <v>34052690</v>
      </c>
      <c r="O24" s="64">
        <f>SUM(O15:O23)</f>
        <v>556001576</v>
      </c>
    </row>
    <row r="25" spans="1:15" ht="16.2" thickBot="1" x14ac:dyDescent="0.35">
      <c r="A25" s="67" t="s">
        <v>394</v>
      </c>
      <c r="B25" s="68" t="s">
        <v>430</v>
      </c>
      <c r="C25" s="69">
        <f t="shared" ref="C25:O25" si="4">C13-C24</f>
        <v>147730285</v>
      </c>
      <c r="D25" s="69">
        <f t="shared" si="4"/>
        <v>-8056722</v>
      </c>
      <c r="E25" s="69">
        <f t="shared" si="4"/>
        <v>27435755</v>
      </c>
      <c r="F25" s="69">
        <f t="shared" si="4"/>
        <v>-16695726</v>
      </c>
      <c r="G25" s="69">
        <f t="shared" si="4"/>
        <v>-48540823</v>
      </c>
      <c r="H25" s="69">
        <f t="shared" si="4"/>
        <v>-48540822</v>
      </c>
      <c r="I25" s="202">
        <f t="shared" si="4"/>
        <v>-48540823</v>
      </c>
      <c r="J25" s="202">
        <f t="shared" si="4"/>
        <v>-16695726</v>
      </c>
      <c r="K25" s="202">
        <f t="shared" si="4"/>
        <v>36074762</v>
      </c>
      <c r="L25" s="202">
        <f t="shared" si="4"/>
        <v>-8056720</v>
      </c>
      <c r="M25" s="202">
        <f t="shared" si="4"/>
        <v>-8056720</v>
      </c>
      <c r="N25" s="202">
        <f t="shared" si="4"/>
        <v>-8056720</v>
      </c>
      <c r="O25" s="70">
        <f t="shared" si="4"/>
        <v>0</v>
      </c>
    </row>
    <row r="26" spans="1:15" x14ac:dyDescent="0.3">
      <c r="A26" s="71"/>
    </row>
    <row r="27" spans="1:15" x14ac:dyDescent="0.3">
      <c r="B27" s="72"/>
      <c r="C27" s="73"/>
      <c r="D27" s="73"/>
      <c r="O27" s="44"/>
    </row>
    <row r="28" spans="1:15" x14ac:dyDescent="0.3">
      <c r="O28" s="44"/>
    </row>
    <row r="29" spans="1:15" x14ac:dyDescent="0.3">
      <c r="O29" s="44"/>
    </row>
    <row r="30" spans="1:15" x14ac:dyDescent="0.3">
      <c r="O30" s="44"/>
    </row>
    <row r="31" spans="1:15" x14ac:dyDescent="0.3">
      <c r="O31" s="44"/>
    </row>
    <row r="32" spans="1:15" x14ac:dyDescent="0.3">
      <c r="O32" s="44"/>
    </row>
    <row r="33" spans="15:15" x14ac:dyDescent="0.3">
      <c r="O33" s="44"/>
    </row>
    <row r="34" spans="15:15" x14ac:dyDescent="0.3">
      <c r="O34" s="44"/>
    </row>
    <row r="35" spans="15:15" x14ac:dyDescent="0.3">
      <c r="O35" s="44"/>
    </row>
    <row r="36" spans="15:15" x14ac:dyDescent="0.3">
      <c r="O36" s="44"/>
    </row>
    <row r="37" spans="15:15" x14ac:dyDescent="0.3">
      <c r="O37" s="44"/>
    </row>
    <row r="38" spans="15:15" x14ac:dyDescent="0.3">
      <c r="O38" s="44"/>
    </row>
    <row r="39" spans="15:15" x14ac:dyDescent="0.3">
      <c r="O39" s="44"/>
    </row>
    <row r="40" spans="15:15" x14ac:dyDescent="0.3">
      <c r="O40" s="44"/>
    </row>
    <row r="41" spans="15:15" x14ac:dyDescent="0.3">
      <c r="O41" s="44"/>
    </row>
    <row r="42" spans="15:15" x14ac:dyDescent="0.3">
      <c r="O42" s="44"/>
    </row>
    <row r="43" spans="15:15" x14ac:dyDescent="0.3">
      <c r="O43" s="44"/>
    </row>
    <row r="44" spans="15:15" x14ac:dyDescent="0.3">
      <c r="O44" s="44"/>
    </row>
    <row r="45" spans="15:15" x14ac:dyDescent="0.3">
      <c r="O45" s="44"/>
    </row>
    <row r="46" spans="15:15" x14ac:dyDescent="0.3">
      <c r="O46" s="44"/>
    </row>
    <row r="47" spans="15:15" x14ac:dyDescent="0.3">
      <c r="O47" s="44"/>
    </row>
    <row r="48" spans="15:15" x14ac:dyDescent="0.3">
      <c r="O48" s="44"/>
    </row>
    <row r="49" spans="15:15" x14ac:dyDescent="0.3">
      <c r="O49" s="44"/>
    </row>
    <row r="50" spans="15:15" x14ac:dyDescent="0.3">
      <c r="O50" s="44"/>
    </row>
    <row r="51" spans="15:15" x14ac:dyDescent="0.3">
      <c r="O51" s="44"/>
    </row>
    <row r="52" spans="15:15" x14ac:dyDescent="0.3">
      <c r="O52" s="44"/>
    </row>
    <row r="53" spans="15:15" x14ac:dyDescent="0.3">
      <c r="O53" s="44"/>
    </row>
    <row r="54" spans="15:15" x14ac:dyDescent="0.3">
      <c r="O54" s="44"/>
    </row>
    <row r="55" spans="15:15" x14ac:dyDescent="0.3">
      <c r="O55" s="44"/>
    </row>
    <row r="56" spans="15:15" x14ac:dyDescent="0.3">
      <c r="O56" s="44"/>
    </row>
    <row r="57" spans="15:15" x14ac:dyDescent="0.3">
      <c r="O57" s="44"/>
    </row>
    <row r="58" spans="15:15" x14ac:dyDescent="0.3">
      <c r="O58" s="44"/>
    </row>
    <row r="59" spans="15:15" x14ac:dyDescent="0.3">
      <c r="O59" s="44"/>
    </row>
    <row r="60" spans="15:15" x14ac:dyDescent="0.3">
      <c r="O60" s="44"/>
    </row>
    <row r="61" spans="15:15" x14ac:dyDescent="0.3">
      <c r="O61" s="44"/>
    </row>
    <row r="62" spans="15:15" x14ac:dyDescent="0.3">
      <c r="O62" s="44"/>
    </row>
    <row r="63" spans="15:15" x14ac:dyDescent="0.3">
      <c r="O63" s="44"/>
    </row>
    <row r="64" spans="15:15" x14ac:dyDescent="0.3">
      <c r="O64" s="44"/>
    </row>
    <row r="65" spans="15:15" x14ac:dyDescent="0.3">
      <c r="O65" s="44"/>
    </row>
    <row r="66" spans="15:15" x14ac:dyDescent="0.3">
      <c r="O66" s="44"/>
    </row>
    <row r="67" spans="15:15" x14ac:dyDescent="0.3">
      <c r="O67" s="44"/>
    </row>
    <row r="68" spans="15:15" x14ac:dyDescent="0.3">
      <c r="O68" s="44"/>
    </row>
    <row r="69" spans="15:15" x14ac:dyDescent="0.3">
      <c r="O69" s="44"/>
    </row>
    <row r="70" spans="15:15" x14ac:dyDescent="0.3">
      <c r="O70" s="44"/>
    </row>
    <row r="71" spans="15:15" x14ac:dyDescent="0.3">
      <c r="O71" s="44"/>
    </row>
    <row r="72" spans="15:15" x14ac:dyDescent="0.3">
      <c r="O72" s="44"/>
    </row>
    <row r="73" spans="15:15" x14ac:dyDescent="0.3">
      <c r="O73" s="44"/>
    </row>
    <row r="74" spans="15:15" x14ac:dyDescent="0.3">
      <c r="O74" s="44"/>
    </row>
    <row r="75" spans="15:15" x14ac:dyDescent="0.3">
      <c r="O75" s="44"/>
    </row>
    <row r="76" spans="15:15" x14ac:dyDescent="0.3">
      <c r="O76" s="44"/>
    </row>
    <row r="77" spans="15:15" x14ac:dyDescent="0.3">
      <c r="O77" s="44"/>
    </row>
    <row r="78" spans="15:15" x14ac:dyDescent="0.3">
      <c r="O78" s="44"/>
    </row>
    <row r="79" spans="15:15" x14ac:dyDescent="0.3">
      <c r="O79" s="44"/>
    </row>
    <row r="80" spans="15:15" x14ac:dyDescent="0.3">
      <c r="O80" s="44"/>
    </row>
  </sheetData>
  <mergeCells count="3">
    <mergeCell ref="B4:O4"/>
    <mergeCell ref="B14:O14"/>
    <mergeCell ref="A1:O1"/>
  </mergeCells>
  <phoneticPr fontId="22" type="noConversion"/>
  <printOptions horizontalCentered="1"/>
  <pageMargins left="0.78740157480314965" right="0.78740157480314965" top="1.0629921259842521" bottom="0.98425196850393704" header="0.78740157480314965" footer="0.78740157480314965"/>
  <pageSetup paperSize="8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7"/>
  <sheetViews>
    <sheetView zoomScaleNormal="100" workbookViewId="0">
      <selection activeCell="A2" sqref="A2:C2"/>
    </sheetView>
  </sheetViews>
  <sheetFormatPr defaultColWidth="8" defaultRowHeight="13.2" x14ac:dyDescent="0.25"/>
  <cols>
    <col min="1" max="1" width="5.6640625" style="74" customWidth="1"/>
    <col min="2" max="2" width="40.6640625" style="74" customWidth="1"/>
    <col min="3" max="4" width="12.6640625" style="74" customWidth="1"/>
    <col min="5" max="5" width="14.33203125" style="177" customWidth="1"/>
    <col min="6" max="16384" width="8" style="74"/>
  </cols>
  <sheetData>
    <row r="1" spans="1:5" ht="45" customHeight="1" x14ac:dyDescent="0.25">
      <c r="A1" s="672" t="s">
        <v>742</v>
      </c>
      <c r="B1" s="672"/>
      <c r="C1" s="672"/>
      <c r="D1" s="672"/>
      <c r="E1" s="672"/>
    </row>
    <row r="2" spans="1:5" ht="17.25" customHeight="1" x14ac:dyDescent="0.3">
      <c r="A2" s="671" t="s">
        <v>816</v>
      </c>
      <c r="B2" s="671"/>
      <c r="C2" s="671"/>
      <c r="D2" s="203"/>
    </row>
    <row r="3" spans="1:5" ht="13.8" thickBot="1" x14ac:dyDescent="0.3">
      <c r="A3" s="75"/>
      <c r="B3" s="75"/>
      <c r="C3" s="107" t="s">
        <v>554</v>
      </c>
      <c r="D3" s="107"/>
    </row>
    <row r="4" spans="1:5" ht="42.75" customHeight="1" thickBot="1" x14ac:dyDescent="0.3">
      <c r="A4" s="76" t="s">
        <v>360</v>
      </c>
      <c r="B4" s="77" t="s">
        <v>431</v>
      </c>
      <c r="C4" s="78" t="s">
        <v>501</v>
      </c>
      <c r="D4" s="78" t="s">
        <v>502</v>
      </c>
      <c r="E4" s="78" t="s">
        <v>562</v>
      </c>
    </row>
    <row r="5" spans="1:5" ht="15.9" customHeight="1" thickBot="1" x14ac:dyDescent="0.3">
      <c r="A5" s="104" t="s">
        <v>367</v>
      </c>
      <c r="B5" s="268" t="s">
        <v>496</v>
      </c>
      <c r="C5" s="437">
        <v>1200000</v>
      </c>
      <c r="D5" s="438">
        <v>1300080</v>
      </c>
      <c r="E5" s="438">
        <v>2319012</v>
      </c>
    </row>
    <row r="6" spans="1:5" ht="15.9" customHeight="1" thickBot="1" x14ac:dyDescent="0.3">
      <c r="A6" s="104" t="s">
        <v>370</v>
      </c>
      <c r="B6" s="269" t="s">
        <v>495</v>
      </c>
      <c r="C6" s="437">
        <v>250000</v>
      </c>
      <c r="D6" s="438">
        <v>250000</v>
      </c>
      <c r="E6" s="438">
        <v>470000</v>
      </c>
    </row>
    <row r="7" spans="1:5" ht="15.9" customHeight="1" thickBot="1" x14ac:dyDescent="0.3">
      <c r="A7" s="104" t="s">
        <v>364</v>
      </c>
      <c r="B7" s="269" t="s">
        <v>715</v>
      </c>
      <c r="C7" s="437">
        <v>1000000</v>
      </c>
      <c r="D7" s="438">
        <v>1000000</v>
      </c>
      <c r="E7" s="438">
        <v>1069325</v>
      </c>
    </row>
    <row r="8" spans="1:5" ht="15.9" customHeight="1" thickBot="1" x14ac:dyDescent="0.3">
      <c r="A8" s="104" t="s">
        <v>365</v>
      </c>
      <c r="B8" s="269" t="s">
        <v>716</v>
      </c>
      <c r="C8" s="437">
        <v>400000</v>
      </c>
      <c r="D8" s="438">
        <v>400000</v>
      </c>
      <c r="E8" s="438">
        <v>500000</v>
      </c>
    </row>
    <row r="9" spans="1:5" ht="15.9" customHeight="1" thickBot="1" x14ac:dyDescent="0.3">
      <c r="A9" s="104" t="s">
        <v>366</v>
      </c>
      <c r="B9" s="269" t="s">
        <v>540</v>
      </c>
      <c r="C9" s="437">
        <v>100000</v>
      </c>
      <c r="D9" s="438">
        <v>100000</v>
      </c>
      <c r="E9" s="438">
        <v>0</v>
      </c>
    </row>
    <row r="10" spans="1:5" ht="15.9" customHeight="1" thickBot="1" x14ac:dyDescent="0.3">
      <c r="A10" s="104" t="s">
        <v>374</v>
      </c>
      <c r="B10" s="269" t="s">
        <v>717</v>
      </c>
      <c r="C10" s="437">
        <v>300000</v>
      </c>
      <c r="D10" s="438">
        <v>300000</v>
      </c>
      <c r="E10" s="438">
        <v>200000</v>
      </c>
    </row>
    <row r="11" spans="1:5" ht="15.9" customHeight="1" thickBot="1" x14ac:dyDescent="0.3">
      <c r="A11" s="104" t="s">
        <v>375</v>
      </c>
      <c r="B11" s="269" t="s">
        <v>739</v>
      </c>
      <c r="C11" s="327"/>
      <c r="D11" s="178"/>
      <c r="E11" s="438">
        <v>138650</v>
      </c>
    </row>
    <row r="12" spans="1:5" ht="15.9" customHeight="1" thickBot="1" x14ac:dyDescent="0.3">
      <c r="A12" s="104" t="s">
        <v>376</v>
      </c>
      <c r="B12" s="105" t="s">
        <v>740</v>
      </c>
      <c r="C12" s="178"/>
      <c r="D12" s="178"/>
      <c r="E12" s="438">
        <v>227950</v>
      </c>
    </row>
    <row r="13" spans="1:5" ht="15.9" customHeight="1" thickBot="1" x14ac:dyDescent="0.3">
      <c r="A13" s="104" t="s">
        <v>377</v>
      </c>
      <c r="B13" s="105" t="s">
        <v>741</v>
      </c>
      <c r="C13" s="178"/>
      <c r="D13" s="178"/>
      <c r="E13" s="438">
        <v>69325</v>
      </c>
    </row>
    <row r="14" spans="1:5" ht="15.9" customHeight="1" thickBot="1" x14ac:dyDescent="0.3">
      <c r="A14" s="104" t="s">
        <v>378</v>
      </c>
      <c r="B14" s="105"/>
      <c r="C14" s="178"/>
      <c r="D14" s="178"/>
      <c r="E14" s="178"/>
    </row>
    <row r="15" spans="1:5" ht="15.9" customHeight="1" thickBot="1" x14ac:dyDescent="0.3">
      <c r="A15" s="104" t="s">
        <v>379</v>
      </c>
      <c r="B15" s="268"/>
      <c r="C15" s="178"/>
      <c r="D15" s="178"/>
      <c r="E15" s="178"/>
    </row>
    <row r="16" spans="1:5" ht="15.9" customHeight="1" thickBot="1" x14ac:dyDescent="0.3">
      <c r="A16" s="104" t="s">
        <v>380</v>
      </c>
      <c r="B16" s="269"/>
      <c r="C16" s="178"/>
      <c r="D16" s="178"/>
      <c r="E16" s="178"/>
    </row>
    <row r="17" spans="1:5" ht="15.9" customHeight="1" thickBot="1" x14ac:dyDescent="0.3">
      <c r="A17" s="104" t="s">
        <v>381</v>
      </c>
      <c r="B17" s="269"/>
      <c r="C17" s="178"/>
      <c r="D17" s="178"/>
      <c r="E17" s="178"/>
    </row>
    <row r="18" spans="1:5" ht="15.9" customHeight="1" thickBot="1" x14ac:dyDescent="0.3">
      <c r="A18" s="104" t="s">
        <v>382</v>
      </c>
      <c r="B18" s="269"/>
      <c r="C18" s="178"/>
      <c r="D18" s="178"/>
      <c r="E18" s="178"/>
    </row>
    <row r="19" spans="1:5" ht="15.9" customHeight="1" thickBot="1" x14ac:dyDescent="0.3">
      <c r="A19" s="104" t="s">
        <v>383</v>
      </c>
      <c r="B19" s="269"/>
      <c r="C19" s="178"/>
      <c r="D19" s="178"/>
      <c r="E19" s="178"/>
    </row>
    <row r="20" spans="1:5" ht="15.9" customHeight="1" thickBot="1" x14ac:dyDescent="0.3">
      <c r="A20" s="104" t="s">
        <v>384</v>
      </c>
      <c r="B20" s="269"/>
      <c r="C20" s="178"/>
      <c r="D20" s="178"/>
      <c r="E20" s="178"/>
    </row>
    <row r="21" spans="1:5" ht="15.9" customHeight="1" thickBot="1" x14ac:dyDescent="0.3">
      <c r="A21" s="104" t="s">
        <v>385</v>
      </c>
      <c r="B21" s="269"/>
      <c r="C21" s="178"/>
      <c r="D21" s="178"/>
      <c r="E21" s="178"/>
    </row>
    <row r="22" spans="1:5" ht="15.9" customHeight="1" thickBot="1" x14ac:dyDescent="0.3">
      <c r="A22" s="104" t="s">
        <v>386</v>
      </c>
      <c r="B22" s="105"/>
      <c r="C22" s="178"/>
      <c r="D22" s="178"/>
      <c r="E22" s="178"/>
    </row>
    <row r="23" spans="1:5" ht="15.9" customHeight="1" thickBot="1" x14ac:dyDescent="0.3">
      <c r="A23" s="104" t="s">
        <v>387</v>
      </c>
      <c r="B23" s="105"/>
      <c r="C23" s="178"/>
      <c r="D23" s="178"/>
      <c r="E23" s="178"/>
    </row>
    <row r="24" spans="1:5" ht="15.9" customHeight="1" thickBot="1" x14ac:dyDescent="0.3">
      <c r="A24" s="104" t="s">
        <v>388</v>
      </c>
      <c r="B24" s="105"/>
      <c r="C24" s="178"/>
      <c r="D24" s="178"/>
      <c r="E24" s="178"/>
    </row>
    <row r="25" spans="1:5" ht="15.9" customHeight="1" thickBot="1" x14ac:dyDescent="0.3">
      <c r="A25" s="104" t="s">
        <v>389</v>
      </c>
      <c r="B25" s="105"/>
      <c r="C25" s="178"/>
      <c r="D25" s="178"/>
      <c r="E25" s="178"/>
    </row>
    <row r="26" spans="1:5" ht="15.9" customHeight="1" thickBot="1" x14ac:dyDescent="0.3">
      <c r="A26" s="104" t="s">
        <v>390</v>
      </c>
      <c r="B26" s="105"/>
      <c r="C26" s="178"/>
      <c r="D26" s="178"/>
      <c r="E26" s="178"/>
    </row>
    <row r="27" spans="1:5" ht="15.9" customHeight="1" thickBot="1" x14ac:dyDescent="0.3">
      <c r="A27" s="104" t="s">
        <v>391</v>
      </c>
      <c r="B27" s="105"/>
      <c r="C27" s="178"/>
      <c r="D27" s="178"/>
      <c r="E27" s="178"/>
    </row>
    <row r="28" spans="1:5" ht="15.9" customHeight="1" thickBot="1" x14ac:dyDescent="0.3">
      <c r="A28" s="104" t="s">
        <v>392</v>
      </c>
      <c r="B28" s="105"/>
      <c r="C28" s="178"/>
      <c r="D28" s="178"/>
      <c r="E28" s="178"/>
    </row>
    <row r="29" spans="1:5" ht="15.9" customHeight="1" thickBot="1" x14ac:dyDescent="0.3">
      <c r="A29" s="104" t="s">
        <v>393</v>
      </c>
      <c r="B29" s="105"/>
      <c r="C29" s="178"/>
      <c r="D29" s="178"/>
      <c r="E29" s="178"/>
    </row>
    <row r="30" spans="1:5" ht="15.9" customHeight="1" thickBot="1" x14ac:dyDescent="0.3">
      <c r="A30" s="104" t="s">
        <v>394</v>
      </c>
      <c r="B30" s="105"/>
      <c r="C30" s="178"/>
      <c r="D30" s="178"/>
      <c r="E30" s="178"/>
    </row>
    <row r="31" spans="1:5" ht="15.9" customHeight="1" thickBot="1" x14ac:dyDescent="0.3">
      <c r="A31" s="104" t="s">
        <v>397</v>
      </c>
      <c r="B31" s="105"/>
      <c r="C31" s="178"/>
      <c r="D31" s="178"/>
      <c r="E31" s="178"/>
    </row>
    <row r="32" spans="1:5" ht="15.9" customHeight="1" thickBot="1" x14ac:dyDescent="0.3">
      <c r="A32" s="104" t="s">
        <v>403</v>
      </c>
      <c r="B32" s="105"/>
      <c r="C32" s="178"/>
      <c r="D32" s="178"/>
      <c r="E32" s="178"/>
    </row>
    <row r="33" spans="1:5" ht="15.9" customHeight="1" thickBot="1" x14ac:dyDescent="0.3">
      <c r="A33" s="104" t="s">
        <v>404</v>
      </c>
      <c r="B33" s="105"/>
      <c r="C33" s="178"/>
      <c r="D33" s="178"/>
      <c r="E33" s="178"/>
    </row>
    <row r="34" spans="1:5" ht="15.9" customHeight="1" thickBot="1" x14ac:dyDescent="0.3">
      <c r="A34" s="104" t="s">
        <v>405</v>
      </c>
      <c r="B34" s="105"/>
      <c r="C34" s="178"/>
      <c r="D34" s="178"/>
      <c r="E34" s="178"/>
    </row>
    <row r="35" spans="1:5" ht="15.9" customHeight="1" thickBot="1" x14ac:dyDescent="0.3">
      <c r="A35" s="104" t="s">
        <v>406</v>
      </c>
      <c r="B35" s="106"/>
      <c r="C35" s="178"/>
      <c r="D35" s="178"/>
      <c r="E35" s="178"/>
    </row>
    <row r="36" spans="1:5" ht="15.9" customHeight="1" thickBot="1" x14ac:dyDescent="0.3">
      <c r="A36" s="669" t="s">
        <v>412</v>
      </c>
      <c r="B36" s="670"/>
      <c r="C36" s="79">
        <f>SUM(C5:C35)</f>
        <v>3250000</v>
      </c>
      <c r="D36" s="79">
        <f>SUM(D5:D35)</f>
        <v>3350080</v>
      </c>
      <c r="E36" s="79">
        <f>SUM(E5:E35)</f>
        <v>4994262</v>
      </c>
    </row>
    <row r="37" spans="1:5" x14ac:dyDescent="0.25">
      <c r="A37" s="74" t="s">
        <v>432</v>
      </c>
    </row>
  </sheetData>
  <mergeCells count="3">
    <mergeCell ref="A36:B36"/>
    <mergeCell ref="A2:C2"/>
    <mergeCell ref="A1:E1"/>
  </mergeCells>
  <phoneticPr fontId="32" type="noConversion"/>
  <conditionalFormatting sqref="C36:E36">
    <cfRule type="cellIs" dxfId="1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52"/>
  <sheetViews>
    <sheetView workbookViewId="0">
      <selection activeCell="F1" sqref="F1:I1"/>
    </sheetView>
  </sheetViews>
  <sheetFormatPr defaultColWidth="8" defaultRowHeight="13.2" x14ac:dyDescent="0.25"/>
  <cols>
    <col min="1" max="1" width="5.88671875" style="4" customWidth="1"/>
    <col min="2" max="2" width="47.33203125" style="7" customWidth="1"/>
    <col min="3" max="4" width="16" style="7" customWidth="1"/>
    <col min="5" max="5" width="14" style="4" customWidth="1"/>
    <col min="6" max="6" width="47.33203125" style="4" customWidth="1"/>
    <col min="7" max="8" width="18.88671875" style="4" customWidth="1"/>
    <col min="9" max="9" width="14" style="4" customWidth="1"/>
    <col min="10" max="10" width="4.109375" style="4" customWidth="1"/>
    <col min="11" max="16384" width="8" style="4"/>
  </cols>
  <sheetData>
    <row r="1" spans="1:10" x14ac:dyDescent="0.25">
      <c r="F1" s="675" t="s">
        <v>817</v>
      </c>
      <c r="G1" s="675"/>
      <c r="H1" s="675"/>
      <c r="I1" s="675"/>
    </row>
    <row r="2" spans="1:10" ht="25.5" customHeight="1" x14ac:dyDescent="0.25">
      <c r="B2" s="85" t="s">
        <v>719</v>
      </c>
      <c r="C2" s="85"/>
      <c r="D2" s="85"/>
      <c r="E2" s="86"/>
      <c r="F2" s="86"/>
      <c r="G2" s="86"/>
      <c r="H2" s="86"/>
      <c r="I2" s="86"/>
      <c r="J2" s="657"/>
    </row>
    <row r="3" spans="1:10" ht="14.4" thickBot="1" x14ac:dyDescent="0.3">
      <c r="B3" s="676" t="s">
        <v>526</v>
      </c>
      <c r="C3" s="676"/>
      <c r="D3" s="676"/>
      <c r="E3" s="676"/>
      <c r="F3" s="676"/>
      <c r="G3" s="194"/>
      <c r="H3" s="194"/>
      <c r="I3" s="131" t="s">
        <v>548</v>
      </c>
      <c r="J3" s="657"/>
    </row>
    <row r="4" spans="1:10" ht="18" customHeight="1" thickBot="1" x14ac:dyDescent="0.3">
      <c r="A4" s="673" t="s">
        <v>360</v>
      </c>
      <c r="B4" s="9" t="s">
        <v>361</v>
      </c>
      <c r="C4" s="181"/>
      <c r="D4" s="181"/>
      <c r="E4" s="10"/>
      <c r="F4" s="9" t="s">
        <v>362</v>
      </c>
      <c r="G4" s="181"/>
      <c r="H4" s="181"/>
      <c r="I4" s="10"/>
      <c r="J4" s="657"/>
    </row>
    <row r="5" spans="1:10" s="13" customFormat="1" ht="35.25" customHeight="1" thickBot="1" x14ac:dyDescent="0.3">
      <c r="A5" s="674"/>
      <c r="B5" s="11" t="s">
        <v>363</v>
      </c>
      <c r="C5" s="189" t="s">
        <v>674</v>
      </c>
      <c r="D5" s="12" t="s">
        <v>672</v>
      </c>
      <c r="E5" s="12" t="s">
        <v>673</v>
      </c>
      <c r="F5" s="11" t="s">
        <v>363</v>
      </c>
      <c r="G5" s="189" t="s">
        <v>674</v>
      </c>
      <c r="H5" s="12" t="s">
        <v>672</v>
      </c>
      <c r="I5" s="12" t="s">
        <v>673</v>
      </c>
      <c r="J5" s="657"/>
    </row>
    <row r="6" spans="1:10" ht="12.9" customHeight="1" x14ac:dyDescent="0.25">
      <c r="A6" s="17" t="s">
        <v>367</v>
      </c>
      <c r="B6" s="18" t="s">
        <v>433</v>
      </c>
      <c r="C6" s="278">
        <v>107561261</v>
      </c>
      <c r="D6" s="279">
        <v>111529723</v>
      </c>
      <c r="E6" s="279">
        <v>111529723</v>
      </c>
      <c r="F6" s="18" t="s">
        <v>369</v>
      </c>
      <c r="G6" s="279">
        <v>21762625</v>
      </c>
      <c r="H6" s="279">
        <v>25813285</v>
      </c>
      <c r="I6" s="279">
        <v>22944991</v>
      </c>
      <c r="J6" s="657"/>
    </row>
    <row r="7" spans="1:10" ht="12.9" customHeight="1" x14ac:dyDescent="0.25">
      <c r="A7" s="20" t="s">
        <v>370</v>
      </c>
      <c r="B7" s="21" t="s">
        <v>434</v>
      </c>
      <c r="C7" s="272">
        <v>8355600</v>
      </c>
      <c r="D7" s="273">
        <v>8355600</v>
      </c>
      <c r="E7" s="273">
        <v>16225539</v>
      </c>
      <c r="F7" s="21" t="s">
        <v>371</v>
      </c>
      <c r="G7" s="273">
        <v>4257306</v>
      </c>
      <c r="H7" s="273">
        <v>4876268</v>
      </c>
      <c r="I7" s="273">
        <v>4187071</v>
      </c>
      <c r="J7" s="657"/>
    </row>
    <row r="8" spans="1:10" ht="12.9" customHeight="1" x14ac:dyDescent="0.25">
      <c r="A8" s="20" t="s">
        <v>364</v>
      </c>
      <c r="B8" s="21" t="s">
        <v>368</v>
      </c>
      <c r="C8" s="272">
        <v>90586476</v>
      </c>
      <c r="D8" s="273">
        <v>88262962</v>
      </c>
      <c r="E8" s="273">
        <v>112866173</v>
      </c>
      <c r="F8" s="21" t="s">
        <v>372</v>
      </c>
      <c r="G8" s="273">
        <v>44074709</v>
      </c>
      <c r="H8" s="273">
        <v>45119972</v>
      </c>
      <c r="I8" s="273">
        <v>34943792</v>
      </c>
      <c r="J8" s="657"/>
    </row>
    <row r="9" spans="1:10" ht="12.9" customHeight="1" x14ac:dyDescent="0.25">
      <c r="A9" s="20" t="s">
        <v>365</v>
      </c>
      <c r="B9" s="23" t="s">
        <v>435</v>
      </c>
      <c r="C9" s="274">
        <v>11955085</v>
      </c>
      <c r="D9" s="273">
        <v>11955085</v>
      </c>
      <c r="E9" s="273">
        <v>3583732</v>
      </c>
      <c r="F9" s="21" t="s">
        <v>373</v>
      </c>
      <c r="G9" s="273">
        <v>12234407</v>
      </c>
      <c r="H9" s="273">
        <v>13944398</v>
      </c>
      <c r="I9" s="273">
        <v>10766295</v>
      </c>
      <c r="J9" s="657"/>
    </row>
    <row r="10" spans="1:10" ht="12.9" customHeight="1" x14ac:dyDescent="0.25">
      <c r="A10" s="20" t="s">
        <v>366</v>
      </c>
      <c r="B10" s="21" t="s">
        <v>436</v>
      </c>
      <c r="C10" s="272"/>
      <c r="D10" s="273"/>
      <c r="E10" s="273">
        <v>250000</v>
      </c>
      <c r="F10" s="21" t="s">
        <v>438</v>
      </c>
      <c r="G10" s="273"/>
      <c r="H10" s="273"/>
      <c r="I10" s="273"/>
      <c r="J10" s="657"/>
    </row>
    <row r="11" spans="1:10" ht="12.9" customHeight="1" thickBot="1" x14ac:dyDescent="0.3">
      <c r="A11" s="27" t="s">
        <v>374</v>
      </c>
      <c r="B11" s="28" t="s">
        <v>437</v>
      </c>
      <c r="C11" s="275"/>
      <c r="D11" s="276"/>
      <c r="E11" s="276"/>
      <c r="F11" s="30" t="s">
        <v>494</v>
      </c>
      <c r="G11" s="283">
        <v>1315000</v>
      </c>
      <c r="H11" s="283">
        <v>4405141</v>
      </c>
      <c r="I11" s="283">
        <v>2599365</v>
      </c>
      <c r="J11" s="657"/>
    </row>
    <row r="12" spans="1:10" s="126" customFormat="1" ht="13.8" thickBot="1" x14ac:dyDescent="0.3">
      <c r="A12" s="24" t="s">
        <v>375</v>
      </c>
      <c r="B12" s="33" t="s">
        <v>458</v>
      </c>
      <c r="C12" s="277">
        <f>SUM(C6:C11)</f>
        <v>218458422</v>
      </c>
      <c r="D12" s="277">
        <f>SUM(D6:D11)</f>
        <v>220103370</v>
      </c>
      <c r="E12" s="277">
        <f>SUM(E6:E11)</f>
        <v>244455167</v>
      </c>
      <c r="F12" s="33" t="s">
        <v>460</v>
      </c>
      <c r="G12" s="290">
        <f>SUM(G6:G11)</f>
        <v>83644047</v>
      </c>
      <c r="H12" s="290">
        <f>SUM(H6:H11)</f>
        <v>94159064</v>
      </c>
      <c r="I12" s="290">
        <f>SUM(I6:I11)</f>
        <v>75441514</v>
      </c>
      <c r="J12" s="657"/>
    </row>
    <row r="13" spans="1:10" x14ac:dyDescent="0.25">
      <c r="A13" s="35" t="s">
        <v>376</v>
      </c>
      <c r="B13" s="18" t="s">
        <v>443</v>
      </c>
      <c r="C13" s="278"/>
      <c r="D13" s="279"/>
      <c r="E13" s="279">
        <v>3008332</v>
      </c>
      <c r="F13" s="18" t="s">
        <v>401</v>
      </c>
      <c r="G13" s="279">
        <v>46971879</v>
      </c>
      <c r="H13" s="279">
        <v>34316840</v>
      </c>
      <c r="I13" s="279">
        <v>22132673</v>
      </c>
    </row>
    <row r="14" spans="1:10" x14ac:dyDescent="0.25">
      <c r="A14" s="31" t="s">
        <v>377</v>
      </c>
      <c r="B14" s="21" t="s">
        <v>444</v>
      </c>
      <c r="C14" s="272"/>
      <c r="D14" s="273"/>
      <c r="E14" s="273"/>
      <c r="F14" s="21" t="s">
        <v>402</v>
      </c>
      <c r="G14" s="273">
        <v>96747956</v>
      </c>
      <c r="H14" s="273">
        <v>94747956</v>
      </c>
      <c r="I14" s="273">
        <v>45798660</v>
      </c>
    </row>
    <row r="15" spans="1:10" x14ac:dyDescent="0.25">
      <c r="A15" s="31" t="s">
        <v>378</v>
      </c>
      <c r="B15" s="298" t="s">
        <v>448</v>
      </c>
      <c r="C15" s="299">
        <v>155787007</v>
      </c>
      <c r="D15" s="273">
        <v>155787007</v>
      </c>
      <c r="E15" s="273">
        <v>159928280</v>
      </c>
      <c r="F15" s="21" t="s">
        <v>445</v>
      </c>
      <c r="G15" s="273"/>
      <c r="H15" s="273"/>
      <c r="I15" s="273"/>
    </row>
    <row r="16" spans="1:10" ht="13.8" thickBot="1" x14ac:dyDescent="0.3">
      <c r="A16" s="35" t="s">
        <v>379</v>
      </c>
      <c r="B16" s="300"/>
      <c r="C16" s="301"/>
      <c r="D16" s="281"/>
      <c r="E16" s="281"/>
      <c r="F16" s="30" t="s">
        <v>449</v>
      </c>
      <c r="G16" s="286">
        <v>146881547</v>
      </c>
      <c r="H16" s="286">
        <v>152666517</v>
      </c>
      <c r="I16" s="286">
        <v>127423704</v>
      </c>
    </row>
    <row r="17" spans="1:93" s="126" customFormat="1" x14ac:dyDescent="0.25">
      <c r="A17" s="80">
        <v>12</v>
      </c>
      <c r="B17" s="82" t="s">
        <v>459</v>
      </c>
      <c r="C17" s="282">
        <f>SUM(C13:C15)</f>
        <v>155787007</v>
      </c>
      <c r="D17" s="282">
        <f>SUM(D13:D15)</f>
        <v>155787007</v>
      </c>
      <c r="E17" s="282">
        <f>SUM(E13:E15)</f>
        <v>162936612</v>
      </c>
      <c r="F17" s="82" t="s">
        <v>461</v>
      </c>
      <c r="G17" s="291">
        <f>SUM(G13:G16)</f>
        <v>290601382</v>
      </c>
      <c r="H17" s="291">
        <f>SUM(H13:H16)</f>
        <v>281731313</v>
      </c>
      <c r="I17" s="291">
        <f>SUM(I13:I16)</f>
        <v>195355037</v>
      </c>
    </row>
    <row r="18" spans="1:93" s="128" customFormat="1" x14ac:dyDescent="0.25">
      <c r="A18" s="81" t="s">
        <v>381</v>
      </c>
      <c r="B18" s="81" t="s">
        <v>153</v>
      </c>
      <c r="C18" s="289">
        <f>SUM(C12,C17)</f>
        <v>374245429</v>
      </c>
      <c r="D18" s="289">
        <f>SUM(D12,D17)</f>
        <v>375890377</v>
      </c>
      <c r="E18" s="289">
        <f>SUM(E12,E17)</f>
        <v>407391779</v>
      </c>
      <c r="F18" s="271" t="s">
        <v>462</v>
      </c>
      <c r="G18" s="289">
        <f>SUM(G12,G17)</f>
        <v>374245429</v>
      </c>
      <c r="H18" s="289">
        <f>SUM(H12,H17)</f>
        <v>375890377</v>
      </c>
      <c r="I18" s="289">
        <f>SUM(I12,I17)</f>
        <v>270796551</v>
      </c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</row>
    <row r="19" spans="1:93" ht="14.4" thickBot="1" x14ac:dyDescent="0.3">
      <c r="B19" s="676" t="s">
        <v>464</v>
      </c>
      <c r="C19" s="676"/>
      <c r="D19" s="676"/>
      <c r="E19" s="676"/>
      <c r="F19" s="676"/>
      <c r="G19" s="194"/>
      <c r="H19" s="194"/>
      <c r="I19" s="131" t="s">
        <v>548</v>
      </c>
    </row>
    <row r="20" spans="1:93" ht="18" customHeight="1" thickBot="1" x14ac:dyDescent="0.3">
      <c r="A20" s="673" t="s">
        <v>360</v>
      </c>
      <c r="B20" s="9" t="s">
        <v>361</v>
      </c>
      <c r="C20" s="181"/>
      <c r="D20" s="181"/>
      <c r="E20" s="10"/>
      <c r="F20" s="9" t="s">
        <v>362</v>
      </c>
      <c r="G20" s="181"/>
      <c r="H20" s="181"/>
      <c r="I20" s="10"/>
    </row>
    <row r="21" spans="1:93" s="13" customFormat="1" ht="34.5" customHeight="1" thickBot="1" x14ac:dyDescent="0.3">
      <c r="A21" s="674"/>
      <c r="B21" s="11" t="s">
        <v>363</v>
      </c>
      <c r="C21" s="189" t="s">
        <v>674</v>
      </c>
      <c r="D21" s="12" t="s">
        <v>672</v>
      </c>
      <c r="E21" s="12" t="s">
        <v>673</v>
      </c>
      <c r="F21" s="11" t="s">
        <v>363</v>
      </c>
      <c r="G21" s="189" t="s">
        <v>674</v>
      </c>
      <c r="H21" s="12" t="s">
        <v>720</v>
      </c>
      <c r="I21" s="12" t="s">
        <v>673</v>
      </c>
      <c r="J21" s="4"/>
    </row>
    <row r="22" spans="1:93" ht="12.9" customHeight="1" x14ac:dyDescent="0.25">
      <c r="A22" s="17" t="s">
        <v>367</v>
      </c>
      <c r="B22" s="18" t="s">
        <v>433</v>
      </c>
      <c r="C22" s="278">
        <v>107561261</v>
      </c>
      <c r="D22" s="279">
        <v>111529723</v>
      </c>
      <c r="E22" s="279">
        <v>111529723</v>
      </c>
      <c r="F22" s="18" t="s">
        <v>369</v>
      </c>
      <c r="G22" s="294">
        <f>SUM(G6-G40)</f>
        <v>12926225</v>
      </c>
      <c r="H22" s="294">
        <f t="shared" ref="H22:I22" si="0">SUM(H6-H40)</f>
        <v>19993473</v>
      </c>
      <c r="I22" s="294">
        <f t="shared" si="0"/>
        <v>17410443</v>
      </c>
    </row>
    <row r="23" spans="1:93" ht="12.9" customHeight="1" x14ac:dyDescent="0.25">
      <c r="A23" s="20" t="s">
        <v>370</v>
      </c>
      <c r="B23" s="21" t="s">
        <v>434</v>
      </c>
      <c r="C23" s="272">
        <v>8355600</v>
      </c>
      <c r="D23" s="273">
        <v>8355600</v>
      </c>
      <c r="E23" s="273">
        <v>16225539</v>
      </c>
      <c r="F23" s="21" t="s">
        <v>371</v>
      </c>
      <c r="G23" s="295">
        <f>SUM(G7-G41)</f>
        <v>2297306</v>
      </c>
      <c r="H23" s="295">
        <f t="shared" ref="H23:I23" si="1">SUM(H7-H41)</f>
        <v>2916268</v>
      </c>
      <c r="I23" s="295">
        <f t="shared" si="1"/>
        <v>2107696</v>
      </c>
    </row>
    <row r="24" spans="1:93" ht="12.9" customHeight="1" x14ac:dyDescent="0.25">
      <c r="A24" s="20" t="s">
        <v>364</v>
      </c>
      <c r="B24" s="21" t="s">
        <v>368</v>
      </c>
      <c r="C24" s="272">
        <v>90586476</v>
      </c>
      <c r="D24" s="273">
        <v>88262962</v>
      </c>
      <c r="E24" s="273">
        <v>112866173</v>
      </c>
      <c r="F24" s="21" t="s">
        <v>372</v>
      </c>
      <c r="G24" s="273">
        <v>44074709</v>
      </c>
      <c r="H24" s="273">
        <v>45119972</v>
      </c>
      <c r="I24" s="273">
        <v>34943792</v>
      </c>
    </row>
    <row r="25" spans="1:93" ht="12.9" customHeight="1" x14ac:dyDescent="0.25">
      <c r="A25" s="20" t="s">
        <v>365</v>
      </c>
      <c r="B25" s="23" t="s">
        <v>435</v>
      </c>
      <c r="C25" s="274">
        <v>11955085</v>
      </c>
      <c r="D25" s="273">
        <v>11955085</v>
      </c>
      <c r="E25" s="273">
        <v>3583732</v>
      </c>
      <c r="F25" s="21" t="s">
        <v>373</v>
      </c>
      <c r="G25" s="273">
        <v>12234407</v>
      </c>
      <c r="H25" s="273">
        <v>13944398</v>
      </c>
      <c r="I25" s="273">
        <v>10766295</v>
      </c>
    </row>
    <row r="26" spans="1:93" ht="12.9" customHeight="1" x14ac:dyDescent="0.25">
      <c r="A26" s="20" t="s">
        <v>366</v>
      </c>
      <c r="B26" s="21" t="s">
        <v>436</v>
      </c>
      <c r="C26" s="295"/>
      <c r="D26" s="295"/>
      <c r="E26" s="295">
        <v>250000</v>
      </c>
      <c r="F26" s="21" t="s">
        <v>438</v>
      </c>
      <c r="G26" s="295"/>
      <c r="H26" s="295"/>
      <c r="I26" s="295"/>
    </row>
    <row r="27" spans="1:93" ht="12.9" customHeight="1" x14ac:dyDescent="0.25">
      <c r="A27" s="27" t="s">
        <v>374</v>
      </c>
      <c r="B27" s="28" t="s">
        <v>437</v>
      </c>
      <c r="C27" s="302"/>
      <c r="D27" s="302"/>
      <c r="E27" s="302"/>
      <c r="F27" s="30" t="s">
        <v>440</v>
      </c>
      <c r="G27" s="295"/>
      <c r="H27" s="295"/>
      <c r="I27" s="295"/>
    </row>
    <row r="28" spans="1:93" ht="12.9" customHeight="1" x14ac:dyDescent="0.25">
      <c r="A28" s="27"/>
      <c r="B28" s="28"/>
      <c r="C28" s="303"/>
      <c r="D28" s="303"/>
      <c r="E28" s="303"/>
      <c r="F28" s="30" t="s">
        <v>494</v>
      </c>
      <c r="G28" s="297">
        <v>1315000</v>
      </c>
      <c r="H28" s="297">
        <v>4405141</v>
      </c>
      <c r="I28" s="297">
        <v>2599365</v>
      </c>
    </row>
    <row r="29" spans="1:93" ht="12.9" customHeight="1" thickBot="1" x14ac:dyDescent="0.3">
      <c r="A29" s="27"/>
      <c r="B29" s="28"/>
      <c r="C29" s="303"/>
      <c r="D29" s="303"/>
      <c r="E29" s="303"/>
      <c r="F29" s="28"/>
      <c r="G29" s="296"/>
      <c r="H29" s="296"/>
      <c r="I29" s="296"/>
    </row>
    <row r="30" spans="1:93" s="126" customFormat="1" ht="13.8" thickBot="1" x14ac:dyDescent="0.3">
      <c r="A30" s="24" t="s">
        <v>375</v>
      </c>
      <c r="B30" s="33" t="s">
        <v>458</v>
      </c>
      <c r="C30" s="277">
        <f>SUM(C22:C29)</f>
        <v>218458422</v>
      </c>
      <c r="D30" s="277">
        <f>SUM(D22:D29)</f>
        <v>220103370</v>
      </c>
      <c r="E30" s="277">
        <f>SUM(E22:E29)</f>
        <v>244455167</v>
      </c>
      <c r="F30" s="33" t="s">
        <v>460</v>
      </c>
      <c r="G30" s="290">
        <f>SUM(G22:G25,G27,G28,G29)</f>
        <v>72847647</v>
      </c>
      <c r="H30" s="290">
        <f>SUM(H22:H25,H27,H28,H29)</f>
        <v>86379252</v>
      </c>
      <c r="I30" s="290">
        <f>SUM(I22:I25,I27,I28,I29)</f>
        <v>67827591</v>
      </c>
    </row>
    <row r="31" spans="1:93" x14ac:dyDescent="0.25">
      <c r="A31" s="35" t="s">
        <v>376</v>
      </c>
      <c r="B31" s="18" t="s">
        <v>443</v>
      </c>
      <c r="C31" s="294"/>
      <c r="D31" s="294"/>
      <c r="E31" s="294">
        <v>3008332</v>
      </c>
      <c r="F31" s="18" t="s">
        <v>401</v>
      </c>
      <c r="G31" s="279">
        <v>46971879</v>
      </c>
      <c r="H31" s="279">
        <v>34316840</v>
      </c>
      <c r="I31" s="279">
        <v>22132673</v>
      </c>
    </row>
    <row r="32" spans="1:93" x14ac:dyDescent="0.25">
      <c r="A32" s="31" t="s">
        <v>377</v>
      </c>
      <c r="B32" s="21" t="s">
        <v>444</v>
      </c>
      <c r="C32" s="295"/>
      <c r="D32" s="295"/>
      <c r="E32" s="295"/>
      <c r="F32" s="21" t="s">
        <v>402</v>
      </c>
      <c r="G32" s="273">
        <v>96747956</v>
      </c>
      <c r="H32" s="273">
        <v>94747956</v>
      </c>
      <c r="I32" s="273">
        <v>45798660</v>
      </c>
    </row>
    <row r="33" spans="1:93" x14ac:dyDescent="0.25">
      <c r="A33" s="31" t="s">
        <v>378</v>
      </c>
      <c r="B33" s="36" t="s">
        <v>448</v>
      </c>
      <c r="C33" s="295">
        <v>155787007</v>
      </c>
      <c r="D33" s="295">
        <v>155787007</v>
      </c>
      <c r="E33" s="295">
        <v>159928280</v>
      </c>
      <c r="F33" s="21" t="s">
        <v>445</v>
      </c>
      <c r="G33" s="295"/>
      <c r="H33" s="295"/>
      <c r="I33" s="295"/>
    </row>
    <row r="34" spans="1:93" ht="13.8" thickBot="1" x14ac:dyDescent="0.3">
      <c r="A34" s="35" t="s">
        <v>379</v>
      </c>
      <c r="B34" s="36"/>
      <c r="C34" s="304"/>
      <c r="D34" s="304"/>
      <c r="E34" s="304"/>
      <c r="F34" s="30" t="s">
        <v>449</v>
      </c>
      <c r="G34" s="286">
        <v>146881547</v>
      </c>
      <c r="H34" s="286">
        <v>152666517</v>
      </c>
      <c r="I34" s="286">
        <v>127423704</v>
      </c>
    </row>
    <row r="35" spans="1:93" s="126" customFormat="1" x14ac:dyDescent="0.25">
      <c r="A35" s="80">
        <v>12</v>
      </c>
      <c r="B35" s="82" t="s">
        <v>459</v>
      </c>
      <c r="C35" s="282">
        <f>SUM(C31:C34)</f>
        <v>155787007</v>
      </c>
      <c r="D35" s="282">
        <f>SUM(D31:D34)</f>
        <v>155787007</v>
      </c>
      <c r="E35" s="282">
        <f>SUM(E31:E34)</f>
        <v>162936612</v>
      </c>
      <c r="F35" s="82" t="s">
        <v>461</v>
      </c>
      <c r="G35" s="291">
        <f>SUM(G31:G34)</f>
        <v>290601382</v>
      </c>
      <c r="H35" s="291">
        <f>SUM(H31:H34)</f>
        <v>281731313</v>
      </c>
      <c r="I35" s="291">
        <f>SUM(I31:I34)</f>
        <v>195355037</v>
      </c>
    </row>
    <row r="36" spans="1:93" s="128" customFormat="1" x14ac:dyDescent="0.25">
      <c r="A36" s="81" t="s">
        <v>381</v>
      </c>
      <c r="B36" s="81" t="s">
        <v>153</v>
      </c>
      <c r="C36" s="292">
        <f>SUM(C30,C35)</f>
        <v>374245429</v>
      </c>
      <c r="D36" s="292">
        <f>SUM(D30,D35)</f>
        <v>375890377</v>
      </c>
      <c r="E36" s="292">
        <f>SUM(E30,E35)</f>
        <v>407391779</v>
      </c>
      <c r="F36" s="81" t="s">
        <v>462</v>
      </c>
      <c r="G36" s="292">
        <f>SUM(G30,G35)</f>
        <v>363449029</v>
      </c>
      <c r="H36" s="292">
        <f>SUM(H30,H35)</f>
        <v>368110565</v>
      </c>
      <c r="I36" s="292">
        <f>SUM(I30,I35)</f>
        <v>263182628</v>
      </c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</row>
    <row r="37" spans="1:93" ht="14.4" thickBot="1" x14ac:dyDescent="0.3">
      <c r="B37" s="676" t="s">
        <v>527</v>
      </c>
      <c r="C37" s="676"/>
      <c r="D37" s="676"/>
      <c r="E37" s="676"/>
      <c r="F37" s="676"/>
      <c r="G37" s="194"/>
      <c r="H37" s="194"/>
      <c r="I37" s="131" t="s">
        <v>548</v>
      </c>
    </row>
    <row r="38" spans="1:93" ht="13.8" thickBot="1" x14ac:dyDescent="0.3">
      <c r="A38" s="673" t="s">
        <v>360</v>
      </c>
      <c r="B38" s="9" t="s">
        <v>361</v>
      </c>
      <c r="C38" s="181"/>
      <c r="D38" s="181"/>
      <c r="E38" s="10"/>
      <c r="F38" s="9" t="s">
        <v>362</v>
      </c>
      <c r="G38" s="181"/>
      <c r="H38" s="181"/>
      <c r="I38" s="10"/>
    </row>
    <row r="39" spans="1:93" ht="23.4" thickBot="1" x14ac:dyDescent="0.3">
      <c r="A39" s="674"/>
      <c r="B39" s="11" t="s">
        <v>363</v>
      </c>
      <c r="C39" s="189" t="s">
        <v>674</v>
      </c>
      <c r="D39" s="12" t="s">
        <v>672</v>
      </c>
      <c r="E39" s="12" t="s">
        <v>673</v>
      </c>
      <c r="F39" s="11" t="s">
        <v>363</v>
      </c>
      <c r="G39" s="189" t="s">
        <v>674</v>
      </c>
      <c r="H39" s="12" t="s">
        <v>720</v>
      </c>
      <c r="I39" s="12" t="s">
        <v>673</v>
      </c>
    </row>
    <row r="40" spans="1:93" x14ac:dyDescent="0.25">
      <c r="A40" s="17" t="s">
        <v>367</v>
      </c>
      <c r="B40" s="18" t="s">
        <v>433</v>
      </c>
      <c r="C40" s="182"/>
      <c r="D40" s="182"/>
      <c r="E40" s="19"/>
      <c r="F40" s="18" t="s">
        <v>369</v>
      </c>
      <c r="G40" s="293">
        <v>8836400</v>
      </c>
      <c r="H40" s="293">
        <v>5819812</v>
      </c>
      <c r="I40" s="293">
        <v>5534548</v>
      </c>
    </row>
    <row r="41" spans="1:93" x14ac:dyDescent="0.25">
      <c r="A41" s="20" t="s">
        <v>370</v>
      </c>
      <c r="B41" s="21" t="s">
        <v>434</v>
      </c>
      <c r="C41" s="183"/>
      <c r="D41" s="183"/>
      <c r="E41" s="22"/>
      <c r="F41" s="21" t="s">
        <v>371</v>
      </c>
      <c r="G41" s="22">
        <v>1960000</v>
      </c>
      <c r="H41" s="22">
        <v>1960000</v>
      </c>
      <c r="I41" s="22">
        <v>2079375</v>
      </c>
    </row>
    <row r="42" spans="1:93" x14ac:dyDescent="0.25">
      <c r="A42" s="20" t="s">
        <v>364</v>
      </c>
      <c r="B42" s="21" t="s">
        <v>368</v>
      </c>
      <c r="C42" s="183"/>
      <c r="D42" s="183"/>
      <c r="E42" s="22"/>
      <c r="F42" s="21" t="s">
        <v>372</v>
      </c>
      <c r="G42" s="22"/>
      <c r="H42" s="22"/>
      <c r="I42" s="22"/>
    </row>
    <row r="43" spans="1:93" x14ac:dyDescent="0.25">
      <c r="A43" s="20" t="s">
        <v>365</v>
      </c>
      <c r="B43" s="23" t="s">
        <v>435</v>
      </c>
      <c r="C43" s="190"/>
      <c r="D43" s="190"/>
      <c r="E43" s="22"/>
      <c r="F43" s="21" t="s">
        <v>373</v>
      </c>
      <c r="G43" s="22"/>
      <c r="H43" s="22"/>
      <c r="I43" s="22"/>
    </row>
    <row r="44" spans="1:93" x14ac:dyDescent="0.25">
      <c r="A44" s="20" t="s">
        <v>366</v>
      </c>
      <c r="B44" s="21" t="s">
        <v>436</v>
      </c>
      <c r="C44" s="183"/>
      <c r="D44" s="183"/>
      <c r="E44" s="22"/>
      <c r="F44" s="21" t="s">
        <v>438</v>
      </c>
      <c r="G44" s="22"/>
      <c r="H44" s="22"/>
      <c r="I44" s="22"/>
    </row>
    <row r="45" spans="1:93" ht="13.8" thickBot="1" x14ac:dyDescent="0.3">
      <c r="A45" s="27" t="s">
        <v>374</v>
      </c>
      <c r="B45" s="28" t="s">
        <v>437</v>
      </c>
      <c r="C45" s="191"/>
      <c r="D45" s="191"/>
      <c r="E45" s="29"/>
      <c r="F45" s="30" t="s">
        <v>440</v>
      </c>
      <c r="G45" s="123"/>
      <c r="H45" s="123"/>
      <c r="I45" s="123"/>
    </row>
    <row r="46" spans="1:93" s="126" customFormat="1" ht="13.8" thickBot="1" x14ac:dyDescent="0.3">
      <c r="A46" s="24" t="s">
        <v>375</v>
      </c>
      <c r="B46" s="33" t="s">
        <v>458</v>
      </c>
      <c r="C46" s="185"/>
      <c r="D46" s="185"/>
      <c r="E46" s="34">
        <f>SUM(E40:E45)</f>
        <v>0</v>
      </c>
      <c r="F46" s="33" t="s">
        <v>460</v>
      </c>
      <c r="G46" s="129">
        <f>SUM(G40:G45)</f>
        <v>10796400</v>
      </c>
      <c r="H46" s="129">
        <f>SUM(H40:H45)</f>
        <v>7779812</v>
      </c>
      <c r="I46" s="129">
        <f>SUM(I40:I45)</f>
        <v>7613923</v>
      </c>
    </row>
    <row r="47" spans="1:93" x14ac:dyDescent="0.25">
      <c r="A47" s="35" t="s">
        <v>376</v>
      </c>
      <c r="B47" s="18" t="s">
        <v>443</v>
      </c>
      <c r="C47" s="182"/>
      <c r="D47" s="182"/>
      <c r="E47" s="19"/>
      <c r="F47" s="18" t="s">
        <v>401</v>
      </c>
      <c r="G47" s="19"/>
      <c r="H47" s="19"/>
      <c r="I47" s="19"/>
    </row>
    <row r="48" spans="1:93" x14ac:dyDescent="0.25">
      <c r="A48" s="31" t="s">
        <v>377</v>
      </c>
      <c r="B48" s="21" t="s">
        <v>444</v>
      </c>
      <c r="C48" s="183"/>
      <c r="D48" s="183"/>
      <c r="E48" s="22"/>
      <c r="F48" s="21" t="s">
        <v>402</v>
      </c>
      <c r="G48" s="22"/>
      <c r="H48" s="22"/>
      <c r="I48" s="22"/>
    </row>
    <row r="49" spans="1:9" x14ac:dyDescent="0.25">
      <c r="A49" s="31" t="s">
        <v>378</v>
      </c>
      <c r="B49" s="36" t="s">
        <v>448</v>
      </c>
      <c r="C49" s="184"/>
      <c r="D49" s="184"/>
      <c r="E49" s="22"/>
      <c r="F49" s="21" t="s">
        <v>445</v>
      </c>
      <c r="G49" s="22"/>
      <c r="H49" s="22"/>
      <c r="I49" s="22"/>
    </row>
    <row r="50" spans="1:9" ht="13.8" thickBot="1" x14ac:dyDescent="0.3">
      <c r="A50" s="35" t="s">
        <v>379</v>
      </c>
      <c r="B50" s="36"/>
      <c r="C50" s="184"/>
      <c r="D50" s="184"/>
      <c r="E50" s="37"/>
      <c r="F50" s="30" t="s">
        <v>449</v>
      </c>
      <c r="G50" s="124"/>
      <c r="H50" s="124"/>
      <c r="I50" s="124"/>
    </row>
    <row r="51" spans="1:9" s="126" customFormat="1" x14ac:dyDescent="0.25">
      <c r="A51" s="80">
        <v>12</v>
      </c>
      <c r="B51" s="82" t="s">
        <v>459</v>
      </c>
      <c r="C51" s="192"/>
      <c r="D51" s="192"/>
      <c r="E51" s="83">
        <f>SUM(E47:E50)</f>
        <v>0</v>
      </c>
      <c r="F51" s="82" t="s">
        <v>461</v>
      </c>
      <c r="G51" s="130">
        <f>SUM(G47:G50)</f>
        <v>0</v>
      </c>
      <c r="H51" s="130"/>
      <c r="I51" s="130"/>
    </row>
    <row r="52" spans="1:9" s="126" customFormat="1" x14ac:dyDescent="0.25">
      <c r="A52" s="81" t="s">
        <v>381</v>
      </c>
      <c r="B52" s="81" t="s">
        <v>153</v>
      </c>
      <c r="C52" s="81"/>
      <c r="D52" s="81"/>
      <c r="E52" s="84">
        <f>SUM(E46,E51)</f>
        <v>0</v>
      </c>
      <c r="F52" s="81" t="s">
        <v>462</v>
      </c>
      <c r="G52" s="84">
        <f>SUM(G46,G51)</f>
        <v>10796400</v>
      </c>
      <c r="H52" s="84">
        <f>SUM(H46,H51)</f>
        <v>7779812</v>
      </c>
      <c r="I52" s="84">
        <f>SUM(I46,I51)</f>
        <v>7613923</v>
      </c>
    </row>
  </sheetData>
  <mergeCells count="8">
    <mergeCell ref="A38:A39"/>
    <mergeCell ref="A4:A5"/>
    <mergeCell ref="F1:I1"/>
    <mergeCell ref="J2:J12"/>
    <mergeCell ref="B3:F3"/>
    <mergeCell ref="B19:F19"/>
    <mergeCell ref="B37:F37"/>
    <mergeCell ref="A20:A21"/>
  </mergeCells>
  <phoneticPr fontId="21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</vt:i4>
      </vt:variant>
    </vt:vector>
  </HeadingPairs>
  <TitlesOfParts>
    <vt:vector size="22" baseType="lpstr">
      <vt:lpstr>1.1melléklet</vt:lpstr>
      <vt:lpstr>1.melléklet</vt:lpstr>
      <vt:lpstr>2.melléklet</vt:lpstr>
      <vt:lpstr>3.melléklet</vt:lpstr>
      <vt:lpstr>4.melléklet</vt:lpstr>
      <vt:lpstr>5.melléklet</vt:lpstr>
      <vt:lpstr>6.melléklet</vt:lpstr>
      <vt:lpstr>8.melléklet</vt:lpstr>
      <vt:lpstr>9. melléklet</vt:lpstr>
      <vt:lpstr>9.1 melléklet</vt:lpstr>
      <vt:lpstr>9.2melléklet</vt:lpstr>
      <vt:lpstr>7.melléklet</vt:lpstr>
      <vt:lpstr>   kkjk</vt:lpstr>
      <vt:lpstr>10.melléklet</vt:lpstr>
      <vt:lpstr>14. melléklet</vt:lpstr>
      <vt:lpstr>15.melléklet</vt:lpstr>
      <vt:lpstr>11. melléklet</vt:lpstr>
      <vt:lpstr>12.mellékelt</vt:lpstr>
      <vt:lpstr>13.melléklet</vt:lpstr>
      <vt:lpstr>16. mellékelt</vt:lpstr>
      <vt:lpstr>17. melléklet</vt:lpstr>
      <vt:lpstr>'1.1melléklet'!Nyomtatási_terület</vt:lpstr>
    </vt:vector>
  </TitlesOfParts>
  <Company>Polgármesteri 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Bőny</dc:creator>
  <cp:lastModifiedBy>Jegyző</cp:lastModifiedBy>
  <cp:lastPrinted>2020-07-07T06:56:40Z</cp:lastPrinted>
  <dcterms:created xsi:type="dcterms:W3CDTF">2014-01-23T09:02:17Z</dcterms:created>
  <dcterms:modified xsi:type="dcterms:W3CDTF">2020-07-14T11:45:35Z</dcterms:modified>
</cp:coreProperties>
</file>